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a9-data\"/>
    </mc:Choice>
  </mc:AlternateContent>
  <xr:revisionPtr revIDLastSave="0" documentId="13_ncr:1_{8DF8E5D2-EEAD-4444-A9A9-27FF949D49F6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Chart2" sheetId="18" r:id="rId1"/>
    <sheet name="全车数据表" sheetId="6" r:id="rId2"/>
    <sheet name="versionNoteGL" sheetId="15" r:id="rId3"/>
    <sheet name="数据卡片" sheetId="12" r:id="rId4"/>
    <sheet name="编者的话" sheetId="7" r:id="rId5"/>
    <sheet name="快速查询" sheetId="10" r:id="rId6"/>
    <sheet name="满改数据表" sheetId="8" state="hidden" r:id="rId7"/>
    <sheet name="Chart1" sheetId="17" r:id="rId8"/>
    <sheet name="四维图" sheetId="13" r:id="rId9"/>
    <sheet name="车辆数据预测" sheetId="11" r:id="rId10"/>
    <sheet name="计算辅助页面" sheetId="9" r:id="rId11"/>
    <sheet name="car_id校对" sheetId="16" r:id="rId12"/>
  </sheets>
  <definedNames>
    <definedName name="_xlnm._FilterDatabase" localSheetId="6" hidden="1">满改数据表!$A$2:$AE$97</definedName>
    <definedName name="_xlnm._FilterDatabase" localSheetId="1" hidden="1">全车数据表!$A$2:$DE$282</definedName>
    <definedName name="_xlnm._FilterDatabase" localSheetId="3" hidden="1">数据卡片!$A$1:$AA$1</definedName>
    <definedName name="_xlnm._FilterDatabase" localSheetId="8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235" i="6" l="1"/>
  <c r="BN235" i="6" s="1"/>
  <c r="BI235" i="6"/>
  <c r="BM235" i="6" s="1"/>
  <c r="BH235" i="6"/>
  <c r="BL235" i="6" s="1"/>
  <c r="BG235" i="6"/>
  <c r="BK235" i="6" s="1"/>
  <c r="BF235" i="6"/>
  <c r="BC234" i="12" s="1"/>
  <c r="BJ213" i="6"/>
  <c r="BG212" i="12" s="1"/>
  <c r="BI213" i="6"/>
  <c r="BF212" i="12" s="1"/>
  <c r="BH213" i="6"/>
  <c r="BE212" i="12" s="1"/>
  <c r="BG213" i="6"/>
  <c r="BD212" i="12" s="1"/>
  <c r="BF213" i="6"/>
  <c r="BC212" i="12" s="1"/>
  <c r="BJ65" i="6"/>
  <c r="BG64" i="12" s="1"/>
  <c r="BI65" i="6"/>
  <c r="BF64" i="12" s="1"/>
  <c r="BH65" i="6"/>
  <c r="BE64" i="12" s="1"/>
  <c r="BG65" i="6"/>
  <c r="BK65" i="6" s="1"/>
  <c r="BF65" i="6"/>
  <c r="BJ270" i="6"/>
  <c r="BG269" i="12" s="1"/>
  <c r="BI270" i="6"/>
  <c r="BM270" i="6" s="1"/>
  <c r="BH270" i="6"/>
  <c r="BG270" i="6"/>
  <c r="BF270" i="6"/>
  <c r="BJ269" i="6"/>
  <c r="BI269" i="6"/>
  <c r="BF268" i="12" s="1"/>
  <c r="BH269" i="6"/>
  <c r="BL269" i="6" s="1"/>
  <c r="BG269" i="6"/>
  <c r="BD268" i="12" s="1"/>
  <c r="BF269" i="6"/>
  <c r="BC268" i="12" s="1"/>
  <c r="BJ244" i="6"/>
  <c r="BN244" i="6" s="1"/>
  <c r="BI244" i="6"/>
  <c r="BF243" i="12" s="1"/>
  <c r="BH244" i="6"/>
  <c r="BE243" i="12" s="1"/>
  <c r="BG244" i="6"/>
  <c r="BK244" i="6" s="1"/>
  <c r="BF244" i="6"/>
  <c r="BJ115" i="6"/>
  <c r="BN115" i="6" s="1"/>
  <c r="BI115" i="6"/>
  <c r="BM115" i="6" s="1"/>
  <c r="BH115" i="6"/>
  <c r="BE114" i="12" s="1"/>
  <c r="BG115" i="6"/>
  <c r="BD114" i="12" s="1"/>
  <c r="BF115" i="6"/>
  <c r="BC114" i="12" s="1"/>
  <c r="BJ113" i="6"/>
  <c r="BN113" i="6" s="1"/>
  <c r="BI113" i="6"/>
  <c r="BF112" i="12" s="1"/>
  <c r="BH113" i="6"/>
  <c r="BE112" i="12" s="1"/>
  <c r="BG113" i="6"/>
  <c r="BD112" i="12" s="1"/>
  <c r="BF113" i="6"/>
  <c r="BC112" i="12" s="1"/>
  <c r="BJ99" i="6"/>
  <c r="BG98" i="12" s="1"/>
  <c r="BI99" i="6"/>
  <c r="BF98" i="12" s="1"/>
  <c r="BH99" i="6"/>
  <c r="BG99" i="6"/>
  <c r="BD98" i="12" s="1"/>
  <c r="BF99" i="6"/>
  <c r="BC98" i="12" s="1"/>
  <c r="BJ64" i="6"/>
  <c r="BG63" i="12" s="1"/>
  <c r="BI64" i="6"/>
  <c r="BF63" i="12" s="1"/>
  <c r="BH64" i="6"/>
  <c r="BE63" i="12" s="1"/>
  <c r="BG64" i="6"/>
  <c r="BD63" i="12" s="1"/>
  <c r="BF64" i="6"/>
  <c r="BC63" i="12" s="1"/>
  <c r="BJ63" i="6"/>
  <c r="BN63" i="6" s="1"/>
  <c r="BI63" i="6"/>
  <c r="BF62" i="12" s="1"/>
  <c r="BH63" i="6"/>
  <c r="BG63" i="6"/>
  <c r="BD62" i="12" s="1"/>
  <c r="BF63" i="6"/>
  <c r="BC62" i="12" s="1"/>
  <c r="BJ57" i="6"/>
  <c r="BG56" i="12" s="1"/>
  <c r="BI57" i="6"/>
  <c r="BF56" i="12" s="1"/>
  <c r="BH57" i="6"/>
  <c r="BE56" i="12" s="1"/>
  <c r="BG57" i="6"/>
  <c r="BK57" i="6" s="1"/>
  <c r="BF57" i="6"/>
  <c r="BC56" i="12" s="1"/>
  <c r="BJ43" i="6"/>
  <c r="BG42" i="12" s="1"/>
  <c r="BI43" i="6"/>
  <c r="BF42" i="12" s="1"/>
  <c r="BH43" i="6"/>
  <c r="BL43" i="6" s="1"/>
  <c r="BG43" i="6"/>
  <c r="BD42" i="12" s="1"/>
  <c r="BF43" i="6"/>
  <c r="BJ39" i="6"/>
  <c r="BN39" i="6" s="1"/>
  <c r="BI39" i="6"/>
  <c r="BM39" i="6" s="1"/>
  <c r="BH39" i="6"/>
  <c r="BL39" i="6" s="1"/>
  <c r="BG39" i="6"/>
  <c r="BK39" i="6" s="1"/>
  <c r="BF39" i="6"/>
  <c r="BC38" i="12" s="1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V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BC281" i="12"/>
  <c r="BD281" i="12"/>
  <c r="BE281" i="12"/>
  <c r="BF281" i="12"/>
  <c r="BG28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V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V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V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V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V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V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V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V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V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V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V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V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V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V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V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V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V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V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V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V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V23" i="12"/>
  <c r="Y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V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V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V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V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V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V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V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V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V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V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V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V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V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V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V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E38" i="12"/>
  <c r="BF38" i="12"/>
  <c r="BG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V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V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V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V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V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V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V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V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V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V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V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V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V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V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V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V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V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V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V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V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V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V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V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V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E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V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V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V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BE65" i="12"/>
  <c r="BF65" i="12"/>
  <c r="BG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V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V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V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V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V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V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V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V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V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BC74" i="12"/>
  <c r="BD74" i="12"/>
  <c r="BE74" i="12"/>
  <c r="BF74" i="12"/>
  <c r="BG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V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V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V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V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BG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V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V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V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V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V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V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V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V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V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V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V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V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BE91" i="12"/>
  <c r="BF91" i="12"/>
  <c r="BG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V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V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V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V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V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V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V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E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V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V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V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V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V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V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V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BG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V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V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V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V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V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V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V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V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V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V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V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V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BE117" i="12"/>
  <c r="BF117" i="12"/>
  <c r="BG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V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V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V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V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V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V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V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V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V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V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BE127" i="12"/>
  <c r="BF127" i="12"/>
  <c r="BG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V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BG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V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V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V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V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V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BC134" i="12"/>
  <c r="BD134" i="12"/>
  <c r="BE134" i="12"/>
  <c r="BF134" i="12"/>
  <c r="BG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V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V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V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V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V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V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V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V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V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V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BC144" i="12"/>
  <c r="BD144" i="12"/>
  <c r="BE144" i="12"/>
  <c r="BF144" i="12"/>
  <c r="BG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V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V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V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V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V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V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V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BC152" i="12"/>
  <c r="BD152" i="12"/>
  <c r="BE152" i="12"/>
  <c r="BF152" i="12"/>
  <c r="BG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V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BC153" i="12"/>
  <c r="BD153" i="12"/>
  <c r="BE153" i="12"/>
  <c r="BF153" i="12"/>
  <c r="BG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V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V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V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V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V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V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V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V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V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V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V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V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V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V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V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V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BC170" i="12"/>
  <c r="BD170" i="12"/>
  <c r="BE170" i="12"/>
  <c r="BF170" i="12"/>
  <c r="BG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V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V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V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V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BG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V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V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V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V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V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V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V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V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V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V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V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V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V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V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V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V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V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V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V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V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V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V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V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V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V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V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V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BC201" i="12"/>
  <c r="BD201" i="12"/>
  <c r="BE201" i="12"/>
  <c r="BF201" i="12"/>
  <c r="BG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V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V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V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V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V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V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BC207" i="12"/>
  <c r="BD207" i="12"/>
  <c r="BE207" i="12"/>
  <c r="BF207" i="12"/>
  <c r="BG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V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V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BG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V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V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V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V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V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V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U216" i="12"/>
  <c r="V216" i="12"/>
  <c r="W216" i="12"/>
  <c r="X216" i="12"/>
  <c r="Y216" i="12"/>
  <c r="Z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V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V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V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V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V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V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V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V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BC224" i="12"/>
  <c r="BD224" i="12"/>
  <c r="BE224" i="12"/>
  <c r="BF224" i="12"/>
  <c r="BG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V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V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V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BG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V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BC228" i="12"/>
  <c r="BD228" i="12"/>
  <c r="BE228" i="12"/>
  <c r="BF228" i="12"/>
  <c r="BG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V229" i="12"/>
  <c r="X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V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V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V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V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V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BD234" i="12"/>
  <c r="BE234" i="12"/>
  <c r="BF234" i="12"/>
  <c r="BG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V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V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V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BG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V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BG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V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V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V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V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V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V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V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V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D246" i="12"/>
  <c r="BE246" i="12"/>
  <c r="BF246" i="12"/>
  <c r="BG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V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V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V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V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V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BC251" i="12"/>
  <c r="BD251" i="12"/>
  <c r="BE251" i="12"/>
  <c r="BF251" i="12"/>
  <c r="BG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V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V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V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V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C255" i="12"/>
  <c r="BD255" i="12"/>
  <c r="BE255" i="12"/>
  <c r="BF255" i="12"/>
  <c r="BG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V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C256" i="12"/>
  <c r="BD256" i="12"/>
  <c r="BE256" i="12"/>
  <c r="BF256" i="12"/>
  <c r="BG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V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V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V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V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V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C261" i="12"/>
  <c r="BD261" i="12"/>
  <c r="BE261" i="12"/>
  <c r="BF261" i="12"/>
  <c r="BG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V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V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V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V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V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U267" i="12"/>
  <c r="V267" i="12"/>
  <c r="X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V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BG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V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BC269" i="12"/>
  <c r="BD269" i="12"/>
  <c r="BE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V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V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V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V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V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BC274" i="12"/>
  <c r="BD274" i="12"/>
  <c r="BE274" i="12"/>
  <c r="BF274" i="12"/>
  <c r="BG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V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V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BC276" i="12"/>
  <c r="BD276" i="12"/>
  <c r="BE276" i="12"/>
  <c r="BF276" i="12"/>
  <c r="BG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U277" i="12"/>
  <c r="V277" i="12"/>
  <c r="W277" i="12"/>
  <c r="X277" i="12"/>
  <c r="Y277" i="12"/>
  <c r="Z277" i="12"/>
  <c r="AA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BC277" i="12"/>
  <c r="BD277" i="12"/>
  <c r="BE277" i="12"/>
  <c r="BF277" i="12"/>
  <c r="BG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V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V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BC279" i="12"/>
  <c r="BD279" i="12"/>
  <c r="BE279" i="12"/>
  <c r="BF279" i="12"/>
  <c r="BG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V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AR212" i="6"/>
  <c r="AN212" i="6"/>
  <c r="AA211" i="12" s="1"/>
  <c r="AL212" i="6"/>
  <c r="Z211" i="12" s="1"/>
  <c r="AK212" i="6"/>
  <c r="AJ212" i="6"/>
  <c r="Y211" i="12" s="1"/>
  <c r="AH212" i="6"/>
  <c r="U211" i="12" s="1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N212" i="6"/>
  <c r="BN282" i="6"/>
  <c r="BM282" i="6"/>
  <c r="BL282" i="6"/>
  <c r="BK282" i="6"/>
  <c r="AR282" i="6"/>
  <c r="AN282" i="6"/>
  <c r="AL282" i="6"/>
  <c r="Z281" i="12" s="1"/>
  <c r="AK282" i="6"/>
  <c r="AJ282" i="6"/>
  <c r="Y281" i="12" s="1"/>
  <c r="AH282" i="6"/>
  <c r="U281" i="12" s="1"/>
  <c r="AG282" i="6"/>
  <c r="AF282" i="6"/>
  <c r="AE282" i="6"/>
  <c r="AD282" i="6"/>
  <c r="AC282" i="6"/>
  <c r="AB282" i="6"/>
  <c r="AA282" i="6"/>
  <c r="Z282" i="6"/>
  <c r="Y282" i="6"/>
  <c r="X282" i="6"/>
  <c r="W282" i="6"/>
  <c r="V282" i="6"/>
  <c r="N282" i="6"/>
  <c r="AR235" i="6"/>
  <c r="AN235" i="6"/>
  <c r="AA234" i="12" s="1"/>
  <c r="AL235" i="6"/>
  <c r="Z234" i="12" s="1"/>
  <c r="AK235" i="6"/>
  <c r="AJ235" i="6"/>
  <c r="Y234" i="12" s="1"/>
  <c r="AH235" i="6"/>
  <c r="U234" i="12" s="1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N235" i="6"/>
  <c r="AR202" i="6"/>
  <c r="AN202" i="6"/>
  <c r="AA201" i="12" s="1"/>
  <c r="AL202" i="6"/>
  <c r="Z201" i="12" s="1"/>
  <c r="AK202" i="6"/>
  <c r="AJ202" i="6"/>
  <c r="Y201" i="12" s="1"/>
  <c r="AH202" i="6"/>
  <c r="U201" i="12" s="1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N202" i="6"/>
  <c r="AR187" i="6"/>
  <c r="AN187" i="6"/>
  <c r="AL187" i="6"/>
  <c r="Z186" i="12" s="1"/>
  <c r="AK187" i="6"/>
  <c r="AJ187" i="6"/>
  <c r="Y186" i="12" s="1"/>
  <c r="AH187" i="6"/>
  <c r="U186" i="12" s="1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N187" i="6"/>
  <c r="AR115" i="6"/>
  <c r="AN115" i="6"/>
  <c r="AA114" i="12" s="1"/>
  <c r="AL115" i="6"/>
  <c r="Z114" i="12" s="1"/>
  <c r="AK115" i="6"/>
  <c r="AJ115" i="6"/>
  <c r="Y114" i="12" s="1"/>
  <c r="AH115" i="6"/>
  <c r="U114" i="12" s="1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N115" i="6"/>
  <c r="AR49" i="6"/>
  <c r="AN49" i="6"/>
  <c r="AA48" i="12" s="1"/>
  <c r="AL49" i="6"/>
  <c r="Z48" i="12" s="1"/>
  <c r="AK49" i="6"/>
  <c r="AJ49" i="6"/>
  <c r="Y48" i="12" s="1"/>
  <c r="AH49" i="6"/>
  <c r="U48" i="12" s="1"/>
  <c r="AG49" i="6"/>
  <c r="AF49" i="6"/>
  <c r="AE49" i="6"/>
  <c r="AD49" i="6"/>
  <c r="AC49" i="6"/>
  <c r="AB49" i="6"/>
  <c r="AA49" i="6"/>
  <c r="Z49" i="6"/>
  <c r="Y49" i="6"/>
  <c r="X49" i="6"/>
  <c r="W49" i="6"/>
  <c r="V49" i="6"/>
  <c r="N49" i="6"/>
  <c r="AR39" i="6"/>
  <c r="AM39" i="6"/>
  <c r="AK39" i="6"/>
  <c r="AH39" i="6"/>
  <c r="U38" i="12" s="1"/>
  <c r="N39" i="6"/>
  <c r="BJ260" i="6"/>
  <c r="BN260" i="6" s="1"/>
  <c r="BI260" i="6"/>
  <c r="BH260" i="6"/>
  <c r="BG260" i="6"/>
  <c r="BK260" i="6" s="1"/>
  <c r="BF260" i="6"/>
  <c r="BC259" i="12" s="1"/>
  <c r="BJ250" i="6"/>
  <c r="BI250" i="6"/>
  <c r="BF249" i="12" s="1"/>
  <c r="BH250" i="6"/>
  <c r="BE249" i="12" s="1"/>
  <c r="BG250" i="6"/>
  <c r="BD249" i="12" s="1"/>
  <c r="BF250" i="6"/>
  <c r="BC249" i="12" s="1"/>
  <c r="BJ273" i="6"/>
  <c r="BG272" i="12" s="1"/>
  <c r="BI273" i="6"/>
  <c r="BF272" i="12" s="1"/>
  <c r="BH273" i="6"/>
  <c r="BE272" i="12" s="1"/>
  <c r="BG273" i="6"/>
  <c r="BD272" i="12" s="1"/>
  <c r="BF273" i="6"/>
  <c r="BC272" i="12" s="1"/>
  <c r="BJ263" i="6"/>
  <c r="BN263" i="6" s="1"/>
  <c r="BI263" i="6"/>
  <c r="BF262" i="12" s="1"/>
  <c r="BH263" i="6"/>
  <c r="BL263" i="6" s="1"/>
  <c r="BG263" i="6"/>
  <c r="BK263" i="6" s="1"/>
  <c r="BF263" i="6"/>
  <c r="BC262" i="12" s="1"/>
  <c r="BJ209" i="6"/>
  <c r="BG208" i="12" s="1"/>
  <c r="BI209" i="6"/>
  <c r="BF208" i="12" s="1"/>
  <c r="BH209" i="6"/>
  <c r="BE208" i="12" s="1"/>
  <c r="BG209" i="6"/>
  <c r="BK209" i="6" s="1"/>
  <c r="BF209" i="6"/>
  <c r="BC208" i="12" s="1"/>
  <c r="BJ134" i="6"/>
  <c r="BG133" i="12" s="1"/>
  <c r="BI134" i="6"/>
  <c r="BF133" i="12" s="1"/>
  <c r="BH134" i="6"/>
  <c r="BE133" i="12" s="1"/>
  <c r="BG134" i="6"/>
  <c r="BD133" i="12" s="1"/>
  <c r="BF134" i="6"/>
  <c r="BC133" i="12" s="1"/>
  <c r="BJ121" i="6"/>
  <c r="BG120" i="12" s="1"/>
  <c r="BI121" i="6"/>
  <c r="BF120" i="12" s="1"/>
  <c r="BH121" i="6"/>
  <c r="BE120" i="12" s="1"/>
  <c r="BG121" i="6"/>
  <c r="BD120" i="12" s="1"/>
  <c r="BF121" i="6"/>
  <c r="BC120" i="12" s="1"/>
  <c r="N183" i="6"/>
  <c r="N260" i="6"/>
  <c r="AR260" i="6"/>
  <c r="AN260" i="6"/>
  <c r="AA259" i="12" s="1"/>
  <c r="AL260" i="6"/>
  <c r="Z259" i="12" s="1"/>
  <c r="AK260" i="6"/>
  <c r="AJ260" i="6"/>
  <c r="Y259" i="12" s="1"/>
  <c r="AH260" i="6"/>
  <c r="U259" i="12" s="1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AR183" i="6"/>
  <c r="AN183" i="6"/>
  <c r="AA182" i="12" s="1"/>
  <c r="AL183" i="6"/>
  <c r="Z182" i="12" s="1"/>
  <c r="AK183" i="6"/>
  <c r="AJ183" i="6"/>
  <c r="Y182" i="12" s="1"/>
  <c r="AH183" i="6"/>
  <c r="U182" i="12" s="1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BN183" i="6"/>
  <c r="BM183" i="6"/>
  <c r="BL183" i="6"/>
  <c r="BK183" i="6"/>
  <c r="BJ276" i="6"/>
  <c r="BG275" i="12" s="1"/>
  <c r="BI276" i="6"/>
  <c r="BF275" i="12" s="1"/>
  <c r="BH276" i="6"/>
  <c r="BE275" i="12" s="1"/>
  <c r="BG276" i="6"/>
  <c r="BD275" i="12" s="1"/>
  <c r="BF276" i="6"/>
  <c r="BC275" i="12" s="1"/>
  <c r="BJ226" i="6"/>
  <c r="BG225" i="12" s="1"/>
  <c r="BI226" i="6"/>
  <c r="BF225" i="12" s="1"/>
  <c r="BH226" i="6"/>
  <c r="BE225" i="12" s="1"/>
  <c r="BG226" i="6"/>
  <c r="BD225" i="12" s="1"/>
  <c r="BF226" i="6"/>
  <c r="BC225" i="12" s="1"/>
  <c r="BJ214" i="6"/>
  <c r="BG213" i="12" s="1"/>
  <c r="BI214" i="6"/>
  <c r="BF213" i="12" s="1"/>
  <c r="BH214" i="6"/>
  <c r="BE213" i="12" s="1"/>
  <c r="BG214" i="6"/>
  <c r="BD213" i="12" s="1"/>
  <c r="BF214" i="6"/>
  <c r="BC213" i="12" s="1"/>
  <c r="BJ207" i="6"/>
  <c r="BG206" i="12" s="1"/>
  <c r="BI207" i="6"/>
  <c r="BF206" i="12" s="1"/>
  <c r="BH207" i="6"/>
  <c r="BE206" i="12" s="1"/>
  <c r="BG207" i="6"/>
  <c r="BD206" i="12" s="1"/>
  <c r="BF207" i="6"/>
  <c r="BC206" i="12" s="1"/>
  <c r="BJ174" i="6"/>
  <c r="BG173" i="12" s="1"/>
  <c r="BI174" i="6"/>
  <c r="BF173" i="12" s="1"/>
  <c r="BH174" i="6"/>
  <c r="BE173" i="12" s="1"/>
  <c r="BG174" i="6"/>
  <c r="BD173" i="12" s="1"/>
  <c r="BF174" i="6"/>
  <c r="BC173" i="12" s="1"/>
  <c r="BJ105" i="6"/>
  <c r="BG104" i="12" s="1"/>
  <c r="BI105" i="6"/>
  <c r="BF104" i="12" s="1"/>
  <c r="BH105" i="6"/>
  <c r="BE104" i="12" s="1"/>
  <c r="BG105" i="6"/>
  <c r="BD104" i="12" s="1"/>
  <c r="BF105" i="6"/>
  <c r="BC104" i="12" s="1"/>
  <c r="BJ87" i="6"/>
  <c r="BG86" i="12" s="1"/>
  <c r="BI87" i="6"/>
  <c r="BF86" i="12" s="1"/>
  <c r="BH87" i="6"/>
  <c r="BE86" i="12" s="1"/>
  <c r="BG87" i="6"/>
  <c r="BD86" i="12" s="1"/>
  <c r="BF87" i="6"/>
  <c r="BC86" i="12" s="1"/>
  <c r="BJ42" i="6"/>
  <c r="BG41" i="12" s="1"/>
  <c r="BI42" i="6"/>
  <c r="BF41" i="12" s="1"/>
  <c r="BH42" i="6"/>
  <c r="BE41" i="12" s="1"/>
  <c r="BG42" i="6"/>
  <c r="BD41" i="12" s="1"/>
  <c r="BF42" i="6"/>
  <c r="BC41" i="12" s="1"/>
  <c r="AR278" i="6"/>
  <c r="BN278" i="6"/>
  <c r="BM278" i="6"/>
  <c r="BL278" i="6"/>
  <c r="BK278" i="6"/>
  <c r="N278" i="6"/>
  <c r="AR151" i="6"/>
  <c r="N151" i="6"/>
  <c r="AR132" i="6"/>
  <c r="N132" i="6"/>
  <c r="AR78" i="6"/>
  <c r="N78" i="6"/>
  <c r="BJ266" i="6"/>
  <c r="BG265" i="12" s="1"/>
  <c r="BI266" i="6"/>
  <c r="BF265" i="12" s="1"/>
  <c r="BH266" i="6"/>
  <c r="BE265" i="12" s="1"/>
  <c r="BG266" i="6"/>
  <c r="BD265" i="12" s="1"/>
  <c r="BF266" i="6"/>
  <c r="BC265" i="12" s="1"/>
  <c r="BJ232" i="6"/>
  <c r="BG231" i="12" s="1"/>
  <c r="BI232" i="6"/>
  <c r="BF231" i="12" s="1"/>
  <c r="BH232" i="6"/>
  <c r="BE231" i="12" s="1"/>
  <c r="BG232" i="6"/>
  <c r="BD231" i="12" s="1"/>
  <c r="BF232" i="6"/>
  <c r="BC231" i="12" s="1"/>
  <c r="BJ243" i="6"/>
  <c r="BG242" i="12" s="1"/>
  <c r="BI243" i="6"/>
  <c r="BF242" i="12" s="1"/>
  <c r="BH243" i="6"/>
  <c r="BE242" i="12" s="1"/>
  <c r="BG243" i="6"/>
  <c r="BD242" i="12" s="1"/>
  <c r="BF243" i="6"/>
  <c r="BC242" i="12" s="1"/>
  <c r="BJ45" i="6"/>
  <c r="BG44" i="12" s="1"/>
  <c r="BI45" i="6"/>
  <c r="BF44" i="12" s="1"/>
  <c r="BH45" i="6"/>
  <c r="BE44" i="12" s="1"/>
  <c r="BG45" i="6"/>
  <c r="BD44" i="12" s="1"/>
  <c r="BF45" i="6"/>
  <c r="BC44" i="12" s="1"/>
  <c r="BJ19" i="6"/>
  <c r="BG18" i="12" s="1"/>
  <c r="BI19" i="6"/>
  <c r="BF18" i="12" s="1"/>
  <c r="BH19" i="6"/>
  <c r="BE18" i="12" s="1"/>
  <c r="BG19" i="6"/>
  <c r="BD18" i="12" s="1"/>
  <c r="BF19" i="6"/>
  <c r="BC18" i="12" s="1"/>
  <c r="BJ12" i="6"/>
  <c r="BG11" i="12" s="1"/>
  <c r="BI12" i="6"/>
  <c r="BF11" i="12" s="1"/>
  <c r="BH12" i="6"/>
  <c r="BE11" i="12" s="1"/>
  <c r="BG12" i="6"/>
  <c r="BD11" i="12" s="1"/>
  <c r="BF12" i="6"/>
  <c r="BC11" i="12" s="1"/>
  <c r="BJ272" i="6"/>
  <c r="BG271" i="12" s="1"/>
  <c r="BI272" i="6"/>
  <c r="BF271" i="12" s="1"/>
  <c r="BH272" i="6"/>
  <c r="BE271" i="12" s="1"/>
  <c r="BG272" i="6"/>
  <c r="BD271" i="12" s="1"/>
  <c r="BF272" i="6"/>
  <c r="BC271" i="12" s="1"/>
  <c r="BJ157" i="6"/>
  <c r="BG156" i="12" s="1"/>
  <c r="BI157" i="6"/>
  <c r="BF156" i="12" s="1"/>
  <c r="BH157" i="6"/>
  <c r="BE156" i="12" s="1"/>
  <c r="BG157" i="6"/>
  <c r="BD156" i="12" s="1"/>
  <c r="BF157" i="6"/>
  <c r="BC156" i="12" s="1"/>
  <c r="BJ88" i="6"/>
  <c r="BG87" i="12" s="1"/>
  <c r="BI88" i="6"/>
  <c r="BF87" i="12" s="1"/>
  <c r="BH88" i="6"/>
  <c r="BE87" i="12" s="1"/>
  <c r="BG88" i="6"/>
  <c r="BD87" i="12" s="1"/>
  <c r="BF88" i="6"/>
  <c r="BC87" i="12" s="1"/>
  <c r="BJ56" i="6"/>
  <c r="BG55" i="12" s="1"/>
  <c r="BI56" i="6"/>
  <c r="BF55" i="12" s="1"/>
  <c r="BH56" i="6"/>
  <c r="BE55" i="12" s="1"/>
  <c r="BG56" i="6"/>
  <c r="BD55" i="12" s="1"/>
  <c r="BF56" i="6"/>
  <c r="BC55" i="12" s="1"/>
  <c r="N102" i="6"/>
  <c r="N106" i="6"/>
  <c r="BJ261" i="6"/>
  <c r="BG260" i="12" s="1"/>
  <c r="BI261" i="6"/>
  <c r="BF260" i="12" s="1"/>
  <c r="BH261" i="6"/>
  <c r="BE260" i="12" s="1"/>
  <c r="BG261" i="6"/>
  <c r="BD260" i="12" s="1"/>
  <c r="BF261" i="6"/>
  <c r="BC260" i="12" s="1"/>
  <c r="BJ221" i="6"/>
  <c r="BG220" i="12" s="1"/>
  <c r="BI221" i="6"/>
  <c r="BF220" i="12" s="1"/>
  <c r="BH221" i="6"/>
  <c r="BE220" i="12" s="1"/>
  <c r="BG221" i="6"/>
  <c r="BD220" i="12" s="1"/>
  <c r="BF221" i="6"/>
  <c r="BC220" i="12" s="1"/>
  <c r="BJ215" i="6"/>
  <c r="BG214" i="12" s="1"/>
  <c r="BI215" i="6"/>
  <c r="BF214" i="12" s="1"/>
  <c r="BH215" i="6"/>
  <c r="BE214" i="12" s="1"/>
  <c r="BG215" i="6"/>
  <c r="BD214" i="12" s="1"/>
  <c r="BF215" i="6"/>
  <c r="BC214" i="12" s="1"/>
  <c r="BA156" i="6"/>
  <c r="BA175" i="6"/>
  <c r="AR272" i="6"/>
  <c r="AN272" i="6"/>
  <c r="AM272" i="6" s="1"/>
  <c r="AL272" i="6"/>
  <c r="Z271" i="12" s="1"/>
  <c r="AK272" i="6"/>
  <c r="AJ272" i="6"/>
  <c r="Y271" i="12" s="1"/>
  <c r="AH272" i="6"/>
  <c r="U271" i="12" s="1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N272" i="6"/>
  <c r="AR263" i="6"/>
  <c r="AN263" i="6"/>
  <c r="AA262" i="12" s="1"/>
  <c r="AL263" i="6"/>
  <c r="Z262" i="12" s="1"/>
  <c r="AK263" i="6"/>
  <c r="AJ263" i="6"/>
  <c r="Y262" i="12" s="1"/>
  <c r="AH263" i="6"/>
  <c r="U262" i="12" s="1"/>
  <c r="AG263" i="6"/>
  <c r="AF263" i="6"/>
  <c r="AE263" i="6"/>
  <c r="AD263" i="6"/>
  <c r="AC263" i="6"/>
  <c r="AB263" i="6"/>
  <c r="AA263" i="6"/>
  <c r="Z263" i="6"/>
  <c r="Y263" i="6"/>
  <c r="X263" i="6"/>
  <c r="W263" i="6"/>
  <c r="V263" i="6"/>
  <c r="N263" i="6"/>
  <c r="AR214" i="6"/>
  <c r="AN214" i="6"/>
  <c r="AA213" i="12" s="1"/>
  <c r="AL214" i="6"/>
  <c r="Z213" i="12" s="1"/>
  <c r="AK214" i="6"/>
  <c r="AJ214" i="6"/>
  <c r="Y213" i="12" s="1"/>
  <c r="AH214" i="6"/>
  <c r="U213" i="12" s="1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N214" i="6"/>
  <c r="AR157" i="6"/>
  <c r="AN157" i="6"/>
  <c r="AA156" i="12" s="1"/>
  <c r="AL157" i="6"/>
  <c r="Z156" i="12" s="1"/>
  <c r="AK157" i="6"/>
  <c r="AJ157" i="6"/>
  <c r="Y156" i="12" s="1"/>
  <c r="AH157" i="6"/>
  <c r="U156" i="12" s="1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N157" i="6"/>
  <c r="AR106" i="6"/>
  <c r="AN106" i="6"/>
  <c r="AA105" i="12" s="1"/>
  <c r="AL106" i="6"/>
  <c r="Z105" i="12" s="1"/>
  <c r="AK106" i="6"/>
  <c r="AJ106" i="6"/>
  <c r="Y105" i="12" s="1"/>
  <c r="AH106" i="6"/>
  <c r="U105" i="12" s="1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BN106" i="6"/>
  <c r="BM106" i="6"/>
  <c r="BL106" i="6"/>
  <c r="BK106" i="6"/>
  <c r="AR56" i="6"/>
  <c r="AN56" i="6"/>
  <c r="AA55" i="12" s="1"/>
  <c r="AL56" i="6"/>
  <c r="Z55" i="12" s="1"/>
  <c r="AK56" i="6"/>
  <c r="AJ56" i="6"/>
  <c r="Y55" i="12" s="1"/>
  <c r="AH56" i="6"/>
  <c r="U55" i="12" s="1"/>
  <c r="AG56" i="6"/>
  <c r="AF56" i="6"/>
  <c r="AE56" i="6"/>
  <c r="AD56" i="6"/>
  <c r="AC56" i="6"/>
  <c r="AB56" i="6"/>
  <c r="AA56" i="6"/>
  <c r="Z56" i="6"/>
  <c r="Y56" i="6"/>
  <c r="X56" i="6"/>
  <c r="W56" i="6"/>
  <c r="V56" i="6"/>
  <c r="N56" i="6"/>
  <c r="N217" i="6"/>
  <c r="BJ281" i="6"/>
  <c r="BG280" i="12" s="1"/>
  <c r="BI281" i="6"/>
  <c r="BF280" i="12" s="1"/>
  <c r="BH281" i="6"/>
  <c r="BE280" i="12" s="1"/>
  <c r="BG281" i="6"/>
  <c r="BD280" i="12" s="1"/>
  <c r="BF281" i="6"/>
  <c r="BC280" i="12" s="1"/>
  <c r="BJ274" i="6"/>
  <c r="BG273" i="12" s="1"/>
  <c r="BI274" i="6"/>
  <c r="BF273" i="12" s="1"/>
  <c r="BH274" i="6"/>
  <c r="BE273" i="12" s="1"/>
  <c r="BG274" i="6"/>
  <c r="BD273" i="12" s="1"/>
  <c r="BF274" i="6"/>
  <c r="BC273" i="12" s="1"/>
  <c r="BJ196" i="6"/>
  <c r="BG195" i="12" s="1"/>
  <c r="BI196" i="6"/>
  <c r="BF195" i="12" s="1"/>
  <c r="BH196" i="6"/>
  <c r="BE195" i="12" s="1"/>
  <c r="BG196" i="6"/>
  <c r="BD195" i="12" s="1"/>
  <c r="BF196" i="6"/>
  <c r="BC195" i="12" s="1"/>
  <c r="BF242" i="6"/>
  <c r="BC241" i="12" s="1"/>
  <c r="BG242" i="6"/>
  <c r="BD241" i="12" s="1"/>
  <c r="BH242" i="6"/>
  <c r="BE241" i="12" s="1"/>
  <c r="BI242" i="6"/>
  <c r="BF241" i="12" s="1"/>
  <c r="BJ242" i="6"/>
  <c r="BG241" i="12" s="1"/>
  <c r="BF179" i="6"/>
  <c r="BC178" i="12" s="1"/>
  <c r="BG179" i="6"/>
  <c r="BD178" i="12" s="1"/>
  <c r="BH179" i="6"/>
  <c r="BE178" i="12" s="1"/>
  <c r="BI179" i="6"/>
  <c r="BF178" i="12" s="1"/>
  <c r="BJ179" i="6"/>
  <c r="BG178" i="12" s="1"/>
  <c r="BF163" i="6"/>
  <c r="BC162" i="12" s="1"/>
  <c r="BG163" i="6"/>
  <c r="BD162" i="12" s="1"/>
  <c r="BH163" i="6"/>
  <c r="BE162" i="12" s="1"/>
  <c r="BI163" i="6"/>
  <c r="BF162" i="12" s="1"/>
  <c r="BJ163" i="6"/>
  <c r="BG162" i="12" s="1"/>
  <c r="BJ162" i="6"/>
  <c r="BG161" i="12" s="1"/>
  <c r="BI162" i="6"/>
  <c r="BF161" i="12" s="1"/>
  <c r="BH162" i="6"/>
  <c r="BE161" i="12" s="1"/>
  <c r="BG162" i="6"/>
  <c r="BD161" i="12" s="1"/>
  <c r="BF162" i="6"/>
  <c r="BC161" i="12" s="1"/>
  <c r="BF160" i="6"/>
  <c r="BC159" i="12" s="1"/>
  <c r="BG160" i="6"/>
  <c r="BD159" i="12" s="1"/>
  <c r="BH160" i="6"/>
  <c r="BE159" i="12" s="1"/>
  <c r="BI160" i="6"/>
  <c r="BF159" i="12" s="1"/>
  <c r="BJ160" i="6"/>
  <c r="BG159" i="12" s="1"/>
  <c r="BF133" i="6"/>
  <c r="BC132" i="12" s="1"/>
  <c r="BG133" i="6"/>
  <c r="BD132" i="12" s="1"/>
  <c r="BH133" i="6"/>
  <c r="BE132" i="12" s="1"/>
  <c r="BI133" i="6"/>
  <c r="BF132" i="12" s="1"/>
  <c r="BJ133" i="6"/>
  <c r="BG132" i="12" s="1"/>
  <c r="BJ127" i="6"/>
  <c r="BG126" i="12" s="1"/>
  <c r="BI127" i="6"/>
  <c r="BF126" i="12" s="1"/>
  <c r="BH127" i="6"/>
  <c r="BE126" i="12" s="1"/>
  <c r="BG127" i="6"/>
  <c r="BD126" i="12" s="1"/>
  <c r="BF127" i="6"/>
  <c r="BC126" i="12" s="1"/>
  <c r="BF11" i="6"/>
  <c r="BC10" i="12" s="1"/>
  <c r="BG11" i="6"/>
  <c r="BD10" i="12" s="1"/>
  <c r="BH11" i="6"/>
  <c r="BE10" i="12" s="1"/>
  <c r="BI11" i="6"/>
  <c r="BF10" i="12" s="1"/>
  <c r="BJ11" i="6"/>
  <c r="BG10" i="12" s="1"/>
  <c r="BJ258" i="6"/>
  <c r="BG257" i="12" s="1"/>
  <c r="BI258" i="6"/>
  <c r="BF257" i="12" s="1"/>
  <c r="BH258" i="6"/>
  <c r="BE257" i="12" s="1"/>
  <c r="BG258" i="6"/>
  <c r="BD257" i="12" s="1"/>
  <c r="BF258" i="6"/>
  <c r="BC257" i="12" s="1"/>
  <c r="BF217" i="6"/>
  <c r="BC216" i="12" s="1"/>
  <c r="BG217" i="6"/>
  <c r="BD216" i="12" s="1"/>
  <c r="BH217" i="6"/>
  <c r="BE216" i="12" s="1"/>
  <c r="BI217" i="6"/>
  <c r="BF216" i="12" s="1"/>
  <c r="BJ217" i="6"/>
  <c r="BG216" i="12" s="1"/>
  <c r="BJ61" i="6"/>
  <c r="BG60" i="12" s="1"/>
  <c r="BI61" i="6"/>
  <c r="BF60" i="12" s="1"/>
  <c r="BH61" i="6"/>
  <c r="BE60" i="12" s="1"/>
  <c r="BG61" i="6"/>
  <c r="BD60" i="12" s="1"/>
  <c r="BF61" i="6"/>
  <c r="BC60" i="12" s="1"/>
  <c r="BJ231" i="6"/>
  <c r="BG230" i="12" s="1"/>
  <c r="BI231" i="6"/>
  <c r="BF230" i="12" s="1"/>
  <c r="BH231" i="6"/>
  <c r="BE230" i="12" s="1"/>
  <c r="BG231" i="6"/>
  <c r="BD230" i="12" s="1"/>
  <c r="BF231" i="6"/>
  <c r="BC230" i="12" s="1"/>
  <c r="BJ224" i="6"/>
  <c r="BG223" i="12" s="1"/>
  <c r="BI224" i="6"/>
  <c r="BF223" i="12" s="1"/>
  <c r="BH224" i="6"/>
  <c r="BE223" i="12" s="1"/>
  <c r="BG224" i="6"/>
  <c r="BD223" i="12" s="1"/>
  <c r="BF224" i="6"/>
  <c r="BC223" i="12" s="1"/>
  <c r="BJ178" i="6"/>
  <c r="BG177" i="12" s="1"/>
  <c r="BI178" i="6"/>
  <c r="BF177" i="12" s="1"/>
  <c r="BH178" i="6"/>
  <c r="BE177" i="12" s="1"/>
  <c r="BG178" i="6"/>
  <c r="BD177" i="12" s="1"/>
  <c r="BF178" i="6"/>
  <c r="BC177" i="12" s="1"/>
  <c r="BJ120" i="6"/>
  <c r="BG119" i="12" s="1"/>
  <c r="BI120" i="6"/>
  <c r="BF119" i="12" s="1"/>
  <c r="BH120" i="6"/>
  <c r="BE119" i="12" s="1"/>
  <c r="BG120" i="6"/>
  <c r="BD119" i="12" s="1"/>
  <c r="BF120" i="6"/>
  <c r="BC119" i="12" s="1"/>
  <c r="BJ116" i="6"/>
  <c r="BG115" i="12" s="1"/>
  <c r="BI116" i="6"/>
  <c r="BF115" i="12" s="1"/>
  <c r="BH116" i="6"/>
  <c r="BE115" i="12" s="1"/>
  <c r="BG116" i="6"/>
  <c r="BD115" i="12" s="1"/>
  <c r="BF116" i="6"/>
  <c r="BC115" i="12" s="1"/>
  <c r="BJ104" i="6"/>
  <c r="BG103" i="12" s="1"/>
  <c r="BI104" i="6"/>
  <c r="BF103" i="12" s="1"/>
  <c r="BH104" i="6"/>
  <c r="BE103" i="12" s="1"/>
  <c r="BG104" i="6"/>
  <c r="BD103" i="12" s="1"/>
  <c r="BF104" i="6"/>
  <c r="BC103" i="12" s="1"/>
  <c r="BJ95" i="6"/>
  <c r="BG94" i="12" s="1"/>
  <c r="BI95" i="6"/>
  <c r="BF94" i="12" s="1"/>
  <c r="BH95" i="6"/>
  <c r="BE94" i="12" s="1"/>
  <c r="BG95" i="6"/>
  <c r="BD94" i="12" s="1"/>
  <c r="BF95" i="6"/>
  <c r="BC94" i="12" s="1"/>
  <c r="BJ55" i="6"/>
  <c r="BG54" i="12" s="1"/>
  <c r="BI55" i="6"/>
  <c r="BF54" i="12" s="1"/>
  <c r="BH55" i="6"/>
  <c r="BE54" i="12" s="1"/>
  <c r="BG55" i="6"/>
  <c r="BD54" i="12" s="1"/>
  <c r="BF55" i="6"/>
  <c r="BC54" i="12" s="1"/>
  <c r="BJ54" i="6"/>
  <c r="BG53" i="12" s="1"/>
  <c r="BI54" i="6"/>
  <c r="BF53" i="12" s="1"/>
  <c r="BH54" i="6"/>
  <c r="BE53" i="12" s="1"/>
  <c r="BG54" i="6"/>
  <c r="BD53" i="12" s="1"/>
  <c r="BF54" i="6"/>
  <c r="BC53" i="12" s="1"/>
  <c r="BJ52" i="6"/>
  <c r="BG51" i="12" s="1"/>
  <c r="BI52" i="6"/>
  <c r="BF51" i="12" s="1"/>
  <c r="BH52" i="6"/>
  <c r="BE51" i="12" s="1"/>
  <c r="BG52" i="6"/>
  <c r="BD51" i="12" s="1"/>
  <c r="BF52" i="6"/>
  <c r="BC51" i="12" s="1"/>
  <c r="BJ23" i="6"/>
  <c r="BG22" i="12" s="1"/>
  <c r="BI23" i="6"/>
  <c r="BF22" i="12" s="1"/>
  <c r="BH23" i="6"/>
  <c r="BE22" i="12" s="1"/>
  <c r="BG23" i="6"/>
  <c r="BD22" i="12" s="1"/>
  <c r="BF23" i="6"/>
  <c r="BC22" i="12" s="1"/>
  <c r="BJ10" i="6"/>
  <c r="BG9" i="12" s="1"/>
  <c r="BI10" i="6"/>
  <c r="BF9" i="12" s="1"/>
  <c r="BH10" i="6"/>
  <c r="BE9" i="12" s="1"/>
  <c r="BG10" i="6"/>
  <c r="BD9" i="12" s="1"/>
  <c r="BF10" i="6"/>
  <c r="BC9" i="12" s="1"/>
  <c r="BJ5" i="6"/>
  <c r="BG4" i="12" s="1"/>
  <c r="BI5" i="6"/>
  <c r="BF4" i="12" s="1"/>
  <c r="BH5" i="6"/>
  <c r="BE4" i="12" s="1"/>
  <c r="BG5" i="6"/>
  <c r="BD4" i="12" s="1"/>
  <c r="BF5" i="6"/>
  <c r="BC4" i="12" s="1"/>
  <c r="BJ211" i="6"/>
  <c r="BG210" i="12" s="1"/>
  <c r="BI211" i="6"/>
  <c r="BF210" i="12" s="1"/>
  <c r="BH211" i="6"/>
  <c r="BE210" i="12" s="1"/>
  <c r="BG211" i="6"/>
  <c r="BD210" i="12" s="1"/>
  <c r="BF211" i="6"/>
  <c r="BC210" i="12" s="1"/>
  <c r="BJ173" i="6"/>
  <c r="BG172" i="12" s="1"/>
  <c r="BI173" i="6"/>
  <c r="BF172" i="12" s="1"/>
  <c r="BH173" i="6"/>
  <c r="BE172" i="12" s="1"/>
  <c r="BG173" i="6"/>
  <c r="BD172" i="12" s="1"/>
  <c r="BF173" i="6"/>
  <c r="BC172" i="12" s="1"/>
  <c r="BJ164" i="6"/>
  <c r="BG163" i="12" s="1"/>
  <c r="BI164" i="6"/>
  <c r="BF163" i="12" s="1"/>
  <c r="BH164" i="6"/>
  <c r="BE163" i="12" s="1"/>
  <c r="BG164" i="6"/>
  <c r="BD163" i="12" s="1"/>
  <c r="BF164" i="6"/>
  <c r="BC163" i="12" s="1"/>
  <c r="BA161" i="6"/>
  <c r="BK101" i="6"/>
  <c r="BB101" i="6" s="1"/>
  <c r="BL101" i="6"/>
  <c r="BC101" i="6" s="1"/>
  <c r="BM101" i="6"/>
  <c r="BD101" i="6" s="1"/>
  <c r="BN101" i="6"/>
  <c r="BE101" i="6" s="1"/>
  <c r="BA101" i="6"/>
  <c r="BJ143" i="6"/>
  <c r="BG142" i="12" s="1"/>
  <c r="BI143" i="6"/>
  <c r="BF142" i="12" s="1"/>
  <c r="BH143" i="6"/>
  <c r="BE142" i="12" s="1"/>
  <c r="BG143" i="6"/>
  <c r="BD142" i="12" s="1"/>
  <c r="BF143" i="6"/>
  <c r="BC142" i="12" s="1"/>
  <c r="BJ102" i="6"/>
  <c r="BG101" i="12" s="1"/>
  <c r="BI102" i="6"/>
  <c r="BF101" i="12" s="1"/>
  <c r="BH102" i="6"/>
  <c r="BE101" i="12" s="1"/>
  <c r="BG102" i="6"/>
  <c r="BD101" i="12" s="1"/>
  <c r="BF102" i="6"/>
  <c r="BC101" i="12" s="1"/>
  <c r="BJ60" i="6"/>
  <c r="BG59" i="12" s="1"/>
  <c r="BI60" i="6"/>
  <c r="BF59" i="12" s="1"/>
  <c r="BH60" i="6"/>
  <c r="BE59" i="12" s="1"/>
  <c r="BG60" i="6"/>
  <c r="BD59" i="12" s="1"/>
  <c r="BF60" i="6"/>
  <c r="BC59" i="12" s="1"/>
  <c r="BF38" i="6"/>
  <c r="BC37" i="12" s="1"/>
  <c r="BJ38" i="6"/>
  <c r="BG37" i="12" s="1"/>
  <c r="BI38" i="6"/>
  <c r="BF37" i="12" s="1"/>
  <c r="BH38" i="6"/>
  <c r="BE37" i="12" s="1"/>
  <c r="BG38" i="6"/>
  <c r="BD37" i="12" s="1"/>
  <c r="BF34" i="6"/>
  <c r="BC33" i="12" s="1"/>
  <c r="BJ34" i="6"/>
  <c r="BG33" i="12" s="1"/>
  <c r="BI34" i="6"/>
  <c r="BF33" i="12" s="1"/>
  <c r="BH34" i="6"/>
  <c r="BE33" i="12" s="1"/>
  <c r="BG34" i="6"/>
  <c r="BD33" i="12" s="1"/>
  <c r="BA210" i="6"/>
  <c r="BA129" i="6"/>
  <c r="BA135" i="6"/>
  <c r="BA169" i="6"/>
  <c r="BN169" i="6"/>
  <c r="BE169" i="6" s="1"/>
  <c r="BM169" i="6"/>
  <c r="BD169" i="6" s="1"/>
  <c r="BL169" i="6"/>
  <c r="BC169" i="6" s="1"/>
  <c r="BK169" i="6"/>
  <c r="BB169" i="6" s="1"/>
  <c r="BA228" i="6"/>
  <c r="N101" i="6"/>
  <c r="N258" i="6"/>
  <c r="N175" i="6"/>
  <c r="N196" i="6"/>
  <c r="N62" i="6"/>
  <c r="N280" i="6"/>
  <c r="AR280" i="6"/>
  <c r="AN280" i="6"/>
  <c r="AA279" i="12" s="1"/>
  <c r="AL280" i="6"/>
  <c r="Z279" i="12" s="1"/>
  <c r="AK280" i="6"/>
  <c r="AJ280" i="6"/>
  <c r="Y279" i="12" s="1"/>
  <c r="AH280" i="6"/>
  <c r="U279" i="12" s="1"/>
  <c r="AG280" i="6"/>
  <c r="AF280" i="6"/>
  <c r="AE280" i="6"/>
  <c r="AD280" i="6"/>
  <c r="AC280" i="6"/>
  <c r="AB280" i="6"/>
  <c r="AA280" i="6"/>
  <c r="Z280" i="6"/>
  <c r="Y280" i="6"/>
  <c r="X280" i="6"/>
  <c r="W280" i="6"/>
  <c r="V280" i="6"/>
  <c r="BN280" i="6"/>
  <c r="BM280" i="6"/>
  <c r="BL280" i="6"/>
  <c r="BK280" i="6"/>
  <c r="AR258" i="6"/>
  <c r="AN258" i="6"/>
  <c r="AA257" i="12" s="1"/>
  <c r="AL258" i="6"/>
  <c r="Z257" i="12" s="1"/>
  <c r="AK258" i="6"/>
  <c r="AJ258" i="6"/>
  <c r="Y257" i="12" s="1"/>
  <c r="AH258" i="6"/>
  <c r="U257" i="12" s="1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AR217" i="6"/>
  <c r="AR196" i="6"/>
  <c r="AN196" i="6"/>
  <c r="AA195" i="12" s="1"/>
  <c r="AL196" i="6"/>
  <c r="Z195" i="12" s="1"/>
  <c r="AK196" i="6"/>
  <c r="AJ196" i="6"/>
  <c r="Y195" i="12" s="1"/>
  <c r="AH196" i="6"/>
  <c r="U195" i="12" s="1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AR175" i="6"/>
  <c r="AN175" i="6"/>
  <c r="AA174" i="12" s="1"/>
  <c r="AL175" i="6"/>
  <c r="Z174" i="12" s="1"/>
  <c r="AK175" i="6"/>
  <c r="AJ175" i="6"/>
  <c r="Y174" i="12" s="1"/>
  <c r="AH175" i="6"/>
  <c r="U174" i="12" s="1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BN175" i="6"/>
  <c r="BE175" i="6" s="1"/>
  <c r="BM175" i="6"/>
  <c r="BD175" i="6" s="1"/>
  <c r="BL175" i="6"/>
  <c r="BC175" i="6" s="1"/>
  <c r="BK175" i="6"/>
  <c r="BB175" i="6" s="1"/>
  <c r="AR101" i="6"/>
  <c r="AN101" i="6"/>
  <c r="AA100" i="12" s="1"/>
  <c r="AL101" i="6"/>
  <c r="Z100" i="12" s="1"/>
  <c r="AK101" i="6"/>
  <c r="AJ101" i="6"/>
  <c r="Y100" i="12" s="1"/>
  <c r="AH101" i="6"/>
  <c r="U100" i="12" s="1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R62" i="6"/>
  <c r="AN62" i="6"/>
  <c r="AA61" i="12" s="1"/>
  <c r="AL62" i="6"/>
  <c r="Z61" i="12" s="1"/>
  <c r="AK62" i="6"/>
  <c r="AJ62" i="6"/>
  <c r="Y61" i="12" s="1"/>
  <c r="AH62" i="6"/>
  <c r="U61" i="12" s="1"/>
  <c r="AG62" i="6"/>
  <c r="AF62" i="6"/>
  <c r="AE62" i="6"/>
  <c r="AD62" i="6"/>
  <c r="AC62" i="6"/>
  <c r="AB62" i="6"/>
  <c r="AA62" i="6"/>
  <c r="Z62" i="6"/>
  <c r="Y62" i="6"/>
  <c r="X62" i="6"/>
  <c r="W62" i="6"/>
  <c r="V62" i="6"/>
  <c r="BN62" i="6"/>
  <c r="BM62" i="6"/>
  <c r="BL62" i="6"/>
  <c r="BK62" i="6"/>
  <c r="N262" i="6"/>
  <c r="BJ180" i="6"/>
  <c r="BG179" i="12" s="1"/>
  <c r="BI180" i="6"/>
  <c r="BF179" i="12" s="1"/>
  <c r="BH180" i="6"/>
  <c r="BE179" i="12" s="1"/>
  <c r="BG180" i="6"/>
  <c r="BD179" i="12" s="1"/>
  <c r="BF180" i="6"/>
  <c r="BC179" i="12" s="1"/>
  <c r="BJ246" i="6"/>
  <c r="BG245" i="12" s="1"/>
  <c r="BI246" i="6"/>
  <c r="BF245" i="12" s="1"/>
  <c r="BH246" i="6"/>
  <c r="BE245" i="12" s="1"/>
  <c r="BG246" i="6"/>
  <c r="BD245" i="12" s="1"/>
  <c r="BF246" i="6"/>
  <c r="BC245" i="12" s="1"/>
  <c r="BA167" i="6"/>
  <c r="BJ191" i="6"/>
  <c r="BG190" i="12" s="1"/>
  <c r="BI191" i="6"/>
  <c r="BF190" i="12" s="1"/>
  <c r="BH191" i="6"/>
  <c r="BE190" i="12" s="1"/>
  <c r="BG191" i="6"/>
  <c r="BD190" i="12" s="1"/>
  <c r="BF191" i="6"/>
  <c r="BC190" i="12" s="1"/>
  <c r="BJ184" i="6"/>
  <c r="BG183" i="12" s="1"/>
  <c r="BI184" i="6"/>
  <c r="BF183" i="12" s="1"/>
  <c r="BH184" i="6"/>
  <c r="BE183" i="12" s="1"/>
  <c r="BG184" i="6"/>
  <c r="BD183" i="12" s="1"/>
  <c r="BF184" i="6"/>
  <c r="BC183" i="12" s="1"/>
  <c r="BJ152" i="6"/>
  <c r="BG151" i="12" s="1"/>
  <c r="BI152" i="6"/>
  <c r="BF151" i="12" s="1"/>
  <c r="BH152" i="6"/>
  <c r="BE151" i="12" s="1"/>
  <c r="BG152" i="6"/>
  <c r="BD151" i="12" s="1"/>
  <c r="BF152" i="6"/>
  <c r="BC151" i="12" s="1"/>
  <c r="BJ96" i="6"/>
  <c r="BG95" i="12" s="1"/>
  <c r="BI96" i="6"/>
  <c r="BF95" i="12" s="1"/>
  <c r="BH96" i="6"/>
  <c r="BE95" i="12" s="1"/>
  <c r="BG96" i="6"/>
  <c r="BD95" i="12" s="1"/>
  <c r="BF96" i="6"/>
  <c r="BC95" i="12" s="1"/>
  <c r="BJ93" i="6"/>
  <c r="BG92" i="12" s="1"/>
  <c r="BI93" i="6"/>
  <c r="BF92" i="12" s="1"/>
  <c r="BH93" i="6"/>
  <c r="BE92" i="12" s="1"/>
  <c r="BG93" i="6"/>
  <c r="BD92" i="12" s="1"/>
  <c r="BF93" i="6"/>
  <c r="BC92" i="12" s="1"/>
  <c r="BA118" i="6"/>
  <c r="BK118" i="6"/>
  <c r="BB118" i="6" s="1"/>
  <c r="BL118" i="6"/>
  <c r="BC118" i="6" s="1"/>
  <c r="BM118" i="6"/>
  <c r="BD118" i="6" s="1"/>
  <c r="BN118" i="6"/>
  <c r="BE118" i="6" s="1"/>
  <c r="BA81" i="6"/>
  <c r="BK81" i="6"/>
  <c r="BB81" i="6" s="1"/>
  <c r="BL81" i="6"/>
  <c r="BC81" i="6" s="1"/>
  <c r="BM81" i="6"/>
  <c r="BD81" i="6" s="1"/>
  <c r="BN81" i="6"/>
  <c r="BE81" i="6" s="1"/>
  <c r="BA145" i="6"/>
  <c r="BA188" i="6"/>
  <c r="BA227" i="6"/>
  <c r="BA158" i="6"/>
  <c r="BA267" i="6"/>
  <c r="AR228" i="6"/>
  <c r="AN228" i="6"/>
  <c r="AA227" i="12" s="1"/>
  <c r="AL228" i="6"/>
  <c r="Z227" i="12" s="1"/>
  <c r="AK228" i="6"/>
  <c r="AJ228" i="6"/>
  <c r="Y227" i="12" s="1"/>
  <c r="AH228" i="6"/>
  <c r="U227" i="12" s="1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BN228" i="6"/>
  <c r="BE228" i="6" s="1"/>
  <c r="BM228" i="6"/>
  <c r="BD228" i="6" s="1"/>
  <c r="BL228" i="6"/>
  <c r="BC228" i="6" s="1"/>
  <c r="BK228" i="6"/>
  <c r="BB228" i="6" s="1"/>
  <c r="N228" i="6"/>
  <c r="AR169" i="6"/>
  <c r="AN169" i="6"/>
  <c r="AA168" i="12" s="1"/>
  <c r="AL169" i="6"/>
  <c r="Z168" i="12" s="1"/>
  <c r="AK169" i="6"/>
  <c r="AJ169" i="6"/>
  <c r="Y168" i="12" s="1"/>
  <c r="AH169" i="6"/>
  <c r="U168" i="12" s="1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N169" i="6"/>
  <c r="AR158" i="6"/>
  <c r="AN158" i="6"/>
  <c r="AA157" i="12" s="1"/>
  <c r="AL158" i="6"/>
  <c r="Z157" i="12" s="1"/>
  <c r="AK158" i="6"/>
  <c r="AJ158" i="6"/>
  <c r="Y157" i="12" s="1"/>
  <c r="AH158" i="6"/>
  <c r="U157" i="12" s="1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BN158" i="6"/>
  <c r="BE158" i="6" s="1"/>
  <c r="BM158" i="6"/>
  <c r="BD158" i="6" s="1"/>
  <c r="BL158" i="6"/>
  <c r="BC158" i="6" s="1"/>
  <c r="BK158" i="6"/>
  <c r="BB158" i="6" s="1"/>
  <c r="N158" i="6"/>
  <c r="AR118" i="6"/>
  <c r="AN118" i="6"/>
  <c r="AA117" i="12" s="1"/>
  <c r="AL118" i="6"/>
  <c r="Z117" i="12" s="1"/>
  <c r="AK118" i="6"/>
  <c r="AJ118" i="6"/>
  <c r="Y117" i="12" s="1"/>
  <c r="AH118" i="6"/>
  <c r="U117" i="12" s="1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N118" i="6"/>
  <c r="AR81" i="6"/>
  <c r="AN81" i="6"/>
  <c r="AA80" i="12" s="1"/>
  <c r="AL81" i="6"/>
  <c r="Z80" i="12" s="1"/>
  <c r="AK81" i="6"/>
  <c r="AJ81" i="6"/>
  <c r="Y80" i="12" s="1"/>
  <c r="AH81" i="6"/>
  <c r="U80" i="12" s="1"/>
  <c r="AG81" i="6"/>
  <c r="AF81" i="6"/>
  <c r="AE81" i="6"/>
  <c r="AD81" i="6"/>
  <c r="AC81" i="6"/>
  <c r="AB81" i="6"/>
  <c r="AA81" i="6"/>
  <c r="Z81" i="6"/>
  <c r="Y81" i="6"/>
  <c r="X81" i="6"/>
  <c r="W81" i="6"/>
  <c r="V81" i="6"/>
  <c r="N81" i="6"/>
  <c r="V2" i="12"/>
  <c r="BJ176" i="6"/>
  <c r="BG175" i="12" s="1"/>
  <c r="BI176" i="6"/>
  <c r="BF175" i="12" s="1"/>
  <c r="BH176" i="6"/>
  <c r="BE175" i="12" s="1"/>
  <c r="BG176" i="6"/>
  <c r="BD175" i="12" s="1"/>
  <c r="BF176" i="6"/>
  <c r="BC175" i="12" s="1"/>
  <c r="BA275" i="6"/>
  <c r="BJ253" i="6"/>
  <c r="BG252" i="12" s="1"/>
  <c r="BI253" i="6"/>
  <c r="BF252" i="12" s="1"/>
  <c r="BH253" i="6"/>
  <c r="BE252" i="12" s="1"/>
  <c r="BG253" i="6"/>
  <c r="BD252" i="12" s="1"/>
  <c r="BF253" i="6"/>
  <c r="BC252" i="12" s="1"/>
  <c r="BJ241" i="6"/>
  <c r="BG240" i="12" s="1"/>
  <c r="BI241" i="6"/>
  <c r="BF240" i="12" s="1"/>
  <c r="BH241" i="6"/>
  <c r="BE240" i="12" s="1"/>
  <c r="BG241" i="6"/>
  <c r="BD240" i="12" s="1"/>
  <c r="BF241" i="6"/>
  <c r="BC240" i="12" s="1"/>
  <c r="BJ240" i="6"/>
  <c r="BG239" i="12" s="1"/>
  <c r="BI240" i="6"/>
  <c r="BF239" i="12" s="1"/>
  <c r="BH240" i="6"/>
  <c r="BE239" i="12" s="1"/>
  <c r="BG240" i="6"/>
  <c r="BD239" i="12" s="1"/>
  <c r="BF240" i="6"/>
  <c r="BC239" i="12" s="1"/>
  <c r="BA239" i="6"/>
  <c r="BJ223" i="6"/>
  <c r="BG222" i="12" s="1"/>
  <c r="BI223" i="6"/>
  <c r="BF222" i="12" s="1"/>
  <c r="BH223" i="6"/>
  <c r="BE222" i="12" s="1"/>
  <c r="BG223" i="6"/>
  <c r="BD222" i="12" s="1"/>
  <c r="BF223" i="6"/>
  <c r="BC222" i="12" s="1"/>
  <c r="BJ218" i="6"/>
  <c r="BG217" i="12" s="1"/>
  <c r="BI218" i="6"/>
  <c r="BF217" i="12" s="1"/>
  <c r="BH218" i="6"/>
  <c r="BE217" i="12" s="1"/>
  <c r="BG218" i="6"/>
  <c r="BD217" i="12" s="1"/>
  <c r="BF218" i="6"/>
  <c r="BC217" i="12" s="1"/>
  <c r="BJ206" i="6"/>
  <c r="BG205" i="12" s="1"/>
  <c r="BI206" i="6"/>
  <c r="BF205" i="12" s="1"/>
  <c r="BH206" i="6"/>
  <c r="BE205" i="12" s="1"/>
  <c r="BG206" i="6"/>
  <c r="BD205" i="12" s="1"/>
  <c r="BF206" i="6"/>
  <c r="BC205" i="12" s="1"/>
  <c r="BJ204" i="6"/>
  <c r="BG203" i="12" s="1"/>
  <c r="BI204" i="6"/>
  <c r="BF203" i="12" s="1"/>
  <c r="BH204" i="6"/>
  <c r="BE203" i="12" s="1"/>
  <c r="BG204" i="6"/>
  <c r="BD203" i="12" s="1"/>
  <c r="BF204" i="6"/>
  <c r="BC203" i="12" s="1"/>
  <c r="BJ201" i="6"/>
  <c r="BG200" i="12" s="1"/>
  <c r="BI201" i="6"/>
  <c r="BF200" i="12" s="1"/>
  <c r="BH201" i="6"/>
  <c r="BE200" i="12" s="1"/>
  <c r="BG201" i="6"/>
  <c r="BD200" i="12" s="1"/>
  <c r="BF201" i="6"/>
  <c r="BC200" i="12" s="1"/>
  <c r="BJ193" i="6"/>
  <c r="BG192" i="12" s="1"/>
  <c r="BI193" i="6"/>
  <c r="BF192" i="12" s="1"/>
  <c r="BH193" i="6"/>
  <c r="BE192" i="12" s="1"/>
  <c r="BG193" i="6"/>
  <c r="BD192" i="12" s="1"/>
  <c r="BF193" i="6"/>
  <c r="BC192" i="12" s="1"/>
  <c r="BJ190" i="6"/>
  <c r="BG189" i="12" s="1"/>
  <c r="BI190" i="6"/>
  <c r="BF189" i="12" s="1"/>
  <c r="BH190" i="6"/>
  <c r="BE189" i="12" s="1"/>
  <c r="BG190" i="6"/>
  <c r="BD189" i="12" s="1"/>
  <c r="BF190" i="6"/>
  <c r="BC189" i="12" s="1"/>
  <c r="BA181" i="6"/>
  <c r="BJ172" i="6"/>
  <c r="BG171" i="12" s="1"/>
  <c r="BI172" i="6"/>
  <c r="BF171" i="12" s="1"/>
  <c r="BH172" i="6"/>
  <c r="BE171" i="12" s="1"/>
  <c r="BG172" i="6"/>
  <c r="BD171" i="12" s="1"/>
  <c r="BF172" i="6"/>
  <c r="BC171" i="12" s="1"/>
  <c r="BJ150" i="6"/>
  <c r="BG149" i="12" s="1"/>
  <c r="BI150" i="6"/>
  <c r="BF149" i="12" s="1"/>
  <c r="BH150" i="6"/>
  <c r="BE149" i="12" s="1"/>
  <c r="BG150" i="6"/>
  <c r="BD149" i="12" s="1"/>
  <c r="BF150" i="6"/>
  <c r="BC149" i="12" s="1"/>
  <c r="BJ89" i="6"/>
  <c r="BG88" i="12" s="1"/>
  <c r="BI89" i="6"/>
  <c r="BF88" i="12" s="1"/>
  <c r="BH89" i="6"/>
  <c r="BE88" i="12" s="1"/>
  <c r="BG89" i="6"/>
  <c r="BD88" i="12" s="1"/>
  <c r="BF89" i="6"/>
  <c r="BC88" i="12" s="1"/>
  <c r="BJ70" i="6"/>
  <c r="BG69" i="12" s="1"/>
  <c r="BI70" i="6"/>
  <c r="BF69" i="12" s="1"/>
  <c r="BH70" i="6"/>
  <c r="BE69" i="12" s="1"/>
  <c r="BG70" i="6"/>
  <c r="BD69" i="12" s="1"/>
  <c r="BF70" i="6"/>
  <c r="BC69" i="12" s="1"/>
  <c r="BJ90" i="6"/>
  <c r="BG89" i="12" s="1"/>
  <c r="BI90" i="6"/>
  <c r="BF89" i="12" s="1"/>
  <c r="BH90" i="6"/>
  <c r="BE89" i="12" s="1"/>
  <c r="BG90" i="6"/>
  <c r="BD89" i="12" s="1"/>
  <c r="BF90" i="6"/>
  <c r="BC89" i="12" s="1"/>
  <c r="BJ86" i="6"/>
  <c r="BG85" i="12" s="1"/>
  <c r="BI86" i="6"/>
  <c r="BF85" i="12" s="1"/>
  <c r="BH86" i="6"/>
  <c r="BE85" i="12" s="1"/>
  <c r="BG86" i="6"/>
  <c r="BD85" i="12" s="1"/>
  <c r="BF86" i="6"/>
  <c r="BC85" i="12" s="1"/>
  <c r="BJ77" i="6"/>
  <c r="BG76" i="12" s="1"/>
  <c r="BI77" i="6"/>
  <c r="BF76" i="12" s="1"/>
  <c r="BH77" i="6"/>
  <c r="BE76" i="12" s="1"/>
  <c r="BG77" i="6"/>
  <c r="BD76" i="12" s="1"/>
  <c r="BF77" i="6"/>
  <c r="BC76" i="12" s="1"/>
  <c r="BA75" i="6"/>
  <c r="BJ71" i="6"/>
  <c r="BG70" i="12" s="1"/>
  <c r="BI71" i="6"/>
  <c r="BF70" i="12" s="1"/>
  <c r="BH71" i="6"/>
  <c r="BE70" i="12" s="1"/>
  <c r="BG71" i="6"/>
  <c r="BD70" i="12" s="1"/>
  <c r="BF71" i="6"/>
  <c r="BC70" i="12" s="1"/>
  <c r="BJ51" i="6"/>
  <c r="BG50" i="12" s="1"/>
  <c r="BI51" i="6"/>
  <c r="BF50" i="12" s="1"/>
  <c r="BH51" i="6"/>
  <c r="BE50" i="12" s="1"/>
  <c r="BG51" i="6"/>
  <c r="BD50" i="12" s="1"/>
  <c r="BF51" i="6"/>
  <c r="BC50" i="12" s="1"/>
  <c r="BA35" i="6"/>
  <c r="BJ37" i="6"/>
  <c r="BG36" i="12" s="1"/>
  <c r="BI37" i="6"/>
  <c r="BF36" i="12" s="1"/>
  <c r="BH37" i="6"/>
  <c r="BE36" i="12" s="1"/>
  <c r="BG37" i="6"/>
  <c r="BD36" i="12" s="1"/>
  <c r="BF37" i="6"/>
  <c r="BC36" i="12" s="1"/>
  <c r="BJ25" i="6"/>
  <c r="BG24" i="12" s="1"/>
  <c r="BI25" i="6"/>
  <c r="BF24" i="12" s="1"/>
  <c r="BH25" i="6"/>
  <c r="BE24" i="12" s="1"/>
  <c r="BG25" i="6"/>
  <c r="BD24" i="12" s="1"/>
  <c r="BF25" i="6"/>
  <c r="BC24" i="12" s="1"/>
  <c r="BJ24" i="6"/>
  <c r="BG23" i="12" s="1"/>
  <c r="BI24" i="6"/>
  <c r="BF23" i="12" s="1"/>
  <c r="BH24" i="6"/>
  <c r="BE23" i="12" s="1"/>
  <c r="BG24" i="6"/>
  <c r="BD23" i="12" s="1"/>
  <c r="BF24" i="6"/>
  <c r="BC23" i="12" s="1"/>
  <c r="BJ22" i="6"/>
  <c r="BG21" i="12" s="1"/>
  <c r="BI22" i="6"/>
  <c r="BF21" i="12" s="1"/>
  <c r="BH22" i="6"/>
  <c r="BE21" i="12" s="1"/>
  <c r="BG22" i="6"/>
  <c r="BD21" i="12" s="1"/>
  <c r="BF22" i="6"/>
  <c r="BC21" i="12" s="1"/>
  <c r="BJ15" i="6"/>
  <c r="BG14" i="12" s="1"/>
  <c r="BI15" i="6"/>
  <c r="BF14" i="12" s="1"/>
  <c r="BH15" i="6"/>
  <c r="BE14" i="12" s="1"/>
  <c r="BG15" i="6"/>
  <c r="BD14" i="12" s="1"/>
  <c r="BF15" i="6"/>
  <c r="BC14" i="12" s="1"/>
  <c r="BJ13" i="6"/>
  <c r="BG12" i="12" s="1"/>
  <c r="BI13" i="6"/>
  <c r="BF12" i="12" s="1"/>
  <c r="BH13" i="6"/>
  <c r="BE12" i="12" s="1"/>
  <c r="BG13" i="6"/>
  <c r="BD12" i="12" s="1"/>
  <c r="BF13" i="6"/>
  <c r="BC12" i="12" s="1"/>
  <c r="BJ31" i="6"/>
  <c r="BG30" i="12" s="1"/>
  <c r="BI31" i="6"/>
  <c r="BF30" i="12" s="1"/>
  <c r="BH31" i="6"/>
  <c r="BE30" i="12" s="1"/>
  <c r="BG31" i="6"/>
  <c r="BD30" i="12" s="1"/>
  <c r="BF31" i="6"/>
  <c r="BC30" i="12" s="1"/>
  <c r="BA252" i="6"/>
  <c r="BJ110" i="6"/>
  <c r="BG109" i="12" s="1"/>
  <c r="BI110" i="6"/>
  <c r="BF109" i="12" s="1"/>
  <c r="BH110" i="6"/>
  <c r="BE109" i="12" s="1"/>
  <c r="BG110" i="6"/>
  <c r="BD109" i="12" s="1"/>
  <c r="BF110" i="6"/>
  <c r="BC109" i="12" s="1"/>
  <c r="BJ98" i="6"/>
  <c r="BG97" i="12" s="1"/>
  <c r="BI98" i="6"/>
  <c r="BF97" i="12" s="1"/>
  <c r="BH98" i="6"/>
  <c r="BE97" i="12" s="1"/>
  <c r="BG98" i="6"/>
  <c r="BD97" i="12" s="1"/>
  <c r="BF98" i="6"/>
  <c r="BC97" i="12" s="1"/>
  <c r="BJ126" i="6"/>
  <c r="BG125" i="12" s="1"/>
  <c r="BI126" i="6"/>
  <c r="BF125" i="12" s="1"/>
  <c r="BH126" i="6"/>
  <c r="BE125" i="12" s="1"/>
  <c r="BG126" i="6"/>
  <c r="BD125" i="12" s="1"/>
  <c r="BF126" i="6"/>
  <c r="BC125" i="12" s="1"/>
  <c r="BJ165" i="6"/>
  <c r="BG164" i="12" s="1"/>
  <c r="BI165" i="6"/>
  <c r="BF164" i="12" s="1"/>
  <c r="BH165" i="6"/>
  <c r="BE164" i="12" s="1"/>
  <c r="BG165" i="6"/>
  <c r="BD164" i="12" s="1"/>
  <c r="BF165" i="6"/>
  <c r="BC164" i="12" s="1"/>
  <c r="BJ166" i="6"/>
  <c r="BG165" i="12" s="1"/>
  <c r="BI166" i="6"/>
  <c r="BF165" i="12" s="1"/>
  <c r="BH166" i="6"/>
  <c r="BE165" i="12" s="1"/>
  <c r="BG166" i="6"/>
  <c r="BD165" i="12" s="1"/>
  <c r="BF166" i="6"/>
  <c r="BC165" i="12" s="1"/>
  <c r="BJ168" i="6"/>
  <c r="BG167" i="12" s="1"/>
  <c r="BI168" i="6"/>
  <c r="BF167" i="12" s="1"/>
  <c r="BH168" i="6"/>
  <c r="BE167" i="12" s="1"/>
  <c r="BG168" i="6"/>
  <c r="BD167" i="12" s="1"/>
  <c r="BF168" i="6"/>
  <c r="BC167" i="12" s="1"/>
  <c r="BA44" i="6"/>
  <c r="BA238" i="6"/>
  <c r="BJ159" i="6"/>
  <c r="BG158" i="12" s="1"/>
  <c r="BI159" i="6"/>
  <c r="BF158" i="12" s="1"/>
  <c r="BH159" i="6"/>
  <c r="BE158" i="12" s="1"/>
  <c r="BG159" i="6"/>
  <c r="BD158" i="12" s="1"/>
  <c r="BF159" i="6"/>
  <c r="BC158" i="12" s="1"/>
  <c r="BA203" i="6"/>
  <c r="BN203" i="6"/>
  <c r="BE203" i="6" s="1"/>
  <c r="BM203" i="6"/>
  <c r="BD203" i="6" s="1"/>
  <c r="BL203" i="6"/>
  <c r="BC203" i="6" s="1"/>
  <c r="BK203" i="6"/>
  <c r="BB203" i="6" s="1"/>
  <c r="BJ192" i="6"/>
  <c r="BG191" i="12" s="1"/>
  <c r="BI192" i="6"/>
  <c r="BF191" i="12" s="1"/>
  <c r="BH192" i="6"/>
  <c r="BE191" i="12" s="1"/>
  <c r="BG192" i="6"/>
  <c r="BD191" i="12" s="1"/>
  <c r="BF192" i="6"/>
  <c r="BC191" i="12" s="1"/>
  <c r="BJ189" i="6"/>
  <c r="BG188" i="12" s="1"/>
  <c r="BI189" i="6"/>
  <c r="BF188" i="12" s="1"/>
  <c r="BH189" i="6"/>
  <c r="BE188" i="12" s="1"/>
  <c r="BG189" i="6"/>
  <c r="BD188" i="12" s="1"/>
  <c r="BF189" i="6"/>
  <c r="BC188" i="12" s="1"/>
  <c r="BA186" i="6"/>
  <c r="BJ144" i="6"/>
  <c r="BG143" i="12" s="1"/>
  <c r="BI144" i="6"/>
  <c r="BF143" i="12" s="1"/>
  <c r="BH144" i="6"/>
  <c r="BE143" i="12" s="1"/>
  <c r="BG144" i="6"/>
  <c r="BD143" i="12" s="1"/>
  <c r="BF144" i="6"/>
  <c r="BC143" i="12" s="1"/>
  <c r="BJ140" i="6"/>
  <c r="BG139" i="12" s="1"/>
  <c r="BI140" i="6"/>
  <c r="BF139" i="12" s="1"/>
  <c r="BH140" i="6"/>
  <c r="BE139" i="12" s="1"/>
  <c r="BG140" i="6"/>
  <c r="BD139" i="12" s="1"/>
  <c r="BF140" i="6"/>
  <c r="BC139" i="12" s="1"/>
  <c r="BA139" i="6"/>
  <c r="BJ138" i="6"/>
  <c r="BG137" i="12" s="1"/>
  <c r="BI138" i="6"/>
  <c r="BF137" i="12" s="1"/>
  <c r="BH138" i="6"/>
  <c r="BE137" i="12" s="1"/>
  <c r="BG138" i="6"/>
  <c r="BD137" i="12" s="1"/>
  <c r="BF138" i="6"/>
  <c r="BC137" i="12" s="1"/>
  <c r="BA137" i="6"/>
  <c r="BK137" i="6"/>
  <c r="BB137" i="6" s="1"/>
  <c r="BL137" i="6"/>
  <c r="BC137" i="6" s="1"/>
  <c r="BM137" i="6"/>
  <c r="BD137" i="6" s="1"/>
  <c r="BN137" i="6"/>
  <c r="BE137" i="6" s="1"/>
  <c r="BJ114" i="6"/>
  <c r="BG113" i="12" s="1"/>
  <c r="BI114" i="6"/>
  <c r="BF113" i="12" s="1"/>
  <c r="BH114" i="6"/>
  <c r="BE113" i="12" s="1"/>
  <c r="BG114" i="6"/>
  <c r="BD113" i="12" s="1"/>
  <c r="BF114" i="6"/>
  <c r="BC113" i="12" s="1"/>
  <c r="BJ125" i="6"/>
  <c r="BG124" i="12" s="1"/>
  <c r="BI125" i="6"/>
  <c r="BF124" i="12" s="1"/>
  <c r="BH125" i="6"/>
  <c r="BE124" i="12" s="1"/>
  <c r="BG125" i="6"/>
  <c r="BD124" i="12" s="1"/>
  <c r="BF125" i="6"/>
  <c r="BC124" i="12" s="1"/>
  <c r="BJ124" i="6"/>
  <c r="BG123" i="12" s="1"/>
  <c r="BI124" i="6"/>
  <c r="BF123" i="12" s="1"/>
  <c r="BH124" i="6"/>
  <c r="BE123" i="12" s="1"/>
  <c r="BG124" i="6"/>
  <c r="BD123" i="12" s="1"/>
  <c r="BF124" i="6"/>
  <c r="BC123" i="12" s="1"/>
  <c r="BJ123" i="6"/>
  <c r="BG122" i="12" s="1"/>
  <c r="BI123" i="6"/>
  <c r="BF122" i="12" s="1"/>
  <c r="BH123" i="6"/>
  <c r="BE122" i="12" s="1"/>
  <c r="BG123" i="6"/>
  <c r="BD122" i="12" s="1"/>
  <c r="BF123" i="6"/>
  <c r="BC122" i="12" s="1"/>
  <c r="BJ119" i="6"/>
  <c r="BG118" i="12" s="1"/>
  <c r="BI119" i="6"/>
  <c r="BF118" i="12" s="1"/>
  <c r="BH119" i="6"/>
  <c r="BE118" i="12" s="1"/>
  <c r="BG119" i="6"/>
  <c r="BD118" i="12" s="1"/>
  <c r="BF119" i="6"/>
  <c r="BC118" i="12" s="1"/>
  <c r="BJ117" i="6"/>
  <c r="BG116" i="12" s="1"/>
  <c r="BI117" i="6"/>
  <c r="BF116" i="12" s="1"/>
  <c r="BH117" i="6"/>
  <c r="BE116" i="12" s="1"/>
  <c r="BG117" i="6"/>
  <c r="BD116" i="12" s="1"/>
  <c r="BF117" i="6"/>
  <c r="BC116" i="12" s="1"/>
  <c r="BJ40" i="6"/>
  <c r="BG39" i="12" s="1"/>
  <c r="BI40" i="6"/>
  <c r="BF39" i="12" s="1"/>
  <c r="BH40" i="6"/>
  <c r="BE39" i="12" s="1"/>
  <c r="BG40" i="6"/>
  <c r="BD39" i="12" s="1"/>
  <c r="BF40" i="6"/>
  <c r="BC39" i="12" s="1"/>
  <c r="BJ112" i="6"/>
  <c r="BG111" i="12" s="1"/>
  <c r="BI112" i="6"/>
  <c r="BF111" i="12" s="1"/>
  <c r="BH112" i="6"/>
  <c r="BE111" i="12" s="1"/>
  <c r="BG112" i="6"/>
  <c r="BD111" i="12" s="1"/>
  <c r="BF112" i="6"/>
  <c r="BC111" i="12" s="1"/>
  <c r="BJ107" i="6"/>
  <c r="BG106" i="12" s="1"/>
  <c r="BI107" i="6"/>
  <c r="BF106" i="12" s="1"/>
  <c r="BH107" i="6"/>
  <c r="BE106" i="12" s="1"/>
  <c r="BG107" i="6"/>
  <c r="BD106" i="12" s="1"/>
  <c r="BF107" i="6"/>
  <c r="BC106" i="12" s="1"/>
  <c r="BJ100" i="6"/>
  <c r="BG99" i="12" s="1"/>
  <c r="BI100" i="6"/>
  <c r="BF99" i="12" s="1"/>
  <c r="BH100" i="6"/>
  <c r="BE99" i="12" s="1"/>
  <c r="BG100" i="6"/>
  <c r="BD99" i="12" s="1"/>
  <c r="BF100" i="6"/>
  <c r="BC99" i="12" s="1"/>
  <c r="BJ91" i="6"/>
  <c r="BG90" i="12" s="1"/>
  <c r="BI91" i="6"/>
  <c r="BF90" i="12" s="1"/>
  <c r="BH91" i="6"/>
  <c r="BE90" i="12" s="1"/>
  <c r="BG91" i="6"/>
  <c r="BD90" i="12" s="1"/>
  <c r="BF91" i="6"/>
  <c r="BC90" i="12" s="1"/>
  <c r="BJ82" i="6"/>
  <c r="BG81" i="12" s="1"/>
  <c r="BI82" i="6"/>
  <c r="BF81" i="12" s="1"/>
  <c r="BH82" i="6"/>
  <c r="BE81" i="12" s="1"/>
  <c r="BG82" i="6"/>
  <c r="BD81" i="12" s="1"/>
  <c r="BF82" i="6"/>
  <c r="BC81" i="12" s="1"/>
  <c r="BJ79" i="6"/>
  <c r="BG78" i="12" s="1"/>
  <c r="BI79" i="6"/>
  <c r="BF78" i="12" s="1"/>
  <c r="BH79" i="6"/>
  <c r="BE78" i="12" s="1"/>
  <c r="BG79" i="6"/>
  <c r="BD78" i="12" s="1"/>
  <c r="BF79" i="6"/>
  <c r="BC78" i="12" s="1"/>
  <c r="BJ74" i="6"/>
  <c r="BG73" i="12" s="1"/>
  <c r="BI74" i="6"/>
  <c r="BF73" i="12" s="1"/>
  <c r="BH74" i="6"/>
  <c r="BE73" i="12" s="1"/>
  <c r="BG74" i="6"/>
  <c r="BD73" i="12" s="1"/>
  <c r="BF74" i="6"/>
  <c r="BC73" i="12" s="1"/>
  <c r="BJ69" i="6"/>
  <c r="BG68" i="12" s="1"/>
  <c r="BI69" i="6"/>
  <c r="BF68" i="12" s="1"/>
  <c r="BH69" i="6"/>
  <c r="BE68" i="12" s="1"/>
  <c r="BG69" i="6"/>
  <c r="BD68" i="12" s="1"/>
  <c r="BF69" i="6"/>
  <c r="BC68" i="12" s="1"/>
  <c r="BJ59" i="6"/>
  <c r="BG58" i="12" s="1"/>
  <c r="BI59" i="6"/>
  <c r="BF58" i="12" s="1"/>
  <c r="BH59" i="6"/>
  <c r="BE58" i="12" s="1"/>
  <c r="BG59" i="6"/>
  <c r="BD58" i="12" s="1"/>
  <c r="BF59" i="6"/>
  <c r="BC58" i="12" s="1"/>
  <c r="BJ48" i="6"/>
  <c r="BG47" i="12" s="1"/>
  <c r="BI48" i="6"/>
  <c r="BF47" i="12" s="1"/>
  <c r="BH48" i="6"/>
  <c r="BE47" i="12" s="1"/>
  <c r="BG48" i="6"/>
  <c r="BD47" i="12" s="1"/>
  <c r="BF48" i="6"/>
  <c r="BC47" i="12" s="1"/>
  <c r="BJ27" i="6"/>
  <c r="BG26" i="12" s="1"/>
  <c r="BI27" i="6"/>
  <c r="BF26" i="12" s="1"/>
  <c r="BH27" i="6"/>
  <c r="BE26" i="12" s="1"/>
  <c r="BG27" i="6"/>
  <c r="BD26" i="12" s="1"/>
  <c r="BF27" i="6"/>
  <c r="BC26" i="12" s="1"/>
  <c r="BJ21" i="6"/>
  <c r="BG20" i="12" s="1"/>
  <c r="BI21" i="6"/>
  <c r="BF20" i="12" s="1"/>
  <c r="BH21" i="6"/>
  <c r="BE20" i="12" s="1"/>
  <c r="BG21" i="6"/>
  <c r="BD20" i="12" s="1"/>
  <c r="BF21" i="6"/>
  <c r="BC20" i="12" s="1"/>
  <c r="BJ16" i="6"/>
  <c r="BG15" i="12" s="1"/>
  <c r="BI16" i="6"/>
  <c r="BF15" i="12" s="1"/>
  <c r="BH16" i="6"/>
  <c r="BE15" i="12" s="1"/>
  <c r="BG16" i="6"/>
  <c r="BD15" i="12" s="1"/>
  <c r="BF16" i="6"/>
  <c r="BC15" i="12" s="1"/>
  <c r="N275" i="6"/>
  <c r="N203" i="6"/>
  <c r="AN16" i="6"/>
  <c r="AA15" i="12" s="1"/>
  <c r="AL16" i="6"/>
  <c r="Z15" i="12" s="1"/>
  <c r="AK16" i="6"/>
  <c r="AJ16" i="6"/>
  <c r="Y15" i="12" s="1"/>
  <c r="AH16" i="6"/>
  <c r="U15" i="12" s="1"/>
  <c r="AE16" i="6"/>
  <c r="AD16" i="6"/>
  <c r="AC16" i="6"/>
  <c r="AB16" i="6"/>
  <c r="AA16" i="6"/>
  <c r="Z16" i="6"/>
  <c r="Y16" i="6"/>
  <c r="X16" i="6"/>
  <c r="W16" i="6"/>
  <c r="V16" i="6"/>
  <c r="AR75" i="6"/>
  <c r="AN75" i="6"/>
  <c r="AA74" i="12" s="1"/>
  <c r="AL75" i="6"/>
  <c r="Z74" i="12" s="1"/>
  <c r="AK75" i="6"/>
  <c r="AJ75" i="6"/>
  <c r="Y74" i="12" s="1"/>
  <c r="AH75" i="6"/>
  <c r="U74" i="12" s="1"/>
  <c r="AG75" i="6"/>
  <c r="AF75" i="6"/>
  <c r="AE75" i="6"/>
  <c r="AD75" i="6"/>
  <c r="AC75" i="6"/>
  <c r="AB75" i="6"/>
  <c r="AA75" i="6"/>
  <c r="Z75" i="6"/>
  <c r="Y75" i="6"/>
  <c r="X75" i="6"/>
  <c r="W75" i="6"/>
  <c r="V75" i="6"/>
  <c r="BN75" i="6"/>
  <c r="BE75" i="6" s="1"/>
  <c r="BM75" i="6"/>
  <c r="BD75" i="6" s="1"/>
  <c r="BL75" i="6"/>
  <c r="BC75" i="6" s="1"/>
  <c r="BK75" i="6"/>
  <c r="BB75" i="6" s="1"/>
  <c r="N75" i="6"/>
  <c r="AR35" i="6"/>
  <c r="AM35" i="6"/>
  <c r="AK35" i="6"/>
  <c r="AH35" i="6"/>
  <c r="U34" i="12" s="1"/>
  <c r="BN35" i="6"/>
  <c r="BE35" i="6" s="1"/>
  <c r="BM35" i="6"/>
  <c r="BD35" i="6" s="1"/>
  <c r="BL35" i="6"/>
  <c r="BC35" i="6" s="1"/>
  <c r="BK35" i="6"/>
  <c r="BB35" i="6" s="1"/>
  <c r="N35" i="6"/>
  <c r="AR137" i="6"/>
  <c r="AN137" i="6"/>
  <c r="AA136" i="12" s="1"/>
  <c r="AL137" i="6"/>
  <c r="Z136" i="12" s="1"/>
  <c r="AK137" i="6"/>
  <c r="AJ137" i="6"/>
  <c r="Y136" i="12" s="1"/>
  <c r="AH137" i="6"/>
  <c r="U136" i="12" s="1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N137" i="6"/>
  <c r="AR16" i="6"/>
  <c r="N16" i="6"/>
  <c r="AR203" i="6"/>
  <c r="AN203" i="6"/>
  <c r="AA202" i="12" s="1"/>
  <c r="AL203" i="6"/>
  <c r="Z202" i="12" s="1"/>
  <c r="AK203" i="6"/>
  <c r="AJ203" i="6"/>
  <c r="Y202" i="12" s="1"/>
  <c r="AH203" i="6"/>
  <c r="U202" i="12" s="1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R275" i="6"/>
  <c r="AN275" i="6"/>
  <c r="AA274" i="12" s="1"/>
  <c r="AL275" i="6"/>
  <c r="Z274" i="12" s="1"/>
  <c r="AK275" i="6"/>
  <c r="AJ275" i="6"/>
  <c r="Y274" i="12" s="1"/>
  <c r="AH275" i="6"/>
  <c r="U274" i="12" s="1"/>
  <c r="AG275" i="6"/>
  <c r="AF275" i="6"/>
  <c r="AE275" i="6"/>
  <c r="AD275" i="6"/>
  <c r="AC275" i="6"/>
  <c r="AB275" i="6"/>
  <c r="AA275" i="6"/>
  <c r="Z275" i="6"/>
  <c r="Y275" i="6"/>
  <c r="X275" i="6"/>
  <c r="W275" i="6"/>
  <c r="V275" i="6"/>
  <c r="BN275" i="6"/>
  <c r="BE275" i="6" s="1"/>
  <c r="BM275" i="6"/>
  <c r="BD275" i="6" s="1"/>
  <c r="BL275" i="6"/>
  <c r="BC275" i="6" s="1"/>
  <c r="BK275" i="6"/>
  <c r="BB275" i="6" s="1"/>
  <c r="BA8" i="6"/>
  <c r="BJ47" i="6"/>
  <c r="BG46" i="12" s="1"/>
  <c r="BI47" i="6"/>
  <c r="BF46" i="12" s="1"/>
  <c r="BH47" i="6"/>
  <c r="BE46" i="12" s="1"/>
  <c r="BG47" i="6"/>
  <c r="BD46" i="12" s="1"/>
  <c r="BF47" i="6"/>
  <c r="BC46" i="12" s="1"/>
  <c r="BJ72" i="6"/>
  <c r="BG71" i="12" s="1"/>
  <c r="BI72" i="6"/>
  <c r="BF71" i="12" s="1"/>
  <c r="BH72" i="6"/>
  <c r="BE71" i="12" s="1"/>
  <c r="BG72" i="6"/>
  <c r="BD71" i="12" s="1"/>
  <c r="BF72" i="6"/>
  <c r="BC71" i="12" s="1"/>
  <c r="BJ83" i="6"/>
  <c r="BG82" i="12" s="1"/>
  <c r="BI83" i="6"/>
  <c r="BF82" i="12" s="1"/>
  <c r="BH83" i="6"/>
  <c r="BE82" i="12" s="1"/>
  <c r="BG83" i="6"/>
  <c r="BD82" i="12" s="1"/>
  <c r="BF83" i="6"/>
  <c r="BC82" i="12" s="1"/>
  <c r="BJ111" i="6"/>
  <c r="BG110" i="12" s="1"/>
  <c r="BI111" i="6"/>
  <c r="BF110" i="12" s="1"/>
  <c r="BH111" i="6"/>
  <c r="BE110" i="12" s="1"/>
  <c r="BG111" i="6"/>
  <c r="BD110" i="12" s="1"/>
  <c r="BF111" i="6"/>
  <c r="BC110" i="12" s="1"/>
  <c r="BA66" i="6"/>
  <c r="BA92" i="6"/>
  <c r="BA194" i="6"/>
  <c r="BA198" i="6"/>
  <c r="BA200" i="6"/>
  <c r="BJ219" i="6"/>
  <c r="BG218" i="12" s="1"/>
  <c r="BI219" i="6"/>
  <c r="BF218" i="12" s="1"/>
  <c r="BH219" i="6"/>
  <c r="BE218" i="12" s="1"/>
  <c r="BG219" i="6"/>
  <c r="BD218" i="12" s="1"/>
  <c r="BF219" i="6"/>
  <c r="BC218" i="12" s="1"/>
  <c r="BJ220" i="6"/>
  <c r="BG219" i="12" s="1"/>
  <c r="BI220" i="6"/>
  <c r="BF219" i="12" s="1"/>
  <c r="BH220" i="6"/>
  <c r="BE219" i="12" s="1"/>
  <c r="BG220" i="6"/>
  <c r="BD219" i="12" s="1"/>
  <c r="BF220" i="6"/>
  <c r="BC219" i="12" s="1"/>
  <c r="BA225" i="6"/>
  <c r="BJ230" i="6"/>
  <c r="BG229" i="12" s="1"/>
  <c r="BI230" i="6"/>
  <c r="BF229" i="12" s="1"/>
  <c r="BH230" i="6"/>
  <c r="BE229" i="12" s="1"/>
  <c r="BG230" i="6"/>
  <c r="BD229" i="12" s="1"/>
  <c r="BF230" i="6"/>
  <c r="BC229" i="12" s="1"/>
  <c r="BJ237" i="6"/>
  <c r="BG236" i="12" s="1"/>
  <c r="BI237" i="6"/>
  <c r="BF236" i="12" s="1"/>
  <c r="BH237" i="6"/>
  <c r="BE236" i="12" s="1"/>
  <c r="BG237" i="6"/>
  <c r="BD236" i="12" s="1"/>
  <c r="BF237" i="6"/>
  <c r="BC236" i="12" s="1"/>
  <c r="BJ236" i="6"/>
  <c r="BG235" i="12" s="1"/>
  <c r="BI236" i="6"/>
  <c r="BF235" i="12" s="1"/>
  <c r="BH236" i="6"/>
  <c r="BE235" i="12" s="1"/>
  <c r="BG236" i="6"/>
  <c r="BD235" i="12" s="1"/>
  <c r="BF236" i="6"/>
  <c r="BC235" i="12" s="1"/>
  <c r="BJ234" i="6"/>
  <c r="BG233" i="12" s="1"/>
  <c r="BI234" i="6"/>
  <c r="BF233" i="12" s="1"/>
  <c r="BH234" i="6"/>
  <c r="BE233" i="12" s="1"/>
  <c r="BG234" i="6"/>
  <c r="BD233" i="12" s="1"/>
  <c r="BF234" i="6"/>
  <c r="BC233" i="12" s="1"/>
  <c r="BJ233" i="6"/>
  <c r="BG232" i="12" s="1"/>
  <c r="BI233" i="6"/>
  <c r="BF232" i="12" s="1"/>
  <c r="BH233" i="6"/>
  <c r="BE232" i="12" s="1"/>
  <c r="BG233" i="6"/>
  <c r="BD232" i="12" s="1"/>
  <c r="BF233" i="6"/>
  <c r="BC232" i="12" s="1"/>
  <c r="BJ248" i="6"/>
  <c r="BG247" i="12" s="1"/>
  <c r="BI248" i="6"/>
  <c r="BF247" i="12" s="1"/>
  <c r="BH248" i="6"/>
  <c r="BE247" i="12" s="1"/>
  <c r="BG248" i="6"/>
  <c r="BD247" i="12" s="1"/>
  <c r="BF248" i="6"/>
  <c r="BC247" i="12" s="1"/>
  <c r="BA208" i="6"/>
  <c r="BD2" i="12"/>
  <c r="BE2" i="12"/>
  <c r="BF2" i="12"/>
  <c r="BG2" i="12"/>
  <c r="BC2" i="12"/>
  <c r="BJ254" i="6"/>
  <c r="BG253" i="12" s="1"/>
  <c r="BI254" i="6"/>
  <c r="BF253" i="12" s="1"/>
  <c r="BH254" i="6"/>
  <c r="BE253" i="12" s="1"/>
  <c r="BG254" i="6"/>
  <c r="BD253" i="12" s="1"/>
  <c r="BF254" i="6"/>
  <c r="BC253" i="12" s="1"/>
  <c r="BA80" i="6"/>
  <c r="BA155" i="6"/>
  <c r="BA33" i="6"/>
  <c r="BA245" i="6"/>
  <c r="BA73" i="6"/>
  <c r="BA108" i="6"/>
  <c r="BA146" i="6"/>
  <c r="BA149" i="6"/>
  <c r="BA205" i="6"/>
  <c r="BA262" i="6"/>
  <c r="BJ265" i="6"/>
  <c r="BG264" i="12" s="1"/>
  <c r="BI265" i="6"/>
  <c r="BF264" i="12" s="1"/>
  <c r="BH265" i="6"/>
  <c r="BE264" i="12" s="1"/>
  <c r="BG265" i="6"/>
  <c r="BD264" i="12" s="1"/>
  <c r="BF265" i="6"/>
  <c r="BC264" i="12" s="1"/>
  <c r="BJ264" i="6"/>
  <c r="BG263" i="12" s="1"/>
  <c r="BI264" i="6"/>
  <c r="BF263" i="12" s="1"/>
  <c r="BH264" i="6"/>
  <c r="BE263" i="12" s="1"/>
  <c r="BG264" i="6"/>
  <c r="BD263" i="12" s="1"/>
  <c r="BF264" i="6"/>
  <c r="BC263" i="12" s="1"/>
  <c r="BJ259" i="6"/>
  <c r="BG258" i="12" s="1"/>
  <c r="BI259" i="6"/>
  <c r="BF258" i="12" s="1"/>
  <c r="BH259" i="6"/>
  <c r="BE258" i="12" s="1"/>
  <c r="BG259" i="6"/>
  <c r="BD258" i="12" s="1"/>
  <c r="BF259" i="6"/>
  <c r="BC258" i="12" s="1"/>
  <c r="BJ251" i="6"/>
  <c r="BG250" i="12" s="1"/>
  <c r="BI251" i="6"/>
  <c r="BF250" i="12" s="1"/>
  <c r="BH251" i="6"/>
  <c r="BE250" i="12" s="1"/>
  <c r="BG251" i="6"/>
  <c r="BD250" i="12" s="1"/>
  <c r="BF251" i="6"/>
  <c r="BC250" i="12" s="1"/>
  <c r="BA222" i="6"/>
  <c r="BJ216" i="6"/>
  <c r="BG215" i="12" s="1"/>
  <c r="BI216" i="6"/>
  <c r="BF215" i="12" s="1"/>
  <c r="BH216" i="6"/>
  <c r="BE215" i="12" s="1"/>
  <c r="BG216" i="6"/>
  <c r="BD215" i="12" s="1"/>
  <c r="BF216" i="6"/>
  <c r="BC215" i="12" s="1"/>
  <c r="BJ197" i="6"/>
  <c r="BG196" i="12" s="1"/>
  <c r="BI197" i="6"/>
  <c r="BF196" i="12" s="1"/>
  <c r="BH197" i="6"/>
  <c r="BE196" i="12" s="1"/>
  <c r="BG197" i="6"/>
  <c r="BD196" i="12" s="1"/>
  <c r="BF197" i="6"/>
  <c r="BC196" i="12" s="1"/>
  <c r="BJ195" i="6"/>
  <c r="BG194" i="12" s="1"/>
  <c r="BI195" i="6"/>
  <c r="BF194" i="12" s="1"/>
  <c r="BH195" i="6"/>
  <c r="BE194" i="12" s="1"/>
  <c r="BG195" i="6"/>
  <c r="BD194" i="12" s="1"/>
  <c r="BF195" i="6"/>
  <c r="BC194" i="12" s="1"/>
  <c r="BJ185" i="6"/>
  <c r="BG184" i="12" s="1"/>
  <c r="BI185" i="6"/>
  <c r="BF184" i="12" s="1"/>
  <c r="BH185" i="6"/>
  <c r="BE184" i="12" s="1"/>
  <c r="BG185" i="6"/>
  <c r="BD184" i="12" s="1"/>
  <c r="BF185" i="6"/>
  <c r="BC184" i="12" s="1"/>
  <c r="BJ182" i="6"/>
  <c r="BG181" i="12" s="1"/>
  <c r="BI182" i="6"/>
  <c r="BF181" i="12" s="1"/>
  <c r="BH182" i="6"/>
  <c r="BE181" i="12" s="1"/>
  <c r="BG182" i="6"/>
  <c r="BD181" i="12" s="1"/>
  <c r="BF182" i="6"/>
  <c r="BC181" i="12" s="1"/>
  <c r="BJ177" i="6"/>
  <c r="BG176" i="12" s="1"/>
  <c r="BI177" i="6"/>
  <c r="BF176" i="12" s="1"/>
  <c r="BH177" i="6"/>
  <c r="BE176" i="12" s="1"/>
  <c r="BG177" i="6"/>
  <c r="BD176" i="12" s="1"/>
  <c r="BF177" i="6"/>
  <c r="BC176" i="12" s="1"/>
  <c r="BJ147" i="6"/>
  <c r="BG146" i="12" s="1"/>
  <c r="BI147" i="6"/>
  <c r="BF146" i="12" s="1"/>
  <c r="BH147" i="6"/>
  <c r="BE146" i="12" s="1"/>
  <c r="BG147" i="6"/>
  <c r="BD146" i="12" s="1"/>
  <c r="BF147" i="6"/>
  <c r="BC146" i="12" s="1"/>
  <c r="BJ142" i="6"/>
  <c r="BG141" i="12" s="1"/>
  <c r="BI142" i="6"/>
  <c r="BF141" i="12" s="1"/>
  <c r="BH142" i="6"/>
  <c r="BE141" i="12" s="1"/>
  <c r="BG142" i="6"/>
  <c r="BD141" i="12" s="1"/>
  <c r="BF142" i="6"/>
  <c r="BC141" i="12" s="1"/>
  <c r="BJ136" i="6"/>
  <c r="BG135" i="12" s="1"/>
  <c r="BI136" i="6"/>
  <c r="BF135" i="12" s="1"/>
  <c r="BH136" i="6"/>
  <c r="BE135" i="12" s="1"/>
  <c r="BG136" i="6"/>
  <c r="BD135" i="12" s="1"/>
  <c r="BF136" i="6"/>
  <c r="BC135" i="12" s="1"/>
  <c r="BJ131" i="6"/>
  <c r="BG130" i="12" s="1"/>
  <c r="BI131" i="6"/>
  <c r="BF130" i="12" s="1"/>
  <c r="BH131" i="6"/>
  <c r="BE130" i="12" s="1"/>
  <c r="BG131" i="6"/>
  <c r="BD130" i="12" s="1"/>
  <c r="BF131" i="6"/>
  <c r="BC130" i="12" s="1"/>
  <c r="BJ130" i="6"/>
  <c r="BG129" i="12" s="1"/>
  <c r="BI130" i="6"/>
  <c r="BF129" i="12" s="1"/>
  <c r="BH130" i="6"/>
  <c r="BE129" i="12" s="1"/>
  <c r="BG130" i="6"/>
  <c r="BD129" i="12" s="1"/>
  <c r="BF130" i="6"/>
  <c r="BC129" i="12" s="1"/>
  <c r="BJ122" i="6"/>
  <c r="BG121" i="12" s="1"/>
  <c r="BI122" i="6"/>
  <c r="BF121" i="12" s="1"/>
  <c r="BH122" i="6"/>
  <c r="BE121" i="12" s="1"/>
  <c r="BG122" i="6"/>
  <c r="BD121" i="12" s="1"/>
  <c r="BF122" i="6"/>
  <c r="BC121" i="12" s="1"/>
  <c r="BJ109" i="6"/>
  <c r="BG108" i="12" s="1"/>
  <c r="BI109" i="6"/>
  <c r="BF108" i="12" s="1"/>
  <c r="BH109" i="6"/>
  <c r="BE108" i="12" s="1"/>
  <c r="BG109" i="6"/>
  <c r="BD108" i="12" s="1"/>
  <c r="BF109" i="6"/>
  <c r="BC108" i="12" s="1"/>
  <c r="BJ85" i="6"/>
  <c r="BG84" i="12" s="1"/>
  <c r="BI85" i="6"/>
  <c r="BF84" i="12" s="1"/>
  <c r="BH85" i="6"/>
  <c r="BE84" i="12" s="1"/>
  <c r="BG85" i="6"/>
  <c r="BD84" i="12" s="1"/>
  <c r="BF85" i="6"/>
  <c r="BC84" i="12" s="1"/>
  <c r="BJ84" i="6"/>
  <c r="BG83" i="12" s="1"/>
  <c r="BI84" i="6"/>
  <c r="BF83" i="12" s="1"/>
  <c r="BH84" i="6"/>
  <c r="BE83" i="12" s="1"/>
  <c r="BG84" i="6"/>
  <c r="BD83" i="12" s="1"/>
  <c r="BF84" i="6"/>
  <c r="BC83" i="12" s="1"/>
  <c r="BJ76" i="6"/>
  <c r="BG75" i="12" s="1"/>
  <c r="BI76" i="6"/>
  <c r="BF75" i="12" s="1"/>
  <c r="BH76" i="6"/>
  <c r="BE75" i="12" s="1"/>
  <c r="BG76" i="6"/>
  <c r="BD75" i="12" s="1"/>
  <c r="BF76" i="6"/>
  <c r="BC75" i="12" s="1"/>
  <c r="BJ68" i="6"/>
  <c r="BG67" i="12" s="1"/>
  <c r="BI68" i="6"/>
  <c r="BF67" i="12" s="1"/>
  <c r="BH68" i="6"/>
  <c r="BE67" i="12" s="1"/>
  <c r="BG68" i="6"/>
  <c r="BD67" i="12" s="1"/>
  <c r="BF68" i="6"/>
  <c r="BC67" i="12" s="1"/>
  <c r="BJ67" i="6"/>
  <c r="BG66" i="12" s="1"/>
  <c r="BI67" i="6"/>
  <c r="BF66" i="12" s="1"/>
  <c r="BH67" i="6"/>
  <c r="BE66" i="12" s="1"/>
  <c r="BG67" i="6"/>
  <c r="BD66" i="12" s="1"/>
  <c r="BF67" i="6"/>
  <c r="BC66" i="12" s="1"/>
  <c r="BJ58" i="6"/>
  <c r="BG57" i="12" s="1"/>
  <c r="BI58" i="6"/>
  <c r="BF57" i="12" s="1"/>
  <c r="BH58" i="6"/>
  <c r="BE57" i="12" s="1"/>
  <c r="BG58" i="6"/>
  <c r="BD57" i="12" s="1"/>
  <c r="BF58" i="6"/>
  <c r="BC57" i="12" s="1"/>
  <c r="BJ36" i="6"/>
  <c r="BG35" i="12" s="1"/>
  <c r="BI36" i="6"/>
  <c r="BF35" i="12" s="1"/>
  <c r="BH36" i="6"/>
  <c r="BE35" i="12" s="1"/>
  <c r="BG36" i="6"/>
  <c r="BD35" i="12" s="1"/>
  <c r="BF36" i="6"/>
  <c r="BC35" i="12" s="1"/>
  <c r="BJ32" i="6"/>
  <c r="BG31" i="12" s="1"/>
  <c r="BI32" i="6"/>
  <c r="BF31" i="12" s="1"/>
  <c r="BH32" i="6"/>
  <c r="BE31" i="12" s="1"/>
  <c r="BG32" i="6"/>
  <c r="BD31" i="12" s="1"/>
  <c r="BF32" i="6"/>
  <c r="BC31" i="12" s="1"/>
  <c r="BJ30" i="6"/>
  <c r="BG29" i="12" s="1"/>
  <c r="BI30" i="6"/>
  <c r="BF29" i="12" s="1"/>
  <c r="BH30" i="6"/>
  <c r="BE29" i="12" s="1"/>
  <c r="BG30" i="6"/>
  <c r="BD29" i="12" s="1"/>
  <c r="BF30" i="6"/>
  <c r="BC29" i="12" s="1"/>
  <c r="BG17" i="6"/>
  <c r="BD16" i="12" s="1"/>
  <c r="BH17" i="6"/>
  <c r="BE16" i="12" s="1"/>
  <c r="BI17" i="6"/>
  <c r="BF16" i="12" s="1"/>
  <c r="BJ17" i="6"/>
  <c r="BG16" i="12" s="1"/>
  <c r="BJ29" i="6"/>
  <c r="BG28" i="12" s="1"/>
  <c r="BI29" i="6"/>
  <c r="BF28" i="12" s="1"/>
  <c r="BH29" i="6"/>
  <c r="BE28" i="12" s="1"/>
  <c r="BG29" i="6"/>
  <c r="BD28" i="12" s="1"/>
  <c r="BF29" i="6"/>
  <c r="BC28" i="12" s="1"/>
  <c r="BJ20" i="6"/>
  <c r="BG19" i="12" s="1"/>
  <c r="BI20" i="6"/>
  <c r="BF19" i="12" s="1"/>
  <c r="BH20" i="6"/>
  <c r="BE19" i="12" s="1"/>
  <c r="BG20" i="6"/>
  <c r="BD19" i="12" s="1"/>
  <c r="BF20" i="6"/>
  <c r="BC19" i="12" s="1"/>
  <c r="BG148" i="6"/>
  <c r="BD147" i="12" s="1"/>
  <c r="BH148" i="6"/>
  <c r="BE147" i="12" s="1"/>
  <c r="BI148" i="6"/>
  <c r="BF147" i="12" s="1"/>
  <c r="BJ148" i="6"/>
  <c r="BG147" i="12" s="1"/>
  <c r="BF148" i="6"/>
  <c r="BC147" i="12" s="1"/>
  <c r="BF17" i="6"/>
  <c r="BC16" i="12" s="1"/>
  <c r="BK4" i="6"/>
  <c r="BL4" i="6"/>
  <c r="BM4" i="6"/>
  <c r="BN4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4" i="6"/>
  <c r="BL14" i="6"/>
  <c r="BM14" i="6"/>
  <c r="BN14" i="6"/>
  <c r="BK18" i="6"/>
  <c r="BL18" i="6"/>
  <c r="BM18" i="6"/>
  <c r="BN18" i="6"/>
  <c r="BK26" i="6"/>
  <c r="BL26" i="6"/>
  <c r="BM26" i="6"/>
  <c r="BN26" i="6"/>
  <c r="BK28" i="6"/>
  <c r="BL28" i="6"/>
  <c r="BM28" i="6"/>
  <c r="BN28" i="6"/>
  <c r="BK41" i="6"/>
  <c r="BL41" i="6"/>
  <c r="BM41" i="6"/>
  <c r="BN41" i="6"/>
  <c r="BM43" i="6"/>
  <c r="BK44" i="6"/>
  <c r="BL44" i="6"/>
  <c r="BM44" i="6"/>
  <c r="BN44" i="6"/>
  <c r="BK46" i="6"/>
  <c r="BL46" i="6"/>
  <c r="BM46" i="6"/>
  <c r="BN46" i="6"/>
  <c r="BK50" i="6"/>
  <c r="BL50" i="6"/>
  <c r="BM50" i="6"/>
  <c r="BN50" i="6"/>
  <c r="BK53" i="6"/>
  <c r="BL53" i="6"/>
  <c r="BM53" i="6"/>
  <c r="BN53" i="6"/>
  <c r="BN57" i="6"/>
  <c r="BK63" i="6"/>
  <c r="BL63" i="6"/>
  <c r="BL64" i="6"/>
  <c r="BN64" i="6"/>
  <c r="BL65" i="6"/>
  <c r="BK66" i="6"/>
  <c r="BB66" i="6" s="1"/>
  <c r="BL66" i="6"/>
  <c r="BC66" i="6" s="1"/>
  <c r="BM66" i="6"/>
  <c r="BD66" i="6" s="1"/>
  <c r="BN66" i="6"/>
  <c r="BE66" i="6" s="1"/>
  <c r="BK73" i="6"/>
  <c r="BB73" i="6" s="1"/>
  <c r="BL73" i="6"/>
  <c r="BC73" i="6" s="1"/>
  <c r="BM73" i="6"/>
  <c r="BD73" i="6" s="1"/>
  <c r="BN73" i="6"/>
  <c r="BE73" i="6" s="1"/>
  <c r="BK80" i="6"/>
  <c r="BL80" i="6"/>
  <c r="BM80" i="6"/>
  <c r="BN80" i="6"/>
  <c r="BK92" i="6"/>
  <c r="BL92" i="6"/>
  <c r="BM92" i="6"/>
  <c r="BN92" i="6"/>
  <c r="BK94" i="6"/>
  <c r="BL94" i="6"/>
  <c r="BM94" i="6"/>
  <c r="BN94" i="6"/>
  <c r="BK97" i="6"/>
  <c r="BL97" i="6"/>
  <c r="BM97" i="6"/>
  <c r="BN97" i="6"/>
  <c r="BK99" i="6"/>
  <c r="BL99" i="6"/>
  <c r="BM99" i="6"/>
  <c r="BN99" i="6"/>
  <c r="BK103" i="6"/>
  <c r="BL103" i="6"/>
  <c r="BM103" i="6"/>
  <c r="BN103" i="6"/>
  <c r="BK108" i="6"/>
  <c r="BB108" i="6" s="1"/>
  <c r="BL108" i="6"/>
  <c r="BC108" i="6" s="1"/>
  <c r="BM108" i="6"/>
  <c r="BD108" i="6" s="1"/>
  <c r="BN108" i="6"/>
  <c r="BE108" i="6" s="1"/>
  <c r="BL113" i="6"/>
  <c r="BK128" i="6"/>
  <c r="BL128" i="6"/>
  <c r="BM128" i="6"/>
  <c r="BN128" i="6"/>
  <c r="BK129" i="6"/>
  <c r="BB129" i="6" s="1"/>
  <c r="BL129" i="6"/>
  <c r="BC129" i="6" s="1"/>
  <c r="BM129" i="6"/>
  <c r="BD129" i="6" s="1"/>
  <c r="BN129" i="6"/>
  <c r="BE129" i="6" s="1"/>
  <c r="BK135" i="6"/>
  <c r="BB135" i="6" s="1"/>
  <c r="BL135" i="6"/>
  <c r="BC135" i="6" s="1"/>
  <c r="BM135" i="6"/>
  <c r="BD135" i="6" s="1"/>
  <c r="BN135" i="6"/>
  <c r="BE135" i="6" s="1"/>
  <c r="BK139" i="6"/>
  <c r="BB139" i="6" s="1"/>
  <c r="BL139" i="6"/>
  <c r="BC139" i="6" s="1"/>
  <c r="BM139" i="6"/>
  <c r="BD139" i="6" s="1"/>
  <c r="BN139" i="6"/>
  <c r="BE139" i="6" s="1"/>
  <c r="BK141" i="6"/>
  <c r="BL141" i="6"/>
  <c r="BM141" i="6"/>
  <c r="BN141" i="6"/>
  <c r="BK145" i="6"/>
  <c r="BB145" i="6" s="1"/>
  <c r="BL145" i="6"/>
  <c r="BC145" i="6" s="1"/>
  <c r="BM145" i="6"/>
  <c r="BD145" i="6" s="1"/>
  <c r="BN145" i="6"/>
  <c r="BE145" i="6" s="1"/>
  <c r="BK146" i="6"/>
  <c r="BB146" i="6" s="1"/>
  <c r="BL146" i="6"/>
  <c r="BC146" i="6" s="1"/>
  <c r="BM146" i="6"/>
  <c r="BD146" i="6" s="1"/>
  <c r="BN146" i="6"/>
  <c r="BE146" i="6" s="1"/>
  <c r="BK149" i="6"/>
  <c r="BB149" i="6" s="1"/>
  <c r="BL149" i="6"/>
  <c r="BC149" i="6" s="1"/>
  <c r="BM149" i="6"/>
  <c r="BD149" i="6" s="1"/>
  <c r="BN149" i="6"/>
  <c r="BE149" i="6" s="1"/>
  <c r="BK153" i="6"/>
  <c r="BL153" i="6"/>
  <c r="BM153" i="6"/>
  <c r="BN153" i="6"/>
  <c r="BK154" i="6"/>
  <c r="BL154" i="6"/>
  <c r="BM154" i="6"/>
  <c r="BN154" i="6"/>
  <c r="BK155" i="6"/>
  <c r="BL155" i="6"/>
  <c r="BM155" i="6"/>
  <c r="BN155" i="6"/>
  <c r="BK156" i="6"/>
  <c r="BB156" i="6" s="1"/>
  <c r="BL156" i="6"/>
  <c r="BC156" i="6" s="1"/>
  <c r="BM156" i="6"/>
  <c r="BD156" i="6" s="1"/>
  <c r="BN156" i="6"/>
  <c r="BE156" i="6" s="1"/>
  <c r="BK161" i="6"/>
  <c r="BB161" i="6" s="1"/>
  <c r="BL161" i="6"/>
  <c r="BC161" i="6" s="1"/>
  <c r="BM161" i="6"/>
  <c r="BD161" i="6" s="1"/>
  <c r="BN161" i="6"/>
  <c r="BE161" i="6" s="1"/>
  <c r="BK167" i="6"/>
  <c r="BB167" i="6" s="1"/>
  <c r="BL167" i="6"/>
  <c r="BC167" i="6" s="1"/>
  <c r="BM167" i="6"/>
  <c r="BD167" i="6" s="1"/>
  <c r="BN167" i="6"/>
  <c r="BE167" i="6" s="1"/>
  <c r="BK170" i="6"/>
  <c r="BL170" i="6"/>
  <c r="BM170" i="6"/>
  <c r="BN170" i="6"/>
  <c r="BK171" i="6"/>
  <c r="BL171" i="6"/>
  <c r="BM171" i="6"/>
  <c r="BN171" i="6"/>
  <c r="BK181" i="6"/>
  <c r="BB181" i="6" s="1"/>
  <c r="BL181" i="6"/>
  <c r="BC181" i="6" s="1"/>
  <c r="BM181" i="6"/>
  <c r="BD181" i="6" s="1"/>
  <c r="BN181" i="6"/>
  <c r="BE181" i="6" s="1"/>
  <c r="BK186" i="6"/>
  <c r="BB186" i="6" s="1"/>
  <c r="BL186" i="6"/>
  <c r="BC186" i="6" s="1"/>
  <c r="BM186" i="6"/>
  <c r="BD186" i="6" s="1"/>
  <c r="BN186" i="6"/>
  <c r="BE186" i="6" s="1"/>
  <c r="BK188" i="6"/>
  <c r="BB188" i="6" s="1"/>
  <c r="BL188" i="6"/>
  <c r="BC188" i="6" s="1"/>
  <c r="BM188" i="6"/>
  <c r="BD188" i="6" s="1"/>
  <c r="BN188" i="6"/>
  <c r="BE188" i="6" s="1"/>
  <c r="BK194" i="6"/>
  <c r="BB194" i="6" s="1"/>
  <c r="BL194" i="6"/>
  <c r="BC194" i="6" s="1"/>
  <c r="BM194" i="6"/>
  <c r="BD194" i="6" s="1"/>
  <c r="BN194" i="6"/>
  <c r="BE194" i="6" s="1"/>
  <c r="BK198" i="6"/>
  <c r="BB198" i="6" s="1"/>
  <c r="BL198" i="6"/>
  <c r="BC198" i="6" s="1"/>
  <c r="BM198" i="6"/>
  <c r="BD198" i="6" s="1"/>
  <c r="BN198" i="6"/>
  <c r="BE198" i="6" s="1"/>
  <c r="BK199" i="6"/>
  <c r="BL199" i="6"/>
  <c r="BM199" i="6"/>
  <c r="BN199" i="6"/>
  <c r="BK200" i="6"/>
  <c r="BB200" i="6" s="1"/>
  <c r="BL200" i="6"/>
  <c r="BC200" i="6" s="1"/>
  <c r="BM200" i="6"/>
  <c r="BD200" i="6" s="1"/>
  <c r="BN200" i="6"/>
  <c r="BE200" i="6" s="1"/>
  <c r="BK205" i="6"/>
  <c r="BB205" i="6" s="1"/>
  <c r="BL205" i="6"/>
  <c r="BC205" i="6" s="1"/>
  <c r="BM205" i="6"/>
  <c r="BD205" i="6" s="1"/>
  <c r="BN205" i="6"/>
  <c r="BE205" i="6" s="1"/>
  <c r="BK208" i="6"/>
  <c r="BB208" i="6" s="1"/>
  <c r="BL208" i="6"/>
  <c r="BC208" i="6" s="1"/>
  <c r="BM208" i="6"/>
  <c r="BD208" i="6" s="1"/>
  <c r="BN208" i="6"/>
  <c r="BE208" i="6" s="1"/>
  <c r="BN209" i="6"/>
  <c r="BK210" i="6"/>
  <c r="BB210" i="6" s="1"/>
  <c r="BL210" i="6"/>
  <c r="BC210" i="6" s="1"/>
  <c r="BM210" i="6"/>
  <c r="BD210" i="6" s="1"/>
  <c r="BN210" i="6"/>
  <c r="BE210" i="6" s="1"/>
  <c r="BK213" i="6"/>
  <c r="BL213" i="6"/>
  <c r="BK222" i="6"/>
  <c r="BB222" i="6" s="1"/>
  <c r="BL222" i="6"/>
  <c r="BC222" i="6" s="1"/>
  <c r="BM222" i="6"/>
  <c r="BD222" i="6" s="1"/>
  <c r="BN222" i="6"/>
  <c r="BE222" i="6" s="1"/>
  <c r="BK225" i="6"/>
  <c r="BB225" i="6" s="1"/>
  <c r="BL225" i="6"/>
  <c r="BC225" i="6" s="1"/>
  <c r="BM225" i="6"/>
  <c r="BD225" i="6" s="1"/>
  <c r="BN225" i="6"/>
  <c r="BE225" i="6" s="1"/>
  <c r="BK227" i="6"/>
  <c r="BB227" i="6" s="1"/>
  <c r="BL227" i="6"/>
  <c r="BC227" i="6" s="1"/>
  <c r="BM227" i="6"/>
  <c r="BD227" i="6" s="1"/>
  <c r="BN227" i="6"/>
  <c r="BE227" i="6" s="1"/>
  <c r="BK229" i="6"/>
  <c r="BB229" i="6" s="1"/>
  <c r="BL229" i="6"/>
  <c r="BC229" i="6" s="1"/>
  <c r="BM229" i="6"/>
  <c r="BD229" i="6" s="1"/>
  <c r="BN229" i="6"/>
  <c r="BE229" i="6" s="1"/>
  <c r="BK238" i="6"/>
  <c r="BL238" i="6"/>
  <c r="BM238" i="6"/>
  <c r="BN238" i="6"/>
  <c r="BK239" i="6"/>
  <c r="BB239" i="6" s="1"/>
  <c r="BL239" i="6"/>
  <c r="BC239" i="6" s="1"/>
  <c r="BM239" i="6"/>
  <c r="BD239" i="6" s="1"/>
  <c r="BN239" i="6"/>
  <c r="BE239" i="6" s="1"/>
  <c r="BM244" i="6"/>
  <c r="BK245" i="6"/>
  <c r="BB245" i="6" s="1"/>
  <c r="BL245" i="6"/>
  <c r="BC245" i="6" s="1"/>
  <c r="BM245" i="6"/>
  <c r="BD245" i="6" s="1"/>
  <c r="BN245" i="6"/>
  <c r="BE245" i="6" s="1"/>
  <c r="BK247" i="6"/>
  <c r="BL247" i="6"/>
  <c r="BM247" i="6"/>
  <c r="BN247" i="6"/>
  <c r="BK249" i="6"/>
  <c r="BL249" i="6"/>
  <c r="BM249" i="6"/>
  <c r="BN249" i="6"/>
  <c r="BK252" i="6"/>
  <c r="BB252" i="6" s="1"/>
  <c r="BL252" i="6"/>
  <c r="BC252" i="6" s="1"/>
  <c r="BM252" i="6"/>
  <c r="BD252" i="6" s="1"/>
  <c r="BN252" i="6"/>
  <c r="BE252" i="6" s="1"/>
  <c r="BK255" i="6"/>
  <c r="BL255" i="6"/>
  <c r="BM255" i="6"/>
  <c r="BN255" i="6"/>
  <c r="BK256" i="6"/>
  <c r="BL256" i="6"/>
  <c r="BM256" i="6"/>
  <c r="BN256" i="6"/>
  <c r="BK257" i="6"/>
  <c r="BL257" i="6"/>
  <c r="BM257" i="6"/>
  <c r="BN257" i="6"/>
  <c r="BK262" i="6"/>
  <c r="BB262" i="6" s="1"/>
  <c r="BL262" i="6"/>
  <c r="BC262" i="6" s="1"/>
  <c r="BM262" i="6"/>
  <c r="BD262" i="6" s="1"/>
  <c r="BN262" i="6"/>
  <c r="BE262" i="6" s="1"/>
  <c r="BK267" i="6"/>
  <c r="BB267" i="6" s="1"/>
  <c r="BL267" i="6"/>
  <c r="BC267" i="6" s="1"/>
  <c r="BM267" i="6"/>
  <c r="BD267" i="6" s="1"/>
  <c r="BN267" i="6"/>
  <c r="BE267" i="6" s="1"/>
  <c r="BK268" i="6"/>
  <c r="BL268" i="6"/>
  <c r="BM268" i="6"/>
  <c r="BN268" i="6"/>
  <c r="BN269" i="6"/>
  <c r="BK270" i="6"/>
  <c r="BL270" i="6"/>
  <c r="BK271" i="6"/>
  <c r="BL271" i="6"/>
  <c r="BM271" i="6"/>
  <c r="BN271" i="6"/>
  <c r="BK277" i="6"/>
  <c r="BL277" i="6"/>
  <c r="BM277" i="6"/>
  <c r="BN277" i="6"/>
  <c r="BK279" i="6"/>
  <c r="BL279" i="6"/>
  <c r="BM279" i="6"/>
  <c r="BN279" i="6"/>
  <c r="BN3" i="6"/>
  <c r="BM3" i="6"/>
  <c r="BL3" i="6"/>
  <c r="BK3" i="6"/>
  <c r="N222" i="6"/>
  <c r="AR66" i="6"/>
  <c r="AN66" i="6"/>
  <c r="AA65" i="12" s="1"/>
  <c r="AL66" i="6"/>
  <c r="Z65" i="12" s="1"/>
  <c r="AK66" i="6"/>
  <c r="AJ66" i="6"/>
  <c r="Y65" i="12" s="1"/>
  <c r="AH66" i="6"/>
  <c r="U65" i="12" s="1"/>
  <c r="AG66" i="6"/>
  <c r="AF66" i="6"/>
  <c r="AE66" i="6"/>
  <c r="AD66" i="6"/>
  <c r="AC66" i="6"/>
  <c r="AB66" i="6"/>
  <c r="AA66" i="6"/>
  <c r="Z66" i="6"/>
  <c r="Y66" i="6"/>
  <c r="X66" i="6"/>
  <c r="W66" i="6"/>
  <c r="V66" i="6"/>
  <c r="N66" i="6"/>
  <c r="AR262" i="6"/>
  <c r="AN262" i="6"/>
  <c r="AA261" i="12" s="1"/>
  <c r="AL262" i="6"/>
  <c r="Z261" i="12" s="1"/>
  <c r="AK262" i="6"/>
  <c r="AJ262" i="6"/>
  <c r="Y261" i="12" s="1"/>
  <c r="AH262" i="6"/>
  <c r="U261" i="12" s="1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AR222" i="6"/>
  <c r="AN222" i="6"/>
  <c r="AA221" i="12" s="1"/>
  <c r="AL222" i="6"/>
  <c r="Z221" i="12" s="1"/>
  <c r="AK222" i="6"/>
  <c r="AJ222" i="6"/>
  <c r="Y221" i="12" s="1"/>
  <c r="AH222" i="6"/>
  <c r="U221" i="12" s="1"/>
  <c r="AG222" i="6"/>
  <c r="AF222" i="6"/>
  <c r="AE222" i="6"/>
  <c r="AD222" i="6"/>
  <c r="AC222" i="6"/>
  <c r="AB222" i="6"/>
  <c r="AA222" i="6"/>
  <c r="Z222" i="6"/>
  <c r="Y222" i="6"/>
  <c r="X222" i="6"/>
  <c r="W222" i="6"/>
  <c r="V222" i="6"/>
  <c r="AR33" i="6"/>
  <c r="AM33" i="6"/>
  <c r="AK33" i="6"/>
  <c r="AH33" i="6"/>
  <c r="U32" i="12" s="1"/>
  <c r="N33" i="6"/>
  <c r="AR200" i="6"/>
  <c r="AN200" i="6"/>
  <c r="AA199" i="12" s="1"/>
  <c r="AL200" i="6"/>
  <c r="Z199" i="12" s="1"/>
  <c r="AK200" i="6"/>
  <c r="AJ200" i="6"/>
  <c r="Y199" i="12" s="1"/>
  <c r="AH200" i="6"/>
  <c r="U199" i="12" s="1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N200" i="6"/>
  <c r="AR92" i="6"/>
  <c r="AN92" i="6"/>
  <c r="AA91" i="12" s="1"/>
  <c r="AL92" i="6"/>
  <c r="Z91" i="12" s="1"/>
  <c r="AK92" i="6"/>
  <c r="AJ92" i="6"/>
  <c r="Y91" i="12" s="1"/>
  <c r="AH92" i="6"/>
  <c r="U91" i="12" s="1"/>
  <c r="AG92" i="6"/>
  <c r="AF92" i="6"/>
  <c r="AE92" i="6"/>
  <c r="AD92" i="6"/>
  <c r="AC92" i="6"/>
  <c r="AB92" i="6"/>
  <c r="AA92" i="6"/>
  <c r="Z92" i="6"/>
  <c r="Y92" i="6"/>
  <c r="X92" i="6"/>
  <c r="W92" i="6"/>
  <c r="V92" i="6"/>
  <c r="N92" i="6"/>
  <c r="AR108" i="6"/>
  <c r="AN108" i="6"/>
  <c r="AA107" i="12" s="1"/>
  <c r="AL108" i="6"/>
  <c r="Z107" i="12" s="1"/>
  <c r="AK108" i="6"/>
  <c r="AJ108" i="6"/>
  <c r="Y107" i="12" s="1"/>
  <c r="AH108" i="6"/>
  <c r="U107" i="12" s="1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N108" i="6"/>
  <c r="AR63" i="6"/>
  <c r="AN63" i="6"/>
  <c r="AA62" i="12" s="1"/>
  <c r="AL63" i="6"/>
  <c r="Z62" i="12" s="1"/>
  <c r="AK63" i="6"/>
  <c r="AJ63" i="6"/>
  <c r="Y62" i="12" s="1"/>
  <c r="AH63" i="6"/>
  <c r="U62" i="12" s="1"/>
  <c r="AG63" i="6"/>
  <c r="AF63" i="6"/>
  <c r="AE63" i="6"/>
  <c r="AD63" i="6"/>
  <c r="AC63" i="6"/>
  <c r="AB63" i="6"/>
  <c r="AA63" i="6"/>
  <c r="Z63" i="6"/>
  <c r="Y63" i="6"/>
  <c r="X63" i="6"/>
  <c r="W63" i="6"/>
  <c r="V63" i="6"/>
  <c r="N63" i="6"/>
  <c r="AR209" i="6"/>
  <c r="AN209" i="6"/>
  <c r="AA208" i="12" s="1"/>
  <c r="AL209" i="6"/>
  <c r="Z208" i="12" s="1"/>
  <c r="AK209" i="6"/>
  <c r="AJ209" i="6"/>
  <c r="Y208" i="12" s="1"/>
  <c r="AH209" i="6"/>
  <c r="U208" i="12" s="1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N209" i="6"/>
  <c r="AR181" i="6"/>
  <c r="AN181" i="6"/>
  <c r="AA180" i="12" s="1"/>
  <c r="AL181" i="6"/>
  <c r="Z180" i="12" s="1"/>
  <c r="AK181" i="6"/>
  <c r="AJ181" i="6"/>
  <c r="Y180" i="12" s="1"/>
  <c r="AH181" i="6"/>
  <c r="U180" i="12" s="1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N181" i="6"/>
  <c r="AR89" i="6"/>
  <c r="AN89" i="6"/>
  <c r="AA88" i="12" s="1"/>
  <c r="AL89" i="6"/>
  <c r="Z88" i="12" s="1"/>
  <c r="AK89" i="6"/>
  <c r="AJ89" i="6"/>
  <c r="Y88" i="12" s="1"/>
  <c r="AH89" i="6"/>
  <c r="U88" i="12" s="1"/>
  <c r="AG89" i="6"/>
  <c r="AF89" i="6"/>
  <c r="AE89" i="6"/>
  <c r="AD89" i="6"/>
  <c r="AC89" i="6"/>
  <c r="AB89" i="6"/>
  <c r="AA89" i="6"/>
  <c r="Z89" i="6"/>
  <c r="Y89" i="6"/>
  <c r="X89" i="6"/>
  <c r="W89" i="6"/>
  <c r="V89" i="6"/>
  <c r="N89" i="6"/>
  <c r="AR281" i="6"/>
  <c r="AN281" i="6"/>
  <c r="AA280" i="12" s="1"/>
  <c r="AL281" i="6"/>
  <c r="Z280" i="12" s="1"/>
  <c r="AK281" i="6"/>
  <c r="AJ281" i="6"/>
  <c r="Y280" i="12" s="1"/>
  <c r="AH281" i="6"/>
  <c r="U280" i="12" s="1"/>
  <c r="AG281" i="6"/>
  <c r="AF281" i="6"/>
  <c r="AE281" i="6"/>
  <c r="AD281" i="6"/>
  <c r="AC281" i="6"/>
  <c r="AB281" i="6"/>
  <c r="AA281" i="6"/>
  <c r="Z281" i="6"/>
  <c r="Y281" i="6"/>
  <c r="X281" i="6"/>
  <c r="W281" i="6"/>
  <c r="V281" i="6"/>
  <c r="N281" i="6"/>
  <c r="AR141" i="6"/>
  <c r="AN141" i="6"/>
  <c r="AA140" i="12" s="1"/>
  <c r="AL141" i="6"/>
  <c r="Z140" i="12" s="1"/>
  <c r="AK141" i="6"/>
  <c r="AJ141" i="6"/>
  <c r="Y140" i="12" s="1"/>
  <c r="AH141" i="6"/>
  <c r="U140" i="12" s="1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N141" i="6"/>
  <c r="N40" i="6"/>
  <c r="AR121" i="6"/>
  <c r="AN110" i="6"/>
  <c r="AA109" i="12" s="1"/>
  <c r="AL110" i="6"/>
  <c r="Z109" i="12" s="1"/>
  <c r="AK110" i="6"/>
  <c r="AJ110" i="6"/>
  <c r="Y109" i="12" s="1"/>
  <c r="AH110" i="6"/>
  <c r="U109" i="12" s="1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N121" i="6"/>
  <c r="AA120" i="12" s="1"/>
  <c r="AL121" i="6"/>
  <c r="Z120" i="12" s="1"/>
  <c r="AK121" i="6"/>
  <c r="AJ121" i="6"/>
  <c r="Y120" i="12" s="1"/>
  <c r="AH121" i="6"/>
  <c r="U120" i="12" s="1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N121" i="6"/>
  <c r="AR110" i="6"/>
  <c r="N110" i="6"/>
  <c r="AR40" i="6"/>
  <c r="AM40" i="6"/>
  <c r="AK40" i="6"/>
  <c r="AM38" i="6"/>
  <c r="AK38" i="6"/>
  <c r="AM37" i="6"/>
  <c r="AK37" i="6"/>
  <c r="AH40" i="6"/>
  <c r="U39" i="12" s="1"/>
  <c r="AH38" i="6"/>
  <c r="U37" i="12" s="1"/>
  <c r="AH37" i="6"/>
  <c r="U36" i="12" s="1"/>
  <c r="AH36" i="6"/>
  <c r="U35" i="12" s="1"/>
  <c r="AH34" i="6"/>
  <c r="U33" i="12" s="1"/>
  <c r="AR239" i="6"/>
  <c r="AN239" i="6"/>
  <c r="AA238" i="12" s="1"/>
  <c r="AL239" i="6"/>
  <c r="Z238" i="12" s="1"/>
  <c r="AK239" i="6"/>
  <c r="AJ239" i="6"/>
  <c r="Y238" i="12" s="1"/>
  <c r="AH239" i="6"/>
  <c r="U238" i="12" s="1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N239" i="6"/>
  <c r="AR269" i="6"/>
  <c r="AN269" i="6"/>
  <c r="AA268" i="12" s="1"/>
  <c r="AL269" i="6"/>
  <c r="Z268" i="12" s="1"/>
  <c r="AK269" i="6"/>
  <c r="AJ269" i="6"/>
  <c r="Y268" i="12" s="1"/>
  <c r="AH269" i="6"/>
  <c r="U268" i="12" s="1"/>
  <c r="AG269" i="6"/>
  <c r="AF269" i="6"/>
  <c r="AE269" i="6"/>
  <c r="AD269" i="6"/>
  <c r="AC269" i="6"/>
  <c r="AB269" i="6"/>
  <c r="AA269" i="6"/>
  <c r="Z269" i="6"/>
  <c r="Y269" i="6"/>
  <c r="X269" i="6"/>
  <c r="W269" i="6"/>
  <c r="V269" i="6"/>
  <c r="N269" i="6"/>
  <c r="AR273" i="6"/>
  <c r="AN273" i="6"/>
  <c r="AA272" i="12" s="1"/>
  <c r="AL273" i="6"/>
  <c r="Z272" i="12" s="1"/>
  <c r="AK273" i="6"/>
  <c r="AJ273" i="6"/>
  <c r="Y272" i="12" s="1"/>
  <c r="AH273" i="6"/>
  <c r="U272" i="12" s="1"/>
  <c r="AG273" i="6"/>
  <c r="AF273" i="6"/>
  <c r="AE273" i="6"/>
  <c r="AD273" i="6"/>
  <c r="AC273" i="6"/>
  <c r="AB273" i="6"/>
  <c r="AA273" i="6"/>
  <c r="Z273" i="6"/>
  <c r="Y273" i="6"/>
  <c r="X273" i="6"/>
  <c r="W273" i="6"/>
  <c r="V273" i="6"/>
  <c r="N273" i="6"/>
  <c r="AR277" i="6"/>
  <c r="AN277" i="6"/>
  <c r="AA276" i="12" s="1"/>
  <c r="AL277" i="6"/>
  <c r="Z276" i="12" s="1"/>
  <c r="AK277" i="6"/>
  <c r="AJ277" i="6"/>
  <c r="Y276" i="12" s="1"/>
  <c r="AH277" i="6"/>
  <c r="U276" i="12" s="1"/>
  <c r="AG277" i="6"/>
  <c r="AF277" i="6"/>
  <c r="AE277" i="6"/>
  <c r="AD277" i="6"/>
  <c r="AC277" i="6"/>
  <c r="AB277" i="6"/>
  <c r="AA277" i="6"/>
  <c r="Z277" i="6"/>
  <c r="Y277" i="6"/>
  <c r="X277" i="6"/>
  <c r="W277" i="6"/>
  <c r="V277" i="6"/>
  <c r="N277" i="6"/>
  <c r="F277" i="6"/>
  <c r="AR245" i="6"/>
  <c r="AN245" i="6"/>
  <c r="AA244" i="12" s="1"/>
  <c r="AL245" i="6"/>
  <c r="Z244" i="12" s="1"/>
  <c r="AK245" i="6"/>
  <c r="AJ245" i="6"/>
  <c r="Y244" i="12" s="1"/>
  <c r="AH245" i="6"/>
  <c r="U244" i="12" s="1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N245" i="6"/>
  <c r="AR205" i="6"/>
  <c r="AN205" i="6"/>
  <c r="AA204" i="12" s="1"/>
  <c r="AL205" i="6"/>
  <c r="Z204" i="12" s="1"/>
  <c r="AK205" i="6"/>
  <c r="AJ205" i="6"/>
  <c r="Y204" i="12" s="1"/>
  <c r="AH205" i="6"/>
  <c r="U204" i="12" s="1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N205" i="6"/>
  <c r="AR139" i="6"/>
  <c r="AN139" i="6"/>
  <c r="AA138" i="12" s="1"/>
  <c r="AL139" i="6"/>
  <c r="Z138" i="12" s="1"/>
  <c r="AK139" i="6"/>
  <c r="AJ139" i="6"/>
  <c r="Y138" i="12" s="1"/>
  <c r="AH139" i="6"/>
  <c r="U138" i="12" s="1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N139" i="6"/>
  <c r="AR61" i="6"/>
  <c r="AN61" i="6"/>
  <c r="AA60" i="12" s="1"/>
  <c r="AL61" i="6"/>
  <c r="Z60" i="12" s="1"/>
  <c r="AK61" i="6"/>
  <c r="AJ61" i="6"/>
  <c r="Y60" i="12" s="1"/>
  <c r="AH61" i="6"/>
  <c r="U60" i="12" s="1"/>
  <c r="AG61" i="6"/>
  <c r="AF61" i="6"/>
  <c r="AE61" i="6"/>
  <c r="AD61" i="6"/>
  <c r="AC61" i="6"/>
  <c r="AB61" i="6"/>
  <c r="AA61" i="6"/>
  <c r="Z61" i="6"/>
  <c r="Y61" i="6"/>
  <c r="X61" i="6"/>
  <c r="W61" i="6"/>
  <c r="V61" i="6"/>
  <c r="N61" i="6"/>
  <c r="AR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U26" i="12" s="1"/>
  <c r="AJ27" i="6"/>
  <c r="Y26" i="12" s="1"/>
  <c r="AK27" i="6"/>
  <c r="AL27" i="6"/>
  <c r="Z26" i="12" s="1"/>
  <c r="AN27" i="6"/>
  <c r="AA26" i="12" s="1"/>
  <c r="N27" i="6"/>
  <c r="N70" i="6"/>
  <c r="AR190" i="6"/>
  <c r="AR189" i="6"/>
  <c r="AN213" i="6"/>
  <c r="AA212" i="12" s="1"/>
  <c r="AL213" i="6"/>
  <c r="Z212" i="12" s="1"/>
  <c r="AK213" i="6"/>
  <c r="AJ213" i="6"/>
  <c r="Y212" i="12" s="1"/>
  <c r="AH213" i="6"/>
  <c r="U212" i="12" s="1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AN190" i="6"/>
  <c r="AA189" i="12" s="1"/>
  <c r="AL190" i="6"/>
  <c r="Z189" i="12" s="1"/>
  <c r="AK190" i="6"/>
  <c r="AJ190" i="6"/>
  <c r="Y189" i="12" s="1"/>
  <c r="AH190" i="6"/>
  <c r="U189" i="12" s="1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N153" i="6"/>
  <c r="AA152" i="12" s="1"/>
  <c r="AL153" i="6"/>
  <c r="Z152" i="12" s="1"/>
  <c r="AK153" i="6"/>
  <c r="AJ153" i="6"/>
  <c r="Y152" i="12" s="1"/>
  <c r="AH153" i="6"/>
  <c r="U152" i="12" s="1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AN149" i="6"/>
  <c r="AA148" i="12" s="1"/>
  <c r="AL149" i="6"/>
  <c r="Z148" i="12" s="1"/>
  <c r="AK149" i="6"/>
  <c r="AJ149" i="6"/>
  <c r="Y148" i="12" s="1"/>
  <c r="AH149" i="6"/>
  <c r="U148" i="12" s="1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N104" i="6"/>
  <c r="AA103" i="12" s="1"/>
  <c r="AL104" i="6"/>
  <c r="Z103" i="12" s="1"/>
  <c r="AK104" i="6"/>
  <c r="AJ104" i="6"/>
  <c r="Y103" i="12" s="1"/>
  <c r="AH104" i="6"/>
  <c r="U103" i="12" s="1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N87" i="6"/>
  <c r="AA86" i="12" s="1"/>
  <c r="AL87" i="6"/>
  <c r="Z86" i="12" s="1"/>
  <c r="AK87" i="6"/>
  <c r="AJ87" i="6"/>
  <c r="Y86" i="12" s="1"/>
  <c r="AH87" i="6"/>
  <c r="U86" i="12" s="1"/>
  <c r="AG87" i="6"/>
  <c r="AF87" i="6"/>
  <c r="AE87" i="6"/>
  <c r="AD87" i="6"/>
  <c r="AC87" i="6"/>
  <c r="AB87" i="6"/>
  <c r="AA87" i="6"/>
  <c r="Z87" i="6"/>
  <c r="Y87" i="6"/>
  <c r="X87" i="6"/>
  <c r="W87" i="6"/>
  <c r="V87" i="6"/>
  <c r="AN70" i="6"/>
  <c r="AA69" i="12" s="1"/>
  <c r="AL70" i="6"/>
  <c r="Z69" i="12" s="1"/>
  <c r="AK70" i="6"/>
  <c r="AJ70" i="6"/>
  <c r="Y69" i="12" s="1"/>
  <c r="AH70" i="6"/>
  <c r="U69" i="12" s="1"/>
  <c r="AG70" i="6"/>
  <c r="AF70" i="6"/>
  <c r="AE70" i="6"/>
  <c r="AD70" i="6"/>
  <c r="AC70" i="6"/>
  <c r="AB70" i="6"/>
  <c r="AA70" i="6"/>
  <c r="Z70" i="6"/>
  <c r="Y70" i="6"/>
  <c r="X70" i="6"/>
  <c r="W70" i="6"/>
  <c r="V70" i="6"/>
  <c r="N104" i="6"/>
  <c r="N87" i="6"/>
  <c r="N190" i="6"/>
  <c r="N149" i="6"/>
  <c r="N213" i="6"/>
  <c r="AR213" i="6"/>
  <c r="AR104" i="6"/>
  <c r="AR87" i="6"/>
  <c r="AR149" i="6"/>
  <c r="AR69" i="6"/>
  <c r="AR70" i="6"/>
  <c r="AN8" i="6"/>
  <c r="AA7" i="12" s="1"/>
  <c r="AL8" i="6"/>
  <c r="Z7" i="12" s="1"/>
  <c r="AK8" i="6"/>
  <c r="AJ8" i="6"/>
  <c r="Y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73" i="6"/>
  <c r="AA72" i="12" s="1"/>
  <c r="AL73" i="6"/>
  <c r="Z72" i="12" s="1"/>
  <c r="AK73" i="6"/>
  <c r="AJ73" i="6"/>
  <c r="Y72" i="12" s="1"/>
  <c r="AH73" i="6"/>
  <c r="U72" i="12" s="1"/>
  <c r="AG73" i="6"/>
  <c r="AF73" i="6"/>
  <c r="AE73" i="6"/>
  <c r="AD73" i="6"/>
  <c r="AC73" i="6"/>
  <c r="AB73" i="6"/>
  <c r="AA73" i="6"/>
  <c r="Z73" i="6"/>
  <c r="Y73" i="6"/>
  <c r="X73" i="6"/>
  <c r="W73" i="6"/>
  <c r="V73" i="6"/>
  <c r="AN113" i="6"/>
  <c r="AA112" i="12" s="1"/>
  <c r="AL113" i="6"/>
  <c r="Z112" i="12" s="1"/>
  <c r="AK113" i="6"/>
  <c r="AJ113" i="6"/>
  <c r="Y112" i="12" s="1"/>
  <c r="AH113" i="6"/>
  <c r="U112" i="12" s="1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N230" i="6"/>
  <c r="AA229" i="12" s="1"/>
  <c r="AL230" i="6"/>
  <c r="Z229" i="12" s="1"/>
  <c r="AK230" i="6"/>
  <c r="AJ230" i="6"/>
  <c r="Y229" i="12" s="1"/>
  <c r="AH230" i="6"/>
  <c r="U229" i="12" s="1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AN210" i="6"/>
  <c r="AA209" i="12" s="1"/>
  <c r="AL210" i="6"/>
  <c r="Z209" i="12" s="1"/>
  <c r="AK210" i="6"/>
  <c r="AJ210" i="6"/>
  <c r="Y209" i="12" s="1"/>
  <c r="AH210" i="6"/>
  <c r="U209" i="12" s="1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N270" i="6"/>
  <c r="AA269" i="12" s="1"/>
  <c r="AL270" i="6"/>
  <c r="Z269" i="12" s="1"/>
  <c r="AK270" i="6"/>
  <c r="AJ270" i="6"/>
  <c r="Y269" i="12" s="1"/>
  <c r="AH270" i="6"/>
  <c r="U269" i="12" s="1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R270" i="6"/>
  <c r="N270" i="6"/>
  <c r="AR230" i="6"/>
  <c r="N230" i="6"/>
  <c r="AR210" i="6"/>
  <c r="N210" i="6"/>
  <c r="AR113" i="6"/>
  <c r="N113" i="6"/>
  <c r="AR73" i="6"/>
  <c r="N73" i="6"/>
  <c r="N8" i="6"/>
  <c r="AR8" i="6"/>
  <c r="AR156" i="6"/>
  <c r="AN156" i="6"/>
  <c r="AA155" i="12" s="1"/>
  <c r="AL156" i="6"/>
  <c r="Z155" i="12" s="1"/>
  <c r="AK156" i="6"/>
  <c r="AJ156" i="6"/>
  <c r="Y155" i="12" s="1"/>
  <c r="AH156" i="6"/>
  <c r="U155" i="12" s="1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N156" i="6"/>
  <c r="AN279" i="6"/>
  <c r="AA278" i="12" s="1"/>
  <c r="AL279" i="6"/>
  <c r="Z278" i="12" s="1"/>
  <c r="AK279" i="6"/>
  <c r="AJ279" i="6"/>
  <c r="Y278" i="12" s="1"/>
  <c r="AH279" i="6"/>
  <c r="U278" i="12" s="1"/>
  <c r="AG279" i="6"/>
  <c r="AF279" i="6"/>
  <c r="AE279" i="6"/>
  <c r="AD279" i="6"/>
  <c r="AC279" i="6"/>
  <c r="AB279" i="6"/>
  <c r="AA279" i="6"/>
  <c r="Z279" i="6"/>
  <c r="Y279" i="6"/>
  <c r="X279" i="6"/>
  <c r="W279" i="6"/>
  <c r="V279" i="6"/>
  <c r="AN261" i="6"/>
  <c r="AA260" i="12" s="1"/>
  <c r="AL261" i="6"/>
  <c r="Z260" i="12" s="1"/>
  <c r="AK261" i="6"/>
  <c r="AJ261" i="6"/>
  <c r="Y260" i="12" s="1"/>
  <c r="AH261" i="6"/>
  <c r="U260" i="12" s="1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AN254" i="6"/>
  <c r="AA253" i="12" s="1"/>
  <c r="AL254" i="6"/>
  <c r="Z253" i="12" s="1"/>
  <c r="AK254" i="6"/>
  <c r="AJ254" i="6"/>
  <c r="Y253" i="12" s="1"/>
  <c r="AH254" i="6"/>
  <c r="U253" i="12" s="1"/>
  <c r="AG254" i="6"/>
  <c r="AF254" i="6"/>
  <c r="AE254" i="6"/>
  <c r="AD254" i="6"/>
  <c r="AC254" i="6"/>
  <c r="AB254" i="6"/>
  <c r="AA254" i="6"/>
  <c r="Z254" i="6"/>
  <c r="Y254" i="6"/>
  <c r="X254" i="6"/>
  <c r="W254" i="6"/>
  <c r="V254" i="6"/>
  <c r="AN250" i="6"/>
  <c r="AA249" i="12" s="1"/>
  <c r="AL250" i="6"/>
  <c r="Z249" i="12" s="1"/>
  <c r="AK250" i="6"/>
  <c r="AJ250" i="6"/>
  <c r="Y249" i="12" s="1"/>
  <c r="AH250" i="6"/>
  <c r="U249" i="12" s="1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AN227" i="6"/>
  <c r="AA226" i="12" s="1"/>
  <c r="AL227" i="6"/>
  <c r="Z226" i="12" s="1"/>
  <c r="AK227" i="6"/>
  <c r="AJ227" i="6"/>
  <c r="Y226" i="12" s="1"/>
  <c r="AH227" i="6"/>
  <c r="U226" i="12" s="1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AN164" i="6"/>
  <c r="AA163" i="12" s="1"/>
  <c r="AL164" i="6"/>
  <c r="Z163" i="12" s="1"/>
  <c r="AK164" i="6"/>
  <c r="AJ164" i="6"/>
  <c r="Y163" i="12" s="1"/>
  <c r="AH164" i="6"/>
  <c r="U163" i="12" s="1"/>
  <c r="AG164" i="6"/>
  <c r="AF164" i="6"/>
  <c r="AN155" i="6"/>
  <c r="AA154" i="12" s="1"/>
  <c r="AL155" i="6"/>
  <c r="Z154" i="12" s="1"/>
  <c r="AK155" i="6"/>
  <c r="AJ155" i="6"/>
  <c r="Y154" i="12" s="1"/>
  <c r="AH155" i="6"/>
  <c r="U154" i="12" s="1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N138" i="6"/>
  <c r="AA137" i="12" s="1"/>
  <c r="AL138" i="6"/>
  <c r="Z137" i="12" s="1"/>
  <c r="AK138" i="6"/>
  <c r="AJ138" i="6"/>
  <c r="Y137" i="12" s="1"/>
  <c r="AH138" i="6"/>
  <c r="U137" i="12" s="1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N123" i="6"/>
  <c r="AA122" i="12" s="1"/>
  <c r="AL123" i="6"/>
  <c r="Z122" i="12" s="1"/>
  <c r="AK123" i="6"/>
  <c r="AJ123" i="6"/>
  <c r="Y122" i="12" s="1"/>
  <c r="AH123" i="6"/>
  <c r="U122" i="12" s="1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N96" i="6"/>
  <c r="AA95" i="12" s="1"/>
  <c r="AL96" i="6"/>
  <c r="Z95" i="12" s="1"/>
  <c r="AK96" i="6"/>
  <c r="AJ96" i="6"/>
  <c r="Y95" i="12" s="1"/>
  <c r="AH96" i="6"/>
  <c r="U95" i="12" s="1"/>
  <c r="AG96" i="6"/>
  <c r="AF96" i="6"/>
  <c r="AE96" i="6"/>
  <c r="AD96" i="6"/>
  <c r="AC96" i="6"/>
  <c r="AB96" i="6"/>
  <c r="AA96" i="6"/>
  <c r="Z96" i="6"/>
  <c r="Y96" i="6"/>
  <c r="X96" i="6"/>
  <c r="W96" i="6"/>
  <c r="V96" i="6"/>
  <c r="AN91" i="6"/>
  <c r="AA90" i="12" s="1"/>
  <c r="AL91" i="6"/>
  <c r="Z90" i="12" s="1"/>
  <c r="AK91" i="6"/>
  <c r="AJ91" i="6"/>
  <c r="Y90" i="12" s="1"/>
  <c r="AH91" i="6"/>
  <c r="U90" i="12" s="1"/>
  <c r="AG91" i="6"/>
  <c r="AF91" i="6"/>
  <c r="AE91" i="6"/>
  <c r="AD91" i="6"/>
  <c r="AC91" i="6"/>
  <c r="AB91" i="6"/>
  <c r="AA91" i="6"/>
  <c r="Z91" i="6"/>
  <c r="Y91" i="6"/>
  <c r="X91" i="6"/>
  <c r="W91" i="6"/>
  <c r="V91" i="6"/>
  <c r="AN64" i="6"/>
  <c r="AA63" i="12" s="1"/>
  <c r="AL64" i="6"/>
  <c r="Z63" i="12" s="1"/>
  <c r="AK64" i="6"/>
  <c r="AJ64" i="6"/>
  <c r="Y63" i="12" s="1"/>
  <c r="AH64" i="6"/>
  <c r="U63" i="12" s="1"/>
  <c r="AG64" i="6"/>
  <c r="AF64" i="6"/>
  <c r="AE64" i="6"/>
  <c r="AD64" i="6"/>
  <c r="AC64" i="6"/>
  <c r="AB64" i="6"/>
  <c r="AA64" i="6"/>
  <c r="Z64" i="6"/>
  <c r="Y64" i="6"/>
  <c r="X64" i="6"/>
  <c r="W64" i="6"/>
  <c r="V64" i="6"/>
  <c r="AN51" i="6"/>
  <c r="AA50" i="12" s="1"/>
  <c r="AL51" i="6"/>
  <c r="Z50" i="12" s="1"/>
  <c r="AK51" i="6"/>
  <c r="AJ51" i="6"/>
  <c r="Y50" i="12" s="1"/>
  <c r="AH51" i="6"/>
  <c r="U50" i="12" s="1"/>
  <c r="AG51" i="6"/>
  <c r="AF51" i="6"/>
  <c r="AE51" i="6"/>
  <c r="AD51" i="6"/>
  <c r="AC51" i="6"/>
  <c r="AB51" i="6"/>
  <c r="AA51" i="6"/>
  <c r="Z51" i="6"/>
  <c r="Y51" i="6"/>
  <c r="X51" i="6"/>
  <c r="W51" i="6"/>
  <c r="V51" i="6"/>
  <c r="AJ12" i="6"/>
  <c r="Y11" i="12" s="1"/>
  <c r="AK12" i="6"/>
  <c r="AL12" i="6"/>
  <c r="Z11" i="12" s="1"/>
  <c r="AN12" i="6"/>
  <c r="AA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51" i="6"/>
  <c r="AR51" i="6"/>
  <c r="AR250" i="6"/>
  <c r="N250" i="6"/>
  <c r="AR227" i="6"/>
  <c r="N227" i="6"/>
  <c r="AR138" i="6"/>
  <c r="N138" i="6"/>
  <c r="AR96" i="6"/>
  <c r="N96" i="6"/>
  <c r="AR91" i="6"/>
  <c r="N91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U42" i="12" s="1"/>
  <c r="AJ43" i="6"/>
  <c r="Y42" i="12" s="1"/>
  <c r="AK43" i="6"/>
  <c r="AL43" i="6"/>
  <c r="Z42" i="12" s="1"/>
  <c r="AN43" i="6"/>
  <c r="AA42" i="12" s="1"/>
  <c r="AR279" i="6"/>
  <c r="AL276" i="6"/>
  <c r="Z275" i="12" s="1"/>
  <c r="N279" i="6"/>
  <c r="AR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U242" i="12" s="1"/>
  <c r="AJ243" i="6"/>
  <c r="Y242" i="12" s="1"/>
  <c r="AK243" i="6"/>
  <c r="AL243" i="6"/>
  <c r="Z242" i="12" s="1"/>
  <c r="AN243" i="6"/>
  <c r="AA242" i="12" s="1"/>
  <c r="F243" i="6"/>
  <c r="N243" i="6"/>
  <c r="AR225" i="6"/>
  <c r="AN225" i="6"/>
  <c r="AA224" i="12" s="1"/>
  <c r="AL225" i="6"/>
  <c r="Z224" i="12" s="1"/>
  <c r="AK225" i="6"/>
  <c r="AJ225" i="6"/>
  <c r="Y224" i="12" s="1"/>
  <c r="AN234" i="6"/>
  <c r="AA233" i="12" s="1"/>
  <c r="AL234" i="6"/>
  <c r="Z233" i="12" s="1"/>
  <c r="AK234" i="6"/>
  <c r="AJ234" i="6"/>
  <c r="Y233" i="12" s="1"/>
  <c r="AH234" i="6"/>
  <c r="U233" i="12" s="1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AH225" i="6"/>
  <c r="U224" i="12" s="1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N234" i="6"/>
  <c r="N225" i="6"/>
  <c r="AR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U193" i="12" s="1"/>
  <c r="AJ194" i="6"/>
  <c r="Y193" i="12" s="1"/>
  <c r="AK194" i="6"/>
  <c r="AL194" i="6"/>
  <c r="Z193" i="12" s="1"/>
  <c r="AN194" i="6"/>
  <c r="AA193" i="12" s="1"/>
  <c r="N194" i="6"/>
  <c r="AR180" i="6"/>
  <c r="AN180" i="6"/>
  <c r="AA179" i="12" s="1"/>
  <c r="AL180" i="6"/>
  <c r="Z179" i="12" s="1"/>
  <c r="AK180" i="6"/>
  <c r="AJ180" i="6"/>
  <c r="Y179" i="12" s="1"/>
  <c r="AH180" i="6"/>
  <c r="U179" i="12" s="1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N180" i="6"/>
  <c r="AR83" i="6"/>
  <c r="AJ83" i="6"/>
  <c r="Y82" i="12" s="1"/>
  <c r="AK83" i="6"/>
  <c r="AL83" i="6"/>
  <c r="Z82" i="12" s="1"/>
  <c r="AN83" i="6"/>
  <c r="AA82" i="12" s="1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U82" i="12" s="1"/>
  <c r="N83" i="6"/>
  <c r="F83" i="6"/>
  <c r="AR43" i="6"/>
  <c r="N43" i="6"/>
  <c r="AR24" i="6"/>
  <c r="AK24" i="6"/>
  <c r="AL24" i="6"/>
  <c r="Z23" i="12" s="1"/>
  <c r="AN24" i="6"/>
  <c r="AA23" i="12" s="1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U23" i="12" s="1"/>
  <c r="N24" i="6"/>
  <c r="AN67" i="6"/>
  <c r="AA66" i="12" s="1"/>
  <c r="AL67" i="6"/>
  <c r="Z66" i="12" s="1"/>
  <c r="AK67" i="6"/>
  <c r="AJ67" i="6"/>
  <c r="Y66" i="12" s="1"/>
  <c r="AH67" i="6"/>
  <c r="U66" i="12" s="1"/>
  <c r="AG67" i="6"/>
  <c r="AF67" i="6"/>
  <c r="AE67" i="6"/>
  <c r="AD67" i="6"/>
  <c r="AC67" i="6"/>
  <c r="AB67" i="6"/>
  <c r="AA67" i="6"/>
  <c r="Z67" i="6"/>
  <c r="Y67" i="6"/>
  <c r="X67" i="6"/>
  <c r="W67" i="6"/>
  <c r="V67" i="6"/>
  <c r="AH86" i="6"/>
  <c r="U85" i="12" s="1"/>
  <c r="AG86" i="6"/>
  <c r="AF86" i="6"/>
  <c r="AE86" i="6"/>
  <c r="AD86" i="6"/>
  <c r="AC86" i="6"/>
  <c r="AB86" i="6"/>
  <c r="AA86" i="6"/>
  <c r="Z86" i="6"/>
  <c r="Y86" i="6"/>
  <c r="X86" i="6"/>
  <c r="W86" i="6"/>
  <c r="V86" i="6"/>
  <c r="AN248" i="6"/>
  <c r="AA247" i="12" s="1"/>
  <c r="AL248" i="6"/>
  <c r="Z247" i="12" s="1"/>
  <c r="AK248" i="6"/>
  <c r="AJ248" i="6"/>
  <c r="Y247" i="12" s="1"/>
  <c r="AH248" i="6"/>
  <c r="U247" i="12" s="1"/>
  <c r="AG248" i="6"/>
  <c r="AF248" i="6"/>
  <c r="AE248" i="6"/>
  <c r="AD248" i="6"/>
  <c r="AC248" i="6"/>
  <c r="AB248" i="6"/>
  <c r="AA248" i="6"/>
  <c r="Z248" i="6"/>
  <c r="Y248" i="6"/>
  <c r="X248" i="6"/>
  <c r="W248" i="6"/>
  <c r="V248" i="6"/>
  <c r="AR266" i="6"/>
  <c r="AN266" i="6"/>
  <c r="AA265" i="12" s="1"/>
  <c r="AL266" i="6"/>
  <c r="Z265" i="12" s="1"/>
  <c r="AK266" i="6"/>
  <c r="AJ266" i="6"/>
  <c r="Y265" i="12" s="1"/>
  <c r="AH266" i="6"/>
  <c r="U265" i="12" s="1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N266" i="6"/>
  <c r="AR257" i="6"/>
  <c r="AN257" i="6"/>
  <c r="AA256" i="12" s="1"/>
  <c r="AL257" i="6"/>
  <c r="Z256" i="12" s="1"/>
  <c r="AK257" i="6"/>
  <c r="AJ257" i="6"/>
  <c r="Y256" i="12" s="1"/>
  <c r="AH257" i="6"/>
  <c r="U256" i="12" s="1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N257" i="6"/>
  <c r="AR119" i="6"/>
  <c r="AN119" i="6"/>
  <c r="AA118" i="12" s="1"/>
  <c r="AL119" i="6"/>
  <c r="Z118" i="12" s="1"/>
  <c r="AK119" i="6"/>
  <c r="AJ119" i="6"/>
  <c r="Y118" i="12" s="1"/>
  <c r="AH119" i="6"/>
  <c r="U118" i="12" s="1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AR248" i="6"/>
  <c r="F248" i="6"/>
  <c r="N248" i="6"/>
  <c r="N119" i="6"/>
  <c r="AR67" i="6"/>
  <c r="N67" i="6"/>
  <c r="AR38" i="6"/>
  <c r="N38" i="6"/>
  <c r="AR15" i="6"/>
  <c r="V15" i="6"/>
  <c r="W15" i="6"/>
  <c r="X15" i="6"/>
  <c r="Y15" i="6"/>
  <c r="Z15" i="6"/>
  <c r="AA15" i="6"/>
  <c r="AB15" i="6"/>
  <c r="AC15" i="6"/>
  <c r="AD15" i="6"/>
  <c r="AE15" i="6"/>
  <c r="AH15" i="6"/>
  <c r="U14" i="12" s="1"/>
  <c r="AJ15" i="6"/>
  <c r="Y14" i="12" s="1"/>
  <c r="AK15" i="6"/>
  <c r="AL15" i="6"/>
  <c r="Z14" i="12" s="1"/>
  <c r="AN15" i="6"/>
  <c r="AA14" i="12" s="1"/>
  <c r="N15" i="6"/>
  <c r="AR268" i="6"/>
  <c r="AJ268" i="6"/>
  <c r="Y267" i="12" s="1"/>
  <c r="AK268" i="6"/>
  <c r="AL268" i="6"/>
  <c r="Z267" i="12" s="1"/>
  <c r="AN268" i="6"/>
  <c r="AA267" i="12" s="1"/>
  <c r="AO268" i="6"/>
  <c r="W267" i="12" s="1"/>
  <c r="N268" i="6"/>
  <c r="AR153" i="6"/>
  <c r="N153" i="6"/>
  <c r="AR261" i="6"/>
  <c r="AR164" i="6"/>
  <c r="N164" i="6"/>
  <c r="AR155" i="6"/>
  <c r="N155" i="6"/>
  <c r="AR123" i="6"/>
  <c r="N123" i="6"/>
  <c r="AR86" i="6"/>
  <c r="AJ86" i="6"/>
  <c r="Y85" i="12" s="1"/>
  <c r="AK86" i="6"/>
  <c r="AL86" i="6"/>
  <c r="Z85" i="12" s="1"/>
  <c r="AN86" i="6"/>
  <c r="AA85" i="12" s="1"/>
  <c r="N86" i="6"/>
  <c r="AR64" i="6"/>
  <c r="N64" i="6"/>
  <c r="AR12" i="6"/>
  <c r="N12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U19" i="12" s="1"/>
  <c r="AJ20" i="6"/>
  <c r="Y19" i="12" s="1"/>
  <c r="AK20" i="6"/>
  <c r="AL20" i="6"/>
  <c r="Z19" i="12" s="1"/>
  <c r="AN20" i="6"/>
  <c r="AA19" i="12" s="1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U52" i="12" s="1"/>
  <c r="AJ53" i="6"/>
  <c r="Y52" i="12" s="1"/>
  <c r="AK53" i="6"/>
  <c r="AL53" i="6"/>
  <c r="Z52" i="12" s="1"/>
  <c r="AN53" i="6"/>
  <c r="AA52" i="12" s="1"/>
  <c r="AJ76" i="6"/>
  <c r="Y75" i="12" s="1"/>
  <c r="AK76" i="6"/>
  <c r="AL76" i="6"/>
  <c r="Z75" i="12" s="1"/>
  <c r="AN76" i="6"/>
  <c r="AA75" i="12" s="1"/>
  <c r="AJ77" i="6"/>
  <c r="Y76" i="12" s="1"/>
  <c r="AK77" i="6"/>
  <c r="AL77" i="6"/>
  <c r="Z76" i="12" s="1"/>
  <c r="AN77" i="6"/>
  <c r="AA76" i="12" s="1"/>
  <c r="AJ79" i="6"/>
  <c r="Y78" i="12" s="1"/>
  <c r="AK79" i="6"/>
  <c r="AL79" i="6"/>
  <c r="Z78" i="12" s="1"/>
  <c r="AN79" i="6"/>
  <c r="AA78" i="12" s="1"/>
  <c r="AJ80" i="6"/>
  <c r="Y79" i="12" s="1"/>
  <c r="AK80" i="6"/>
  <c r="AL80" i="6"/>
  <c r="Z79" i="12" s="1"/>
  <c r="AN80" i="6"/>
  <c r="AA79" i="12" s="1"/>
  <c r="AJ82" i="6"/>
  <c r="Y81" i="12" s="1"/>
  <c r="AK82" i="6"/>
  <c r="AL82" i="6"/>
  <c r="Z81" i="12" s="1"/>
  <c r="AN82" i="6"/>
  <c r="AA81" i="12" s="1"/>
  <c r="AJ84" i="6"/>
  <c r="Y83" i="12" s="1"/>
  <c r="AK84" i="6"/>
  <c r="AL84" i="6"/>
  <c r="Z83" i="12" s="1"/>
  <c r="AN84" i="6"/>
  <c r="AA83" i="12" s="1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U83" i="12" s="1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U79" i="12" s="1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U75" i="12" s="1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U128" i="12" s="1"/>
  <c r="AJ129" i="6"/>
  <c r="Y128" i="12" s="1"/>
  <c r="AK129" i="6"/>
  <c r="AL129" i="6"/>
  <c r="Z128" i="12" s="1"/>
  <c r="AN129" i="6"/>
  <c r="AA128" i="12" s="1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U210" i="12" s="1"/>
  <c r="AJ211" i="6"/>
  <c r="Y210" i="12" s="1"/>
  <c r="AK211" i="6"/>
  <c r="AL211" i="6"/>
  <c r="Z210" i="12" s="1"/>
  <c r="AN211" i="6"/>
  <c r="AA210" i="12" s="1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U145" i="12" s="1"/>
  <c r="AJ146" i="6"/>
  <c r="Y145" i="12" s="1"/>
  <c r="AK146" i="6"/>
  <c r="AL146" i="6"/>
  <c r="Z145" i="12" s="1"/>
  <c r="AN146" i="6"/>
  <c r="AA145" i="12" s="1"/>
  <c r="N76" i="6"/>
  <c r="N211" i="6"/>
  <c r="N146" i="6"/>
  <c r="N129" i="6"/>
  <c r="N84" i="6"/>
  <c r="N20" i="6"/>
  <c r="AR211" i="6"/>
  <c r="AR146" i="6"/>
  <c r="AR129" i="6"/>
  <c r="AR84" i="6"/>
  <c r="AR76" i="6"/>
  <c r="AR20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U110" i="12" s="1"/>
  <c r="AJ111" i="6"/>
  <c r="Y110" i="12" s="1"/>
  <c r="AK111" i="6"/>
  <c r="AL111" i="6"/>
  <c r="Z110" i="12" s="1"/>
  <c r="AN111" i="6"/>
  <c r="AA110" i="12" s="1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U139" i="12" s="1"/>
  <c r="AJ140" i="6"/>
  <c r="Y139" i="12" s="1"/>
  <c r="AK140" i="6"/>
  <c r="AL140" i="6"/>
  <c r="Z139" i="12" s="1"/>
  <c r="AN140" i="6"/>
  <c r="AA139" i="12" s="1"/>
  <c r="N111" i="6"/>
  <c r="AN171" i="6"/>
  <c r="AA170" i="12" s="1"/>
  <c r="AL171" i="6"/>
  <c r="Z170" i="12" s="1"/>
  <c r="AJ171" i="6"/>
  <c r="Y170" i="12" s="1"/>
  <c r="AR234" i="6"/>
  <c r="AR254" i="6"/>
  <c r="F254" i="6"/>
  <c r="N254" i="6"/>
  <c r="AR140" i="6"/>
  <c r="N140" i="6"/>
  <c r="AR111" i="6"/>
  <c r="AR80" i="6"/>
  <c r="N80" i="6"/>
  <c r="AR53" i="6"/>
  <c r="N53" i="6"/>
  <c r="AJ246" i="6"/>
  <c r="Y245" i="12" s="1"/>
  <c r="AK246" i="6"/>
  <c r="AL246" i="6"/>
  <c r="Z245" i="12" s="1"/>
  <c r="AN246" i="6"/>
  <c r="AA245" i="12" s="1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U245" i="12" s="1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U222" i="12" s="1"/>
  <c r="AJ223" i="6"/>
  <c r="Y222" i="12" s="1"/>
  <c r="AK223" i="6"/>
  <c r="AL223" i="6"/>
  <c r="Z222" i="12" s="1"/>
  <c r="AN223" i="6"/>
  <c r="AA222" i="12" s="1"/>
  <c r="AJ176" i="6"/>
  <c r="Y175" i="12" s="1"/>
  <c r="AK176" i="6"/>
  <c r="AL176" i="6"/>
  <c r="Z175" i="12" s="1"/>
  <c r="AN176" i="6"/>
  <c r="AA175" i="12" s="1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U175" i="12" s="1"/>
  <c r="AJ274" i="6"/>
  <c r="Y273" i="12" s="1"/>
  <c r="AK274" i="6"/>
  <c r="AL274" i="6"/>
  <c r="Z273" i="12" s="1"/>
  <c r="AN274" i="6"/>
  <c r="AA273" i="12" s="1"/>
  <c r="AJ256" i="6"/>
  <c r="Y255" i="12" s="1"/>
  <c r="AK256" i="6"/>
  <c r="AL256" i="6"/>
  <c r="Z255" i="12" s="1"/>
  <c r="AN256" i="6"/>
  <c r="AA255" i="12" s="1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U273" i="12" s="1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U255" i="12" s="1"/>
  <c r="AJ241" i="6"/>
  <c r="Y240" i="12" s="1"/>
  <c r="AK241" i="6"/>
  <c r="AL241" i="6"/>
  <c r="Z240" i="12" s="1"/>
  <c r="AN241" i="6"/>
  <c r="AA240" i="12" s="1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U240" i="12" s="1"/>
  <c r="AJ232" i="6"/>
  <c r="Y231" i="12" s="1"/>
  <c r="AK232" i="6"/>
  <c r="AL232" i="6"/>
  <c r="Z231" i="12" s="1"/>
  <c r="AN232" i="6"/>
  <c r="AA231" i="12" s="1"/>
  <c r="AH232" i="6"/>
  <c r="U231" i="12" s="1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J206" i="6"/>
  <c r="Y205" i="12" s="1"/>
  <c r="AK206" i="6"/>
  <c r="AL206" i="6"/>
  <c r="Z205" i="12" s="1"/>
  <c r="AN206" i="6"/>
  <c r="AA205" i="12" s="1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U205" i="12" s="1"/>
  <c r="AJ186" i="6"/>
  <c r="Y185" i="12" s="1"/>
  <c r="AK186" i="6"/>
  <c r="AL186" i="6"/>
  <c r="Z185" i="12" s="1"/>
  <c r="AN186" i="6"/>
  <c r="AA185" i="12" s="1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U185" i="12" s="1"/>
  <c r="AJ114" i="6"/>
  <c r="Y113" i="12" s="1"/>
  <c r="AK114" i="6"/>
  <c r="AL114" i="6"/>
  <c r="Z113" i="12" s="1"/>
  <c r="AN114" i="6"/>
  <c r="AA113" i="12" s="1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U113" i="12" s="1"/>
  <c r="AJ131" i="6"/>
  <c r="Y130" i="12" s="1"/>
  <c r="AK131" i="6"/>
  <c r="AL131" i="6"/>
  <c r="Z130" i="12" s="1"/>
  <c r="AN131" i="6"/>
  <c r="AA130" i="12" s="1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U130" i="12" s="1"/>
  <c r="AJ23" i="6"/>
  <c r="Y22" i="12" s="1"/>
  <c r="AK23" i="6"/>
  <c r="AL23" i="6"/>
  <c r="Z22" i="12" s="1"/>
  <c r="AN23" i="6"/>
  <c r="AA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AK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U89" i="12" s="1"/>
  <c r="AJ90" i="6"/>
  <c r="Y89" i="12" s="1"/>
  <c r="AL90" i="6"/>
  <c r="Z89" i="12" s="1"/>
  <c r="AN90" i="6"/>
  <c r="AA89" i="12" s="1"/>
  <c r="N241" i="6"/>
  <c r="N246" i="6"/>
  <c r="N223" i="6"/>
  <c r="N176" i="6"/>
  <c r="N131" i="6"/>
  <c r="N90" i="6"/>
  <c r="N23" i="6"/>
  <c r="N171" i="6"/>
  <c r="AR246" i="6"/>
  <c r="AR223" i="6"/>
  <c r="AR176" i="6"/>
  <c r="AR131" i="6"/>
  <c r="AR90" i="6"/>
  <c r="AR23" i="6"/>
  <c r="AK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U187" i="12" s="1"/>
  <c r="AJ188" i="6"/>
  <c r="Y187" i="12" s="1"/>
  <c r="AL188" i="6"/>
  <c r="Z187" i="12" s="1"/>
  <c r="AN188" i="6"/>
  <c r="AA187" i="12" s="1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U143" i="12" s="1"/>
  <c r="AJ144" i="6"/>
  <c r="Y143" i="12" s="1"/>
  <c r="AK144" i="6"/>
  <c r="AL144" i="6"/>
  <c r="Z143" i="12" s="1"/>
  <c r="AN144" i="6"/>
  <c r="AA143" i="12" s="1"/>
  <c r="AK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U57" i="12" s="1"/>
  <c r="AJ58" i="6"/>
  <c r="Y57" i="12" s="1"/>
  <c r="AL58" i="6"/>
  <c r="Z57" i="12" s="1"/>
  <c r="AN58" i="6"/>
  <c r="AA57" i="12" s="1"/>
  <c r="AJ103" i="6"/>
  <c r="Y102" i="12" s="1"/>
  <c r="AK103" i="6"/>
  <c r="AL103" i="6"/>
  <c r="Z102" i="12" s="1"/>
  <c r="AN103" i="6"/>
  <c r="AA102" i="12" s="1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U102" i="12" s="1"/>
  <c r="AR274" i="6"/>
  <c r="F274" i="6"/>
  <c r="N274" i="6"/>
  <c r="AR241" i="6"/>
  <c r="AR188" i="6"/>
  <c r="N188" i="6"/>
  <c r="AR186" i="6"/>
  <c r="N186" i="6"/>
  <c r="AR144" i="6"/>
  <c r="N144" i="6"/>
  <c r="AR103" i="6"/>
  <c r="N103" i="6"/>
  <c r="AR58" i="6"/>
  <c r="N58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U219" i="12" s="1"/>
  <c r="AJ220" i="6"/>
  <c r="Y219" i="12" s="1"/>
  <c r="AK220" i="6"/>
  <c r="AL220" i="6"/>
  <c r="Z219" i="12" s="1"/>
  <c r="AN220" i="6"/>
  <c r="AA219" i="12" s="1"/>
  <c r="AJ26" i="6"/>
  <c r="Y25" i="12" s="1"/>
  <c r="AK26" i="6"/>
  <c r="AL26" i="6"/>
  <c r="Z25" i="12" s="1"/>
  <c r="AN26" i="6"/>
  <c r="AA25" i="12" s="1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N220" i="6"/>
  <c r="AR256" i="6"/>
  <c r="N256" i="6"/>
  <c r="F256" i="6"/>
  <c r="AR220" i="6"/>
  <c r="AR206" i="6"/>
  <c r="N206" i="6"/>
  <c r="AR114" i="6"/>
  <c r="N114" i="6"/>
  <c r="AR37" i="6"/>
  <c r="N37" i="6"/>
  <c r="F37" i="6"/>
  <c r="AR26" i="6"/>
  <c r="N26" i="6"/>
  <c r="BB2" i="12"/>
  <c r="AR18" i="6"/>
  <c r="AR125" i="6"/>
  <c r="AR161" i="6"/>
  <c r="AR171" i="6"/>
  <c r="AR185" i="6"/>
  <c r="AR255" i="6"/>
  <c r="AR264" i="6"/>
  <c r="AR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U275" i="12" s="1"/>
  <c r="AJ276" i="6"/>
  <c r="Y275" i="12" s="1"/>
  <c r="AK276" i="6"/>
  <c r="AN276" i="6"/>
  <c r="AA275" i="12" s="1"/>
  <c r="BA2" i="12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U176" i="12" s="1"/>
  <c r="AJ177" i="6"/>
  <c r="Y176" i="12" s="1"/>
  <c r="AK177" i="6"/>
  <c r="AL177" i="6"/>
  <c r="Z176" i="12" s="1"/>
  <c r="AN177" i="6"/>
  <c r="AA176" i="12" s="1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U177" i="12" s="1"/>
  <c r="AJ178" i="6"/>
  <c r="Y177" i="12" s="1"/>
  <c r="AK178" i="6"/>
  <c r="AL178" i="6"/>
  <c r="Z177" i="12" s="1"/>
  <c r="AN178" i="6"/>
  <c r="AA177" i="12" s="1"/>
  <c r="AJ167" i="6"/>
  <c r="Y166" i="12" s="1"/>
  <c r="AK167" i="6"/>
  <c r="AL167" i="6"/>
  <c r="Z166" i="12" s="1"/>
  <c r="AN167" i="6"/>
  <c r="AA166" i="12" s="1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U166" i="12" s="1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U198" i="12" s="1"/>
  <c r="AJ199" i="6"/>
  <c r="Y198" i="12" s="1"/>
  <c r="AK199" i="6"/>
  <c r="AL199" i="6"/>
  <c r="Z198" i="12" s="1"/>
  <c r="AN199" i="6"/>
  <c r="AA198" i="12" s="1"/>
  <c r="AN50" i="6"/>
  <c r="AA49" i="12" s="1"/>
  <c r="AL50" i="6"/>
  <c r="Z49" i="12" s="1"/>
  <c r="AK50" i="6"/>
  <c r="AJ50" i="6"/>
  <c r="Y49" i="12" s="1"/>
  <c r="AH50" i="6"/>
  <c r="U49" i="12" s="1"/>
  <c r="AG50" i="6"/>
  <c r="AF50" i="6"/>
  <c r="AE50" i="6"/>
  <c r="AD50" i="6"/>
  <c r="AC50" i="6"/>
  <c r="AB50" i="6"/>
  <c r="AA50" i="6"/>
  <c r="Z50" i="6"/>
  <c r="Y50" i="6"/>
  <c r="X50" i="6"/>
  <c r="W50" i="6"/>
  <c r="V50" i="6"/>
  <c r="AN117" i="6"/>
  <c r="AA116" i="12" s="1"/>
  <c r="AL117" i="6"/>
  <c r="Z116" i="12" s="1"/>
  <c r="AK117" i="6"/>
  <c r="AJ117" i="6"/>
  <c r="Y116" i="12" s="1"/>
  <c r="AJ120" i="6"/>
  <c r="Y119" i="12" s="1"/>
  <c r="AH117" i="6"/>
  <c r="U116" i="12" s="1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N199" i="6"/>
  <c r="N177" i="6"/>
  <c r="N276" i="6"/>
  <c r="N50" i="6"/>
  <c r="AR50" i="6"/>
  <c r="AR177" i="6"/>
  <c r="AR232" i="6"/>
  <c r="N232" i="6"/>
  <c r="AR167" i="6"/>
  <c r="N167" i="6"/>
  <c r="AR199" i="6"/>
  <c r="F199" i="6"/>
  <c r="N117" i="6"/>
  <c r="AR117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1" i="6"/>
  <c r="CW21" i="6"/>
  <c r="CX21" i="6"/>
  <c r="CY21" i="6"/>
  <c r="CV22" i="6"/>
  <c r="CW22" i="6"/>
  <c r="CX22" i="6"/>
  <c r="CY22" i="6"/>
  <c r="CV25" i="6"/>
  <c r="CW25" i="6"/>
  <c r="CX25" i="6"/>
  <c r="CY25" i="6"/>
  <c r="CV28" i="6"/>
  <c r="CW28" i="6"/>
  <c r="CX28" i="6"/>
  <c r="CY28" i="6"/>
  <c r="CV29" i="6"/>
  <c r="CW29" i="6"/>
  <c r="CX29" i="6"/>
  <c r="CY29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4" i="6"/>
  <c r="CW34" i="6"/>
  <c r="CX34" i="6"/>
  <c r="CY34" i="6"/>
  <c r="CV36" i="6"/>
  <c r="CW36" i="6"/>
  <c r="CX36" i="6"/>
  <c r="CY36" i="6"/>
  <c r="CV41" i="6"/>
  <c r="CW41" i="6"/>
  <c r="CX41" i="6"/>
  <c r="CY41" i="6"/>
  <c r="CV42" i="6"/>
  <c r="CW42" i="6"/>
  <c r="CX42" i="6"/>
  <c r="CY42" i="6"/>
  <c r="CV44" i="6"/>
  <c r="CW44" i="6"/>
  <c r="CX44" i="6"/>
  <c r="CY44" i="6"/>
  <c r="CV45" i="6"/>
  <c r="CW45" i="6"/>
  <c r="CX45" i="6"/>
  <c r="CY45" i="6"/>
  <c r="CV46" i="6"/>
  <c r="CW46" i="6"/>
  <c r="CX46" i="6"/>
  <c r="CY46" i="6"/>
  <c r="CV47" i="6"/>
  <c r="CW47" i="6"/>
  <c r="CX47" i="6"/>
  <c r="CY47" i="6"/>
  <c r="CV48" i="6"/>
  <c r="CW48" i="6"/>
  <c r="CX48" i="6"/>
  <c r="CY48" i="6"/>
  <c r="CV52" i="6"/>
  <c r="CW52" i="6"/>
  <c r="CX52" i="6"/>
  <c r="CY52" i="6"/>
  <c r="CV54" i="6"/>
  <c r="CW54" i="6"/>
  <c r="CX54" i="6"/>
  <c r="CY54" i="6"/>
  <c r="CV55" i="6"/>
  <c r="CW55" i="6"/>
  <c r="CX55" i="6"/>
  <c r="CY55" i="6"/>
  <c r="CV57" i="6"/>
  <c r="CW57" i="6"/>
  <c r="CX57" i="6"/>
  <c r="CY57" i="6"/>
  <c r="CV59" i="6"/>
  <c r="CW59" i="6"/>
  <c r="CX59" i="6"/>
  <c r="CY59" i="6"/>
  <c r="CV60" i="6"/>
  <c r="CW60" i="6"/>
  <c r="CX60" i="6"/>
  <c r="CY60" i="6"/>
  <c r="CV65" i="6"/>
  <c r="CW65" i="6"/>
  <c r="CX65" i="6"/>
  <c r="CY65" i="6"/>
  <c r="CV72" i="6"/>
  <c r="CW72" i="6"/>
  <c r="CX72" i="6"/>
  <c r="CY72" i="6"/>
  <c r="CV68" i="6"/>
  <c r="CW68" i="6"/>
  <c r="CX68" i="6"/>
  <c r="CY68" i="6"/>
  <c r="CV69" i="6"/>
  <c r="CW69" i="6"/>
  <c r="CX69" i="6"/>
  <c r="CY69" i="6"/>
  <c r="CV71" i="6"/>
  <c r="CW71" i="6"/>
  <c r="CX71" i="6"/>
  <c r="CY71" i="6"/>
  <c r="CV74" i="6"/>
  <c r="CW74" i="6"/>
  <c r="CX74" i="6"/>
  <c r="CY74" i="6"/>
  <c r="CV77" i="6"/>
  <c r="CW77" i="6"/>
  <c r="CX77" i="6"/>
  <c r="CY77" i="6"/>
  <c r="CV79" i="6"/>
  <c r="CW79" i="6"/>
  <c r="CX79" i="6"/>
  <c r="CY79" i="6"/>
  <c r="CV82" i="6"/>
  <c r="CW82" i="6"/>
  <c r="CX82" i="6"/>
  <c r="CY82" i="6"/>
  <c r="CV85" i="6"/>
  <c r="CW85" i="6"/>
  <c r="CX85" i="6"/>
  <c r="CY85" i="6"/>
  <c r="CV88" i="6"/>
  <c r="CW88" i="6"/>
  <c r="CX88" i="6"/>
  <c r="CY88" i="6"/>
  <c r="CV93" i="6"/>
  <c r="CW93" i="6"/>
  <c r="CX93" i="6"/>
  <c r="CY93" i="6"/>
  <c r="CV94" i="6"/>
  <c r="CW94" i="6"/>
  <c r="CX94" i="6"/>
  <c r="CY94" i="6"/>
  <c r="CV95" i="6"/>
  <c r="CW95" i="6"/>
  <c r="CX95" i="6"/>
  <c r="CY95" i="6"/>
  <c r="CV97" i="6"/>
  <c r="CW97" i="6"/>
  <c r="CX97" i="6"/>
  <c r="CY97" i="6"/>
  <c r="CV98" i="6"/>
  <c r="CW98" i="6"/>
  <c r="CX98" i="6"/>
  <c r="CY98" i="6"/>
  <c r="CV99" i="6"/>
  <c r="CW99" i="6"/>
  <c r="CX99" i="6"/>
  <c r="CY99" i="6"/>
  <c r="CV100" i="6"/>
  <c r="CW100" i="6"/>
  <c r="CX100" i="6"/>
  <c r="CY100" i="6"/>
  <c r="CV102" i="6"/>
  <c r="CW102" i="6"/>
  <c r="CX102" i="6"/>
  <c r="CY102" i="6"/>
  <c r="CV105" i="6"/>
  <c r="CW105" i="6"/>
  <c r="CX105" i="6"/>
  <c r="CY105" i="6"/>
  <c r="CV107" i="6"/>
  <c r="CW107" i="6"/>
  <c r="CX107" i="6"/>
  <c r="CY107" i="6"/>
  <c r="CV109" i="6"/>
  <c r="CW109" i="6"/>
  <c r="CX109" i="6"/>
  <c r="CY109" i="6"/>
  <c r="CV112" i="6"/>
  <c r="CW112" i="6"/>
  <c r="CX112" i="6"/>
  <c r="CY112" i="6"/>
  <c r="CV116" i="6"/>
  <c r="CW116" i="6"/>
  <c r="CX116" i="6"/>
  <c r="CY116" i="6"/>
  <c r="CV120" i="6"/>
  <c r="CW120" i="6"/>
  <c r="CX120" i="6"/>
  <c r="CY120" i="6"/>
  <c r="CV124" i="6"/>
  <c r="CW124" i="6"/>
  <c r="CX124" i="6"/>
  <c r="CY124" i="6"/>
  <c r="CV122" i="6"/>
  <c r="CW122" i="6"/>
  <c r="CX122" i="6"/>
  <c r="CY122" i="6"/>
  <c r="CV125" i="6"/>
  <c r="CW125" i="6"/>
  <c r="CX125" i="6"/>
  <c r="CY125" i="6"/>
  <c r="CV126" i="6"/>
  <c r="CW126" i="6"/>
  <c r="CX126" i="6"/>
  <c r="CY126" i="6"/>
  <c r="CV127" i="6"/>
  <c r="CW127" i="6"/>
  <c r="CX127" i="6"/>
  <c r="CY127" i="6"/>
  <c r="CV128" i="6"/>
  <c r="CW128" i="6"/>
  <c r="CX128" i="6"/>
  <c r="CY128" i="6"/>
  <c r="CV130" i="6"/>
  <c r="CW130" i="6"/>
  <c r="CX130" i="6"/>
  <c r="CY130" i="6"/>
  <c r="CV133" i="6"/>
  <c r="CW133" i="6"/>
  <c r="CX133" i="6"/>
  <c r="CY133" i="6"/>
  <c r="CV134" i="6"/>
  <c r="CW134" i="6"/>
  <c r="CX134" i="6"/>
  <c r="CY134" i="6"/>
  <c r="CV135" i="6"/>
  <c r="CW135" i="6"/>
  <c r="CX135" i="6"/>
  <c r="CY135" i="6"/>
  <c r="CV136" i="6"/>
  <c r="CW136" i="6"/>
  <c r="CX136" i="6"/>
  <c r="CY136" i="6"/>
  <c r="CV142" i="6"/>
  <c r="CW142" i="6"/>
  <c r="CX142" i="6"/>
  <c r="CY142" i="6"/>
  <c r="CV143" i="6"/>
  <c r="CW143" i="6"/>
  <c r="CX143" i="6"/>
  <c r="CY143" i="6"/>
  <c r="CV145" i="6"/>
  <c r="CW145" i="6"/>
  <c r="CX145" i="6"/>
  <c r="CY145" i="6"/>
  <c r="CV147" i="6"/>
  <c r="CW147" i="6"/>
  <c r="CX147" i="6"/>
  <c r="CY147" i="6"/>
  <c r="CV148" i="6"/>
  <c r="CW148" i="6"/>
  <c r="CX148" i="6"/>
  <c r="CY148" i="6"/>
  <c r="CV150" i="6"/>
  <c r="CW150" i="6"/>
  <c r="CX150" i="6"/>
  <c r="CY150" i="6"/>
  <c r="CV152" i="6"/>
  <c r="CW152" i="6"/>
  <c r="CX152" i="6"/>
  <c r="CY152" i="6"/>
  <c r="CV154" i="6"/>
  <c r="CW154" i="6"/>
  <c r="CX154" i="6"/>
  <c r="CY154" i="6"/>
  <c r="CV159" i="6"/>
  <c r="CW159" i="6"/>
  <c r="CX159" i="6"/>
  <c r="CY159" i="6"/>
  <c r="CV160" i="6"/>
  <c r="CW160" i="6"/>
  <c r="CX160" i="6"/>
  <c r="CY160" i="6"/>
  <c r="CV161" i="6"/>
  <c r="CW161" i="6"/>
  <c r="CX161" i="6"/>
  <c r="CY161" i="6"/>
  <c r="CV162" i="6"/>
  <c r="CW162" i="6"/>
  <c r="CX162" i="6"/>
  <c r="CY162" i="6"/>
  <c r="CV163" i="6"/>
  <c r="CW163" i="6"/>
  <c r="CX163" i="6"/>
  <c r="CY163" i="6"/>
  <c r="CV165" i="6"/>
  <c r="CW165" i="6"/>
  <c r="CX165" i="6"/>
  <c r="CY165" i="6"/>
  <c r="CV166" i="6"/>
  <c r="CW166" i="6"/>
  <c r="CX166" i="6"/>
  <c r="CY166" i="6"/>
  <c r="CV168" i="6"/>
  <c r="CW168" i="6"/>
  <c r="CX168" i="6"/>
  <c r="CY168" i="6"/>
  <c r="CV170" i="6"/>
  <c r="CW170" i="6"/>
  <c r="CX170" i="6"/>
  <c r="CY170" i="6"/>
  <c r="CV172" i="6"/>
  <c r="CW172" i="6"/>
  <c r="CX172" i="6"/>
  <c r="CY172" i="6"/>
  <c r="CV173" i="6"/>
  <c r="CW173" i="6"/>
  <c r="CX173" i="6"/>
  <c r="CY173" i="6"/>
  <c r="CV174" i="6"/>
  <c r="CW174" i="6"/>
  <c r="CX174" i="6"/>
  <c r="CY174" i="6"/>
  <c r="CV178" i="6"/>
  <c r="CW178" i="6"/>
  <c r="CX178" i="6"/>
  <c r="CY178" i="6"/>
  <c r="CV179" i="6"/>
  <c r="CW179" i="6"/>
  <c r="CX179" i="6"/>
  <c r="CY179" i="6"/>
  <c r="CV182" i="6"/>
  <c r="CW182" i="6"/>
  <c r="CX182" i="6"/>
  <c r="CY182" i="6"/>
  <c r="CV184" i="6"/>
  <c r="CW184" i="6"/>
  <c r="CX184" i="6"/>
  <c r="CY184" i="6"/>
  <c r="CV185" i="6"/>
  <c r="CW185" i="6"/>
  <c r="CX185" i="6"/>
  <c r="CY185" i="6"/>
  <c r="CV189" i="6"/>
  <c r="CW189" i="6"/>
  <c r="CX189" i="6"/>
  <c r="CY189" i="6"/>
  <c r="CV191" i="6"/>
  <c r="CW191" i="6"/>
  <c r="CX191" i="6"/>
  <c r="CY191" i="6"/>
  <c r="CV192" i="6"/>
  <c r="CW192" i="6"/>
  <c r="CX192" i="6"/>
  <c r="CY192" i="6"/>
  <c r="CV193" i="6"/>
  <c r="CW193" i="6"/>
  <c r="CX193" i="6"/>
  <c r="CY193" i="6"/>
  <c r="CV195" i="6"/>
  <c r="CW195" i="6"/>
  <c r="CX195" i="6"/>
  <c r="CY195" i="6"/>
  <c r="CV197" i="6"/>
  <c r="CW197" i="6"/>
  <c r="CX197" i="6"/>
  <c r="CY197" i="6"/>
  <c r="CV198" i="6"/>
  <c r="CW198" i="6"/>
  <c r="CX198" i="6"/>
  <c r="CY198" i="6"/>
  <c r="CV201" i="6"/>
  <c r="CW201" i="6"/>
  <c r="CX201" i="6"/>
  <c r="CY201" i="6"/>
  <c r="CV204" i="6"/>
  <c r="CW204" i="6"/>
  <c r="CX204" i="6"/>
  <c r="CY204" i="6"/>
  <c r="CV207" i="6"/>
  <c r="CW207" i="6"/>
  <c r="CX207" i="6"/>
  <c r="CY207" i="6"/>
  <c r="CV208" i="6"/>
  <c r="CW208" i="6"/>
  <c r="CX208" i="6"/>
  <c r="CY208" i="6"/>
  <c r="CV215" i="6"/>
  <c r="CW215" i="6"/>
  <c r="CX215" i="6"/>
  <c r="CY215" i="6"/>
  <c r="CV216" i="6"/>
  <c r="CW216" i="6"/>
  <c r="CX216" i="6"/>
  <c r="CY216" i="6"/>
  <c r="CV218" i="6"/>
  <c r="CW218" i="6"/>
  <c r="CX218" i="6"/>
  <c r="CY218" i="6"/>
  <c r="CV219" i="6"/>
  <c r="CW219" i="6"/>
  <c r="CX219" i="6"/>
  <c r="CY219" i="6"/>
  <c r="CV221" i="6"/>
  <c r="CW221" i="6"/>
  <c r="CX221" i="6"/>
  <c r="CY221" i="6"/>
  <c r="CV224" i="6"/>
  <c r="CW224" i="6"/>
  <c r="CX224" i="6"/>
  <c r="CY224" i="6"/>
  <c r="CV226" i="6"/>
  <c r="CW226" i="6"/>
  <c r="CX226" i="6"/>
  <c r="CY226" i="6"/>
  <c r="CV229" i="6"/>
  <c r="CW229" i="6"/>
  <c r="CX229" i="6"/>
  <c r="CY229" i="6"/>
  <c r="CV231" i="6"/>
  <c r="CW231" i="6"/>
  <c r="CX231" i="6"/>
  <c r="CY231" i="6"/>
  <c r="CV233" i="6"/>
  <c r="CW233" i="6"/>
  <c r="CX233" i="6"/>
  <c r="CY233" i="6"/>
  <c r="CV236" i="6"/>
  <c r="CW236" i="6"/>
  <c r="CX236" i="6"/>
  <c r="CY236" i="6"/>
  <c r="CV237" i="6"/>
  <c r="CW237" i="6"/>
  <c r="CX237" i="6"/>
  <c r="CY237" i="6"/>
  <c r="CV238" i="6"/>
  <c r="CW238" i="6"/>
  <c r="CX238" i="6"/>
  <c r="CY238" i="6"/>
  <c r="CV240" i="6"/>
  <c r="CW240" i="6"/>
  <c r="CX240" i="6"/>
  <c r="CY240" i="6"/>
  <c r="CV242" i="6"/>
  <c r="CW242" i="6"/>
  <c r="CX242" i="6"/>
  <c r="CY242" i="6"/>
  <c r="CV244" i="6"/>
  <c r="CW244" i="6"/>
  <c r="CX244" i="6"/>
  <c r="CY244" i="6"/>
  <c r="CV247" i="6"/>
  <c r="CW247" i="6"/>
  <c r="CX247" i="6"/>
  <c r="CY247" i="6"/>
  <c r="CV249" i="6"/>
  <c r="CW249" i="6"/>
  <c r="CX249" i="6"/>
  <c r="CY249" i="6"/>
  <c r="CV251" i="6"/>
  <c r="CW251" i="6"/>
  <c r="CX251" i="6"/>
  <c r="CY251" i="6"/>
  <c r="CV252" i="6"/>
  <c r="CW252" i="6"/>
  <c r="CX252" i="6"/>
  <c r="CY252" i="6"/>
  <c r="CV253" i="6"/>
  <c r="CW253" i="6"/>
  <c r="CX253" i="6"/>
  <c r="CY253" i="6"/>
  <c r="CV255" i="6"/>
  <c r="CW255" i="6"/>
  <c r="CX255" i="6"/>
  <c r="CY255" i="6"/>
  <c r="CV259" i="6"/>
  <c r="CW259" i="6"/>
  <c r="CX259" i="6"/>
  <c r="CY259" i="6"/>
  <c r="CV264" i="6"/>
  <c r="CW264" i="6"/>
  <c r="CX264" i="6"/>
  <c r="CY264" i="6"/>
  <c r="CV265" i="6"/>
  <c r="CW265" i="6"/>
  <c r="CX265" i="6"/>
  <c r="CY265" i="6"/>
  <c r="CV267" i="6"/>
  <c r="CW267" i="6"/>
  <c r="CX267" i="6"/>
  <c r="CY267" i="6"/>
  <c r="CV271" i="6"/>
  <c r="CW271" i="6"/>
  <c r="CX271" i="6"/>
  <c r="CY271" i="6"/>
  <c r="CW3" i="6"/>
  <c r="CX3" i="6"/>
  <c r="CY3" i="6"/>
  <c r="CV3" i="6"/>
  <c r="DA65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1" i="6"/>
  <c r="DA22" i="6"/>
  <c r="DA25" i="6"/>
  <c r="DA28" i="6"/>
  <c r="DA29" i="6"/>
  <c r="DA30" i="6"/>
  <c r="DA31" i="6"/>
  <c r="DA32" i="6"/>
  <c r="DA34" i="6"/>
  <c r="DA36" i="6"/>
  <c r="DA41" i="6"/>
  <c r="DA42" i="6"/>
  <c r="DA44" i="6"/>
  <c r="DA45" i="6"/>
  <c r="DA46" i="6"/>
  <c r="DA47" i="6"/>
  <c r="DA48" i="6"/>
  <c r="DA52" i="6"/>
  <c r="DA54" i="6"/>
  <c r="DA55" i="6"/>
  <c r="DA57" i="6"/>
  <c r="DA59" i="6"/>
  <c r="DA60" i="6"/>
  <c r="DA72" i="6"/>
  <c r="DA68" i="6"/>
  <c r="DA69" i="6"/>
  <c r="DA71" i="6"/>
  <c r="DA74" i="6"/>
  <c r="DA77" i="6"/>
  <c r="DA79" i="6"/>
  <c r="DA82" i="6"/>
  <c r="DA85" i="6"/>
  <c r="DA88" i="6"/>
  <c r="DA93" i="6"/>
  <c r="DA94" i="6"/>
  <c r="DA95" i="6"/>
  <c r="DA97" i="6"/>
  <c r="DA98" i="6"/>
  <c r="DA99" i="6"/>
  <c r="DA100" i="6"/>
  <c r="DA102" i="6"/>
  <c r="DA105" i="6"/>
  <c r="DA107" i="6"/>
  <c r="DA109" i="6"/>
  <c r="DA112" i="6"/>
  <c r="DA116" i="6"/>
  <c r="DA120" i="6"/>
  <c r="DA124" i="6"/>
  <c r="DA122" i="6"/>
  <c r="DA125" i="6"/>
  <c r="DA126" i="6"/>
  <c r="DA127" i="6"/>
  <c r="DA128" i="6"/>
  <c r="DA130" i="6"/>
  <c r="DA133" i="6"/>
  <c r="DA134" i="6"/>
  <c r="DA135" i="6"/>
  <c r="DA136" i="6"/>
  <c r="DA142" i="6"/>
  <c r="DA143" i="6"/>
  <c r="DA145" i="6"/>
  <c r="DA147" i="6"/>
  <c r="DA148" i="6"/>
  <c r="DA150" i="6"/>
  <c r="DA152" i="6"/>
  <c r="DA154" i="6"/>
  <c r="DA159" i="6"/>
  <c r="DA160" i="6"/>
  <c r="DA161" i="6"/>
  <c r="DA162" i="6"/>
  <c r="DA163" i="6"/>
  <c r="DA165" i="6"/>
  <c r="DA166" i="6"/>
  <c r="DA168" i="6"/>
  <c r="DA170" i="6"/>
  <c r="DA172" i="6"/>
  <c r="DA173" i="6"/>
  <c r="DA174" i="6"/>
  <c r="DA178" i="6"/>
  <c r="DA179" i="6"/>
  <c r="DA182" i="6"/>
  <c r="DA184" i="6"/>
  <c r="DA185" i="6"/>
  <c r="DA189" i="6"/>
  <c r="DA191" i="6"/>
  <c r="DA192" i="6"/>
  <c r="DA193" i="6"/>
  <c r="DA195" i="6"/>
  <c r="DA197" i="6"/>
  <c r="DA198" i="6"/>
  <c r="DA201" i="6"/>
  <c r="DA204" i="6"/>
  <c r="DA207" i="6"/>
  <c r="DA208" i="6"/>
  <c r="DA215" i="6"/>
  <c r="DA216" i="6"/>
  <c r="DA218" i="6"/>
  <c r="DA219" i="6"/>
  <c r="DA221" i="6"/>
  <c r="DA224" i="6"/>
  <c r="DA226" i="6"/>
  <c r="DA229" i="6"/>
  <c r="DA231" i="6"/>
  <c r="DA233" i="6"/>
  <c r="DA236" i="6"/>
  <c r="DA237" i="6"/>
  <c r="DA238" i="6"/>
  <c r="DA240" i="6"/>
  <c r="DA242" i="6"/>
  <c r="DA244" i="6"/>
  <c r="DA247" i="6"/>
  <c r="DA251" i="6"/>
  <c r="DA252" i="6"/>
  <c r="DA249" i="6"/>
  <c r="DA253" i="6"/>
  <c r="DA255" i="6"/>
  <c r="DA259" i="6"/>
  <c r="DA264" i="6"/>
  <c r="DA265" i="6"/>
  <c r="DA267" i="6"/>
  <c r="DA271" i="6"/>
  <c r="DA3" i="6"/>
  <c r="AK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U144" i="12" s="1"/>
  <c r="AJ145" i="6"/>
  <c r="Y144" i="12" s="1"/>
  <c r="AL145" i="6"/>
  <c r="Z144" i="12" s="1"/>
  <c r="AN145" i="6"/>
  <c r="AA144" i="12" s="1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U254" i="12" s="1"/>
  <c r="AJ255" i="6"/>
  <c r="Y254" i="12" s="1"/>
  <c r="AK255" i="6"/>
  <c r="AL255" i="6"/>
  <c r="Z254" i="12" s="1"/>
  <c r="AN255" i="6"/>
  <c r="AA254" i="12" s="1"/>
  <c r="V253" i="6"/>
  <c r="AE253" i="6"/>
  <c r="AF253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U236" i="12" s="1"/>
  <c r="AJ237" i="6"/>
  <c r="Y236" i="12" s="1"/>
  <c r="AK237" i="6"/>
  <c r="AL237" i="6"/>
  <c r="Z236" i="12" s="1"/>
  <c r="AN237" i="6"/>
  <c r="AA236" i="12" s="1"/>
  <c r="AJ154" i="6"/>
  <c r="Y153" i="12" s="1"/>
  <c r="AK154" i="6"/>
  <c r="AL154" i="6"/>
  <c r="Z153" i="12" s="1"/>
  <c r="AN154" i="6"/>
  <c r="AA153" i="12" s="1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U153" i="12" s="1"/>
  <c r="AJ69" i="6"/>
  <c r="Y68" i="12" s="1"/>
  <c r="AK69" i="6"/>
  <c r="AL69" i="6"/>
  <c r="Z68" i="12" s="1"/>
  <c r="AN69" i="6"/>
  <c r="AA68" i="12" s="1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U68" i="12" s="1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U190" i="12" s="1"/>
  <c r="AJ191" i="6"/>
  <c r="Y190" i="12" s="1"/>
  <c r="AK191" i="6"/>
  <c r="AL191" i="6"/>
  <c r="Z190" i="12" s="1"/>
  <c r="AN191" i="6"/>
  <c r="AA190" i="12" s="1"/>
  <c r="N191" i="6"/>
  <c r="AR154" i="6"/>
  <c r="N154" i="6"/>
  <c r="N69" i="6"/>
  <c r="AR145" i="6"/>
  <c r="N145" i="6"/>
  <c r="AR191" i="6"/>
  <c r="AR237" i="6"/>
  <c r="N237" i="6"/>
  <c r="F237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U101" i="12" s="1"/>
  <c r="AJ102" i="6"/>
  <c r="Y101" i="12" s="1"/>
  <c r="AK102" i="6"/>
  <c r="AL102" i="6"/>
  <c r="Z101" i="12" s="1"/>
  <c r="AN102" i="6"/>
  <c r="AA101" i="12" s="1"/>
  <c r="AK136" i="6"/>
  <c r="AH136" i="6"/>
  <c r="U135" i="12" s="1"/>
  <c r="AG136" i="6"/>
  <c r="V136" i="6"/>
  <c r="W136" i="6"/>
  <c r="X136" i="6"/>
  <c r="Y136" i="6"/>
  <c r="Z136" i="6"/>
  <c r="AA136" i="6"/>
  <c r="AB136" i="6"/>
  <c r="AC136" i="6"/>
  <c r="AD136" i="6"/>
  <c r="AE136" i="6"/>
  <c r="AF136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08" i="6"/>
  <c r="Y207" i="12" s="1"/>
  <c r="AK208" i="6"/>
  <c r="AL208" i="6"/>
  <c r="Z207" i="12" s="1"/>
  <c r="AN208" i="6"/>
  <c r="AA207" i="12" s="1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U207" i="12" s="1"/>
  <c r="AK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U64" i="12" s="1"/>
  <c r="AK122" i="6"/>
  <c r="AH122" i="6"/>
  <c r="U121" i="12" s="1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M25" i="9"/>
  <c r="AH161" i="6"/>
  <c r="U160" i="12" s="1"/>
  <c r="AF161" i="6"/>
  <c r="AG161" i="6"/>
  <c r="AR124" i="6"/>
  <c r="AN136" i="6"/>
  <c r="AA135" i="12" s="1"/>
  <c r="AL136" i="6"/>
  <c r="Z135" i="12" s="1"/>
  <c r="AJ136" i="6"/>
  <c r="Y135" i="12" s="1"/>
  <c r="AN122" i="6"/>
  <c r="AA121" i="12" s="1"/>
  <c r="AL122" i="6"/>
  <c r="Z121" i="12" s="1"/>
  <c r="AJ122" i="6"/>
  <c r="Y121" i="12" s="1"/>
  <c r="AN65" i="6"/>
  <c r="AA64" i="12" s="1"/>
  <c r="AL65" i="6"/>
  <c r="Z64" i="12" s="1"/>
  <c r="AJ65" i="6"/>
  <c r="Y64" i="12" s="1"/>
  <c r="AN13" i="6"/>
  <c r="AA12" i="12" s="1"/>
  <c r="AL13" i="6"/>
  <c r="Z12" i="12" s="1"/>
  <c r="AL14" i="6"/>
  <c r="Z13" i="12" s="1"/>
  <c r="AJ13" i="6"/>
  <c r="Y12" i="12" s="1"/>
  <c r="AM5" i="9"/>
  <c r="AH4" i="6"/>
  <c r="U3" i="12" s="1"/>
  <c r="AN4" i="6"/>
  <c r="AA3" i="12" s="1"/>
  <c r="AJ4" i="6"/>
  <c r="Y3" i="12" s="1"/>
  <c r="AK4" i="6"/>
  <c r="AL4" i="6"/>
  <c r="Z3" i="12" s="1"/>
  <c r="AH5" i="6"/>
  <c r="U4" i="12" s="1"/>
  <c r="AN5" i="6"/>
  <c r="AA4" i="12" s="1"/>
  <c r="AJ5" i="6"/>
  <c r="Y4" i="12" s="1"/>
  <c r="AK5" i="6"/>
  <c r="AL5" i="6"/>
  <c r="Z4" i="12" s="1"/>
  <c r="AH6" i="6"/>
  <c r="U5" i="12" s="1"/>
  <c r="AN6" i="6"/>
  <c r="AA5" i="12" s="1"/>
  <c r="AJ6" i="6"/>
  <c r="Y5" i="12" s="1"/>
  <c r="AK6" i="6"/>
  <c r="AL6" i="6"/>
  <c r="Z5" i="12" s="1"/>
  <c r="AH7" i="6"/>
  <c r="U6" i="12" s="1"/>
  <c r="AN7" i="6"/>
  <c r="AA6" i="12" s="1"/>
  <c r="AJ7" i="6"/>
  <c r="Y6" i="12" s="1"/>
  <c r="AK7" i="6"/>
  <c r="AL7" i="6"/>
  <c r="Z6" i="12" s="1"/>
  <c r="AH9" i="6"/>
  <c r="U8" i="12" s="1"/>
  <c r="AN9" i="6"/>
  <c r="AA8" i="12" s="1"/>
  <c r="AJ9" i="6"/>
  <c r="Y8" i="12" s="1"/>
  <c r="AK9" i="6"/>
  <c r="AL9" i="6"/>
  <c r="Z8" i="12" s="1"/>
  <c r="AH10" i="6"/>
  <c r="U9" i="12" s="1"/>
  <c r="AN10" i="6"/>
  <c r="AA9" i="12" s="1"/>
  <c r="AJ10" i="6"/>
  <c r="Y9" i="12" s="1"/>
  <c r="AK10" i="6"/>
  <c r="AL10" i="6"/>
  <c r="Z9" i="12" s="1"/>
  <c r="AH11" i="6"/>
  <c r="U10" i="12" s="1"/>
  <c r="AN11" i="6"/>
  <c r="AA10" i="12" s="1"/>
  <c r="AJ11" i="6"/>
  <c r="Y10" i="12" s="1"/>
  <c r="AK11" i="6"/>
  <c r="AL11" i="6"/>
  <c r="Z10" i="12" s="1"/>
  <c r="AM7" i="9"/>
  <c r="AN14" i="6"/>
  <c r="AA13" i="12" s="1"/>
  <c r="AJ14" i="6"/>
  <c r="Y13" i="12" s="1"/>
  <c r="AK14" i="6"/>
  <c r="AM6" i="9"/>
  <c r="AH17" i="6"/>
  <c r="U16" i="12" s="1"/>
  <c r="AN17" i="6"/>
  <c r="AA16" i="12" s="1"/>
  <c r="AJ17" i="6"/>
  <c r="Y16" i="12" s="1"/>
  <c r="AK17" i="6"/>
  <c r="AL17" i="6"/>
  <c r="Z16" i="12" s="1"/>
  <c r="AH18" i="6"/>
  <c r="U17" i="12" s="1"/>
  <c r="AN18" i="6"/>
  <c r="AA17" i="12" s="1"/>
  <c r="AJ18" i="6"/>
  <c r="Y17" i="12" s="1"/>
  <c r="AK18" i="6"/>
  <c r="AL18" i="6"/>
  <c r="Z17" i="12" s="1"/>
  <c r="AH19" i="6"/>
  <c r="U18" i="12" s="1"/>
  <c r="AN19" i="6"/>
  <c r="AA18" i="12" s="1"/>
  <c r="AJ19" i="6"/>
  <c r="Y18" i="12" s="1"/>
  <c r="AK19" i="6"/>
  <c r="AL19" i="6"/>
  <c r="Z18" i="12" s="1"/>
  <c r="AH21" i="6"/>
  <c r="U20" i="12" s="1"/>
  <c r="AN21" i="6"/>
  <c r="AA20" i="12" s="1"/>
  <c r="AJ21" i="6"/>
  <c r="Y20" i="12" s="1"/>
  <c r="AK21" i="6"/>
  <c r="AL21" i="6"/>
  <c r="Z20" i="12" s="1"/>
  <c r="AH22" i="6"/>
  <c r="U21" i="12" s="1"/>
  <c r="AN22" i="6"/>
  <c r="AA21" i="12" s="1"/>
  <c r="AJ22" i="6"/>
  <c r="Y21" i="12" s="1"/>
  <c r="AK22" i="6"/>
  <c r="AL22" i="6"/>
  <c r="Z21" i="12" s="1"/>
  <c r="AH25" i="6"/>
  <c r="U24" i="12" s="1"/>
  <c r="AN25" i="6"/>
  <c r="AA24" i="12" s="1"/>
  <c r="AJ25" i="6"/>
  <c r="Y24" i="12" s="1"/>
  <c r="AK25" i="6"/>
  <c r="AL25" i="6"/>
  <c r="Z24" i="12" s="1"/>
  <c r="AH28" i="6"/>
  <c r="U27" i="12" s="1"/>
  <c r="AN28" i="6"/>
  <c r="AA27" i="12" s="1"/>
  <c r="AJ28" i="6"/>
  <c r="Y27" i="12" s="1"/>
  <c r="AK28" i="6"/>
  <c r="AL28" i="6"/>
  <c r="Z27" i="12" s="1"/>
  <c r="AH29" i="6"/>
  <c r="U28" i="12" s="1"/>
  <c r="AN29" i="6"/>
  <c r="AA28" i="12" s="1"/>
  <c r="AJ29" i="6"/>
  <c r="Y28" i="12" s="1"/>
  <c r="AK29" i="6"/>
  <c r="AL29" i="6"/>
  <c r="Z28" i="12" s="1"/>
  <c r="AH30" i="6"/>
  <c r="U29" i="12" s="1"/>
  <c r="AN30" i="6"/>
  <c r="AA29" i="12" s="1"/>
  <c r="AJ30" i="6"/>
  <c r="Y29" i="12" s="1"/>
  <c r="AK30" i="6"/>
  <c r="AL30" i="6"/>
  <c r="Z29" i="12" s="1"/>
  <c r="AH31" i="6"/>
  <c r="U30" i="12" s="1"/>
  <c r="AK31" i="6"/>
  <c r="AM31" i="6"/>
  <c r="AH32" i="6"/>
  <c r="U31" i="12" s="1"/>
  <c r="AN32" i="6"/>
  <c r="AA31" i="12" s="1"/>
  <c r="AJ32" i="6"/>
  <c r="Y31" i="12" s="1"/>
  <c r="AK32" i="6"/>
  <c r="AL32" i="6"/>
  <c r="Z31" i="12" s="1"/>
  <c r="AK34" i="6"/>
  <c r="AM34" i="6"/>
  <c r="AK36" i="6"/>
  <c r="AM36" i="6"/>
  <c r="AM8" i="9"/>
  <c r="AH41" i="6"/>
  <c r="U40" i="12" s="1"/>
  <c r="AN41" i="6"/>
  <c r="AA40" i="12" s="1"/>
  <c r="AJ41" i="6"/>
  <c r="Y40" i="12" s="1"/>
  <c r="AK41" i="6"/>
  <c r="AL41" i="6"/>
  <c r="Z40" i="12" s="1"/>
  <c r="AH42" i="6"/>
  <c r="U41" i="12" s="1"/>
  <c r="AN42" i="6"/>
  <c r="AA41" i="12" s="1"/>
  <c r="AJ42" i="6"/>
  <c r="Y41" i="12" s="1"/>
  <c r="AK42" i="6"/>
  <c r="AL42" i="6"/>
  <c r="Z41" i="12" s="1"/>
  <c r="AH44" i="6"/>
  <c r="U43" i="12" s="1"/>
  <c r="AN44" i="6"/>
  <c r="AA43" i="12" s="1"/>
  <c r="AJ44" i="6"/>
  <c r="Y43" i="12" s="1"/>
  <c r="AK44" i="6"/>
  <c r="AL44" i="6"/>
  <c r="Z43" i="12" s="1"/>
  <c r="AH45" i="6"/>
  <c r="U44" i="12" s="1"/>
  <c r="AN45" i="6"/>
  <c r="AA44" i="12" s="1"/>
  <c r="AJ45" i="6"/>
  <c r="Y44" i="12" s="1"/>
  <c r="AK45" i="6"/>
  <c r="AL45" i="6"/>
  <c r="Z44" i="12" s="1"/>
  <c r="AH46" i="6"/>
  <c r="U45" i="12" s="1"/>
  <c r="AN46" i="6"/>
  <c r="AA45" i="12" s="1"/>
  <c r="AJ46" i="6"/>
  <c r="Y45" i="12" s="1"/>
  <c r="AK46" i="6"/>
  <c r="AL46" i="6"/>
  <c r="Z45" i="12" s="1"/>
  <c r="AH47" i="6"/>
  <c r="U46" i="12" s="1"/>
  <c r="AN47" i="6"/>
  <c r="AA46" i="12" s="1"/>
  <c r="AJ47" i="6"/>
  <c r="Y46" i="12" s="1"/>
  <c r="AK47" i="6"/>
  <c r="AL47" i="6"/>
  <c r="Z46" i="12" s="1"/>
  <c r="AM9" i="9"/>
  <c r="AH48" i="6"/>
  <c r="U47" i="12" s="1"/>
  <c r="AN48" i="6"/>
  <c r="AA47" i="12" s="1"/>
  <c r="AJ48" i="6"/>
  <c r="Y47" i="12" s="1"/>
  <c r="AK48" i="6"/>
  <c r="AL48" i="6"/>
  <c r="Z47" i="12" s="1"/>
  <c r="AH52" i="6"/>
  <c r="U51" i="12" s="1"/>
  <c r="AN52" i="6"/>
  <c r="AA51" i="12" s="1"/>
  <c r="AJ52" i="6"/>
  <c r="Y51" i="12" s="1"/>
  <c r="AK52" i="6"/>
  <c r="AL52" i="6"/>
  <c r="Z51" i="12" s="1"/>
  <c r="AM10" i="9"/>
  <c r="AH54" i="6"/>
  <c r="U53" i="12" s="1"/>
  <c r="AN54" i="6"/>
  <c r="AA53" i="12" s="1"/>
  <c r="AJ54" i="6"/>
  <c r="Y53" i="12" s="1"/>
  <c r="AK54" i="6"/>
  <c r="AL54" i="6"/>
  <c r="Z53" i="12" s="1"/>
  <c r="AH55" i="6"/>
  <c r="U54" i="12" s="1"/>
  <c r="AN55" i="6"/>
  <c r="AA54" i="12" s="1"/>
  <c r="AJ55" i="6"/>
  <c r="Y54" i="12" s="1"/>
  <c r="AK55" i="6"/>
  <c r="AL55" i="6"/>
  <c r="Z54" i="12" s="1"/>
  <c r="AH57" i="6"/>
  <c r="U56" i="12" s="1"/>
  <c r="AN57" i="6"/>
  <c r="AA56" i="12" s="1"/>
  <c r="AJ57" i="6"/>
  <c r="Y56" i="12" s="1"/>
  <c r="AK57" i="6"/>
  <c r="AL57" i="6"/>
  <c r="Z56" i="12" s="1"/>
  <c r="AH59" i="6"/>
  <c r="U58" i="12" s="1"/>
  <c r="AN59" i="6"/>
  <c r="AA58" i="12" s="1"/>
  <c r="AJ59" i="6"/>
  <c r="Y58" i="12" s="1"/>
  <c r="AK59" i="6"/>
  <c r="AL59" i="6"/>
  <c r="Z58" i="12" s="1"/>
  <c r="AH60" i="6"/>
  <c r="U59" i="12" s="1"/>
  <c r="AN60" i="6"/>
  <c r="AA59" i="12" s="1"/>
  <c r="AJ60" i="6"/>
  <c r="Y59" i="12" s="1"/>
  <c r="AK60" i="6"/>
  <c r="AL60" i="6"/>
  <c r="Z59" i="12" s="1"/>
  <c r="AM11" i="9"/>
  <c r="AH72" i="6"/>
  <c r="U71" i="12" s="1"/>
  <c r="AN72" i="6"/>
  <c r="AA71" i="12" s="1"/>
  <c r="AJ72" i="6"/>
  <c r="Y71" i="12" s="1"/>
  <c r="AK72" i="6"/>
  <c r="AL72" i="6"/>
  <c r="Z71" i="12" s="1"/>
  <c r="AH68" i="6"/>
  <c r="U67" i="12" s="1"/>
  <c r="AN68" i="6"/>
  <c r="AA67" i="12" s="1"/>
  <c r="AJ68" i="6"/>
  <c r="Y67" i="12" s="1"/>
  <c r="AK68" i="6"/>
  <c r="AL68" i="6"/>
  <c r="Z67" i="12" s="1"/>
  <c r="AH71" i="6"/>
  <c r="U70" i="12" s="1"/>
  <c r="AN71" i="6"/>
  <c r="AA70" i="12" s="1"/>
  <c r="AJ71" i="6"/>
  <c r="Y70" i="12" s="1"/>
  <c r="AK71" i="6"/>
  <c r="AL71" i="6"/>
  <c r="Z70" i="12" s="1"/>
  <c r="AH74" i="6"/>
  <c r="U73" i="12" s="1"/>
  <c r="AN74" i="6"/>
  <c r="AA73" i="12" s="1"/>
  <c r="AJ74" i="6"/>
  <c r="Y73" i="12" s="1"/>
  <c r="AK74" i="6"/>
  <c r="AL74" i="6"/>
  <c r="Z73" i="12" s="1"/>
  <c r="AH77" i="6"/>
  <c r="U76" i="12" s="1"/>
  <c r="AH79" i="6"/>
  <c r="U78" i="12" s="1"/>
  <c r="AH82" i="6"/>
  <c r="U81" i="12" s="1"/>
  <c r="AH85" i="6"/>
  <c r="U84" i="12" s="1"/>
  <c r="AN85" i="6"/>
  <c r="AA84" i="12" s="1"/>
  <c r="AJ85" i="6"/>
  <c r="Y84" i="12" s="1"/>
  <c r="AK85" i="6"/>
  <c r="AL85" i="6"/>
  <c r="Z84" i="12" s="1"/>
  <c r="AH88" i="6"/>
  <c r="U87" i="12" s="1"/>
  <c r="AN88" i="6"/>
  <c r="AA87" i="12" s="1"/>
  <c r="AJ88" i="6"/>
  <c r="Y87" i="12" s="1"/>
  <c r="AK88" i="6"/>
  <c r="AL88" i="6"/>
  <c r="Z87" i="12" s="1"/>
  <c r="AM12" i="9"/>
  <c r="AH93" i="6"/>
  <c r="U92" i="12" s="1"/>
  <c r="AN93" i="6"/>
  <c r="AA92" i="12" s="1"/>
  <c r="AJ93" i="6"/>
  <c r="Y92" i="12" s="1"/>
  <c r="AK93" i="6"/>
  <c r="AL93" i="6"/>
  <c r="Z92" i="12" s="1"/>
  <c r="AH94" i="6"/>
  <c r="U93" i="12" s="1"/>
  <c r="AN94" i="6"/>
  <c r="AA93" i="12" s="1"/>
  <c r="AJ94" i="6"/>
  <c r="Y93" i="12" s="1"/>
  <c r="AK94" i="6"/>
  <c r="AL94" i="6"/>
  <c r="Z93" i="12" s="1"/>
  <c r="AM13" i="9"/>
  <c r="AH95" i="6"/>
  <c r="U94" i="12" s="1"/>
  <c r="AN95" i="6"/>
  <c r="AA94" i="12" s="1"/>
  <c r="AJ95" i="6"/>
  <c r="Y94" i="12" s="1"/>
  <c r="AK95" i="6"/>
  <c r="AL95" i="6"/>
  <c r="Z94" i="12" s="1"/>
  <c r="AH97" i="6"/>
  <c r="U96" i="12" s="1"/>
  <c r="AN97" i="6"/>
  <c r="AA96" i="12" s="1"/>
  <c r="AJ97" i="6"/>
  <c r="Y96" i="12" s="1"/>
  <c r="AK97" i="6"/>
  <c r="AL97" i="6"/>
  <c r="Z96" i="12" s="1"/>
  <c r="AM14" i="9"/>
  <c r="AH98" i="6"/>
  <c r="U97" i="12" s="1"/>
  <c r="AN98" i="6"/>
  <c r="AA97" i="12" s="1"/>
  <c r="AJ98" i="6"/>
  <c r="Y97" i="12" s="1"/>
  <c r="AK98" i="6"/>
  <c r="AL98" i="6"/>
  <c r="Z97" i="12" s="1"/>
  <c r="AH99" i="6"/>
  <c r="U98" i="12" s="1"/>
  <c r="AN99" i="6"/>
  <c r="AA98" i="12" s="1"/>
  <c r="AJ99" i="6"/>
  <c r="Y98" i="12" s="1"/>
  <c r="AK99" i="6"/>
  <c r="AL99" i="6"/>
  <c r="Z98" i="12" s="1"/>
  <c r="AH100" i="6"/>
  <c r="U99" i="12" s="1"/>
  <c r="AN100" i="6"/>
  <c r="AA99" i="12" s="1"/>
  <c r="AJ100" i="6"/>
  <c r="Y99" i="12" s="1"/>
  <c r="AK100" i="6"/>
  <c r="AL100" i="6"/>
  <c r="Z99" i="12" s="1"/>
  <c r="AH105" i="6"/>
  <c r="U104" i="12" s="1"/>
  <c r="AN105" i="6"/>
  <c r="AA104" i="12" s="1"/>
  <c r="AJ105" i="6"/>
  <c r="Y104" i="12" s="1"/>
  <c r="AK105" i="6"/>
  <c r="AL105" i="6"/>
  <c r="Z104" i="12" s="1"/>
  <c r="AH107" i="6"/>
  <c r="U106" i="12" s="1"/>
  <c r="AN107" i="6"/>
  <c r="AA106" i="12" s="1"/>
  <c r="AJ107" i="6"/>
  <c r="Y106" i="12" s="1"/>
  <c r="AK107" i="6"/>
  <c r="AL107" i="6"/>
  <c r="Z106" i="12" s="1"/>
  <c r="AH109" i="6"/>
  <c r="U108" i="12" s="1"/>
  <c r="AN109" i="6"/>
  <c r="AA108" i="12" s="1"/>
  <c r="AJ109" i="6"/>
  <c r="Y108" i="12" s="1"/>
  <c r="AK109" i="6"/>
  <c r="AL109" i="6"/>
  <c r="Z108" i="12" s="1"/>
  <c r="AH112" i="6"/>
  <c r="U111" i="12" s="1"/>
  <c r="AN112" i="6"/>
  <c r="AA111" i="12" s="1"/>
  <c r="AJ112" i="6"/>
  <c r="Y111" i="12" s="1"/>
  <c r="AK112" i="6"/>
  <c r="AL112" i="6"/>
  <c r="Z111" i="12" s="1"/>
  <c r="AH116" i="6"/>
  <c r="U115" i="12" s="1"/>
  <c r="AN116" i="6"/>
  <c r="AA115" i="12" s="1"/>
  <c r="AJ116" i="6"/>
  <c r="Y115" i="12" s="1"/>
  <c r="AK116" i="6"/>
  <c r="AL116" i="6"/>
  <c r="Z115" i="12" s="1"/>
  <c r="AM15" i="9"/>
  <c r="AH120" i="6"/>
  <c r="U119" i="12" s="1"/>
  <c r="AN120" i="6"/>
  <c r="AA119" i="12" s="1"/>
  <c r="AK120" i="6"/>
  <c r="AL120" i="6"/>
  <c r="Z119" i="12" s="1"/>
  <c r="AH124" i="6"/>
  <c r="U123" i="12" s="1"/>
  <c r="AN124" i="6"/>
  <c r="AA123" i="12" s="1"/>
  <c r="AJ124" i="6"/>
  <c r="Y123" i="12" s="1"/>
  <c r="AK124" i="6"/>
  <c r="AL124" i="6"/>
  <c r="Z123" i="12" s="1"/>
  <c r="AM16" i="9"/>
  <c r="AH125" i="6"/>
  <c r="U124" i="12" s="1"/>
  <c r="AN125" i="6"/>
  <c r="AA124" i="12" s="1"/>
  <c r="AJ125" i="6"/>
  <c r="Y124" i="12" s="1"/>
  <c r="AK125" i="6"/>
  <c r="AL125" i="6"/>
  <c r="Z124" i="12" s="1"/>
  <c r="AH126" i="6"/>
  <c r="U125" i="12" s="1"/>
  <c r="AN126" i="6"/>
  <c r="AA125" i="12" s="1"/>
  <c r="AJ126" i="6"/>
  <c r="Y125" i="12" s="1"/>
  <c r="AK126" i="6"/>
  <c r="AL126" i="6"/>
  <c r="Z125" i="12" s="1"/>
  <c r="AH127" i="6"/>
  <c r="U126" i="12" s="1"/>
  <c r="AN127" i="6"/>
  <c r="AA126" i="12" s="1"/>
  <c r="AJ127" i="6"/>
  <c r="Y126" i="12" s="1"/>
  <c r="AK127" i="6"/>
  <c r="AL127" i="6"/>
  <c r="Z126" i="12" s="1"/>
  <c r="AH128" i="6"/>
  <c r="U127" i="12" s="1"/>
  <c r="AN128" i="6"/>
  <c r="AA127" i="12" s="1"/>
  <c r="AJ128" i="6"/>
  <c r="Y127" i="12" s="1"/>
  <c r="AK128" i="6"/>
  <c r="AL128" i="6"/>
  <c r="Z127" i="12" s="1"/>
  <c r="AH130" i="6"/>
  <c r="U129" i="12" s="1"/>
  <c r="AN130" i="6"/>
  <c r="AA129" i="12" s="1"/>
  <c r="AJ130" i="6"/>
  <c r="Y129" i="12" s="1"/>
  <c r="AK130" i="6"/>
  <c r="AL130" i="6"/>
  <c r="Z129" i="12" s="1"/>
  <c r="AH133" i="6"/>
  <c r="U132" i="12" s="1"/>
  <c r="AN133" i="6"/>
  <c r="AA132" i="12" s="1"/>
  <c r="AJ133" i="6"/>
  <c r="Y132" i="12" s="1"/>
  <c r="AK133" i="6"/>
  <c r="AL133" i="6"/>
  <c r="Z132" i="12" s="1"/>
  <c r="AH134" i="6"/>
  <c r="U133" i="12" s="1"/>
  <c r="AN134" i="6"/>
  <c r="AA133" i="12" s="1"/>
  <c r="AJ134" i="6"/>
  <c r="Y133" i="12" s="1"/>
  <c r="AK134" i="6"/>
  <c r="AL134" i="6"/>
  <c r="Z133" i="12" s="1"/>
  <c r="AH135" i="6"/>
  <c r="U134" i="12" s="1"/>
  <c r="AN135" i="6"/>
  <c r="AA134" i="12" s="1"/>
  <c r="AJ135" i="6"/>
  <c r="Y134" i="12" s="1"/>
  <c r="AK135" i="6"/>
  <c r="AL135" i="6"/>
  <c r="Z134" i="12" s="1"/>
  <c r="AH142" i="6"/>
  <c r="U141" i="12" s="1"/>
  <c r="AN142" i="6"/>
  <c r="AA141" i="12" s="1"/>
  <c r="AJ142" i="6"/>
  <c r="Y141" i="12" s="1"/>
  <c r="AK142" i="6"/>
  <c r="AL142" i="6"/>
  <c r="Z141" i="12" s="1"/>
  <c r="AH143" i="6"/>
  <c r="U142" i="12" s="1"/>
  <c r="AN143" i="6"/>
  <c r="AA142" i="12" s="1"/>
  <c r="AJ143" i="6"/>
  <c r="Y142" i="12" s="1"/>
  <c r="AK143" i="6"/>
  <c r="AL143" i="6"/>
  <c r="Z142" i="12" s="1"/>
  <c r="AM17" i="9"/>
  <c r="AH147" i="6"/>
  <c r="U146" i="12" s="1"/>
  <c r="AN147" i="6"/>
  <c r="AA146" i="12" s="1"/>
  <c r="AJ147" i="6"/>
  <c r="Y146" i="12" s="1"/>
  <c r="AK147" i="6"/>
  <c r="AL147" i="6"/>
  <c r="Z146" i="12" s="1"/>
  <c r="AH148" i="6"/>
  <c r="U147" i="12" s="1"/>
  <c r="AN148" i="6"/>
  <c r="AA147" i="12" s="1"/>
  <c r="AJ148" i="6"/>
  <c r="Y147" i="12" s="1"/>
  <c r="AK148" i="6"/>
  <c r="AL148" i="6"/>
  <c r="Z147" i="12" s="1"/>
  <c r="AH150" i="6"/>
  <c r="U149" i="12" s="1"/>
  <c r="AN150" i="6"/>
  <c r="AA149" i="12" s="1"/>
  <c r="AJ150" i="6"/>
  <c r="Y149" i="12" s="1"/>
  <c r="AK150" i="6"/>
  <c r="AL150" i="6"/>
  <c r="Z149" i="12" s="1"/>
  <c r="AH152" i="6"/>
  <c r="U151" i="12" s="1"/>
  <c r="AN152" i="6"/>
  <c r="AA151" i="12" s="1"/>
  <c r="AJ152" i="6"/>
  <c r="Y151" i="12" s="1"/>
  <c r="AK152" i="6"/>
  <c r="AL152" i="6"/>
  <c r="Z151" i="12" s="1"/>
  <c r="AM18" i="9"/>
  <c r="AH159" i="6"/>
  <c r="U158" i="12" s="1"/>
  <c r="AN159" i="6"/>
  <c r="AA158" i="12" s="1"/>
  <c r="AJ159" i="6"/>
  <c r="Y158" i="12" s="1"/>
  <c r="AK159" i="6"/>
  <c r="AL159" i="6"/>
  <c r="Z158" i="12" s="1"/>
  <c r="AH160" i="6"/>
  <c r="U159" i="12" s="1"/>
  <c r="AN160" i="6"/>
  <c r="AA159" i="12" s="1"/>
  <c r="AJ160" i="6"/>
  <c r="Y159" i="12" s="1"/>
  <c r="AK160" i="6"/>
  <c r="AL160" i="6"/>
  <c r="Z159" i="12" s="1"/>
  <c r="AJ161" i="6"/>
  <c r="Y160" i="12" s="1"/>
  <c r="AL161" i="6"/>
  <c r="Z160" i="12" s="1"/>
  <c r="AN161" i="6"/>
  <c r="AA160" i="12" s="1"/>
  <c r="AH162" i="6"/>
  <c r="U161" i="12" s="1"/>
  <c r="AN162" i="6"/>
  <c r="AA161" i="12" s="1"/>
  <c r="AJ162" i="6"/>
  <c r="Y161" i="12" s="1"/>
  <c r="AK162" i="6"/>
  <c r="AL162" i="6"/>
  <c r="Z161" i="12" s="1"/>
  <c r="AH163" i="6"/>
  <c r="U162" i="12" s="1"/>
  <c r="AN163" i="6"/>
  <c r="AA162" i="12" s="1"/>
  <c r="AJ163" i="6"/>
  <c r="Y162" i="12" s="1"/>
  <c r="AK163" i="6"/>
  <c r="AL163" i="6"/>
  <c r="Z162" i="12" s="1"/>
  <c r="AM19" i="9"/>
  <c r="AH165" i="6"/>
  <c r="U164" i="12" s="1"/>
  <c r="AN165" i="6"/>
  <c r="AA164" i="12" s="1"/>
  <c r="AJ165" i="6"/>
  <c r="Y164" i="12" s="1"/>
  <c r="AK165" i="6"/>
  <c r="AL165" i="6"/>
  <c r="Z164" i="12" s="1"/>
  <c r="AH166" i="6"/>
  <c r="U165" i="12" s="1"/>
  <c r="AN166" i="6"/>
  <c r="AA165" i="12" s="1"/>
  <c r="AJ166" i="6"/>
  <c r="Y165" i="12" s="1"/>
  <c r="AK166" i="6"/>
  <c r="AL166" i="6"/>
  <c r="Z165" i="12" s="1"/>
  <c r="AH168" i="6"/>
  <c r="U167" i="12" s="1"/>
  <c r="AN168" i="6"/>
  <c r="AA167" i="12" s="1"/>
  <c r="AJ168" i="6"/>
  <c r="Y167" i="12" s="1"/>
  <c r="AK168" i="6"/>
  <c r="AL168" i="6"/>
  <c r="Z167" i="12" s="1"/>
  <c r="AM20" i="9"/>
  <c r="AH170" i="6"/>
  <c r="U169" i="12" s="1"/>
  <c r="AN170" i="6"/>
  <c r="AA169" i="12" s="1"/>
  <c r="AJ170" i="6"/>
  <c r="Y169" i="12" s="1"/>
  <c r="AK170" i="6"/>
  <c r="AL170" i="6"/>
  <c r="Z169" i="12" s="1"/>
  <c r="AH172" i="6"/>
  <c r="U171" i="12" s="1"/>
  <c r="AN172" i="6"/>
  <c r="AA171" i="12" s="1"/>
  <c r="AJ172" i="6"/>
  <c r="Y171" i="12" s="1"/>
  <c r="AK172" i="6"/>
  <c r="AL172" i="6"/>
  <c r="Z171" i="12" s="1"/>
  <c r="AH173" i="6"/>
  <c r="U172" i="12" s="1"/>
  <c r="AN173" i="6"/>
  <c r="AA172" i="12" s="1"/>
  <c r="AJ173" i="6"/>
  <c r="Y172" i="12" s="1"/>
  <c r="AK173" i="6"/>
  <c r="AL173" i="6"/>
  <c r="Z172" i="12" s="1"/>
  <c r="AH174" i="6"/>
  <c r="U173" i="12" s="1"/>
  <c r="AN174" i="6"/>
  <c r="AA173" i="12" s="1"/>
  <c r="AJ174" i="6"/>
  <c r="Y173" i="12" s="1"/>
  <c r="AK174" i="6"/>
  <c r="AL174" i="6"/>
  <c r="Z173" i="12" s="1"/>
  <c r="AM21" i="9"/>
  <c r="AH179" i="6"/>
  <c r="U178" i="12" s="1"/>
  <c r="AN179" i="6"/>
  <c r="AA178" i="12" s="1"/>
  <c r="AJ179" i="6"/>
  <c r="Y178" i="12" s="1"/>
  <c r="AK179" i="6"/>
  <c r="AL179" i="6"/>
  <c r="Z178" i="12" s="1"/>
  <c r="AH182" i="6"/>
  <c r="U181" i="12" s="1"/>
  <c r="AN182" i="6"/>
  <c r="AA181" i="12" s="1"/>
  <c r="AJ182" i="6"/>
  <c r="Y181" i="12" s="1"/>
  <c r="AK182" i="6"/>
  <c r="AL182" i="6"/>
  <c r="Z181" i="12" s="1"/>
  <c r="AH184" i="6"/>
  <c r="U183" i="12" s="1"/>
  <c r="AN184" i="6"/>
  <c r="AA183" i="12" s="1"/>
  <c r="AJ184" i="6"/>
  <c r="Y183" i="12" s="1"/>
  <c r="AK184" i="6"/>
  <c r="AL184" i="6"/>
  <c r="Z183" i="12" s="1"/>
  <c r="AH185" i="6"/>
  <c r="U184" i="12" s="1"/>
  <c r="AN185" i="6"/>
  <c r="AA184" i="12" s="1"/>
  <c r="AJ185" i="6"/>
  <c r="Y184" i="12" s="1"/>
  <c r="AK185" i="6"/>
  <c r="AL185" i="6"/>
  <c r="Z184" i="12" s="1"/>
  <c r="AH189" i="6"/>
  <c r="U188" i="12" s="1"/>
  <c r="AN189" i="6"/>
  <c r="AA188" i="12" s="1"/>
  <c r="AJ189" i="6"/>
  <c r="Y188" i="12" s="1"/>
  <c r="AK189" i="6"/>
  <c r="AL189" i="6"/>
  <c r="Z188" i="12" s="1"/>
  <c r="AH192" i="6"/>
  <c r="U191" i="12" s="1"/>
  <c r="AN192" i="6"/>
  <c r="AA191" i="12" s="1"/>
  <c r="AJ192" i="6"/>
  <c r="Y191" i="12" s="1"/>
  <c r="AK192" i="6"/>
  <c r="AL192" i="6"/>
  <c r="Z191" i="12" s="1"/>
  <c r="AM22" i="9"/>
  <c r="AH193" i="6"/>
  <c r="U192" i="12" s="1"/>
  <c r="AN193" i="6"/>
  <c r="AA192" i="12" s="1"/>
  <c r="AJ193" i="6"/>
  <c r="Y192" i="12" s="1"/>
  <c r="AK193" i="6"/>
  <c r="AL193" i="6"/>
  <c r="Z192" i="12" s="1"/>
  <c r="AH195" i="6"/>
  <c r="U194" i="12" s="1"/>
  <c r="AN195" i="6"/>
  <c r="AA194" i="12" s="1"/>
  <c r="AJ195" i="6"/>
  <c r="Y194" i="12" s="1"/>
  <c r="AK195" i="6"/>
  <c r="AL195" i="6"/>
  <c r="Z194" i="12" s="1"/>
  <c r="AH197" i="6"/>
  <c r="U196" i="12" s="1"/>
  <c r="AN197" i="6"/>
  <c r="AA196" i="12" s="1"/>
  <c r="AJ197" i="6"/>
  <c r="Y196" i="12" s="1"/>
  <c r="AK197" i="6"/>
  <c r="AL197" i="6"/>
  <c r="Z196" i="12" s="1"/>
  <c r="AH198" i="6"/>
  <c r="U197" i="12" s="1"/>
  <c r="AN198" i="6"/>
  <c r="AA197" i="12" s="1"/>
  <c r="AJ198" i="6"/>
  <c r="Y197" i="12" s="1"/>
  <c r="AK198" i="6"/>
  <c r="AL198" i="6"/>
  <c r="Z197" i="12" s="1"/>
  <c r="AH201" i="6"/>
  <c r="U200" i="12" s="1"/>
  <c r="AN201" i="6"/>
  <c r="AA200" i="12" s="1"/>
  <c r="AJ201" i="6"/>
  <c r="Y200" i="12" s="1"/>
  <c r="AK201" i="6"/>
  <c r="AL201" i="6"/>
  <c r="Z200" i="12" s="1"/>
  <c r="AH204" i="6"/>
  <c r="U203" i="12" s="1"/>
  <c r="AN204" i="6"/>
  <c r="AA203" i="12" s="1"/>
  <c r="AJ204" i="6"/>
  <c r="Y203" i="12" s="1"/>
  <c r="AK204" i="6"/>
  <c r="AL204" i="6"/>
  <c r="Z203" i="12" s="1"/>
  <c r="AH207" i="6"/>
  <c r="U206" i="12" s="1"/>
  <c r="AN207" i="6"/>
  <c r="AA206" i="12" s="1"/>
  <c r="AJ207" i="6"/>
  <c r="Y206" i="12" s="1"/>
  <c r="AK207" i="6"/>
  <c r="AL207" i="6"/>
  <c r="Z206" i="12" s="1"/>
  <c r="AM23" i="9"/>
  <c r="AH215" i="6"/>
  <c r="U214" i="12" s="1"/>
  <c r="AN215" i="6"/>
  <c r="AA214" i="12" s="1"/>
  <c r="AJ215" i="6"/>
  <c r="Y214" i="12" s="1"/>
  <c r="AK215" i="6"/>
  <c r="AL215" i="6"/>
  <c r="Z214" i="12" s="1"/>
  <c r="AH216" i="6"/>
  <c r="U215" i="12" s="1"/>
  <c r="AN216" i="6"/>
  <c r="AA215" i="12" s="1"/>
  <c r="AJ216" i="6"/>
  <c r="Y215" i="12" s="1"/>
  <c r="AK216" i="6"/>
  <c r="AL216" i="6"/>
  <c r="Z215" i="12" s="1"/>
  <c r="AH218" i="6"/>
  <c r="U217" i="12" s="1"/>
  <c r="AN218" i="6"/>
  <c r="AA217" i="12" s="1"/>
  <c r="AJ218" i="6"/>
  <c r="Y217" i="12" s="1"/>
  <c r="AK218" i="6"/>
  <c r="AL218" i="6"/>
  <c r="Z217" i="12" s="1"/>
  <c r="AH219" i="6"/>
  <c r="U218" i="12" s="1"/>
  <c r="AN219" i="6"/>
  <c r="AA218" i="12" s="1"/>
  <c r="AJ219" i="6"/>
  <c r="Y218" i="12" s="1"/>
  <c r="AK219" i="6"/>
  <c r="AL219" i="6"/>
  <c r="Z218" i="12" s="1"/>
  <c r="AM26" i="9"/>
  <c r="AH221" i="6"/>
  <c r="U220" i="12" s="1"/>
  <c r="AN221" i="6"/>
  <c r="AA220" i="12" s="1"/>
  <c r="AJ221" i="6"/>
  <c r="Y220" i="12" s="1"/>
  <c r="AK221" i="6"/>
  <c r="AL221" i="6"/>
  <c r="Z220" i="12" s="1"/>
  <c r="AM24" i="9"/>
  <c r="AH224" i="6"/>
  <c r="U223" i="12" s="1"/>
  <c r="AN224" i="6"/>
  <c r="AA223" i="12" s="1"/>
  <c r="AJ224" i="6"/>
  <c r="Y223" i="12" s="1"/>
  <c r="AK224" i="6"/>
  <c r="AL224" i="6"/>
  <c r="Z223" i="12" s="1"/>
  <c r="AH226" i="6"/>
  <c r="U225" i="12" s="1"/>
  <c r="AN226" i="6"/>
  <c r="AA225" i="12" s="1"/>
  <c r="AJ226" i="6"/>
  <c r="Y225" i="12" s="1"/>
  <c r="AK226" i="6"/>
  <c r="AL226" i="6"/>
  <c r="Z225" i="12" s="1"/>
  <c r="AH229" i="6"/>
  <c r="U228" i="12" s="1"/>
  <c r="AN229" i="6"/>
  <c r="AA228" i="12" s="1"/>
  <c r="AJ229" i="6"/>
  <c r="Y228" i="12" s="1"/>
  <c r="AK229" i="6"/>
  <c r="AL229" i="6"/>
  <c r="Z228" i="12" s="1"/>
  <c r="AH231" i="6"/>
  <c r="U230" i="12" s="1"/>
  <c r="AN231" i="6"/>
  <c r="AA230" i="12" s="1"/>
  <c r="AJ231" i="6"/>
  <c r="Y230" i="12" s="1"/>
  <c r="AK231" i="6"/>
  <c r="AL231" i="6"/>
  <c r="Z230" i="12" s="1"/>
  <c r="AH233" i="6"/>
  <c r="U232" i="12" s="1"/>
  <c r="AN233" i="6"/>
  <c r="AA232" i="12" s="1"/>
  <c r="AJ233" i="6"/>
  <c r="Y232" i="12" s="1"/>
  <c r="AK233" i="6"/>
  <c r="AL233" i="6"/>
  <c r="Z232" i="12" s="1"/>
  <c r="AH236" i="6"/>
  <c r="U235" i="12" s="1"/>
  <c r="AN236" i="6"/>
  <c r="AA235" i="12" s="1"/>
  <c r="AJ236" i="6"/>
  <c r="Y235" i="12" s="1"/>
  <c r="AK236" i="6"/>
  <c r="AL236" i="6"/>
  <c r="Z235" i="12" s="1"/>
  <c r="AH238" i="6"/>
  <c r="U237" i="12" s="1"/>
  <c r="AN238" i="6"/>
  <c r="AA237" i="12" s="1"/>
  <c r="AJ238" i="6"/>
  <c r="Y237" i="12" s="1"/>
  <c r="AK238" i="6"/>
  <c r="AL238" i="6"/>
  <c r="Z237" i="12" s="1"/>
  <c r="AH240" i="6"/>
  <c r="U239" i="12" s="1"/>
  <c r="AN240" i="6"/>
  <c r="AA239" i="12" s="1"/>
  <c r="AJ240" i="6"/>
  <c r="Y239" i="12" s="1"/>
  <c r="AK240" i="6"/>
  <c r="AL240" i="6"/>
  <c r="Z239" i="12" s="1"/>
  <c r="AH242" i="6"/>
  <c r="U241" i="12" s="1"/>
  <c r="AN242" i="6"/>
  <c r="AA241" i="12" s="1"/>
  <c r="AJ242" i="6"/>
  <c r="Y241" i="12" s="1"/>
  <c r="AK242" i="6"/>
  <c r="AL242" i="6"/>
  <c r="Z241" i="12" s="1"/>
  <c r="AH244" i="6"/>
  <c r="U243" i="12" s="1"/>
  <c r="AN244" i="6"/>
  <c r="AA243" i="12" s="1"/>
  <c r="AJ244" i="6"/>
  <c r="Y243" i="12" s="1"/>
  <c r="AK244" i="6"/>
  <c r="AL244" i="6"/>
  <c r="Z243" i="12" s="1"/>
  <c r="AH247" i="6"/>
  <c r="U246" i="12" s="1"/>
  <c r="AN247" i="6"/>
  <c r="AA246" i="12" s="1"/>
  <c r="AJ247" i="6"/>
  <c r="Y246" i="12" s="1"/>
  <c r="AK247" i="6"/>
  <c r="AL247" i="6"/>
  <c r="Z246" i="12" s="1"/>
  <c r="AH251" i="6"/>
  <c r="U250" i="12" s="1"/>
  <c r="AN251" i="6"/>
  <c r="AA250" i="12" s="1"/>
  <c r="AJ251" i="6"/>
  <c r="Y250" i="12" s="1"/>
  <c r="AK251" i="6"/>
  <c r="AL251" i="6"/>
  <c r="Z250" i="12" s="1"/>
  <c r="AH252" i="6"/>
  <c r="U251" i="12" s="1"/>
  <c r="AN252" i="6"/>
  <c r="AA251" i="12" s="1"/>
  <c r="AJ252" i="6"/>
  <c r="Y251" i="12" s="1"/>
  <c r="AK252" i="6"/>
  <c r="AL252" i="6"/>
  <c r="Z251" i="12" s="1"/>
  <c r="AH249" i="6"/>
  <c r="U248" i="12" s="1"/>
  <c r="AN249" i="6"/>
  <c r="AA248" i="12" s="1"/>
  <c r="AJ249" i="6"/>
  <c r="Y248" i="12" s="1"/>
  <c r="AK249" i="6"/>
  <c r="AL249" i="6"/>
  <c r="Z248" i="12" s="1"/>
  <c r="AH253" i="6"/>
  <c r="U252" i="12" s="1"/>
  <c r="AN253" i="6"/>
  <c r="AA252" i="12" s="1"/>
  <c r="AJ253" i="6"/>
  <c r="Y252" i="12" s="1"/>
  <c r="AK253" i="6"/>
  <c r="AL253" i="6"/>
  <c r="Z252" i="12" s="1"/>
  <c r="AH259" i="6"/>
  <c r="U258" i="12" s="1"/>
  <c r="AN259" i="6"/>
  <c r="AA258" i="12" s="1"/>
  <c r="AJ259" i="6"/>
  <c r="Y258" i="12" s="1"/>
  <c r="AK259" i="6"/>
  <c r="AL259" i="6"/>
  <c r="Z258" i="12" s="1"/>
  <c r="AH264" i="6"/>
  <c r="U263" i="12" s="1"/>
  <c r="AN264" i="6"/>
  <c r="AA263" i="12" s="1"/>
  <c r="AJ264" i="6"/>
  <c r="Y263" i="12" s="1"/>
  <c r="AK264" i="6"/>
  <c r="AL264" i="6"/>
  <c r="Z263" i="12" s="1"/>
  <c r="AH265" i="6"/>
  <c r="U264" i="12" s="1"/>
  <c r="AN265" i="6"/>
  <c r="AA264" i="12" s="1"/>
  <c r="AJ265" i="6"/>
  <c r="Y264" i="12" s="1"/>
  <c r="AK265" i="6"/>
  <c r="AL265" i="6"/>
  <c r="Z264" i="12" s="1"/>
  <c r="AH267" i="6"/>
  <c r="U266" i="12" s="1"/>
  <c r="AN267" i="6"/>
  <c r="AA266" i="12" s="1"/>
  <c r="AJ267" i="6"/>
  <c r="Y266" i="12" s="1"/>
  <c r="AK267" i="6"/>
  <c r="AL267" i="6"/>
  <c r="Z266" i="12" s="1"/>
  <c r="AH271" i="6"/>
  <c r="U270" i="12" s="1"/>
  <c r="AN271" i="6"/>
  <c r="AA270" i="12" s="1"/>
  <c r="AJ271" i="6"/>
  <c r="Y270" i="12" s="1"/>
  <c r="AK271" i="6"/>
  <c r="AL271" i="6"/>
  <c r="Z270" i="12" s="1"/>
  <c r="AR136" i="6"/>
  <c r="F255" i="6"/>
  <c r="N255" i="6"/>
  <c r="AR208" i="6"/>
  <c r="F208" i="6"/>
  <c r="N208" i="6"/>
  <c r="AR122" i="6"/>
  <c r="N136" i="6"/>
  <c r="AR102" i="6"/>
  <c r="F122" i="6"/>
  <c r="N122" i="6"/>
  <c r="N65" i="6"/>
  <c r="AR65" i="6"/>
  <c r="N13" i="6"/>
  <c r="N14" i="6"/>
  <c r="AR13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V71" i="6"/>
  <c r="W71" i="6"/>
  <c r="X71" i="6"/>
  <c r="Y71" i="6"/>
  <c r="Z71" i="6"/>
  <c r="AA71" i="6"/>
  <c r="AB71" i="6"/>
  <c r="AC71" i="6"/>
  <c r="AD71" i="6"/>
  <c r="AE71" i="6"/>
  <c r="AF71" i="6"/>
  <c r="AG71" i="6"/>
  <c r="V74" i="6"/>
  <c r="W74" i="6"/>
  <c r="X74" i="6"/>
  <c r="Y74" i="6"/>
  <c r="Z74" i="6"/>
  <c r="AA74" i="6"/>
  <c r="AB74" i="6"/>
  <c r="AC74" i="6"/>
  <c r="AD74" i="6"/>
  <c r="AE74" i="6"/>
  <c r="AF74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K161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1" i="6"/>
  <c r="F229" i="6"/>
  <c r="F198" i="6"/>
  <c r="F148" i="6"/>
  <c r="F130" i="6"/>
  <c r="F68" i="6"/>
  <c r="F71" i="6"/>
  <c r="F74" i="6"/>
  <c r="F77" i="6"/>
  <c r="F79" i="6"/>
  <c r="F82" i="6"/>
  <c r="N18" i="6"/>
  <c r="F18" i="6"/>
  <c r="N161" i="6"/>
  <c r="F161" i="6"/>
  <c r="N71" i="6"/>
  <c r="N249" i="6"/>
  <c r="F249" i="6"/>
  <c r="AR249" i="6"/>
  <c r="N264" i="6"/>
  <c r="F264" i="6"/>
  <c r="A2" i="12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W253" i="6"/>
  <c r="X253" i="6"/>
  <c r="Y253" i="6"/>
  <c r="Z253" i="6"/>
  <c r="AA253" i="6"/>
  <c r="AB253" i="6"/>
  <c r="AC253" i="6"/>
  <c r="AD253" i="6"/>
  <c r="AG253" i="6"/>
  <c r="I4" i="11"/>
  <c r="AR79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V198" i="6"/>
  <c r="N173" i="6"/>
  <c r="AR127" i="6"/>
  <c r="N271" i="6"/>
  <c r="F271" i="6"/>
  <c r="AR271" i="6"/>
  <c r="N253" i="6"/>
  <c r="F253" i="6"/>
  <c r="AR253" i="6"/>
  <c r="N189" i="6"/>
  <c r="F189" i="6"/>
  <c r="N185" i="6"/>
  <c r="F185" i="6"/>
  <c r="N127" i="6"/>
  <c r="F127" i="6"/>
  <c r="AR36" i="6"/>
  <c r="N36" i="6"/>
  <c r="F36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29" i="6"/>
  <c r="AB2" i="12"/>
  <c r="N82" i="6"/>
  <c r="AR229" i="6"/>
  <c r="AR198" i="6"/>
  <c r="AR148" i="6"/>
  <c r="AR130" i="6"/>
  <c r="AR82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W198" i="6"/>
  <c r="X198" i="6"/>
  <c r="Y198" i="6"/>
  <c r="Z198" i="6"/>
  <c r="AA198" i="6"/>
  <c r="AB198" i="6"/>
  <c r="AC198" i="6"/>
  <c r="AD198" i="6"/>
  <c r="AE198" i="6"/>
  <c r="AF198" i="6"/>
  <c r="AG198" i="6"/>
  <c r="N19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N148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N130" i="6"/>
  <c r="AG68" i="6"/>
  <c r="V82" i="6"/>
  <c r="W82" i="6"/>
  <c r="X82" i="6"/>
  <c r="Y82" i="6"/>
  <c r="Z82" i="6"/>
  <c r="AA82" i="6"/>
  <c r="AB82" i="6"/>
  <c r="AC82" i="6"/>
  <c r="AD82" i="6"/>
  <c r="AE82" i="6"/>
  <c r="AF82" i="6"/>
  <c r="AG82" i="6"/>
  <c r="V68" i="6"/>
  <c r="W68" i="6"/>
  <c r="X68" i="6"/>
  <c r="Y68" i="6"/>
  <c r="Z68" i="6"/>
  <c r="AA68" i="6"/>
  <c r="AB68" i="6"/>
  <c r="AC68" i="6"/>
  <c r="AD68" i="6"/>
  <c r="AE68" i="6"/>
  <c r="AF68" i="6"/>
  <c r="N68" i="6"/>
  <c r="AR68" i="6"/>
  <c r="D2" i="12"/>
  <c r="V31" i="6"/>
  <c r="W31" i="6"/>
  <c r="X31" i="6"/>
  <c r="Y31" i="6"/>
  <c r="Z31" i="6"/>
  <c r="AA31" i="6"/>
  <c r="AB31" i="6"/>
  <c r="AC31" i="6"/>
  <c r="AD31" i="6"/>
  <c r="AE31" i="6"/>
  <c r="AF31" i="6"/>
  <c r="AG31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V79" i="6"/>
  <c r="W79" i="6"/>
  <c r="X79" i="6"/>
  <c r="Y79" i="6"/>
  <c r="Z79" i="6"/>
  <c r="AA79" i="6"/>
  <c r="AB79" i="6"/>
  <c r="AC79" i="6"/>
  <c r="AD79" i="6"/>
  <c r="AE79" i="6"/>
  <c r="AF79" i="6"/>
  <c r="AG79" i="6"/>
  <c r="AG74" i="6"/>
  <c r="V77" i="6"/>
  <c r="AG125" i="6"/>
  <c r="X125" i="6"/>
  <c r="Y125" i="6"/>
  <c r="Z125" i="6"/>
  <c r="AA125" i="6"/>
  <c r="AB125" i="6"/>
  <c r="AC125" i="6"/>
  <c r="AD125" i="6"/>
  <c r="AE125" i="6"/>
  <c r="AF125" i="6"/>
  <c r="W125" i="6"/>
  <c r="V125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N31" i="6"/>
  <c r="N74" i="6"/>
  <c r="N77" i="6"/>
  <c r="N79" i="6"/>
  <c r="N34" i="6"/>
  <c r="N107" i="6"/>
  <c r="N242" i="6"/>
  <c r="N252" i="6"/>
  <c r="B2" i="12"/>
  <c r="F242" i="6"/>
  <c r="AR242" i="6"/>
  <c r="N207" i="6"/>
  <c r="F207" i="6"/>
  <c r="AR207" i="6"/>
  <c r="N125" i="6"/>
  <c r="F125" i="6"/>
  <c r="F173" i="6"/>
  <c r="AR74" i="6"/>
  <c r="F31" i="6"/>
  <c r="AR31" i="6"/>
  <c r="N267" i="6"/>
  <c r="F267" i="6"/>
  <c r="AR267" i="6"/>
  <c r="F252" i="6"/>
  <c r="AR252" i="6"/>
  <c r="F107" i="6"/>
  <c r="AR107" i="6"/>
  <c r="F34" i="6"/>
  <c r="AR34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1" i="6"/>
  <c r="AR22" i="6"/>
  <c r="AR25" i="6"/>
  <c r="AR28" i="6"/>
  <c r="AR29" i="6"/>
  <c r="AR30" i="6"/>
  <c r="AR32" i="6"/>
  <c r="AR41" i="6"/>
  <c r="AR42" i="6"/>
  <c r="AR44" i="6"/>
  <c r="AR45" i="6"/>
  <c r="AR46" i="6"/>
  <c r="AR47" i="6"/>
  <c r="AR48" i="6"/>
  <c r="AR52" i="6"/>
  <c r="AR54" i="6"/>
  <c r="AR55" i="6"/>
  <c r="AR57" i="6"/>
  <c r="AR59" i="6"/>
  <c r="AR60" i="6"/>
  <c r="AR72" i="6"/>
  <c r="AR77" i="6"/>
  <c r="AR85" i="6"/>
  <c r="AR88" i="6"/>
  <c r="AR93" i="6"/>
  <c r="AR94" i="6"/>
  <c r="AR95" i="6"/>
  <c r="AR97" i="6"/>
  <c r="AR98" i="6"/>
  <c r="AR99" i="6"/>
  <c r="AR100" i="6"/>
  <c r="AR105" i="6"/>
  <c r="AR109" i="6"/>
  <c r="AR112" i="6"/>
  <c r="AR116" i="6"/>
  <c r="AR120" i="6"/>
  <c r="AR126" i="6"/>
  <c r="AR128" i="6"/>
  <c r="AR133" i="6"/>
  <c r="AR134" i="6"/>
  <c r="AR135" i="6"/>
  <c r="AR142" i="6"/>
  <c r="AR143" i="6"/>
  <c r="AR147" i="6"/>
  <c r="AR150" i="6"/>
  <c r="AR152" i="6"/>
  <c r="AR159" i="6"/>
  <c r="AR160" i="6"/>
  <c r="AR162" i="6"/>
  <c r="AR163" i="6"/>
  <c r="AR165" i="6"/>
  <c r="AR166" i="6"/>
  <c r="AR168" i="6"/>
  <c r="AR170" i="6"/>
  <c r="AR172" i="6"/>
  <c r="AR174" i="6"/>
  <c r="AR178" i="6"/>
  <c r="AR179" i="6"/>
  <c r="AR182" i="6"/>
  <c r="AR184" i="6"/>
  <c r="AR192" i="6"/>
  <c r="AR193" i="6"/>
  <c r="AR195" i="6"/>
  <c r="AR197" i="6"/>
  <c r="AR201" i="6"/>
  <c r="AR204" i="6"/>
  <c r="AR215" i="6"/>
  <c r="AR216" i="6"/>
  <c r="AR218" i="6"/>
  <c r="AR219" i="6"/>
  <c r="AR221" i="6"/>
  <c r="AR224" i="6"/>
  <c r="AR226" i="6"/>
  <c r="AR231" i="6"/>
  <c r="AR233" i="6"/>
  <c r="AR236" i="6"/>
  <c r="AR238" i="6"/>
  <c r="AR240" i="6"/>
  <c r="AR244" i="6"/>
  <c r="AR247" i="6"/>
  <c r="AR251" i="6"/>
  <c r="AR259" i="6"/>
  <c r="AR265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52" i="6"/>
  <c r="N150" i="6"/>
  <c r="F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N195" i="6"/>
  <c r="N221" i="6"/>
  <c r="N247" i="6"/>
  <c r="N251" i="6"/>
  <c r="N224" i="6"/>
  <c r="N193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F247" i="6"/>
  <c r="F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F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F85" i="6"/>
  <c r="N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9" i="6"/>
  <c r="AF99" i="6"/>
  <c r="AE99" i="6"/>
  <c r="AD99" i="6"/>
  <c r="AC99" i="6"/>
  <c r="AB99" i="6"/>
  <c r="AA99" i="6"/>
  <c r="Z99" i="6"/>
  <c r="Y99" i="6"/>
  <c r="X99" i="6"/>
  <c r="W99" i="6"/>
  <c r="V99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5" i="6"/>
  <c r="AF95" i="6"/>
  <c r="AE95" i="6"/>
  <c r="AD95" i="6"/>
  <c r="AC95" i="6"/>
  <c r="AB95" i="6"/>
  <c r="AA95" i="6"/>
  <c r="Z95" i="6"/>
  <c r="Y95" i="6"/>
  <c r="X95" i="6"/>
  <c r="W95" i="6"/>
  <c r="V95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3" i="6"/>
  <c r="AF93" i="6"/>
  <c r="AE93" i="6"/>
  <c r="AD93" i="6"/>
  <c r="AC93" i="6"/>
  <c r="AB93" i="6"/>
  <c r="AA93" i="6"/>
  <c r="Z93" i="6"/>
  <c r="Y93" i="6"/>
  <c r="X93" i="6"/>
  <c r="W93" i="6"/>
  <c r="V93" i="6"/>
  <c r="AG88" i="6"/>
  <c r="AF88" i="6"/>
  <c r="AE88" i="6"/>
  <c r="AD88" i="6"/>
  <c r="AC88" i="6"/>
  <c r="AB88" i="6"/>
  <c r="AA88" i="6"/>
  <c r="Z88" i="6"/>
  <c r="Y88" i="6"/>
  <c r="X88" i="6"/>
  <c r="W88" i="6"/>
  <c r="V88" i="6"/>
  <c r="AG77" i="6"/>
  <c r="AF77" i="6"/>
  <c r="AE77" i="6"/>
  <c r="AD77" i="6"/>
  <c r="AC77" i="6"/>
  <c r="AB77" i="6"/>
  <c r="AA77" i="6"/>
  <c r="Z77" i="6"/>
  <c r="Y77" i="6"/>
  <c r="X77" i="6"/>
  <c r="W77" i="6"/>
  <c r="AG72" i="6"/>
  <c r="AF72" i="6"/>
  <c r="AE72" i="6"/>
  <c r="AD72" i="6"/>
  <c r="AC72" i="6"/>
  <c r="AB72" i="6"/>
  <c r="AA72" i="6"/>
  <c r="Z72" i="6"/>
  <c r="Y72" i="6"/>
  <c r="X72" i="6"/>
  <c r="W72" i="6"/>
  <c r="V72" i="6"/>
  <c r="AG60" i="6"/>
  <c r="AF60" i="6"/>
  <c r="AE60" i="6"/>
  <c r="AD60" i="6"/>
  <c r="AC60" i="6"/>
  <c r="AB60" i="6"/>
  <c r="AA60" i="6"/>
  <c r="Z60" i="6"/>
  <c r="Y60" i="6"/>
  <c r="X60" i="6"/>
  <c r="W60" i="6"/>
  <c r="V60" i="6"/>
  <c r="AG59" i="6"/>
  <c r="AF59" i="6"/>
  <c r="AE59" i="6"/>
  <c r="AD59" i="6"/>
  <c r="AC59" i="6"/>
  <c r="AB59" i="6"/>
  <c r="AA59" i="6"/>
  <c r="Z59" i="6"/>
  <c r="Y59" i="6"/>
  <c r="X59" i="6"/>
  <c r="W59" i="6"/>
  <c r="V59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4" i="6"/>
  <c r="AF54" i="6"/>
  <c r="AE54" i="6"/>
  <c r="AD54" i="6"/>
  <c r="AC54" i="6"/>
  <c r="AB54" i="6"/>
  <c r="AA54" i="6"/>
  <c r="Z54" i="6"/>
  <c r="Y54" i="6"/>
  <c r="X54" i="6"/>
  <c r="W54" i="6"/>
  <c r="V54" i="6"/>
  <c r="AG52" i="6"/>
  <c r="AF52" i="6"/>
  <c r="AE52" i="6"/>
  <c r="AD52" i="6"/>
  <c r="AC52" i="6"/>
  <c r="AB52" i="6"/>
  <c r="AA52" i="6"/>
  <c r="Z52" i="6"/>
  <c r="Y52" i="6"/>
  <c r="X52" i="6"/>
  <c r="W52" i="6"/>
  <c r="V52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2" i="6"/>
  <c r="AF42" i="6"/>
  <c r="AE42" i="6"/>
  <c r="AD42" i="6"/>
  <c r="AC42" i="6"/>
  <c r="AB42" i="6"/>
  <c r="AA42" i="6"/>
  <c r="Z42" i="6"/>
  <c r="Y42" i="6"/>
  <c r="X42" i="6"/>
  <c r="W42" i="6"/>
  <c r="V42" i="6"/>
  <c r="AG41" i="6"/>
  <c r="AF41" i="6"/>
  <c r="AE41" i="6"/>
  <c r="AD41" i="6"/>
  <c r="AC41" i="6"/>
  <c r="AB41" i="6"/>
  <c r="AA41" i="6"/>
  <c r="Z41" i="6"/>
  <c r="Y41" i="6"/>
  <c r="X41" i="6"/>
  <c r="W41" i="6"/>
  <c r="V41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1" i="6"/>
  <c r="F22" i="6"/>
  <c r="F25" i="6"/>
  <c r="F28" i="6"/>
  <c r="F29" i="6"/>
  <c r="F30" i="6"/>
  <c r="F32" i="6"/>
  <c r="F41" i="6"/>
  <c r="F42" i="6"/>
  <c r="F44" i="6"/>
  <c r="F45" i="6"/>
  <c r="F46" i="6"/>
  <c r="F47" i="6"/>
  <c r="F48" i="6"/>
  <c r="F52" i="6"/>
  <c r="F54" i="6"/>
  <c r="F55" i="6"/>
  <c r="F57" i="6"/>
  <c r="F59" i="6"/>
  <c r="F60" i="6"/>
  <c r="F72" i="6"/>
  <c r="F88" i="6"/>
  <c r="F93" i="6"/>
  <c r="F94" i="6"/>
  <c r="F95" i="6"/>
  <c r="F97" i="6"/>
  <c r="F98" i="6"/>
  <c r="F99" i="6"/>
  <c r="F100" i="6"/>
  <c r="F105" i="6"/>
  <c r="F109" i="6"/>
  <c r="F112" i="6"/>
  <c r="F116" i="6"/>
  <c r="F120" i="6"/>
  <c r="F124" i="6"/>
  <c r="F126" i="6"/>
  <c r="F128" i="6"/>
  <c r="F133" i="6"/>
  <c r="F134" i="6"/>
  <c r="F135" i="6"/>
  <c r="F142" i="6"/>
  <c r="F143" i="6"/>
  <c r="F147" i="6"/>
  <c r="F152" i="6"/>
  <c r="F159" i="6"/>
  <c r="F160" i="6"/>
  <c r="F162" i="6"/>
  <c r="F163" i="6"/>
  <c r="F165" i="6"/>
  <c r="F166" i="6"/>
  <c r="F168" i="6"/>
  <c r="F170" i="6"/>
  <c r="F172" i="6"/>
  <c r="F174" i="6"/>
  <c r="F178" i="6"/>
  <c r="F179" i="6"/>
  <c r="F182" i="6"/>
  <c r="F184" i="6"/>
  <c r="F192" i="6"/>
  <c r="F193" i="6"/>
  <c r="F197" i="6"/>
  <c r="F201" i="6"/>
  <c r="F204" i="6"/>
  <c r="F215" i="6"/>
  <c r="F216" i="6"/>
  <c r="F218" i="6"/>
  <c r="F219" i="6"/>
  <c r="F224" i="6"/>
  <c r="F226" i="6"/>
  <c r="F231" i="6"/>
  <c r="F233" i="6"/>
  <c r="F236" i="6"/>
  <c r="F238" i="6"/>
  <c r="F240" i="6"/>
  <c r="F244" i="6"/>
  <c r="F251" i="6"/>
  <c r="F259" i="6"/>
  <c r="F265" i="6"/>
  <c r="F3" i="6"/>
  <c r="N4" i="6"/>
  <c r="N5" i="6"/>
  <c r="N6" i="6"/>
  <c r="N9" i="6"/>
  <c r="N10" i="6"/>
  <c r="N11" i="6"/>
  <c r="N17" i="6"/>
  <c r="N19" i="6"/>
  <c r="N21" i="6"/>
  <c r="N22" i="6"/>
  <c r="N25" i="6"/>
  <c r="N28" i="6"/>
  <c r="N29" i="6"/>
  <c r="N30" i="6"/>
  <c r="N32" i="6"/>
  <c r="N41" i="6"/>
  <c r="N42" i="6"/>
  <c r="N44" i="6"/>
  <c r="N45" i="6"/>
  <c r="N46" i="6"/>
  <c r="N47" i="6"/>
  <c r="N48" i="6"/>
  <c r="N52" i="6"/>
  <c r="N54" i="6"/>
  <c r="N55" i="6"/>
  <c r="N57" i="6"/>
  <c r="N59" i="6"/>
  <c r="N60" i="6"/>
  <c r="N72" i="6"/>
  <c r="N88" i="6"/>
  <c r="N93" i="6"/>
  <c r="N94" i="6"/>
  <c r="N95" i="6"/>
  <c r="N97" i="6"/>
  <c r="N98" i="6"/>
  <c r="N99" i="6"/>
  <c r="N100" i="6"/>
  <c r="N105" i="6"/>
  <c r="N109" i="6"/>
  <c r="N112" i="6"/>
  <c r="N116" i="6"/>
  <c r="N120" i="6"/>
  <c r="N124" i="6"/>
  <c r="N126" i="6"/>
  <c r="N128" i="6"/>
  <c r="N133" i="6"/>
  <c r="N134" i="6"/>
  <c r="N135" i="6"/>
  <c r="N142" i="6"/>
  <c r="N143" i="6"/>
  <c r="N147" i="6"/>
  <c r="N159" i="6"/>
  <c r="N160" i="6"/>
  <c r="N162" i="6"/>
  <c r="N163" i="6"/>
  <c r="N165" i="6"/>
  <c r="N166" i="6"/>
  <c r="N168" i="6"/>
  <c r="N170" i="6"/>
  <c r="N172" i="6"/>
  <c r="N174" i="6"/>
  <c r="N178" i="6"/>
  <c r="N179" i="6"/>
  <c r="N182" i="6"/>
  <c r="N184" i="6"/>
  <c r="N192" i="6"/>
  <c r="N197" i="6"/>
  <c r="N201" i="6"/>
  <c r="N204" i="6"/>
  <c r="N215" i="6"/>
  <c r="N216" i="6"/>
  <c r="N218" i="6"/>
  <c r="N219" i="6"/>
  <c r="N226" i="6"/>
  <c r="N231" i="6"/>
  <c r="N233" i="6"/>
  <c r="N236" i="6"/>
  <c r="N238" i="6"/>
  <c r="N240" i="6"/>
  <c r="N244" i="6"/>
  <c r="N259" i="6"/>
  <c r="N265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M269" i="6" l="1"/>
  <c r="BN213" i="6"/>
  <c r="BM213" i="6"/>
  <c r="BL57" i="6"/>
  <c r="BL115" i="6"/>
  <c r="BM113" i="6"/>
  <c r="BN43" i="6"/>
  <c r="BK113" i="6"/>
  <c r="BM65" i="6"/>
  <c r="BK269" i="6"/>
  <c r="BM64" i="6"/>
  <c r="BK43" i="6"/>
  <c r="BM63" i="6"/>
  <c r="BL244" i="6"/>
  <c r="BN270" i="6"/>
  <c r="BK64" i="6"/>
  <c r="BN65" i="6"/>
  <c r="BM57" i="6"/>
  <c r="BG112" i="12"/>
  <c r="BF269" i="12"/>
  <c r="BG62" i="12"/>
  <c r="BD243" i="12"/>
  <c r="BE42" i="12"/>
  <c r="BD38" i="12"/>
  <c r="BE268" i="12"/>
  <c r="BG243" i="12"/>
  <c r="BD64" i="12"/>
  <c r="BK115" i="6"/>
  <c r="BD56" i="12"/>
  <c r="BK273" i="6"/>
  <c r="BG262" i="12"/>
  <c r="BD262" i="12"/>
  <c r="BL273" i="6"/>
  <c r="BD259" i="12"/>
  <c r="BD208" i="12"/>
  <c r="BN250" i="6"/>
  <c r="BG249" i="12"/>
  <c r="BE262" i="12"/>
  <c r="BG259" i="12"/>
  <c r="BL260" i="6"/>
  <c r="BE259" i="12"/>
  <c r="AM282" i="6"/>
  <c r="AO282" i="6" s="1"/>
  <c r="W281" i="12" s="1"/>
  <c r="AA281" i="12"/>
  <c r="AA271" i="12"/>
  <c r="BM260" i="6"/>
  <c r="BF259" i="12"/>
  <c r="AM187" i="6"/>
  <c r="AO187" i="6" s="1"/>
  <c r="W186" i="12" s="1"/>
  <c r="AA186" i="12"/>
  <c r="BN273" i="6"/>
  <c r="BL209" i="6"/>
  <c r="AM212" i="6"/>
  <c r="AO212" i="6" s="1"/>
  <c r="BM209" i="6"/>
  <c r="BK121" i="6"/>
  <c r="BK134" i="6"/>
  <c r="AM202" i="6"/>
  <c r="AO202" i="6" s="1"/>
  <c r="W201" i="12" s="1"/>
  <c r="BM134" i="6"/>
  <c r="BN134" i="6"/>
  <c r="BN121" i="6"/>
  <c r="BM250" i="6"/>
  <c r="BL250" i="6"/>
  <c r="AO39" i="6"/>
  <c r="W38" i="12" s="1"/>
  <c r="BL134" i="6"/>
  <c r="BM273" i="6"/>
  <c r="AM235" i="6"/>
  <c r="AO235" i="6" s="1"/>
  <c r="W234" i="12" s="1"/>
  <c r="BK88" i="6"/>
  <c r="BK250" i="6"/>
  <c r="BM121" i="6"/>
  <c r="BL232" i="6"/>
  <c r="BL121" i="6"/>
  <c r="AM115" i="6"/>
  <c r="AO115" i="6" s="1"/>
  <c r="W114" i="12" s="1"/>
  <c r="AM49" i="6"/>
  <c r="AO49" i="6" s="1"/>
  <c r="W48" i="12" s="1"/>
  <c r="BM263" i="6"/>
  <c r="BM264" i="6"/>
  <c r="BL251" i="6"/>
  <c r="BN174" i="6"/>
  <c r="BK265" i="6"/>
  <c r="BN220" i="6"/>
  <c r="BN266" i="6"/>
  <c r="BK226" i="6"/>
  <c r="BL254" i="6"/>
  <c r="BL230" i="6"/>
  <c r="BM219" i="6"/>
  <c r="BK217" i="6"/>
  <c r="BM253" i="6"/>
  <c r="BN253" i="6"/>
  <c r="BM276" i="6"/>
  <c r="BL42" i="6"/>
  <c r="BN105" i="6"/>
  <c r="BN221" i="6"/>
  <c r="BK276" i="6"/>
  <c r="BN207" i="6"/>
  <c r="BL105" i="6"/>
  <c r="BK214" i="6"/>
  <c r="BL87" i="6"/>
  <c r="BK105" i="6"/>
  <c r="BN274" i="6"/>
  <c r="BN87" i="6"/>
  <c r="BN276" i="6"/>
  <c r="BM226" i="6"/>
  <c r="BM42" i="6"/>
  <c r="BM259" i="6"/>
  <c r="AM239" i="6"/>
  <c r="AO239" i="6" s="1"/>
  <c r="W238" i="12" s="1"/>
  <c r="BM246" i="6"/>
  <c r="BL207" i="6"/>
  <c r="BL258" i="6"/>
  <c r="BK243" i="6"/>
  <c r="BK251" i="6"/>
  <c r="BM233" i="6"/>
  <c r="BM258" i="6"/>
  <c r="BL220" i="6"/>
  <c r="BL276" i="6"/>
  <c r="BL226" i="6"/>
  <c r="BM87" i="6"/>
  <c r="BM207" i="6"/>
  <c r="BL214" i="6"/>
  <c r="BK207" i="6"/>
  <c r="BM174" i="6"/>
  <c r="BK87" i="6"/>
  <c r="BM105" i="6"/>
  <c r="BM214" i="6"/>
  <c r="BK174" i="6"/>
  <c r="BN42" i="6"/>
  <c r="BK42" i="6"/>
  <c r="BN214" i="6"/>
  <c r="BN264" i="6"/>
  <c r="BL274" i="6"/>
  <c r="BN226" i="6"/>
  <c r="BN12" i="6"/>
  <c r="BN261" i="6"/>
  <c r="BM266" i="6"/>
  <c r="BK259" i="6"/>
  <c r="BK45" i="6"/>
  <c r="BL259" i="6"/>
  <c r="BL88" i="6"/>
  <c r="BL231" i="6"/>
  <c r="BL56" i="6"/>
  <c r="BN246" i="6"/>
  <c r="BL174" i="6"/>
  <c r="BK191" i="6"/>
  <c r="BL162" i="6"/>
  <c r="BK261" i="6"/>
  <c r="AM260" i="6"/>
  <c r="AO260" i="6" s="1"/>
  <c r="W259" i="12" s="1"/>
  <c r="AM183" i="6"/>
  <c r="AO183" i="6" s="1"/>
  <c r="W182" i="12" s="1"/>
  <c r="BL157" i="6"/>
  <c r="BM272" i="6"/>
  <c r="BN215" i="6"/>
  <c r="BM12" i="6"/>
  <c r="BN45" i="6"/>
  <c r="BL12" i="6"/>
  <c r="BL266" i="6"/>
  <c r="BL243" i="6"/>
  <c r="BK157" i="6"/>
  <c r="BK266" i="6"/>
  <c r="BL241" i="6"/>
  <c r="BK211" i="6"/>
  <c r="BK224" i="6"/>
  <c r="BM242" i="6"/>
  <c r="BN88" i="6"/>
  <c r="BK12" i="6"/>
  <c r="BL164" i="6"/>
  <c r="BN185" i="6"/>
  <c r="BM215" i="6"/>
  <c r="BK195" i="6"/>
  <c r="BL196" i="6"/>
  <c r="BK178" i="6"/>
  <c r="BM196" i="6"/>
  <c r="BL178" i="6"/>
  <c r="BM127" i="6"/>
  <c r="AM157" i="6"/>
  <c r="AO157" i="6" s="1"/>
  <c r="W156" i="12" s="1"/>
  <c r="BK56" i="6"/>
  <c r="BN127" i="6"/>
  <c r="BM56" i="6"/>
  <c r="BN56" i="6"/>
  <c r="BM157" i="6"/>
  <c r="BK221" i="6"/>
  <c r="BN232" i="6"/>
  <c r="BM261" i="6"/>
  <c r="BK215" i="6"/>
  <c r="BM88" i="6"/>
  <c r="BM45" i="6"/>
  <c r="BL215" i="6"/>
  <c r="BL160" i="6"/>
  <c r="BM19" i="6"/>
  <c r="BK272" i="6"/>
  <c r="BK232" i="6"/>
  <c r="BN19" i="6"/>
  <c r="BM221" i="6"/>
  <c r="BL221" i="6"/>
  <c r="BL19" i="6"/>
  <c r="BK19" i="6"/>
  <c r="BL261" i="6"/>
  <c r="BM232" i="6"/>
  <c r="BN272" i="6"/>
  <c r="BN157" i="6"/>
  <c r="BL45" i="6"/>
  <c r="BL272" i="6"/>
  <c r="BN243" i="6"/>
  <c r="BM243" i="6"/>
  <c r="BL163" i="6"/>
  <c r="BM34" i="6"/>
  <c r="BN60" i="6"/>
  <c r="BL173" i="6"/>
  <c r="BM55" i="6"/>
  <c r="BN196" i="6"/>
  <c r="BL52" i="6"/>
  <c r="BN55" i="6"/>
  <c r="AM214" i="6"/>
  <c r="AO214" i="6" s="1"/>
  <c r="W213" i="12" s="1"/>
  <c r="BN96" i="6"/>
  <c r="AM62" i="6"/>
  <c r="AO62" i="6" s="1"/>
  <c r="W61" i="12" s="1"/>
  <c r="BN173" i="6"/>
  <c r="BK61" i="6"/>
  <c r="BN70" i="6"/>
  <c r="BL38" i="6"/>
  <c r="BN162" i="6"/>
  <c r="BL191" i="6"/>
  <c r="BN176" i="6"/>
  <c r="BN191" i="6"/>
  <c r="BM38" i="6"/>
  <c r="BM95" i="6"/>
  <c r="BK133" i="6"/>
  <c r="BL242" i="6"/>
  <c r="AM56" i="6"/>
  <c r="AO56" i="6" s="1"/>
  <c r="W55" i="12" s="1"/>
  <c r="BM162" i="6"/>
  <c r="BN38" i="6"/>
  <c r="BK164" i="6"/>
  <c r="BN95" i="6"/>
  <c r="BK120" i="6"/>
  <c r="BM185" i="6"/>
  <c r="BK23" i="6"/>
  <c r="BM54" i="6"/>
  <c r="BN52" i="6"/>
  <c r="BK82" i="6"/>
  <c r="AM101" i="6"/>
  <c r="AO101" i="6" s="1"/>
  <c r="W100" i="12" s="1"/>
  <c r="BM164" i="6"/>
  <c r="BL23" i="6"/>
  <c r="BN54" i="6"/>
  <c r="BK163" i="6"/>
  <c r="BL281" i="6"/>
  <c r="BN164" i="6"/>
  <c r="BN120" i="6"/>
  <c r="BK196" i="6"/>
  <c r="BL61" i="6"/>
  <c r="BM133" i="6"/>
  <c r="BK34" i="6"/>
  <c r="BL60" i="6"/>
  <c r="BN143" i="6"/>
  <c r="BN23" i="6"/>
  <c r="BK197" i="6"/>
  <c r="BN230" i="6"/>
  <c r="BK173" i="6"/>
  <c r="BM5" i="6"/>
  <c r="BL55" i="6"/>
  <c r="BL5" i="6"/>
  <c r="BN281" i="6"/>
  <c r="BK160" i="6"/>
  <c r="BN179" i="6"/>
  <c r="BN61" i="6"/>
  <c r="BK127" i="6"/>
  <c r="BK55" i="6"/>
  <c r="BM281" i="6"/>
  <c r="AO272" i="6"/>
  <c r="W271" i="12" s="1"/>
  <c r="AM263" i="6"/>
  <c r="AO263" i="6" s="1"/>
  <c r="W262" i="12" s="1"/>
  <c r="BM160" i="6"/>
  <c r="BN160" i="6"/>
  <c r="BK281" i="6"/>
  <c r="AM106" i="6"/>
  <c r="AO106" i="6" s="1"/>
  <c r="W105" i="12" s="1"/>
  <c r="BM179" i="6"/>
  <c r="BN5" i="6"/>
  <c r="BK52" i="6"/>
  <c r="BL11" i="6"/>
  <c r="BL127" i="6"/>
  <c r="BK11" i="6"/>
  <c r="BM61" i="6"/>
  <c r="BM11" i="6"/>
  <c r="BL133" i="6"/>
  <c r="BL217" i="6"/>
  <c r="BM217" i="6"/>
  <c r="BN217" i="6"/>
  <c r="BL179" i="6"/>
  <c r="BN231" i="6"/>
  <c r="BK179" i="6"/>
  <c r="BK258" i="6"/>
  <c r="BN258" i="6"/>
  <c r="BN163" i="6"/>
  <c r="BK274" i="6"/>
  <c r="BK162" i="6"/>
  <c r="BM274" i="6"/>
  <c r="BM163" i="6"/>
  <c r="BL211" i="6"/>
  <c r="BN133" i="6"/>
  <c r="BK242" i="6"/>
  <c r="BN11" i="6"/>
  <c r="BN242" i="6"/>
  <c r="BN104" i="6"/>
  <c r="BM231" i="6"/>
  <c r="BM104" i="6"/>
  <c r="BK54" i="6"/>
  <c r="BN10" i="6"/>
  <c r="BK143" i="6"/>
  <c r="BL104" i="6"/>
  <c r="BK104" i="6"/>
  <c r="BL224" i="6"/>
  <c r="BL143" i="6"/>
  <c r="BN116" i="6"/>
  <c r="BM23" i="6"/>
  <c r="BK231" i="6"/>
  <c r="BK5" i="6"/>
  <c r="BN178" i="6"/>
  <c r="BM178" i="6"/>
  <c r="BM52" i="6"/>
  <c r="BL95" i="6"/>
  <c r="BM211" i="6"/>
  <c r="BK95" i="6"/>
  <c r="BM120" i="6"/>
  <c r="BL120" i="6"/>
  <c r="BL116" i="6"/>
  <c r="BN211" i="6"/>
  <c r="BM116" i="6"/>
  <c r="BM173" i="6"/>
  <c r="BN224" i="6"/>
  <c r="BM143" i="6"/>
  <c r="BM10" i="6"/>
  <c r="BM224" i="6"/>
  <c r="BL10" i="6"/>
  <c r="BK116" i="6"/>
  <c r="BL54" i="6"/>
  <c r="BK10" i="6"/>
  <c r="BK60" i="6"/>
  <c r="BK102" i="6"/>
  <c r="BL102" i="6"/>
  <c r="BL34" i="6"/>
  <c r="BN102" i="6"/>
  <c r="BM102" i="6"/>
  <c r="BM60" i="6"/>
  <c r="BK38" i="6"/>
  <c r="BN34" i="6"/>
  <c r="BM251" i="6"/>
  <c r="BL197" i="6"/>
  <c r="AM269" i="6"/>
  <c r="AO269" i="6" s="1"/>
  <c r="W268" i="12" s="1"/>
  <c r="AM222" i="6"/>
  <c r="AO222" i="6" s="1"/>
  <c r="W221" i="12" s="1"/>
  <c r="BL265" i="6"/>
  <c r="BN193" i="6"/>
  <c r="BN241" i="6"/>
  <c r="AM175" i="6"/>
  <c r="AO175" i="6" s="1"/>
  <c r="W174" i="12" s="1"/>
  <c r="BL177" i="6"/>
  <c r="BL248" i="6"/>
  <c r="BN259" i="6"/>
  <c r="BM254" i="6"/>
  <c r="BM265" i="6"/>
  <c r="BM111" i="6"/>
  <c r="BK201" i="6"/>
  <c r="BK246" i="6"/>
  <c r="BL77" i="6"/>
  <c r="BM184" i="6"/>
  <c r="AM258" i="6"/>
  <c r="AO258" i="6" s="1"/>
  <c r="W257" i="12" s="1"/>
  <c r="BK216" i="6"/>
  <c r="BK254" i="6"/>
  <c r="BK264" i="6"/>
  <c r="BM190" i="6"/>
  <c r="AM196" i="6"/>
  <c r="AO196" i="6" s="1"/>
  <c r="W195" i="12" s="1"/>
  <c r="BL189" i="6"/>
  <c r="BN248" i="6"/>
  <c r="BL264" i="6"/>
  <c r="BK204" i="6"/>
  <c r="BN240" i="6"/>
  <c r="BM96" i="6"/>
  <c r="BK180" i="6"/>
  <c r="BN265" i="6"/>
  <c r="BM206" i="6"/>
  <c r="BK253" i="6"/>
  <c r="BM140" i="6"/>
  <c r="BN93" i="6"/>
  <c r="BK184" i="6"/>
  <c r="BL180" i="6"/>
  <c r="BM204" i="6"/>
  <c r="BK168" i="6"/>
  <c r="BM191" i="6"/>
  <c r="BL152" i="6"/>
  <c r="BL246" i="6"/>
  <c r="AM280" i="6"/>
  <c r="AO280" i="6" s="1"/>
  <c r="W279" i="12" s="1"/>
  <c r="BM93" i="6"/>
  <c r="BL93" i="6"/>
  <c r="BK96" i="6"/>
  <c r="BK152" i="6"/>
  <c r="BK93" i="6"/>
  <c r="BN152" i="6"/>
  <c r="BL184" i="6"/>
  <c r="BM152" i="6"/>
  <c r="BM180" i="6"/>
  <c r="BN180" i="6"/>
  <c r="BM70" i="6"/>
  <c r="BL96" i="6"/>
  <c r="BN184" i="6"/>
  <c r="AM158" i="6"/>
  <c r="AO158" i="6" s="1"/>
  <c r="W157" i="12" s="1"/>
  <c r="BK84" i="6"/>
  <c r="BN177" i="6"/>
  <c r="BM216" i="6"/>
  <c r="BK236" i="6"/>
  <c r="BM230" i="6"/>
  <c r="BN219" i="6"/>
  <c r="BM47" i="6"/>
  <c r="BM82" i="6"/>
  <c r="BK125" i="6"/>
  <c r="BL159" i="6"/>
  <c r="BN126" i="6"/>
  <c r="BN24" i="6"/>
  <c r="BK77" i="6"/>
  <c r="BL195" i="6"/>
  <c r="BN216" i="6"/>
  <c r="BL236" i="6"/>
  <c r="BM21" i="6"/>
  <c r="BN82" i="6"/>
  <c r="BK107" i="6"/>
  <c r="BM159" i="6"/>
  <c r="BM15" i="6"/>
  <c r="BK150" i="6"/>
  <c r="BL190" i="6"/>
  <c r="BN201" i="6"/>
  <c r="BK218" i="6"/>
  <c r="BK182" i="6"/>
  <c r="BM195" i="6"/>
  <c r="AM16" i="6"/>
  <c r="AO16" i="6" s="1"/>
  <c r="W15" i="12" s="1"/>
  <c r="BM74" i="6"/>
  <c r="BL107" i="6"/>
  <c r="BK123" i="6"/>
  <c r="BK144" i="6"/>
  <c r="BN159" i="6"/>
  <c r="BK98" i="6"/>
  <c r="BN15" i="6"/>
  <c r="BL150" i="6"/>
  <c r="AM81" i="6"/>
  <c r="AO81" i="6" s="1"/>
  <c r="W80" i="12" s="1"/>
  <c r="BK138" i="6"/>
  <c r="BL98" i="6"/>
  <c r="AM200" i="6"/>
  <c r="AO200" i="6" s="1"/>
  <c r="W199" i="12" s="1"/>
  <c r="BM68" i="6"/>
  <c r="BM182" i="6"/>
  <c r="BM144" i="6"/>
  <c r="BM98" i="6"/>
  <c r="BK22" i="6"/>
  <c r="BN150" i="6"/>
  <c r="BL204" i="6"/>
  <c r="BN218" i="6"/>
  <c r="AM169" i="6"/>
  <c r="AO169" i="6" s="1"/>
  <c r="W168" i="12" s="1"/>
  <c r="BN74" i="6"/>
  <c r="BM218" i="6"/>
  <c r="BM122" i="6"/>
  <c r="BN182" i="6"/>
  <c r="BN233" i="6"/>
  <c r="AM203" i="6"/>
  <c r="AO203" i="6" s="1"/>
  <c r="W202" i="12" s="1"/>
  <c r="BN59" i="6"/>
  <c r="BK79" i="6"/>
  <c r="BM91" i="6"/>
  <c r="BM138" i="6"/>
  <c r="BN144" i="6"/>
  <c r="BK86" i="6"/>
  <c r="BK193" i="6"/>
  <c r="BK241" i="6"/>
  <c r="BL59" i="6"/>
  <c r="BN190" i="6"/>
  <c r="BK32" i="6"/>
  <c r="BM147" i="6"/>
  <c r="BL237" i="6"/>
  <c r="BM220" i="6"/>
  <c r="BM27" i="6"/>
  <c r="BL79" i="6"/>
  <c r="BN91" i="6"/>
  <c r="BM117" i="6"/>
  <c r="BL86" i="6"/>
  <c r="BK172" i="6"/>
  <c r="BM176" i="6"/>
  <c r="BK76" i="6"/>
  <c r="BM85" i="6"/>
  <c r="BK185" i="6"/>
  <c r="BM197" i="6"/>
  <c r="BN251" i="6"/>
  <c r="BN27" i="6"/>
  <c r="BM114" i="6"/>
  <c r="BN22" i="6"/>
  <c r="BL71" i="6"/>
  <c r="BM86" i="6"/>
  <c r="BL172" i="6"/>
  <c r="BM193" i="6"/>
  <c r="BN195" i="6"/>
  <c r="BL123" i="6"/>
  <c r="BK130" i="6"/>
  <c r="BL185" i="6"/>
  <c r="BN197" i="6"/>
  <c r="BM16" i="6"/>
  <c r="BL69" i="6"/>
  <c r="BK100" i="6"/>
  <c r="BL124" i="6"/>
  <c r="BN114" i="6"/>
  <c r="BK189" i="6"/>
  <c r="BK89" i="6"/>
  <c r="BK206" i="6"/>
  <c r="BK67" i="6"/>
  <c r="BK177" i="6"/>
  <c r="BK248" i="6"/>
  <c r="BM234" i="6"/>
  <c r="BK48" i="6"/>
  <c r="BL100" i="6"/>
  <c r="BN112" i="6"/>
  <c r="BK126" i="6"/>
  <c r="BM110" i="6"/>
  <c r="BM37" i="6"/>
  <c r="BL89" i="6"/>
  <c r="BN172" i="6"/>
  <c r="BM150" i="6"/>
  <c r="BM100" i="6"/>
  <c r="BL119" i="6"/>
  <c r="BN124" i="6"/>
  <c r="BL140" i="6"/>
  <c r="BM189" i="6"/>
  <c r="BL126" i="6"/>
  <c r="BM89" i="6"/>
  <c r="BM131" i="6"/>
  <c r="BL182" i="6"/>
  <c r="BM107" i="6"/>
  <c r="AM228" i="6"/>
  <c r="AO228" i="6" s="1"/>
  <c r="W227" i="12" s="1"/>
  <c r="BK20" i="6"/>
  <c r="BM67" i="6"/>
  <c r="BM177" i="6"/>
  <c r="BL216" i="6"/>
  <c r="BM248" i="6"/>
  <c r="BM48" i="6"/>
  <c r="BK159" i="6"/>
  <c r="BK166" i="6"/>
  <c r="BM126" i="6"/>
  <c r="BK15" i="6"/>
  <c r="BL201" i="6"/>
  <c r="AM118" i="6"/>
  <c r="AO118" i="6" s="1"/>
  <c r="W117" i="12" s="1"/>
  <c r="BN90" i="6"/>
  <c r="BL176" i="6"/>
  <c r="BL193" i="6"/>
  <c r="BL223" i="6"/>
  <c r="BK223" i="6"/>
  <c r="BN192" i="6"/>
  <c r="BK37" i="6"/>
  <c r="BN204" i="6"/>
  <c r="BN51" i="6"/>
  <c r="BK176" i="6"/>
  <c r="BK71" i="6"/>
  <c r="AO35" i="6"/>
  <c r="W34" i="12" s="1"/>
  <c r="BM51" i="6"/>
  <c r="BN13" i="6"/>
  <c r="BM13" i="6"/>
  <c r="BL37" i="6"/>
  <c r="BM240" i="6"/>
  <c r="BM124" i="6"/>
  <c r="BK119" i="6"/>
  <c r="BK24" i="6"/>
  <c r="BM172" i="6"/>
  <c r="BN168" i="6"/>
  <c r="BM69" i="6"/>
  <c r="BN110" i="6"/>
  <c r="BK90" i="6"/>
  <c r="BN89" i="6"/>
  <c r="BL90" i="6"/>
  <c r="BM31" i="6"/>
  <c r="BL253" i="6"/>
  <c r="BN37" i="6"/>
  <c r="BM22" i="6"/>
  <c r="BM201" i="6"/>
  <c r="BL70" i="6"/>
  <c r="BL240" i="6"/>
  <c r="BM24" i="6"/>
  <c r="BM90" i="6"/>
  <c r="BN223" i="6"/>
  <c r="BM223" i="6"/>
  <c r="BN166" i="6"/>
  <c r="BM166" i="6"/>
  <c r="BL51" i="6"/>
  <c r="BN165" i="6"/>
  <c r="BL166" i="6"/>
  <c r="BM165" i="6"/>
  <c r="BL13" i="6"/>
  <c r="BN117" i="6"/>
  <c r="BM77" i="6"/>
  <c r="BL206" i="6"/>
  <c r="BN77" i="6"/>
  <c r="BL25" i="6"/>
  <c r="BM241" i="6"/>
  <c r="BM168" i="6"/>
  <c r="BL165" i="6"/>
  <c r="BK110" i="6"/>
  <c r="BK13" i="6"/>
  <c r="BL168" i="6"/>
  <c r="BL24" i="6"/>
  <c r="BL110" i="6"/>
  <c r="BN86" i="6"/>
  <c r="BK165" i="6"/>
  <c r="BN98" i="6"/>
  <c r="BN71" i="6"/>
  <c r="BN31" i="6"/>
  <c r="BN25" i="6"/>
  <c r="BK190" i="6"/>
  <c r="BM71" i="6"/>
  <c r="BM25" i="6"/>
  <c r="BN206" i="6"/>
  <c r="BL218" i="6"/>
  <c r="BL31" i="6"/>
  <c r="BL22" i="6"/>
  <c r="BL15" i="6"/>
  <c r="BK240" i="6"/>
  <c r="BK31" i="6"/>
  <c r="BK25" i="6"/>
  <c r="BK91" i="6"/>
  <c r="BN16" i="6"/>
  <c r="BK70" i="6"/>
  <c r="BK51" i="6"/>
  <c r="BN138" i="6"/>
  <c r="BN79" i="6"/>
  <c r="BM112" i="6"/>
  <c r="BK124" i="6"/>
  <c r="BM125" i="6"/>
  <c r="BN125" i="6"/>
  <c r="BL48" i="6"/>
  <c r="BL74" i="6"/>
  <c r="BN69" i="6"/>
  <c r="BN140" i="6"/>
  <c r="BL82" i="6"/>
  <c r="BK40" i="6"/>
  <c r="BL91" i="6"/>
  <c r="BM59" i="6"/>
  <c r="BL144" i="6"/>
  <c r="BN100" i="6"/>
  <c r="BK21" i="6"/>
  <c r="BM119" i="6"/>
  <c r="BK27" i="6"/>
  <c r="BN40" i="6"/>
  <c r="BN189" i="6"/>
  <c r="BL125" i="6"/>
  <c r="BM192" i="6"/>
  <c r="BL192" i="6"/>
  <c r="BN107" i="6"/>
  <c r="BK59" i="6"/>
  <c r="BM123" i="6"/>
  <c r="BM40" i="6"/>
  <c r="BL138" i="6"/>
  <c r="BK117" i="6"/>
  <c r="BN21" i="6"/>
  <c r="BK192" i="6"/>
  <c r="BL112" i="6"/>
  <c r="BM79" i="6"/>
  <c r="BK69" i="6"/>
  <c r="BK112" i="6"/>
  <c r="BL27" i="6"/>
  <c r="BL21" i="6"/>
  <c r="BL40" i="6"/>
  <c r="BL16" i="6"/>
  <c r="BN123" i="6"/>
  <c r="BN119" i="6"/>
  <c r="BL117" i="6"/>
  <c r="BK74" i="6"/>
  <c r="BN48" i="6"/>
  <c r="BK16" i="6"/>
  <c r="BL114" i="6"/>
  <c r="BK140" i="6"/>
  <c r="BK114" i="6"/>
  <c r="BK17" i="6"/>
  <c r="BB17" i="6" s="1"/>
  <c r="BK36" i="6"/>
  <c r="BL109" i="6"/>
  <c r="BN130" i="6"/>
  <c r="BK142" i="6"/>
  <c r="BN111" i="6"/>
  <c r="BL20" i="6"/>
  <c r="BL36" i="6"/>
  <c r="BN67" i="6"/>
  <c r="BM109" i="6"/>
  <c r="BL142" i="6"/>
  <c r="AM275" i="6"/>
  <c r="AO275" i="6" s="1"/>
  <c r="W274" i="12" s="1"/>
  <c r="BM20" i="6"/>
  <c r="BK30" i="6"/>
  <c r="BM36" i="6"/>
  <c r="BL84" i="6"/>
  <c r="BN109" i="6"/>
  <c r="BK131" i="6"/>
  <c r="BM142" i="6"/>
  <c r="BK83" i="6"/>
  <c r="BN20" i="6"/>
  <c r="BL30" i="6"/>
  <c r="BN36" i="6"/>
  <c r="BK68" i="6"/>
  <c r="BM84" i="6"/>
  <c r="BL131" i="6"/>
  <c r="BN47" i="6"/>
  <c r="BM30" i="6"/>
  <c r="BL68" i="6"/>
  <c r="BN84" i="6"/>
  <c r="BK122" i="6"/>
  <c r="BA17" i="6"/>
  <c r="BK29" i="6"/>
  <c r="BN30" i="6"/>
  <c r="BK58" i="6"/>
  <c r="BL122" i="6"/>
  <c r="BN131" i="6"/>
  <c r="BK147" i="6"/>
  <c r="BL29" i="6"/>
  <c r="BL58" i="6"/>
  <c r="BN68" i="6"/>
  <c r="BK85" i="6"/>
  <c r="BL147" i="6"/>
  <c r="BN148" i="6"/>
  <c r="BM29" i="6"/>
  <c r="BM58" i="6"/>
  <c r="BL85" i="6"/>
  <c r="BN122" i="6"/>
  <c r="BK136" i="6"/>
  <c r="BM148" i="6"/>
  <c r="BN29" i="6"/>
  <c r="BL32" i="6"/>
  <c r="BN58" i="6"/>
  <c r="BL136" i="6"/>
  <c r="BN147" i="6"/>
  <c r="BL72" i="6"/>
  <c r="AM137" i="6"/>
  <c r="AO137" i="6" s="1"/>
  <c r="W136" i="12" s="1"/>
  <c r="BN17" i="6"/>
  <c r="BE17" i="6" s="1"/>
  <c r="BM32" i="6"/>
  <c r="BL76" i="6"/>
  <c r="BN85" i="6"/>
  <c r="BM136" i="6"/>
  <c r="BK111" i="6"/>
  <c r="BM72" i="6"/>
  <c r="BK148" i="6"/>
  <c r="BM17" i="6"/>
  <c r="BD17" i="6" s="1"/>
  <c r="BN32" i="6"/>
  <c r="BM76" i="6"/>
  <c r="BL130" i="6"/>
  <c r="BN136" i="6"/>
  <c r="BL111" i="6"/>
  <c r="BN72" i="6"/>
  <c r="AM108" i="6"/>
  <c r="AO108" i="6" s="1"/>
  <c r="W107" i="12" s="1"/>
  <c r="BL17" i="6"/>
  <c r="BC17" i="6" s="1"/>
  <c r="BL67" i="6"/>
  <c r="BN76" i="6"/>
  <c r="BM130" i="6"/>
  <c r="AM75" i="6"/>
  <c r="AO75" i="6" s="1"/>
  <c r="W74" i="12" s="1"/>
  <c r="BL83" i="6"/>
  <c r="BK109" i="6"/>
  <c r="BM83" i="6"/>
  <c r="BN236" i="6"/>
  <c r="BL233" i="6"/>
  <c r="BK233" i="6"/>
  <c r="BN237" i="6"/>
  <c r="BN83" i="6"/>
  <c r="BK237" i="6"/>
  <c r="BN254" i="6"/>
  <c r="BM236" i="6"/>
  <c r="BL47" i="6"/>
  <c r="BK234" i="6"/>
  <c r="BM237" i="6"/>
  <c r="BK72" i="6"/>
  <c r="BK220" i="6"/>
  <c r="BK47" i="6"/>
  <c r="BK230" i="6"/>
  <c r="BL219" i="6"/>
  <c r="BK219" i="6"/>
  <c r="BL148" i="6"/>
  <c r="BL234" i="6"/>
  <c r="BN142" i="6"/>
  <c r="BN234" i="6"/>
  <c r="AM141" i="6"/>
  <c r="AO141" i="6" s="1"/>
  <c r="W140" i="12" s="1"/>
  <c r="AM262" i="6"/>
  <c r="AO262" i="6" s="1"/>
  <c r="W261" i="12" s="1"/>
  <c r="AM92" i="6"/>
  <c r="AO92" i="6" s="1"/>
  <c r="W91" i="12" s="1"/>
  <c r="AM66" i="6"/>
  <c r="AO66" i="6" s="1"/>
  <c r="W65" i="12" s="1"/>
  <c r="AM63" i="6"/>
  <c r="AO63" i="6" s="1"/>
  <c r="W62" i="12" s="1"/>
  <c r="AO33" i="6"/>
  <c r="W32" i="12" s="1"/>
  <c r="AM89" i="6"/>
  <c r="AO89" i="6" s="1"/>
  <c r="W88" i="12" s="1"/>
  <c r="AM181" i="6"/>
  <c r="AO181" i="6" s="1"/>
  <c r="W180" i="12" s="1"/>
  <c r="AM209" i="6"/>
  <c r="AO209" i="6" s="1"/>
  <c r="W208" i="12" s="1"/>
  <c r="AM273" i="6"/>
  <c r="AO273" i="6" s="1"/>
  <c r="W272" i="12" s="1"/>
  <c r="AM281" i="6"/>
  <c r="AO281" i="6" s="1"/>
  <c r="W280" i="12" s="1"/>
  <c r="AO37" i="6"/>
  <c r="W36" i="12" s="1"/>
  <c r="AO38" i="6"/>
  <c r="W37" i="12" s="1"/>
  <c r="AM277" i="6"/>
  <c r="AO277" i="6" s="1"/>
  <c r="W276" i="12" s="1"/>
  <c r="AM121" i="6"/>
  <c r="AO121" i="6" s="1"/>
  <c r="W120" i="12" s="1"/>
  <c r="AM110" i="6"/>
  <c r="AO110" i="6" s="1"/>
  <c r="W109" i="12" s="1"/>
  <c r="AM27" i="6"/>
  <c r="AO27" i="6" s="1"/>
  <c r="W26" i="12" s="1"/>
  <c r="AO40" i="6"/>
  <c r="W39" i="12" s="1"/>
  <c r="AM205" i="6"/>
  <c r="AO205" i="6" s="1"/>
  <c r="W204" i="12" s="1"/>
  <c r="AM210" i="6"/>
  <c r="AO210" i="6" s="1"/>
  <c r="W209" i="12" s="1"/>
  <c r="AM139" i="6"/>
  <c r="AO139" i="6" s="1"/>
  <c r="W138" i="12" s="1"/>
  <c r="AM245" i="6"/>
  <c r="AO245" i="6" s="1"/>
  <c r="W244" i="12" s="1"/>
  <c r="AM61" i="6"/>
  <c r="AO61" i="6" s="1"/>
  <c r="W60" i="12" s="1"/>
  <c r="AM227" i="6"/>
  <c r="AO227" i="6" s="1"/>
  <c r="W226" i="12" s="1"/>
  <c r="AM149" i="6"/>
  <c r="AO149" i="6" s="1"/>
  <c r="W148" i="12" s="1"/>
  <c r="AM87" i="6"/>
  <c r="AO87" i="6" s="1"/>
  <c r="W86" i="12" s="1"/>
  <c r="AM73" i="6"/>
  <c r="AO73" i="6" s="1"/>
  <c r="W72" i="12" s="1"/>
  <c r="AM190" i="6"/>
  <c r="AO190" i="6" s="1"/>
  <c r="W189" i="12" s="1"/>
  <c r="AM213" i="6"/>
  <c r="AO213" i="6" s="1"/>
  <c r="W212" i="12" s="1"/>
  <c r="AM91" i="6"/>
  <c r="AO91" i="6" s="1"/>
  <c r="W90" i="12" s="1"/>
  <c r="AM256" i="6"/>
  <c r="AO256" i="6" s="1"/>
  <c r="W255" i="12" s="1"/>
  <c r="AM83" i="6"/>
  <c r="AO83" i="6" s="1"/>
  <c r="W82" i="12" s="1"/>
  <c r="AM153" i="6"/>
  <c r="AO153" i="6" s="1"/>
  <c r="W152" i="12" s="1"/>
  <c r="AM104" i="6"/>
  <c r="AO104" i="6" s="1"/>
  <c r="W103" i="12" s="1"/>
  <c r="AM70" i="6"/>
  <c r="AO70" i="6" s="1"/>
  <c r="W69" i="12" s="1"/>
  <c r="AO8" i="6"/>
  <c r="W7" i="12" s="1"/>
  <c r="AM113" i="6"/>
  <c r="AO113" i="6" s="1"/>
  <c r="W112" i="12" s="1"/>
  <c r="AM8" i="6"/>
  <c r="AM230" i="6"/>
  <c r="AO230" i="6" s="1"/>
  <c r="W229" i="12" s="1"/>
  <c r="AM270" i="6"/>
  <c r="AO270" i="6" s="1"/>
  <c r="W269" i="12" s="1"/>
  <c r="AM12" i="6"/>
  <c r="AO12" i="6" s="1"/>
  <c r="W11" i="12" s="1"/>
  <c r="AM64" i="6"/>
  <c r="AO64" i="6" s="1"/>
  <c r="W63" i="12" s="1"/>
  <c r="AM194" i="6"/>
  <c r="AO194" i="6" s="1"/>
  <c r="W193" i="12" s="1"/>
  <c r="AM156" i="6"/>
  <c r="AO156" i="6" s="1"/>
  <c r="W155" i="12" s="1"/>
  <c r="AM155" i="6"/>
  <c r="AO155" i="6" s="1"/>
  <c r="W154" i="12" s="1"/>
  <c r="AM51" i="6"/>
  <c r="AO51" i="6" s="1"/>
  <c r="W50" i="12" s="1"/>
  <c r="AM279" i="6"/>
  <c r="AO279" i="6" s="1"/>
  <c r="W278" i="12" s="1"/>
  <c r="AM138" i="6"/>
  <c r="AO138" i="6" s="1"/>
  <c r="W137" i="12" s="1"/>
  <c r="AM164" i="6"/>
  <c r="AO164" i="6" s="1"/>
  <c r="W163" i="12" s="1"/>
  <c r="AM123" i="6"/>
  <c r="AO123" i="6" s="1"/>
  <c r="W122" i="12" s="1"/>
  <c r="AM242" i="6"/>
  <c r="AO242" i="6" s="1"/>
  <c r="W241" i="12" s="1"/>
  <c r="AM255" i="6"/>
  <c r="AO255" i="6" s="1"/>
  <c r="W254" i="12" s="1"/>
  <c r="AM253" i="6"/>
  <c r="AO253" i="6" s="1"/>
  <c r="W252" i="12" s="1"/>
  <c r="AM96" i="6"/>
  <c r="AO96" i="6" s="1"/>
  <c r="W95" i="12" s="1"/>
  <c r="AM261" i="6"/>
  <c r="AO261" i="6" s="1"/>
  <c r="W260" i="12" s="1"/>
  <c r="AM254" i="6"/>
  <c r="AO254" i="6" s="1"/>
  <c r="W253" i="12" s="1"/>
  <c r="AM250" i="6"/>
  <c r="AO250" i="6" s="1"/>
  <c r="W249" i="12" s="1"/>
  <c r="AM24" i="6"/>
  <c r="AO24" i="6" s="1"/>
  <c r="W23" i="12" s="1"/>
  <c r="AM243" i="6"/>
  <c r="AO243" i="6" s="1"/>
  <c r="W242" i="12" s="1"/>
  <c r="AM43" i="6"/>
  <c r="AO43" i="6" s="1"/>
  <c r="W42" i="12" s="1"/>
  <c r="AM225" i="6"/>
  <c r="AO225" i="6" s="1"/>
  <c r="W224" i="12" s="1"/>
  <c r="AM234" i="6"/>
  <c r="AO234" i="6" s="1"/>
  <c r="W233" i="12" s="1"/>
  <c r="AM180" i="6"/>
  <c r="AO180" i="6" s="1"/>
  <c r="W179" i="12" s="1"/>
  <c r="AM268" i="6"/>
  <c r="AM67" i="6"/>
  <c r="AO67" i="6" s="1"/>
  <c r="W66" i="12" s="1"/>
  <c r="AM15" i="6"/>
  <c r="AO15" i="6" s="1"/>
  <c r="W14" i="12" s="1"/>
  <c r="AM248" i="6"/>
  <c r="AO248" i="6" s="1"/>
  <c r="W247" i="12" s="1"/>
  <c r="AM266" i="6"/>
  <c r="AO266" i="6" s="1"/>
  <c r="W265" i="12" s="1"/>
  <c r="AM257" i="6"/>
  <c r="AO257" i="6" s="1"/>
  <c r="W256" i="12" s="1"/>
  <c r="AM119" i="6"/>
  <c r="AO119" i="6" s="1"/>
  <c r="W118" i="12" s="1"/>
  <c r="AM188" i="6"/>
  <c r="AO188" i="6" s="1"/>
  <c r="W187" i="12" s="1"/>
  <c r="AM241" i="6"/>
  <c r="AO241" i="6" s="1"/>
  <c r="W240" i="12" s="1"/>
  <c r="AM246" i="6"/>
  <c r="AO246" i="6" s="1"/>
  <c r="W245" i="12" s="1"/>
  <c r="AM211" i="6"/>
  <c r="AO211" i="6" s="1"/>
  <c r="W210" i="12" s="1"/>
  <c r="AM232" i="6"/>
  <c r="AO232" i="6" s="1"/>
  <c r="W231" i="12" s="1"/>
  <c r="AM223" i="6"/>
  <c r="AO223" i="6" s="1"/>
  <c r="W222" i="12" s="1"/>
  <c r="AM79" i="6"/>
  <c r="AO79" i="6" s="1"/>
  <c r="W78" i="12" s="1"/>
  <c r="AM53" i="6"/>
  <c r="AO53" i="6" s="1"/>
  <c r="W52" i="12" s="1"/>
  <c r="AM129" i="6"/>
  <c r="AO129" i="6" s="1"/>
  <c r="W128" i="12" s="1"/>
  <c r="AM77" i="6"/>
  <c r="AO77" i="6" s="1"/>
  <c r="W76" i="12" s="1"/>
  <c r="AM20" i="6"/>
  <c r="AO20" i="6" s="1"/>
  <c r="W19" i="12" s="1"/>
  <c r="AM146" i="6"/>
  <c r="AO146" i="6" s="1"/>
  <c r="W145" i="12" s="1"/>
  <c r="AM206" i="6"/>
  <c r="AO206" i="6" s="1"/>
  <c r="W205" i="12" s="1"/>
  <c r="AM237" i="6"/>
  <c r="AO237" i="6" s="1"/>
  <c r="W236" i="12" s="1"/>
  <c r="AM80" i="6"/>
  <c r="AO80" i="6" s="1"/>
  <c r="W79" i="12" s="1"/>
  <c r="AM76" i="6"/>
  <c r="AO76" i="6" s="1"/>
  <c r="W75" i="12" s="1"/>
  <c r="AM86" i="6"/>
  <c r="AO86" i="6" s="1"/>
  <c r="W85" i="12" s="1"/>
  <c r="AM82" i="6"/>
  <c r="AO82" i="6" s="1"/>
  <c r="W81" i="12" s="1"/>
  <c r="AM84" i="6"/>
  <c r="AO84" i="6" s="1"/>
  <c r="W83" i="12" s="1"/>
  <c r="AM131" i="6"/>
  <c r="AO131" i="6" s="1"/>
  <c r="W130" i="12" s="1"/>
  <c r="AM111" i="6"/>
  <c r="AO111" i="6" s="1"/>
  <c r="W110" i="12" s="1"/>
  <c r="AM229" i="6"/>
  <c r="AO229" i="6" s="1"/>
  <c r="W228" i="12" s="1"/>
  <c r="AM220" i="6"/>
  <c r="AO220" i="6" s="1"/>
  <c r="W219" i="12" s="1"/>
  <c r="AM140" i="6"/>
  <c r="AO140" i="6" s="1"/>
  <c r="W139" i="12" s="1"/>
  <c r="AM186" i="6"/>
  <c r="AO186" i="6" s="1"/>
  <c r="W185" i="12" s="1"/>
  <c r="AM238" i="6"/>
  <c r="AO238" i="6" s="1"/>
  <c r="W237" i="12" s="1"/>
  <c r="AM103" i="6"/>
  <c r="AO103" i="6" s="1"/>
  <c r="W102" i="12" s="1"/>
  <c r="AM177" i="6"/>
  <c r="AO177" i="6" s="1"/>
  <c r="W176" i="12" s="1"/>
  <c r="AM90" i="6"/>
  <c r="AO90" i="6" s="1"/>
  <c r="W89" i="12" s="1"/>
  <c r="AM114" i="6"/>
  <c r="AO114" i="6" s="1"/>
  <c r="W113" i="12" s="1"/>
  <c r="AM23" i="6"/>
  <c r="AO23" i="6" s="1"/>
  <c r="W22" i="12" s="1"/>
  <c r="AM274" i="6"/>
  <c r="AO274" i="6" s="1"/>
  <c r="W273" i="12" s="1"/>
  <c r="AM58" i="6"/>
  <c r="AO58" i="6" s="1"/>
  <c r="W57" i="12" s="1"/>
  <c r="AM176" i="6"/>
  <c r="AO176" i="6" s="1"/>
  <c r="W175" i="12" s="1"/>
  <c r="AM144" i="6"/>
  <c r="AO144" i="6" s="1"/>
  <c r="W143" i="12" s="1"/>
  <c r="AM26" i="6"/>
  <c r="AO26" i="6" s="1"/>
  <c r="W25" i="12" s="1"/>
  <c r="AM259" i="6"/>
  <c r="AO259" i="6" s="1"/>
  <c r="W258" i="12" s="1"/>
  <c r="O41" i="8"/>
  <c r="AM276" i="6"/>
  <c r="AO276" i="6" s="1"/>
  <c r="W275" i="12" s="1"/>
  <c r="AM167" i="6"/>
  <c r="AO167" i="6" s="1"/>
  <c r="W166" i="12" s="1"/>
  <c r="AM271" i="6"/>
  <c r="AO271" i="6" s="1"/>
  <c r="W270" i="12" s="1"/>
  <c r="N53" i="8"/>
  <c r="AM117" i="6"/>
  <c r="AO117" i="6" s="1"/>
  <c r="W116" i="12" s="1"/>
  <c r="AM178" i="6"/>
  <c r="AO178" i="6" s="1"/>
  <c r="W177" i="12" s="1"/>
  <c r="AM265" i="6"/>
  <c r="AO265" i="6" s="1"/>
  <c r="W264" i="12" s="1"/>
  <c r="AM199" i="6"/>
  <c r="AO199" i="6" s="1"/>
  <c r="W198" i="12" s="1"/>
  <c r="M11" i="8"/>
  <c r="AM50" i="6"/>
  <c r="AO50" i="6" s="1"/>
  <c r="W49" i="12" s="1"/>
  <c r="AM145" i="6"/>
  <c r="AO145" i="6" s="1"/>
  <c r="W144" i="12" s="1"/>
  <c r="AM172" i="6"/>
  <c r="AO172" i="6" s="1"/>
  <c r="W171" i="12" s="1"/>
  <c r="AM130" i="6"/>
  <c r="AO130" i="6" s="1"/>
  <c r="W129" i="12" s="1"/>
  <c r="AM98" i="6"/>
  <c r="AO98" i="6" s="1"/>
  <c r="W97" i="12" s="1"/>
  <c r="AM197" i="6"/>
  <c r="AO197" i="6" s="1"/>
  <c r="W196" i="12" s="1"/>
  <c r="AM147" i="6"/>
  <c r="AO147" i="6" s="1"/>
  <c r="W146" i="12" s="1"/>
  <c r="AM191" i="6"/>
  <c r="AO191" i="6" s="1"/>
  <c r="W190" i="12" s="1"/>
  <c r="AM71" i="6"/>
  <c r="AO71" i="6" s="1"/>
  <c r="W70" i="12" s="1"/>
  <c r="AM60" i="6"/>
  <c r="AO60" i="6" s="1"/>
  <c r="W59" i="12" s="1"/>
  <c r="O4" i="8"/>
  <c r="AM185" i="6"/>
  <c r="AO185" i="6" s="1"/>
  <c r="W184" i="12" s="1"/>
  <c r="N40" i="8"/>
  <c r="M30" i="8"/>
  <c r="AM224" i="6"/>
  <c r="AO224" i="6" s="1"/>
  <c r="W223" i="12" s="1"/>
  <c r="AM46" i="6"/>
  <c r="AO46" i="6" s="1"/>
  <c r="W45" i="12" s="1"/>
  <c r="AM69" i="6"/>
  <c r="AO69" i="6" s="1"/>
  <c r="W68" i="12" s="1"/>
  <c r="AM182" i="6"/>
  <c r="AO182" i="6" s="1"/>
  <c r="W181" i="12" s="1"/>
  <c r="AM174" i="6"/>
  <c r="AO174" i="6" s="1"/>
  <c r="W173" i="12" s="1"/>
  <c r="AM18" i="6"/>
  <c r="AO18" i="6" s="1"/>
  <c r="W17" i="12" s="1"/>
  <c r="AM154" i="6"/>
  <c r="AO154" i="6" s="1"/>
  <c r="W153" i="12" s="1"/>
  <c r="U2" i="12"/>
  <c r="N16" i="8"/>
  <c r="AM4" i="6"/>
  <c r="CZ226" i="6"/>
  <c r="CZ221" i="6"/>
  <c r="CZ218" i="6"/>
  <c r="CZ197" i="6"/>
  <c r="CZ135" i="6"/>
  <c r="CZ122" i="6"/>
  <c r="CZ233" i="6"/>
  <c r="CZ219" i="6"/>
  <c r="CZ216" i="6"/>
  <c r="CZ124" i="6"/>
  <c r="CZ116" i="6"/>
  <c r="CZ259" i="6"/>
  <c r="CZ201" i="6"/>
  <c r="CZ191" i="6"/>
  <c r="CZ182" i="6"/>
  <c r="CZ170" i="6"/>
  <c r="CZ126" i="6"/>
  <c r="CZ120" i="6"/>
  <c r="CZ22" i="6"/>
  <c r="CZ253" i="6"/>
  <c r="CZ236" i="6"/>
  <c r="CZ215" i="6"/>
  <c r="CZ173" i="6"/>
  <c r="CZ166" i="6"/>
  <c r="CZ159" i="6"/>
  <c r="CZ148" i="6"/>
  <c r="CZ133" i="6"/>
  <c r="CZ112" i="6"/>
  <c r="CZ102" i="6"/>
  <c r="CZ99" i="6"/>
  <c r="CZ97" i="6"/>
  <c r="CZ77" i="6"/>
  <c r="CZ68" i="6"/>
  <c r="CZ52" i="6"/>
  <c r="CZ42" i="6"/>
  <c r="CZ36" i="6"/>
  <c r="CZ204" i="6"/>
  <c r="CZ189" i="6"/>
  <c r="CZ174" i="6"/>
  <c r="CZ150" i="6"/>
  <c r="CZ147" i="6"/>
  <c r="CZ134" i="6"/>
  <c r="CZ255" i="6"/>
  <c r="CZ252" i="6"/>
  <c r="CZ244" i="6"/>
  <c r="CZ240" i="6"/>
  <c r="CZ198" i="6"/>
  <c r="CZ184" i="6"/>
  <c r="CZ179" i="6"/>
  <c r="CZ168" i="6"/>
  <c r="CZ162" i="6"/>
  <c r="CZ160" i="6"/>
  <c r="CZ154" i="6"/>
  <c r="CZ143" i="6"/>
  <c r="CZ130" i="6"/>
  <c r="CZ127" i="6"/>
  <c r="CZ125" i="6"/>
  <c r="CZ105" i="6"/>
  <c r="CZ95" i="6"/>
  <c r="CZ93" i="6"/>
  <c r="CZ79" i="6"/>
  <c r="CZ69" i="6"/>
  <c r="CZ72" i="6"/>
  <c r="CZ60" i="6"/>
  <c r="CZ57" i="6"/>
  <c r="CZ54" i="6"/>
  <c r="CZ44" i="6"/>
  <c r="CZ41" i="6"/>
  <c r="CZ29" i="6"/>
  <c r="CZ21" i="6"/>
  <c r="CZ11" i="6"/>
  <c r="CZ9" i="6"/>
  <c r="CZ4" i="6"/>
  <c r="CZ178" i="6"/>
  <c r="CZ152" i="6"/>
  <c r="CZ94" i="6"/>
  <c r="CZ88" i="6"/>
  <c r="CZ82" i="6"/>
  <c r="CZ65" i="6"/>
  <c r="CZ55" i="6"/>
  <c r="CZ45" i="6"/>
  <c r="CZ7" i="6"/>
  <c r="CZ271" i="6"/>
  <c r="CZ242" i="6"/>
  <c r="CZ238" i="6"/>
  <c r="CZ193" i="6"/>
  <c r="CZ163" i="6"/>
  <c r="CZ161" i="6"/>
  <c r="CZ142" i="6"/>
  <c r="CZ128" i="6"/>
  <c r="CZ107" i="6"/>
  <c r="CZ71" i="6"/>
  <c r="CZ59" i="6"/>
  <c r="CZ47" i="6"/>
  <c r="CZ32" i="6"/>
  <c r="CZ19" i="6"/>
  <c r="CZ13" i="6"/>
  <c r="CZ265" i="6"/>
  <c r="CZ251" i="6"/>
  <c r="CZ247" i="6"/>
  <c r="CZ231" i="6"/>
  <c r="CZ207" i="6"/>
  <c r="CZ185" i="6"/>
  <c r="CZ145" i="6"/>
  <c r="CZ30" i="6"/>
  <c r="CZ28" i="6"/>
  <c r="CZ17" i="6"/>
  <c r="CZ10" i="6"/>
  <c r="CZ5" i="6"/>
  <c r="CZ109" i="6"/>
  <c r="CZ98" i="6"/>
  <c r="CZ85" i="6"/>
  <c r="CZ74" i="6"/>
  <c r="CZ31" i="6"/>
  <c r="CZ14" i="6"/>
  <c r="CZ3" i="6"/>
  <c r="CZ249" i="6"/>
  <c r="CZ192" i="6"/>
  <c r="CZ172" i="6"/>
  <c r="CZ165" i="6"/>
  <c r="CZ136" i="6"/>
  <c r="CZ100" i="6"/>
  <c r="CZ48" i="6"/>
  <c r="CZ46" i="6"/>
  <c r="CZ34" i="6"/>
  <c r="CZ25" i="6"/>
  <c r="CZ18" i="6"/>
  <c r="CZ6" i="6"/>
  <c r="CZ267" i="6"/>
  <c r="CZ264" i="6"/>
  <c r="CZ237" i="6"/>
  <c r="CZ229" i="6"/>
  <c r="CZ224" i="6"/>
  <c r="CZ208" i="6"/>
  <c r="CZ195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28" i="6"/>
  <c r="AO128" i="6" s="1"/>
  <c r="W127" i="12" s="1"/>
  <c r="O58" i="8"/>
  <c r="O56" i="8"/>
  <c r="AM109" i="6"/>
  <c r="AO109" i="6" s="1"/>
  <c r="W108" i="12" s="1"/>
  <c r="AM29" i="6"/>
  <c r="AO29" i="6" s="1"/>
  <c r="W28" i="12" s="1"/>
  <c r="AM14" i="6"/>
  <c r="AO14" i="6" s="1"/>
  <c r="W13" i="12" s="1"/>
  <c r="AM102" i="6"/>
  <c r="AO102" i="6" s="1"/>
  <c r="W101" i="12" s="1"/>
  <c r="O76" i="8"/>
  <c r="AM97" i="6"/>
  <c r="AO97" i="6" s="1"/>
  <c r="W96" i="12" s="1"/>
  <c r="AM122" i="6"/>
  <c r="AO122" i="6" s="1"/>
  <c r="W121" i="12" s="1"/>
  <c r="O88" i="8"/>
  <c r="O73" i="8"/>
  <c r="M57" i="8"/>
  <c r="AM41" i="6"/>
  <c r="AO41" i="6" s="1"/>
  <c r="W40" i="12" s="1"/>
  <c r="AM9" i="6"/>
  <c r="O8" i="8"/>
  <c r="M48" i="8"/>
  <c r="AM85" i="6"/>
  <c r="AO85" i="6" s="1"/>
  <c r="W84" i="12" s="1"/>
  <c r="AM45" i="6"/>
  <c r="AO45" i="6" s="1"/>
  <c r="W44" i="12" s="1"/>
  <c r="AM25" i="6"/>
  <c r="AO25" i="6" s="1"/>
  <c r="W24" i="12" s="1"/>
  <c r="O9" i="8"/>
  <c r="AM93" i="6"/>
  <c r="AO93" i="6" s="1"/>
  <c r="W92" i="12" s="1"/>
  <c r="O14" i="8"/>
  <c r="N29" i="8"/>
  <c r="AM216" i="6"/>
  <c r="AO216" i="6" s="1"/>
  <c r="W215" i="12" s="1"/>
  <c r="AM127" i="6"/>
  <c r="AO127" i="6" s="1"/>
  <c r="W126" i="12" s="1"/>
  <c r="O49" i="8"/>
  <c r="O46" i="8"/>
  <c r="M7" i="8"/>
  <c r="AM54" i="6"/>
  <c r="AO54" i="6" s="1"/>
  <c r="W53" i="12" s="1"/>
  <c r="AM193" i="6"/>
  <c r="AO193" i="6" s="1"/>
  <c r="W192" i="12" s="1"/>
  <c r="O7" i="8"/>
  <c r="AM100" i="6"/>
  <c r="AO100" i="6" s="1"/>
  <c r="W99" i="12" s="1"/>
  <c r="AM125" i="6"/>
  <c r="AO125" i="6" s="1"/>
  <c r="W124" i="12" s="1"/>
  <c r="AM88" i="6"/>
  <c r="AO88" i="6" s="1"/>
  <c r="W87" i="12" s="1"/>
  <c r="AM72" i="6"/>
  <c r="AO72" i="6" s="1"/>
  <c r="W71" i="12" s="1"/>
  <c r="N27" i="8"/>
  <c r="N58" i="8"/>
  <c r="O91" i="8"/>
  <c r="N48" i="8"/>
  <c r="O63" i="8"/>
  <c r="O42" i="8"/>
  <c r="AM13" i="6"/>
  <c r="AO13" i="6" s="1"/>
  <c r="W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61" i="6"/>
  <c r="AO161" i="6" s="1"/>
  <c r="W160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4" i="6"/>
  <c r="AO44" i="6" s="1"/>
  <c r="W43" i="12" s="1"/>
  <c r="O89" i="8"/>
  <c r="M91" i="8"/>
  <c r="N85" i="8"/>
  <c r="M94" i="8"/>
  <c r="O86" i="8"/>
  <c r="N87" i="8"/>
  <c r="N71" i="8"/>
  <c r="M83" i="8"/>
  <c r="AM99" i="6"/>
  <c r="AO99" i="6" s="1"/>
  <c r="W98" i="12" s="1"/>
  <c r="C2" i="16"/>
  <c r="AO31" i="6"/>
  <c r="W30" i="12" s="1"/>
  <c r="AM59" i="6"/>
  <c r="AO59" i="6" s="1"/>
  <c r="W58" i="12" s="1"/>
  <c r="AM207" i="6"/>
  <c r="AO207" i="6" s="1"/>
  <c r="W206" i="12" s="1"/>
  <c r="AM168" i="6"/>
  <c r="AO168" i="6" s="1"/>
  <c r="W167" i="12" s="1"/>
  <c r="AM94" i="6"/>
  <c r="AO94" i="6" s="1"/>
  <c r="W93" i="12" s="1"/>
  <c r="AM219" i="6"/>
  <c r="AO219" i="6" s="1"/>
  <c r="W218" i="12" s="1"/>
  <c r="AM120" i="6"/>
  <c r="AO120" i="6" s="1"/>
  <c r="W119" i="12" s="1"/>
  <c r="AM57" i="6"/>
  <c r="AO57" i="6" s="1"/>
  <c r="W56" i="12" s="1"/>
  <c r="AM32" i="6"/>
  <c r="AO32" i="6" s="1"/>
  <c r="W31" i="12" s="1"/>
  <c r="AM133" i="6"/>
  <c r="AO133" i="6" s="1"/>
  <c r="W132" i="12" s="1"/>
  <c r="AM107" i="6"/>
  <c r="AO107" i="6" s="1"/>
  <c r="W106" i="12" s="1"/>
  <c r="N93" i="8"/>
  <c r="AM244" i="6"/>
  <c r="AO244" i="6" s="1"/>
  <c r="W243" i="12" s="1"/>
  <c r="O79" i="8"/>
  <c r="AM143" i="6"/>
  <c r="AO143" i="6" s="1"/>
  <c r="W142" i="12" s="1"/>
  <c r="AM112" i="6"/>
  <c r="AO112" i="6" s="1"/>
  <c r="W111" i="12" s="1"/>
  <c r="M41" i="8"/>
  <c r="AM42" i="6"/>
  <c r="AO42" i="6" s="1"/>
  <c r="W41" i="12" s="1"/>
  <c r="AO5" i="6"/>
  <c r="W4" i="12" s="1"/>
  <c r="AM65" i="6"/>
  <c r="AO65" i="6" s="1"/>
  <c r="W64" i="12" s="1"/>
  <c r="AM208" i="6"/>
  <c r="AO208" i="6" s="1"/>
  <c r="W207" i="12" s="1"/>
  <c r="N78" i="8"/>
  <c r="N8" i="8"/>
  <c r="M70" i="8"/>
  <c r="M61" i="8"/>
  <c r="AM21" i="6"/>
  <c r="AO21" i="6" s="1"/>
  <c r="W20" i="12" s="1"/>
  <c r="AM17" i="6"/>
  <c r="AO17" i="6" s="1"/>
  <c r="W16" i="12" s="1"/>
  <c r="O11" i="8"/>
  <c r="N10" i="8"/>
  <c r="N83" i="8"/>
  <c r="AM195" i="6"/>
  <c r="AO195" i="6" s="1"/>
  <c r="W194" i="12" s="1"/>
  <c r="N17" i="8"/>
  <c r="N80" i="8"/>
  <c r="O82" i="8"/>
  <c r="AM184" i="6"/>
  <c r="AO184" i="6" s="1"/>
  <c r="W183" i="12" s="1"/>
  <c r="N52" i="8"/>
  <c r="N22" i="8"/>
  <c r="AM7" i="6"/>
  <c r="AO10" i="6"/>
  <c r="W9" i="12" s="1"/>
  <c r="M3" i="8"/>
  <c r="AO3" i="6"/>
  <c r="Y2" i="12"/>
  <c r="AM247" i="6"/>
  <c r="AO247" i="6" s="1"/>
  <c r="W246" i="12" s="1"/>
  <c r="O93" i="8"/>
  <c r="AM10" i="6"/>
  <c r="AM166" i="6"/>
  <c r="AO166" i="6" s="1"/>
  <c r="W165" i="12" s="1"/>
  <c r="O65" i="8"/>
  <c r="AM116" i="6"/>
  <c r="AO116" i="6" s="1"/>
  <c r="W115" i="12" s="1"/>
  <c r="M31" i="8"/>
  <c r="AM52" i="6"/>
  <c r="AO52" i="6" s="1"/>
  <c r="W51" i="12" s="1"/>
  <c r="AO7" i="6"/>
  <c r="W6" i="12" s="1"/>
  <c r="AM48" i="6"/>
  <c r="AO48" i="6" s="1"/>
  <c r="W47" i="12" s="1"/>
  <c r="AM19" i="6"/>
  <c r="AO19" i="6" s="1"/>
  <c r="W18" i="12" s="1"/>
  <c r="C10" i="16"/>
  <c r="AM150" i="6"/>
  <c r="AO150" i="6" s="1"/>
  <c r="W149" i="12" s="1"/>
  <c r="AM105" i="6"/>
  <c r="AO105" i="6" s="1"/>
  <c r="W104" i="12" s="1"/>
  <c r="AO36" i="6"/>
  <c r="W35" i="12" s="1"/>
  <c r="C8" i="16"/>
  <c r="AM264" i="6"/>
  <c r="AO264" i="6" s="1"/>
  <c r="W263" i="12" s="1"/>
  <c r="AM226" i="6"/>
  <c r="AO226" i="6" s="1"/>
  <c r="W225" i="12" s="1"/>
  <c r="AM173" i="6"/>
  <c r="AO173" i="6" s="1"/>
  <c r="W172" i="12" s="1"/>
  <c r="AM152" i="6"/>
  <c r="AO152" i="6" s="1"/>
  <c r="W151" i="12" s="1"/>
  <c r="AO34" i="6"/>
  <c r="W33" i="12" s="1"/>
  <c r="AM22" i="6"/>
  <c r="AO22" i="6" s="1"/>
  <c r="W21" i="12" s="1"/>
  <c r="C1" i="16"/>
  <c r="L35" i="8"/>
  <c r="L36" i="8"/>
  <c r="AM252" i="6"/>
  <c r="AO252" i="6" s="1"/>
  <c r="W251" i="12" s="1"/>
  <c r="AM201" i="6"/>
  <c r="AO201" i="6" s="1"/>
  <c r="W200" i="12" s="1"/>
  <c r="AM192" i="6"/>
  <c r="AO192" i="6" s="1"/>
  <c r="W191" i="12" s="1"/>
  <c r="AM162" i="6"/>
  <c r="AO162" i="6" s="1"/>
  <c r="W161" i="12" s="1"/>
  <c r="AM233" i="6"/>
  <c r="AO233" i="6" s="1"/>
  <c r="W232" i="12" s="1"/>
  <c r="AM267" i="6"/>
  <c r="AO267" i="6" s="1"/>
  <c r="W266" i="12" s="1"/>
  <c r="AM221" i="6"/>
  <c r="AO221" i="6" s="1"/>
  <c r="W220" i="12" s="1"/>
  <c r="AM251" i="6"/>
  <c r="AO251" i="6" s="1"/>
  <c r="W250" i="12" s="1"/>
  <c r="AM231" i="6"/>
  <c r="AO231" i="6" s="1"/>
  <c r="W230" i="12" s="1"/>
  <c r="AM198" i="6"/>
  <c r="AO198" i="6" s="1"/>
  <c r="W197" i="12" s="1"/>
  <c r="AM189" i="6"/>
  <c r="AO189" i="6" s="1"/>
  <c r="W188" i="12" s="1"/>
  <c r="AM249" i="6"/>
  <c r="AO249" i="6" s="1"/>
  <c r="W248" i="12" s="1"/>
  <c r="AM236" i="6"/>
  <c r="AO236" i="6" s="1"/>
  <c r="W235" i="12" s="1"/>
  <c r="AM215" i="6"/>
  <c r="AO215" i="6" s="1"/>
  <c r="W214" i="12" s="1"/>
  <c r="AM204" i="6"/>
  <c r="AO204" i="6" s="1"/>
  <c r="W203" i="12" s="1"/>
  <c r="AM163" i="6"/>
  <c r="AO163" i="6" s="1"/>
  <c r="W162" i="12" s="1"/>
  <c r="AM240" i="6"/>
  <c r="AO240" i="6" s="1"/>
  <c r="W239" i="12" s="1"/>
  <c r="AM218" i="6"/>
  <c r="AO218" i="6" s="1"/>
  <c r="W217" i="12" s="1"/>
  <c r="AM179" i="6"/>
  <c r="AO179" i="6" s="1"/>
  <c r="W178" i="12" s="1"/>
  <c r="AM170" i="6"/>
  <c r="AO170" i="6" s="1"/>
  <c r="W169" i="12" s="1"/>
  <c r="AM142" i="6"/>
  <c r="AO142" i="6" s="1"/>
  <c r="W141" i="12" s="1"/>
  <c r="AM135" i="6"/>
  <c r="AO135" i="6" s="1"/>
  <c r="W134" i="12" s="1"/>
  <c r="AM124" i="6"/>
  <c r="AO124" i="6" s="1"/>
  <c r="W123" i="12" s="1"/>
  <c r="AM165" i="6"/>
  <c r="AO165" i="6" s="1"/>
  <c r="W164" i="12" s="1"/>
  <c r="AM160" i="6"/>
  <c r="AO160" i="6" s="1"/>
  <c r="W159" i="12" s="1"/>
  <c r="AM159" i="6"/>
  <c r="AO159" i="6" s="1"/>
  <c r="W158" i="12" s="1"/>
  <c r="AM134" i="6"/>
  <c r="AO134" i="6" s="1"/>
  <c r="W133" i="12" s="1"/>
  <c r="AM148" i="6"/>
  <c r="AO148" i="6" s="1"/>
  <c r="W147" i="12" s="1"/>
  <c r="AM126" i="6"/>
  <c r="AO126" i="6" s="1"/>
  <c r="W125" i="12" s="1"/>
  <c r="AM74" i="6"/>
  <c r="AO74" i="6" s="1"/>
  <c r="W73" i="12" s="1"/>
  <c r="AM55" i="6"/>
  <c r="AO55" i="6" s="1"/>
  <c r="W54" i="12" s="1"/>
  <c r="AM30" i="6"/>
  <c r="AO30" i="6" s="1"/>
  <c r="W29" i="12" s="1"/>
  <c r="C123" i="16"/>
  <c r="C87" i="16"/>
  <c r="C70" i="16"/>
  <c r="C60" i="16"/>
  <c r="C50" i="16"/>
  <c r="C40" i="16"/>
  <c r="C32" i="16"/>
  <c r="C24" i="16"/>
  <c r="C15" i="16"/>
  <c r="C7" i="16"/>
  <c r="AO11" i="6"/>
  <c r="W10" i="12" s="1"/>
  <c r="AO6" i="6"/>
  <c r="W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36" i="6"/>
  <c r="AO136" i="6" s="1"/>
  <c r="W135" i="12" s="1"/>
  <c r="AO9" i="6"/>
  <c r="W8" i="12" s="1"/>
  <c r="AO4" i="6"/>
  <c r="W3" i="12" s="1"/>
  <c r="C107" i="16"/>
  <c r="C75" i="16"/>
  <c r="C63" i="16"/>
  <c r="C54" i="16"/>
  <c r="C44" i="16"/>
  <c r="C35" i="16"/>
  <c r="C27" i="16"/>
  <c r="C19" i="16"/>
  <c r="AM95" i="6"/>
  <c r="AO95" i="6" s="1"/>
  <c r="W94" i="12" s="1"/>
  <c r="AM68" i="6"/>
  <c r="AO68" i="6" s="1"/>
  <c r="W67" i="12" s="1"/>
  <c r="AM47" i="6"/>
  <c r="AO47" i="6" s="1"/>
  <c r="W46" i="12" s="1"/>
  <c r="AM28" i="6"/>
  <c r="AO28" i="6" s="1"/>
  <c r="W27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12" i="6" l="1"/>
  <c r="X211" i="12" s="1"/>
  <c r="W211" i="12"/>
  <c r="AP202" i="6"/>
  <c r="X201" i="12" s="1"/>
  <c r="AP235" i="6"/>
  <c r="X234" i="12" s="1"/>
  <c r="AP49" i="6"/>
  <c r="X48" i="12" s="1"/>
  <c r="AP39" i="6"/>
  <c r="X38" i="12" s="1"/>
  <c r="AP115" i="6"/>
  <c r="X114" i="12" s="1"/>
  <c r="AP282" i="6"/>
  <c r="X281" i="12" s="1"/>
  <c r="AP187" i="6"/>
  <c r="X186" i="12" s="1"/>
  <c r="AP35" i="6"/>
  <c r="X34" i="12" s="1"/>
  <c r="AP183" i="6"/>
  <c r="X182" i="12" s="1"/>
  <c r="AP260" i="6"/>
  <c r="X259" i="12" s="1"/>
  <c r="AP56" i="6"/>
  <c r="X55" i="12" s="1"/>
  <c r="AP106" i="6"/>
  <c r="X105" i="12" s="1"/>
  <c r="AP157" i="6"/>
  <c r="X156" i="12" s="1"/>
  <c r="AP214" i="6"/>
  <c r="X213" i="12" s="1"/>
  <c r="AP272" i="6"/>
  <c r="X271" i="12" s="1"/>
  <c r="AP263" i="6"/>
  <c r="X262" i="12" s="1"/>
  <c r="AP175" i="6"/>
  <c r="X174" i="12" s="1"/>
  <c r="AP258" i="6"/>
  <c r="X257" i="12" s="1"/>
  <c r="AP280" i="6"/>
  <c r="X279" i="12" s="1"/>
  <c r="AP101" i="6"/>
  <c r="X100" i="12" s="1"/>
  <c r="AP62" i="6"/>
  <c r="X61" i="12" s="1"/>
  <c r="AP196" i="6"/>
  <c r="X195" i="12" s="1"/>
  <c r="AP228" i="6"/>
  <c r="X227" i="12" s="1"/>
  <c r="AP81" i="6"/>
  <c r="X80" i="12" s="1"/>
  <c r="AP118" i="6"/>
  <c r="X117" i="12" s="1"/>
  <c r="AP158" i="6"/>
  <c r="X157" i="12" s="1"/>
  <c r="AP169" i="6"/>
  <c r="X168" i="12" s="1"/>
  <c r="AP275" i="6"/>
  <c r="X274" i="12" s="1"/>
  <c r="AP203" i="6"/>
  <c r="X202" i="12" s="1"/>
  <c r="AP137" i="6"/>
  <c r="X136" i="12" s="1"/>
  <c r="AP16" i="6"/>
  <c r="X15" i="12" s="1"/>
  <c r="AP75" i="6"/>
  <c r="X74" i="12" s="1"/>
  <c r="AP66" i="6"/>
  <c r="X65" i="12" s="1"/>
  <c r="AP262" i="6"/>
  <c r="X261" i="12" s="1"/>
  <c r="AP222" i="6"/>
  <c r="X221" i="12" s="1"/>
  <c r="AP108" i="6"/>
  <c r="X107" i="12" s="1"/>
  <c r="AP92" i="6"/>
  <c r="X91" i="12" s="1"/>
  <c r="AP200" i="6"/>
  <c r="X199" i="12" s="1"/>
  <c r="AP33" i="6"/>
  <c r="X32" i="12" s="1"/>
  <c r="AP37" i="6"/>
  <c r="X36" i="12" s="1"/>
  <c r="AP281" i="6"/>
  <c r="X280" i="12" s="1"/>
  <c r="AP63" i="6"/>
  <c r="X62" i="12" s="1"/>
  <c r="AP141" i="6"/>
  <c r="X140" i="12" s="1"/>
  <c r="AP89" i="6"/>
  <c r="X88" i="12" s="1"/>
  <c r="AP181" i="6"/>
  <c r="X180" i="12" s="1"/>
  <c r="AP209" i="6"/>
  <c r="X208" i="12" s="1"/>
  <c r="AP38" i="6"/>
  <c r="X37" i="12" s="1"/>
  <c r="AP40" i="6"/>
  <c r="X39" i="12" s="1"/>
  <c r="AP110" i="6"/>
  <c r="X109" i="12" s="1"/>
  <c r="AP273" i="6"/>
  <c r="X272" i="12" s="1"/>
  <c r="AP269" i="6"/>
  <c r="X268" i="12" s="1"/>
  <c r="AP239" i="6"/>
  <c r="X238" i="12" s="1"/>
  <c r="AP121" i="6"/>
  <c r="X120" i="12" s="1"/>
  <c r="AP34" i="6"/>
  <c r="X33" i="12" s="1"/>
  <c r="AP36" i="6"/>
  <c r="X35" i="12" s="1"/>
  <c r="AP245" i="6"/>
  <c r="X244" i="12" s="1"/>
  <c r="AP205" i="6"/>
  <c r="X204" i="12" s="1"/>
  <c r="AP27" i="6"/>
  <c r="X26" i="12" s="1"/>
  <c r="AP61" i="6"/>
  <c r="X60" i="12" s="1"/>
  <c r="AP139" i="6"/>
  <c r="X138" i="12" s="1"/>
  <c r="AP277" i="6"/>
  <c r="X276" i="12" s="1"/>
  <c r="AP213" i="6"/>
  <c r="X212" i="12" s="1"/>
  <c r="AP104" i="6"/>
  <c r="X103" i="12" s="1"/>
  <c r="AP190" i="6"/>
  <c r="X189" i="12" s="1"/>
  <c r="AP87" i="6"/>
  <c r="X86" i="12" s="1"/>
  <c r="AP149" i="6"/>
  <c r="X148" i="12" s="1"/>
  <c r="AP70" i="6"/>
  <c r="X69" i="12" s="1"/>
  <c r="AP210" i="6"/>
  <c r="X209" i="12" s="1"/>
  <c r="AP153" i="6"/>
  <c r="X152" i="12" s="1"/>
  <c r="AP86" i="6"/>
  <c r="X85" i="12" s="1"/>
  <c r="AP8" i="6"/>
  <c r="X7" i="12" s="1"/>
  <c r="AP113" i="6"/>
  <c r="X112" i="12" s="1"/>
  <c r="AP73" i="6"/>
  <c r="X72" i="12" s="1"/>
  <c r="AP270" i="6"/>
  <c r="X269" i="12" s="1"/>
  <c r="AP156" i="6"/>
  <c r="X155" i="12" s="1"/>
  <c r="AP12" i="6"/>
  <c r="X11" i="12" s="1"/>
  <c r="AP123" i="6"/>
  <c r="X122" i="12" s="1"/>
  <c r="AP279" i="6"/>
  <c r="X278" i="12" s="1"/>
  <c r="AP164" i="6"/>
  <c r="X163" i="12" s="1"/>
  <c r="AP91" i="6"/>
  <c r="X90" i="12" s="1"/>
  <c r="AP227" i="6"/>
  <c r="X226" i="12" s="1"/>
  <c r="AP51" i="6"/>
  <c r="X50" i="12" s="1"/>
  <c r="AP138" i="6"/>
  <c r="X137" i="12" s="1"/>
  <c r="AP96" i="6"/>
  <c r="X95" i="12" s="1"/>
  <c r="AP155" i="6"/>
  <c r="X154" i="12" s="1"/>
  <c r="AP64" i="6"/>
  <c r="X63" i="12" s="1"/>
  <c r="AP261" i="6"/>
  <c r="X260" i="12" s="1"/>
  <c r="AP254" i="6"/>
  <c r="X253" i="12" s="1"/>
  <c r="AP250" i="6"/>
  <c r="X249" i="12" s="1"/>
  <c r="AP43" i="6"/>
  <c r="X42" i="12" s="1"/>
  <c r="AP194" i="6"/>
  <c r="X193" i="12" s="1"/>
  <c r="AP225" i="6"/>
  <c r="X224" i="12" s="1"/>
  <c r="AP243" i="6"/>
  <c r="X242" i="12" s="1"/>
  <c r="AP180" i="6"/>
  <c r="X179" i="12" s="1"/>
  <c r="AP24" i="6"/>
  <c r="X23" i="12" s="1"/>
  <c r="AP83" i="6"/>
  <c r="X82" i="12" s="1"/>
  <c r="AP234" i="6"/>
  <c r="X233" i="12" s="1"/>
  <c r="AP15" i="6"/>
  <c r="X14" i="12" s="1"/>
  <c r="AP266" i="6"/>
  <c r="X265" i="12" s="1"/>
  <c r="AP67" i="6"/>
  <c r="X66" i="12" s="1"/>
  <c r="AP248" i="6"/>
  <c r="X247" i="12" s="1"/>
  <c r="AP257" i="6"/>
  <c r="X256" i="12" s="1"/>
  <c r="AP119" i="6"/>
  <c r="X118" i="12" s="1"/>
  <c r="AP146" i="6"/>
  <c r="X145" i="12" s="1"/>
  <c r="AP77" i="6"/>
  <c r="X76" i="12" s="1"/>
  <c r="AP79" i="6"/>
  <c r="X78" i="12" s="1"/>
  <c r="AP76" i="6"/>
  <c r="X75" i="12" s="1"/>
  <c r="AP82" i="6"/>
  <c r="X81" i="12" s="1"/>
  <c r="AP20" i="6"/>
  <c r="X19" i="12" s="1"/>
  <c r="AP53" i="6"/>
  <c r="X52" i="12" s="1"/>
  <c r="AP84" i="6"/>
  <c r="X83" i="12" s="1"/>
  <c r="AP80" i="6"/>
  <c r="X79" i="12" s="1"/>
  <c r="AP129" i="6"/>
  <c r="X128" i="12" s="1"/>
  <c r="AP211" i="6"/>
  <c r="X210" i="12" s="1"/>
  <c r="AP111" i="6"/>
  <c r="X110" i="12" s="1"/>
  <c r="AP140" i="6"/>
  <c r="X139" i="12" s="1"/>
  <c r="AP241" i="6"/>
  <c r="X240" i="12" s="1"/>
  <c r="AP131" i="6"/>
  <c r="X130" i="12" s="1"/>
  <c r="AP186" i="6"/>
  <c r="X185" i="12" s="1"/>
  <c r="AP223" i="6"/>
  <c r="X222" i="12" s="1"/>
  <c r="AP246" i="6"/>
  <c r="X245" i="12" s="1"/>
  <c r="AP206" i="6"/>
  <c r="X205" i="12" s="1"/>
  <c r="AP114" i="6"/>
  <c r="X113" i="12" s="1"/>
  <c r="AP176" i="6"/>
  <c r="X175" i="12" s="1"/>
  <c r="AP274" i="6"/>
  <c r="X273" i="12" s="1"/>
  <c r="AP256" i="6"/>
  <c r="X255" i="12" s="1"/>
  <c r="AP232" i="6"/>
  <c r="X231" i="12" s="1"/>
  <c r="AP23" i="6"/>
  <c r="X22" i="12" s="1"/>
  <c r="AP90" i="6"/>
  <c r="X89" i="12" s="1"/>
  <c r="AP188" i="6"/>
  <c r="X187" i="12" s="1"/>
  <c r="AP144" i="6"/>
  <c r="X143" i="12" s="1"/>
  <c r="AP58" i="6"/>
  <c r="X57" i="12" s="1"/>
  <c r="AP103" i="6"/>
  <c r="X102" i="12" s="1"/>
  <c r="AP26" i="6"/>
  <c r="X25" i="12" s="1"/>
  <c r="AP220" i="6"/>
  <c r="X219" i="12" s="1"/>
  <c r="AP178" i="6"/>
  <c r="X177" i="12" s="1"/>
  <c r="AP276" i="6"/>
  <c r="X275" i="12" s="1"/>
  <c r="AP177" i="6"/>
  <c r="X176" i="12" s="1"/>
  <c r="AP167" i="6"/>
  <c r="X166" i="12" s="1"/>
  <c r="AP117" i="6"/>
  <c r="X116" i="12" s="1"/>
  <c r="AP199" i="6"/>
  <c r="X198" i="12" s="1"/>
  <c r="AP50" i="6"/>
  <c r="X49" i="12" s="1"/>
  <c r="AP145" i="6"/>
  <c r="X144" i="12" s="1"/>
  <c r="AP255" i="6"/>
  <c r="X254" i="12" s="1"/>
  <c r="AP237" i="6"/>
  <c r="X236" i="12" s="1"/>
  <c r="AP154" i="6"/>
  <c r="X153" i="12" s="1"/>
  <c r="AP69" i="6"/>
  <c r="X68" i="12" s="1"/>
  <c r="AP191" i="6"/>
  <c r="X190" i="12" s="1"/>
  <c r="AP41" i="6"/>
  <c r="X40" i="12" s="1"/>
  <c r="AP122" i="6"/>
  <c r="X121" i="12" s="1"/>
  <c r="AP172" i="6"/>
  <c r="X171" i="12" s="1"/>
  <c r="AP93" i="6"/>
  <c r="X92" i="12" s="1"/>
  <c r="AP259" i="6"/>
  <c r="X258" i="12" s="1"/>
  <c r="AP5" i="6"/>
  <c r="X4" i="12" s="1"/>
  <c r="AP32" i="6"/>
  <c r="X31" i="12" s="1"/>
  <c r="AP224" i="6"/>
  <c r="X223" i="12" s="1"/>
  <c r="AP10" i="6"/>
  <c r="X9" i="12" s="1"/>
  <c r="AP13" i="6"/>
  <c r="X12" i="12" s="1"/>
  <c r="AP128" i="6"/>
  <c r="X127" i="12" s="1"/>
  <c r="AP54" i="6"/>
  <c r="X53" i="12" s="1"/>
  <c r="AP85" i="6"/>
  <c r="X84" i="12" s="1"/>
  <c r="AP19" i="6"/>
  <c r="X18" i="12" s="1"/>
  <c r="AP42" i="6"/>
  <c r="X41" i="12" s="1"/>
  <c r="AP31" i="6"/>
  <c r="X30" i="12" s="1"/>
  <c r="AP60" i="6"/>
  <c r="X59" i="12" s="1"/>
  <c r="AP57" i="6"/>
  <c r="X56" i="12" s="1"/>
  <c r="AP242" i="6"/>
  <c r="X241" i="12" s="1"/>
  <c r="AP109" i="6"/>
  <c r="X108" i="12" s="1"/>
  <c r="AP249" i="6"/>
  <c r="X248" i="12" s="1"/>
  <c r="AP185" i="6"/>
  <c r="X184" i="12" s="1"/>
  <c r="AP130" i="6"/>
  <c r="X129" i="12" s="1"/>
  <c r="AP182" i="6"/>
  <c r="X181" i="12" s="1"/>
  <c r="AP107" i="6"/>
  <c r="X106" i="12" s="1"/>
  <c r="AP253" i="6"/>
  <c r="X252" i="12" s="1"/>
  <c r="AP55" i="6"/>
  <c r="X54" i="12" s="1"/>
  <c r="AP94" i="6"/>
  <c r="X93" i="12" s="1"/>
  <c r="AP143" i="6"/>
  <c r="X142" i="12" s="1"/>
  <c r="AP99" i="6"/>
  <c r="X98" i="12" s="1"/>
  <c r="AP147" i="6"/>
  <c r="X146" i="12" s="1"/>
  <c r="AP238" i="6"/>
  <c r="X237" i="12" s="1"/>
  <c r="AP174" i="6"/>
  <c r="X173" i="12" s="1"/>
  <c r="AP195" i="6"/>
  <c r="X194" i="12" s="1"/>
  <c r="AP97" i="6"/>
  <c r="X96" i="12" s="1"/>
  <c r="AP7" i="6"/>
  <c r="X6" i="12" s="1"/>
  <c r="AP125" i="6"/>
  <c r="X124" i="12" s="1"/>
  <c r="AP236" i="6"/>
  <c r="X235" i="12" s="1"/>
  <c r="AP59" i="6"/>
  <c r="X58" i="12" s="1"/>
  <c r="AP71" i="6"/>
  <c r="X70" i="12" s="1"/>
  <c r="AP44" i="6"/>
  <c r="X43" i="12" s="1"/>
  <c r="AP105" i="6"/>
  <c r="X104" i="12" s="1"/>
  <c r="AP142" i="6"/>
  <c r="X141" i="12" s="1"/>
  <c r="AP247" i="6"/>
  <c r="X246" i="12" s="1"/>
  <c r="AP112" i="6"/>
  <c r="X111" i="12" s="1"/>
  <c r="AP21" i="6"/>
  <c r="X20" i="12" s="1"/>
  <c r="AP152" i="6"/>
  <c r="X151" i="12" s="1"/>
  <c r="AP22" i="6"/>
  <c r="X21" i="12" s="1"/>
  <c r="AP150" i="6"/>
  <c r="X149" i="12" s="1"/>
  <c r="AP17" i="6"/>
  <c r="X16" i="12" s="1"/>
  <c r="AP29" i="6"/>
  <c r="X28" i="12" s="1"/>
  <c r="AP30" i="6"/>
  <c r="X29" i="12" s="1"/>
  <c r="AP168" i="6"/>
  <c r="X167" i="12" s="1"/>
  <c r="AP3" i="6"/>
  <c r="W2" i="12"/>
  <c r="AP52" i="6"/>
  <c r="X51" i="12" s="1"/>
  <c r="AP244" i="6"/>
  <c r="X243" i="12" s="1"/>
  <c r="AP229" i="6"/>
  <c r="X228" i="12" s="1"/>
  <c r="F97" i="8"/>
  <c r="AP135" i="6"/>
  <c r="X134" i="12" s="1"/>
  <c r="AP98" i="6"/>
  <c r="X97" i="12" s="1"/>
  <c r="AP215" i="6"/>
  <c r="X214" i="12" s="1"/>
  <c r="AP127" i="6"/>
  <c r="X126" i="12" s="1"/>
  <c r="AP207" i="6"/>
  <c r="X206" i="12" s="1"/>
  <c r="AP45" i="6"/>
  <c r="X44" i="12" s="1"/>
  <c r="AP166" i="6"/>
  <c r="X165" i="12" s="1"/>
  <c r="AP120" i="6"/>
  <c r="X119" i="12" s="1"/>
  <c r="AP47" i="6"/>
  <c r="X46" i="12" s="1"/>
  <c r="AP136" i="6"/>
  <c r="X135" i="12" s="1"/>
  <c r="AP74" i="6"/>
  <c r="X73" i="12" s="1"/>
  <c r="AP148" i="6"/>
  <c r="X147" i="12" s="1"/>
  <c r="AP165" i="6"/>
  <c r="X164" i="12" s="1"/>
  <c r="AP126" i="6"/>
  <c r="X125" i="12" s="1"/>
  <c r="AP28" i="6"/>
  <c r="X27" i="12" s="1"/>
  <c r="AP221" i="6"/>
  <c r="X220" i="12" s="1"/>
  <c r="AP134" i="6"/>
  <c r="X133" i="12" s="1"/>
  <c r="AP198" i="6"/>
  <c r="X197" i="12" s="1"/>
  <c r="AP159" i="6"/>
  <c r="X158" i="12" s="1"/>
  <c r="AP179" i="6"/>
  <c r="X178" i="12" s="1"/>
  <c r="AP124" i="6"/>
  <c r="X123" i="12" s="1"/>
  <c r="AP218" i="6"/>
  <c r="X217" i="12" s="1"/>
  <c r="AP251" i="6"/>
  <c r="X250" i="12" s="1"/>
  <c r="AP267" i="6"/>
  <c r="X266" i="12" s="1"/>
  <c r="AP4" i="6"/>
  <c r="X3" i="12" s="1"/>
  <c r="AP25" i="6"/>
  <c r="X24" i="12" s="1"/>
  <c r="AP163" i="6"/>
  <c r="X162" i="12" s="1"/>
  <c r="AP170" i="6"/>
  <c r="X169" i="12" s="1"/>
  <c r="AP48" i="6"/>
  <c r="X47" i="12" s="1"/>
  <c r="AP204" i="6"/>
  <c r="X203" i="12" s="1"/>
  <c r="AP231" i="6"/>
  <c r="X230" i="12" s="1"/>
  <c r="AP173" i="6"/>
  <c r="X172" i="12" s="1"/>
  <c r="AP133" i="6"/>
  <c r="X132" i="12" s="1"/>
  <c r="AP216" i="6"/>
  <c r="X215" i="12" s="1"/>
  <c r="AP252" i="6"/>
  <c r="X251" i="12" s="1"/>
  <c r="AP219" i="6"/>
  <c r="X218" i="12" s="1"/>
  <c r="AP9" i="6"/>
  <c r="X8" i="12" s="1"/>
  <c r="AP14" i="6"/>
  <c r="X13" i="12" s="1"/>
  <c r="AP6" i="6"/>
  <c r="X5" i="12" s="1"/>
  <c r="AP88" i="6"/>
  <c r="X87" i="12" s="1"/>
  <c r="AP233" i="6"/>
  <c r="X232" i="12" s="1"/>
  <c r="AP192" i="6"/>
  <c r="X191" i="12" s="1"/>
  <c r="AP265" i="6"/>
  <c r="X264" i="12" s="1"/>
  <c r="AP68" i="6"/>
  <c r="X67" i="12" s="1"/>
  <c r="AP11" i="6"/>
  <c r="X10" i="12" s="1"/>
  <c r="AP46" i="6"/>
  <c r="X45" i="12" s="1"/>
  <c r="AP184" i="6"/>
  <c r="X183" i="12" s="1"/>
  <c r="AP271" i="6"/>
  <c r="X270" i="12" s="1"/>
  <c r="AP240" i="6"/>
  <c r="X239" i="12" s="1"/>
  <c r="AP18" i="6"/>
  <c r="X17" i="12" s="1"/>
  <c r="AP95" i="6"/>
  <c r="X94" i="12" s="1"/>
  <c r="AP100" i="6"/>
  <c r="X99" i="12" s="1"/>
  <c r="AP116" i="6"/>
  <c r="X115" i="12" s="1"/>
  <c r="AP65" i="6"/>
  <c r="X64" i="12" s="1"/>
  <c r="AP189" i="6"/>
  <c r="X188" i="12" s="1"/>
  <c r="AP162" i="6"/>
  <c r="X161" i="12" s="1"/>
  <c r="AP201" i="6"/>
  <c r="X200" i="12" s="1"/>
  <c r="AP72" i="6"/>
  <c r="X71" i="12" s="1"/>
  <c r="AP160" i="6"/>
  <c r="X159" i="12" s="1"/>
  <c r="AP226" i="6"/>
  <c r="X225" i="12" s="1"/>
  <c r="AP161" i="6"/>
  <c r="X160" i="12" s="1"/>
  <c r="AP193" i="6"/>
  <c r="X192" i="12" s="1"/>
  <c r="AP264" i="6"/>
  <c r="X263" i="12" s="1"/>
  <c r="AP197" i="6"/>
  <c r="X196" i="12" s="1"/>
  <c r="AP102" i="6"/>
  <c r="X101" i="12" s="1"/>
  <c r="AP208" i="6"/>
  <c r="X207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3" i="6"/>
  <c r="BF32" i="12" s="1"/>
  <c r="BG33" i="6"/>
  <c r="BD32" i="12" s="1"/>
  <c r="BH33" i="6"/>
  <c r="BE32" i="12" s="1"/>
  <c r="BJ33" i="6"/>
  <c r="BG32" i="12" s="1"/>
  <c r="BL33" i="6" l="1"/>
  <c r="BN33" i="6"/>
  <c r="BK33" i="6"/>
  <c r="BM33" i="6"/>
</calcChain>
</file>

<file path=xl/sharedStrings.xml><?xml version="1.0" encoding="utf-8"?>
<sst xmlns="http://schemas.openxmlformats.org/spreadsheetml/2006/main" count="4786" uniqueCount="1865">
  <si>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</si>
  <si>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</si>
  <si>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</si>
  <si>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</si>
  <si>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</si>
  <si>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</si>
  <si>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</si>
  <si>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</si>
  <si>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</si>
  <si>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</si>
  <si>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</si>
  <si>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</si>
  <si>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</si>
  <si>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</si>
  <si>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</si>
  <si>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</si>
  <si>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</si>
  <si>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</si>
  <si>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</si>
  <si>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</si>
  <si>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</si>
  <si>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</si>
  <si>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</si>
  <si>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</si>
  <si>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</si>
  <si>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</si>
  <si>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</si>
  <si>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</si>
  <si>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</si>
  <si>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</si>
  <si>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</si>
  <si>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</si>
  <si>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</si>
  <si>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</si>
  <si>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</si>
  <si>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</si>
  <si>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</si>
  <si>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</si>
  <si>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</si>
  <si>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</si>
  <si>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</si>
  <si>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</si>
  <si>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</si>
  <si>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</si>
  <si>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</si>
  <si>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</si>
  <si>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</si>
  <si>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</si>
  <si>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</si>
  <si>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</si>
  <si>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</si>
  <si>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</si>
  <si>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</si>
  <si>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</si>
  <si>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</si>
  <si>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</si>
  <si>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</si>
  <si>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</si>
  <si>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</si>
  <si>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</si>
  <si>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</si>
  <si>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</si>
  <si>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</si>
  <si>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</si>
  <si>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</si>
  <si>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</si>
  <si>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</si>
  <si>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</si>
  <si>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</si>
  <si>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</si>
  <si>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</si>
  <si>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</si>
  <si>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</si>
  <si>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</si>
  <si>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</si>
  <si>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</si>
  <si>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</si>
  <si>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</si>
  <si>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</si>
  <si>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</si>
  <si>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</si>
  <si>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</si>
  <si>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</si>
  <si>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</si>
  <si>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</si>
  <si>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</si>
  <si>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</si>
  <si>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</si>
  <si>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</si>
  <si>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</si>
  <si>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</si>
  <si>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</si>
  <si>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</si>
  <si>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</si>
  <si>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</si>
  <si>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</si>
  <si>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</si>
  <si>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</si>
  <si>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</si>
  <si>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</si>
  <si>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</si>
  <si>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</si>
  <si>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</si>
  <si>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</si>
  <si>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</si>
  <si>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</si>
  <si>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</si>
  <si>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</si>
  <si>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</si>
  <si>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</si>
  <si>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</si>
  <si>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</si>
  <si>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</si>
  <si>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</si>
  <si>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</si>
  <si>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</si>
  <si>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</si>
  <si>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</si>
  <si>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</si>
  <si>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</si>
  <si>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</si>
  <si>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</si>
  <si>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</si>
  <si>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</si>
  <si>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</si>
  <si>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</si>
  <si>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</si>
  <si>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</si>
  <si>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</si>
  <si>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</si>
  <si>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</si>
  <si>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</si>
  <si>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</si>
  <si>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</si>
  <si>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</si>
  <si>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</si>
  <si>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</si>
  <si>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</si>
  <si>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</si>
  <si>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</si>
  <si>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</si>
  <si>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</si>
  <si>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</si>
  <si>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</si>
  <si>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</si>
  <si>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</si>
  <si>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</si>
  <si>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</si>
  <si>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</si>
  <si>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</si>
  <si>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</si>
  <si>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</si>
  <si>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</si>
  <si>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</si>
  <si>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</si>
  <si>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</si>
  <si>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</si>
  <si>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</si>
  <si>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</si>
  <si>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</si>
  <si>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</si>
  <si>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</si>
  <si>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</si>
  <si>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</si>
  <si>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</si>
  <si>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</si>
  <si>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</si>
  <si>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</si>
  <si>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</si>
  <si>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</si>
  <si>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</si>
  <si>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</si>
  <si>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</si>
  <si>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</si>
  <si>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</si>
  <si>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</si>
  <si>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</si>
  <si>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</si>
  <si>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</si>
  <si>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</si>
  <si>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</si>
  <si>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</si>
  <si>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</si>
  <si>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</si>
  <si>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</si>
  <si>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</si>
  <si>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</si>
  <si>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</si>
  <si>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</si>
  <si>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</si>
  <si>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</si>
  <si>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</si>
  <si>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</si>
  <si>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</si>
  <si>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</si>
  <si>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</si>
  <si>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</si>
  <si>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</si>
  <si>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</si>
  <si>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</si>
  <si>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</si>
  <si>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</si>
  <si>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</si>
  <si>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</si>
  <si>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</si>
  <si>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</si>
  <si>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</si>
  <si>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</si>
  <si>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</si>
  <si>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</si>
  <si>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</si>
  <si>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</si>
  <si>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</si>
  <si>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</si>
  <si>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</si>
  <si>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</si>
  <si>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</si>
  <si>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</si>
  <si>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</si>
  <si>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</si>
  <si>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</si>
  <si>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</si>
  <si>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</si>
  <si>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</si>
  <si>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</si>
  <si>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</si>
  <si>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</si>
  <si>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</si>
  <si>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</si>
  <si>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</si>
  <si>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</si>
  <si>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</si>
  <si>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</si>
  <si>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</si>
  <si>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</si>
  <si>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</si>
  <si>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</si>
  <si>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</si>
  <si>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</si>
  <si>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</si>
  <si>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</si>
  <si>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</si>
  <si>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</si>
  <si>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</si>
  <si>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</si>
  <si>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</si>
  <si>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</si>
  <si>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</si>
  <si>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</si>
  <si>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</si>
  <si>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</si>
  <si>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</si>
  <si>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</si>
  <si>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</si>
  <si>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</si>
  <si>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</si>
  <si>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</si>
  <si>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</si>
  <si>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</si>
  <si>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</si>
  <si>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</si>
  <si>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</si>
  <si>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</si>
  <si>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</si>
  <si>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</si>
  <si>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</si>
  <si>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</si>
  <si>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</si>
  <si>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</si>
  <si>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</si>
  <si>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</si>
  <si>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</si>
  <si>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</si>
  <si>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</si>
  <si>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</si>
  <si>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</si>
  <si>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</si>
  <si>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</si>
  <si>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</si>
  <si>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</si>
  <si>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</si>
  <si>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</si>
  <si>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</si>
  <si>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</si>
  <si>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</si>
  <si>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</si>
  <si>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</si>
  <si>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</si>
  <si>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</si>
  <si>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</si>
  <si>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</si>
  <si>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</si>
  <si>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</si>
  <si>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</si>
  <si>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</si>
  <si>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</si>
  <si>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</si>
  <si>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</si>
  <si>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</si>
  <si>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</si>
  <si>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</si>
  <si>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</si>
  <si>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</si>
  <si>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</si>
  <si>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</si>
  <si>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</si>
  <si>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</si>
  <si>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</si>
  <si>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</si>
  <si>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</si>
  <si>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</si>
  <si>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</si>
  <si>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</si>
  <si>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</si>
  <si>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</si>
  <si>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</si>
  <si>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</si>
  <si>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</si>
  <si>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</si>
  <si>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</si>
  <si>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</si>
  <si>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</si>
  <si>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</si>
  <si>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</si>
  <si>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</si>
  <si>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</si>
  <si>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</si>
  <si>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</si>
  <si>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</si>
  <si>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</si>
  <si>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</si>
  <si>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</si>
  <si>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</si>
  <si>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</si>
  <si>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</si>
  <si>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</si>
  <si>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</si>
  <si>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</si>
  <si>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</si>
  <si>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</si>
  <si>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</si>
  <si>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</si>
  <si>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</si>
  <si>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</si>
  <si>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</si>
  <si>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</si>
  <si>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</si>
  <si>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</si>
  <si>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</si>
  <si>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</si>
  <si>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</si>
  <si>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</si>
  <si>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</si>
  <si>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</si>
  <si>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</si>
  <si>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</si>
  <si>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</si>
  <si>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</si>
  <si>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</si>
  <si>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</si>
  <si>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</si>
  <si>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</si>
  <si>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</si>
  <si>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</si>
  <si>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</si>
  <si>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</si>
  <si>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</si>
  <si>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</si>
  <si>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</si>
  <si>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</si>
  <si>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</si>
  <si>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</si>
  <si>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</si>
  <si>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</si>
  <si>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</si>
  <si>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</si>
  <si>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</si>
  <si>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</si>
  <si>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</si>
  <si>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</si>
  <si>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</si>
  <si>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</si>
  <si>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</si>
  <si>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</si>
  <si>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</si>
  <si>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</si>
  <si>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</si>
  <si>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</si>
  <si>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</si>
  <si>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</si>
  <si>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</si>
  <si>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</si>
  <si>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</si>
  <si>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</si>
  <si>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</si>
  <si>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</si>
  <si>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</si>
  <si>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</si>
  <si>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</si>
  <si>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</si>
  <si>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</si>
  <si>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</si>
  <si>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</si>
  <si>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</si>
  <si>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</si>
  <si>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</si>
  <si>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</si>
  <si>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</si>
  <si>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</si>
  <si>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</si>
  <si>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</si>
  <si>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</si>
  <si>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</si>
  <si>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</si>
  <si>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</si>
  <si>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</si>
  <si>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</si>
  <si>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</si>
  <si>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</si>
  <si>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</si>
  <si>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</si>
  <si>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</si>
  <si>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</si>
  <si>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</si>
  <si>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</si>
  <si>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</si>
  <si>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</si>
  <si>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</si>
  <si>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</si>
  <si>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</si>
  <si>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</si>
  <si>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</si>
  <si>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</si>
  <si>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</si>
  <si>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</si>
  <si>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</si>
  <si>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</si>
  <si>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</si>
  <si>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</si>
  <si>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</si>
  <si>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</si>
  <si>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</si>
  <si>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</si>
  <si>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</si>
  <si>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</si>
  <si>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</si>
  <si>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</si>
  <si>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</si>
  <si>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</si>
  <si>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</si>
  <si>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</si>
  <si>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</si>
  <si>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</si>
  <si>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</si>
  <si>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</si>
  <si>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</si>
  <si>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</si>
  <si>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</si>
  <si>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</si>
  <si>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</si>
  <si>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</si>
  <si>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</si>
  <si>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</si>
  <si>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</si>
  <si>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</si>
  <si>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</si>
  <si>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</si>
  <si>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</si>
  <si>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</si>
  <si>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</si>
  <si>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</si>
  <si>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</si>
  <si>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</si>
  <si>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</si>
  <si>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</si>
  <si>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</si>
  <si>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</si>
  <si>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</si>
  <si>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</si>
  <si>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</si>
  <si>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</si>
  <si>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</si>
  <si>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</si>
  <si>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</si>
  <si>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</si>
  <si>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</si>
  <si>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</si>
  <si>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</si>
  <si>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</si>
  <si>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</si>
  <si>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</si>
  <si>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</si>
  <si>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</si>
  <si>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</si>
  <si>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</si>
  <si>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</si>
  <si>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</si>
  <si>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</si>
  <si>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</si>
  <si>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</si>
  <si>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</si>
  <si>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</si>
  <si>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</si>
  <si>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</si>
  <si>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</si>
  <si>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</si>
  <si>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</si>
  <si>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</si>
  <si>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</si>
  <si>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</si>
  <si>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</si>
  <si>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</si>
  <si>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</si>
  <si>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</si>
  <si>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</si>
  <si>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</si>
  <si>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</si>
  <si>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</si>
  <si>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</si>
  <si>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</si>
  <si>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</si>
  <si>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</si>
  <si>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</si>
  <si>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</si>
  <si>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</si>
  <si>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</si>
  <si>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</si>
  <si>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</si>
  <si>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</si>
  <si>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</si>
  <si>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</si>
  <si>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</si>
  <si>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</si>
  <si>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</si>
  <si>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</si>
  <si>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</si>
  <si>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</si>
  <si>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</si>
  <si>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</si>
  <si>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</si>
  <si>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</si>
  <si>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</si>
  <si>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</si>
  <si>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</si>
  <si>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</si>
  <si>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</si>
  <si>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</si>
  <si>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</si>
  <si>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</si>
  <si>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</si>
  <si>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</si>
  <si>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</si>
  <si>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</si>
  <si>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</si>
  <si>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</si>
  <si>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</si>
  <si>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</si>
  <si>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</si>
  <si>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</si>
  <si>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</si>
  <si>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</si>
  <si>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</si>
  <si>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</si>
  <si>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</si>
  <si>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</si>
  <si>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</si>
  <si>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</si>
  <si>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</si>
  <si>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</si>
  <si>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</si>
  <si>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</si>
  <si>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</si>
  <si>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</si>
  <si>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</si>
  <si>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</si>
  <si>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</si>
  <si>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</si>
  <si>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</si>
  <si>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</si>
  <si>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</si>
  <si>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</si>
  <si>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</si>
  <si>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</si>
  <si>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</si>
  <si>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</si>
  <si>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</si>
  <si>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</si>
  <si>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</si>
  <si>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</si>
  <si>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</si>
  <si>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</si>
  <si>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</si>
  <si>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</si>
  <si>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</si>
  <si>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</si>
  <si>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</si>
  <si>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</si>
  <si>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</si>
  <si>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</si>
  <si>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</si>
  <si>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</si>
  <si>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</si>
  <si>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</si>
  <si>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</si>
  <si>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</si>
  <si>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</si>
  <si>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</si>
  <si>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</si>
  <si>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</si>
  <si>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</si>
  <si>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</si>
  <si>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</si>
  <si>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</si>
  <si>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</si>
  <si>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</si>
  <si>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</si>
  <si>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</si>
  <si>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</si>
  <si>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</si>
  <si>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</si>
  <si>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</si>
  <si>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</si>
  <si>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</si>
  <si>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</si>
  <si>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</si>
  <si>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</si>
  <si>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</si>
  <si>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</si>
  <si>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</si>
  <si>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</si>
  <si>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</si>
  <si>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</si>
  <si>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</si>
  <si>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</si>
  <si>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</si>
  <si>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</si>
  <si>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</si>
  <si>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</si>
  <si>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</si>
  <si>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</si>
  <si>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</si>
  <si>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</si>
  <si>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</si>
  <si>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</si>
  <si>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</si>
  <si>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</si>
  <si>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</si>
  <si>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</si>
  <si>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</si>
  <si>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</si>
  <si>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</si>
  <si>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</si>
  <si>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</si>
  <si>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</si>
  <si>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</si>
  <si>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</si>
  <si>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</si>
  <si>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</si>
  <si>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</si>
  <si>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</si>
  <si>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</si>
  <si>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</si>
  <si>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</si>
  <si>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</si>
  <si>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</si>
  <si>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</si>
  <si>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</si>
  <si>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</si>
  <si>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</si>
  <si>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</si>
  <si>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</si>
  <si>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</si>
  <si>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</si>
  <si>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</si>
  <si>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</si>
  <si>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</si>
  <si>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</si>
  <si>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</si>
  <si>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</si>
  <si>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</si>
  <si>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</si>
  <si>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</si>
  <si>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</si>
  <si>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</si>
  <si>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</si>
  <si>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</si>
  <si>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</si>
  <si>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</si>
  <si>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</si>
  <si>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</si>
  <si>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</si>
  <si>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</si>
  <si>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</si>
  <si>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</si>
  <si>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</si>
  <si>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</si>
  <si>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</si>
  <si>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</si>
  <si>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</si>
  <si>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</si>
  <si>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</si>
  <si>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</si>
  <si>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</si>
  <si>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</si>
  <si>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</si>
  <si>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</si>
  <si>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</si>
  <si>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</si>
  <si>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</si>
  <si>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</si>
  <si>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</si>
  <si>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</si>
  <si>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</si>
  <si>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</si>
  <si>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</si>
  <si>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</si>
  <si>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</si>
  <si>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</si>
  <si>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</si>
  <si>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</si>
  <si>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</si>
  <si>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</si>
  <si>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</si>
  <si>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</si>
  <si>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</si>
  <si>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</si>
  <si>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</si>
  <si>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</si>
  <si>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</si>
  <si>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</si>
  <si>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</si>
  <si>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</si>
  <si>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</si>
  <si>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</si>
  <si>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</si>
  <si>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</si>
  <si>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</si>
  <si>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</si>
  <si>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</si>
  <si>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</si>
  <si>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</si>
  <si>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</si>
  <si>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</si>
  <si>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</si>
  <si>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</si>
  <si>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</si>
  <si>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</si>
  <si>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</si>
  <si>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</si>
  <si>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</si>
  <si>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</si>
  <si>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</si>
  <si>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</si>
  <si>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</si>
  <si>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</si>
  <si>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</si>
  <si>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</si>
  <si>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</si>
  <si>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</si>
  <si>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</si>
  <si>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</si>
  <si>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</si>
  <si>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</si>
  <si>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</si>
  <si>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</si>
  <si>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</si>
  <si>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</si>
  <si>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</si>
  <si>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</si>
  <si>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</si>
  <si>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</si>
  <si>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</si>
  <si>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</si>
  <si>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</si>
  <si>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</si>
  <si>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</si>
  <si>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</si>
  <si>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</si>
  <si>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</si>
  <si>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</si>
  <si>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</si>
  <si>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</si>
  <si>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</si>
  <si>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</si>
  <si>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</si>
  <si>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</si>
  <si>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</si>
  <si>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</si>
  <si>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</si>
  <si>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</si>
  <si>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</si>
  <si>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</si>
  <si>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</si>
  <si>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</si>
  <si>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</si>
  <si>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</si>
  <si>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</si>
  <si>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</si>
  <si>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</si>
  <si>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</si>
  <si>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</si>
  <si>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</si>
  <si>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</si>
  <si>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</si>
  <si>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</si>
  <si>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</si>
  <si>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</si>
  <si>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</si>
  <si>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</si>
  <si>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</si>
  <si>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开服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</si>
  <si>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</si>
  <si>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</si>
  <si>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</si>
  <si>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</si>
  <si>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塞纳</t>
    <phoneticPr fontId="73" type="noConversion"/>
  </si>
  <si>
    <t>1.8</t>
    <phoneticPr fontId="73" type="noConversion"/>
  </si>
  <si>
    <t>1.9</t>
    <phoneticPr fontId="73" type="noConversion"/>
  </si>
  <si>
    <t>自燃</t>
    <phoneticPr fontId="73" type="noConversion"/>
  </si>
  <si>
    <t>2.0</t>
    <phoneticPr fontId="73" type="noConversion"/>
  </si>
  <si>
    <t>电莲花</t>
    <phoneticPr fontId="73" type="noConversion"/>
  </si>
  <si>
    <t>2.1</t>
    <phoneticPr fontId="73" type="noConversion"/>
  </si>
  <si>
    <t>C2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</si>
  <si>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</si>
  <si>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</si>
  <si>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</si>
  <si>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</si>
  <si>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</si>
  <si>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</si>
  <si>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</si>
  <si>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</si>
  <si>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</si>
  <si>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3" type="noConversion"/>
  </si>
  <si>
    <t>AVJ</t>
    <phoneticPr fontId="73" type="noConversion"/>
  </si>
  <si>
    <t>Jesko</t>
    <phoneticPr fontId="73" type="noConversion"/>
  </si>
  <si>
    <t>秋王</t>
    <phoneticPr fontId="73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</si>
  <si>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</si>
  <si>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</si>
  <si>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</si>
  <si>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</si>
  <si>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</si>
  <si>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</si>
  <si>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</si>
  <si>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</si>
  <si>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</si>
  <si>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</si>
  <si>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</si>
  <si>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</si>
  <si>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</si>
  <si>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</si>
  <si>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</si>
  <si>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</si>
  <si>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</si>
  <si>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</si>
  <si>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</si>
  <si>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</si>
  <si>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</si>
  <si>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</si>
  <si>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</si>
  <si>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</si>
  <si>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</si>
  <si>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</si>
  <si>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</si>
  <si>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</si>
  <si>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</si>
  <si>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</si>
  <si>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</si>
  <si>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</si>
  <si>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</si>
  <si>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</si>
  <si>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</si>
  <si>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</si>
  <si>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</si>
  <si>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</si>
  <si>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</si>
  <si>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</si>
  <si>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</si>
  <si>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</si>
  <si>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</si>
  <si>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</si>
  <si>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</si>
  <si>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</si>
  <si>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</si>
  <si>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</si>
  <si>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</si>
  <si>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</si>
  <si>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</si>
  <si>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</si>
  <si>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</si>
  <si>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</si>
  <si>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</si>
  <si>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</si>
  <si>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</si>
  <si>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</si>
  <si>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</si>
  <si>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</si>
  <si>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</si>
  <si>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</si>
  <si>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</si>
  <si>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</si>
  <si>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</si>
  <si>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</si>
  <si>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</si>
  <si>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</si>
  <si>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</si>
  <si>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</si>
  <si>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</si>
  <si>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</si>
  <si>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</si>
  <si>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</si>
  <si>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</si>
  <si>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</si>
  <si>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</si>
  <si>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</si>
  <si>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</si>
  <si>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</si>
  <si>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</si>
  <si>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</si>
  <si>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</si>
  <si>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</si>
  <si>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</si>
  <si>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</si>
  <si>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</si>
  <si>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</si>
  <si>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</si>
  <si>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</si>
  <si>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</si>
  <si>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</si>
  <si>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</si>
  <si>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</si>
  <si>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</si>
  <si>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</si>
  <si>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</si>
  <si>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</si>
  <si>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</si>
  <si>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</si>
  <si>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</si>
  <si>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</si>
  <si>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</si>
  <si>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</si>
  <si>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</si>
  <si>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</si>
  <si>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</si>
  <si>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</si>
  <si>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</si>
  <si>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</si>
  <si>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</si>
  <si>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</si>
  <si>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</si>
  <si>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</si>
  <si>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</si>
  <si>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</si>
  <si>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</si>
  <si>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</si>
  <si>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</si>
  <si>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</si>
  <si>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</si>
  <si>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</si>
  <si>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</si>
  <si>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</si>
  <si>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</si>
  <si>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</si>
  <si>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</si>
  <si>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</si>
  <si>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</si>
  <si>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</si>
  <si>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</si>
  <si>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</si>
  <si>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</si>
  <si>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</si>
  <si>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</si>
  <si>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</si>
  <si>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</si>
  <si>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</si>
  <si>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</si>
  <si>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</si>
  <si>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</si>
  <si>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</si>
  <si>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</si>
  <si>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</si>
  <si>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</si>
  <si>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</si>
  <si>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</si>
  <si>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</si>
  <si>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</si>
  <si>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</si>
  <si>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</si>
  <si>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</si>
  <si>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</si>
  <si>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</si>
  <si>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</si>
  <si>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</si>
  <si>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</si>
  <si>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</si>
  <si>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</si>
  <si>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</si>
  <si>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</si>
  <si>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</si>
  <si>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</si>
  <si>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</si>
  <si>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</si>
  <si>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</si>
  <si>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</si>
  <si>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</si>
  <si>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</si>
  <si>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</si>
  <si>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</si>
  <si>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</si>
  <si>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</si>
  <si>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</si>
  <si>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</si>
  <si>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</si>
  <si>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</si>
  <si>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</si>
  <si>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</si>
  <si>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</si>
  <si>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</si>
  <si>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</si>
  <si>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</si>
  <si>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</si>
  <si>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</si>
  <si>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</si>
  <si>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</si>
  <si>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</si>
  <si>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</si>
  <si>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</si>
  <si>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</si>
  <si>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</si>
  <si>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</si>
  <si>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</si>
  <si>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</si>
  <si>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</si>
  <si>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</si>
  <si>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</si>
  <si>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</si>
  <si>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</si>
  <si>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</si>
  <si>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</si>
  <si>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</si>
  <si>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</si>
  <si>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</si>
  <si>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</si>
  <si>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</si>
  <si>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</si>
  <si>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</si>
  <si>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</si>
  <si>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</si>
  <si>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</si>
  <si>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</si>
  <si>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</si>
  <si>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</si>
  <si>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</si>
  <si>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</si>
  <si>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</si>
  <si>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</si>
  <si>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</si>
  <si>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</si>
  <si>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</si>
  <si>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</si>
  <si>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</si>
  <si>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</si>
  <si>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</si>
  <si>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</si>
  <si>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</si>
  <si>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</si>
  <si>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</si>
  <si>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</si>
  <si>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</si>
  <si>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</si>
  <si>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</si>
  <si>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</si>
  <si>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</si>
  <si>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</si>
  <si>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</si>
  <si>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</si>
  <si>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</si>
  <si>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</si>
  <si>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</si>
  <si>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</si>
  <si>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</si>
  <si>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</si>
  <si>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</si>
  <si>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</si>
  <si>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</si>
  <si>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</si>
  <si>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</si>
  <si>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</si>
  <si>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</si>
  <si>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</si>
  <si>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</si>
  <si>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</si>
  <si>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</si>
  <si>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</si>
  <si>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</si>
  <si>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</si>
  <si>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</si>
  <si>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</si>
  <si>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</si>
  <si>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</si>
  <si>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</si>
  <si>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</si>
  <si>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</si>
  <si>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</si>
  <si>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</si>
  <si>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</si>
  <si>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</si>
  <si>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</si>
  <si>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</si>
  <si>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</si>
  <si>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</si>
  <si>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</si>
  <si>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</si>
  <si>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</si>
  <si>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</si>
  <si>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</si>
  <si>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</si>
  <si>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</si>
  <si>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</si>
  <si>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</si>
  <si>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</si>
  <si>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</si>
  <si>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</si>
  <si>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</si>
  <si>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</si>
  <si>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</si>
  <si>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</si>
  <si>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</si>
  <si>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</si>
  <si>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</si>
  <si>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</si>
  <si>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</si>
  <si>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</si>
  <si>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</si>
  <si>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</si>
  <si>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</si>
  <si>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</si>
  <si>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</si>
  <si>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</si>
  <si>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</si>
  <si>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</si>
  <si>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</si>
  <si>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</si>
  <si>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</si>
  <si>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</si>
  <si>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</si>
  <si>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</si>
  <si>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</si>
  <si>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</si>
  <si>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</si>
  <si>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</si>
  <si>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</si>
  <si>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</si>
  <si>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</si>
  <si>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</si>
  <si>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</si>
  <si>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</si>
  <si>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</si>
  <si>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</si>
  <si>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</si>
  <si>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</si>
  <si>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</si>
  <si>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</si>
  <si>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</si>
  <si>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</si>
  <si>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</si>
  <si>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</si>
  <si>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</si>
  <si>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</si>
  <si>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</si>
  <si>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</si>
  <si>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</si>
  <si>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</si>
  <si>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</si>
  <si>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</si>
  <si>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</si>
  <si>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</si>
  <si>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</si>
  <si>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</si>
  <si>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</si>
  <si>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</si>
  <si>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</si>
  <si>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</si>
  <si>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</si>
  <si>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</si>
  <si>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</si>
  <si>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</si>
  <si>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</si>
  <si>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</si>
  <si>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</si>
  <si>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</si>
  <si>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</si>
  <si>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</si>
  <si>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</si>
  <si>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</si>
  <si>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</si>
  <si>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</si>
  <si>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</si>
  <si>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</si>
  <si>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</si>
  <si>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</si>
  <si>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</si>
  <si>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</si>
  <si>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</si>
  <si>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</si>
  <si>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</si>
  <si>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</si>
  <si>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</si>
  <si>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</si>
  <si>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</si>
  <si>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</si>
  <si>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</si>
  <si>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</si>
  <si>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</si>
  <si>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</si>
  <si>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</si>
  <si>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</si>
  <si>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</si>
  <si>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</si>
  <si>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</si>
  <si>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</si>
  <si>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</si>
  <si>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</si>
  <si>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</si>
  <si>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</si>
  <si>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</si>
  <si>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</si>
  <si>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</si>
  <si>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</si>
  <si>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</si>
  <si>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</si>
  <si>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</si>
  <si>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</si>
  <si>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</si>
  <si>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</si>
  <si>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</si>
  <si>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</si>
  <si>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</si>
  <si>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</si>
  <si>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</si>
  <si>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</si>
  <si>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</si>
  <si>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</si>
  <si>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</si>
  <si>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</si>
  <si>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</si>
  <si>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</si>
  <si>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</si>
  <si>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</si>
  <si>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</si>
  <si>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</si>
  <si>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</si>
  <si>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</si>
  <si>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</si>
  <si>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</si>
  <si>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</si>
  <si>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</si>
  <si>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</si>
  <si>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</si>
  <si>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</si>
  <si>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</si>
  <si>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</si>
  <si>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</si>
  <si>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</si>
  <si>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</si>
  <si>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</si>
  <si>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</si>
  <si>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</si>
  <si>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</si>
  <si>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</si>
  <si>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</si>
  <si>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</si>
  <si>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</si>
  <si>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</si>
  <si>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</si>
  <si>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</si>
  <si>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</si>
  <si>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</si>
  <si>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</si>
  <si>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</si>
  <si>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</si>
  <si>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</si>
  <si>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</si>
  <si>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</si>
  <si>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</si>
  <si>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</si>
  <si>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</si>
  <si>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</si>
  <si>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</si>
  <si>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</si>
  <si>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</si>
  <si>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</si>
  <si>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</si>
  <si>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</si>
  <si>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</si>
  <si>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</si>
  <si>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</si>
  <si>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</si>
  <si>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</si>
  <si>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</si>
  <si>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</si>
  <si>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</si>
  <si>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</si>
  <si>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</si>
  <si>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</si>
  <si>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</si>
  <si>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</si>
  <si>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</si>
  <si>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</si>
  <si>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</si>
  <si>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</si>
  <si>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</si>
  <si>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</si>
  <si>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</si>
  <si>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</si>
  <si>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</si>
  <si>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</si>
  <si>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</si>
  <si>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</si>
  <si>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</si>
  <si>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</si>
  <si>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</si>
  <si>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</si>
  <si>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</si>
  <si>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</si>
  <si>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</si>
  <si>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</si>
  <si>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</si>
  <si>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</si>
  <si>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</si>
  <si>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</si>
  <si>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</si>
  <si>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</si>
  <si>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</si>
  <si>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</si>
  <si>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</si>
  <si>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</si>
  <si>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</si>
  <si>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</si>
  <si>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</si>
  <si>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</si>
  <si>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</si>
  <si>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</si>
  <si>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</si>
  <si>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</si>
  <si>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</si>
  <si>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</si>
  <si>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</si>
  <si>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</si>
  <si>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</si>
  <si>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</si>
  <si>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</si>
  <si>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</si>
  <si>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</si>
  <si>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</si>
  <si>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</si>
  <si>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</si>
  <si>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</si>
  <si>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</si>
  <si>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</si>
  <si>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</si>
  <si>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</si>
  <si>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</si>
  <si>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</si>
  <si>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</si>
  <si>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</si>
  <si>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</si>
  <si>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</si>
  <si>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</si>
  <si>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</si>
  <si>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</si>
  <si>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</si>
  <si>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</si>
  <si>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</si>
  <si>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</si>
  <si>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</si>
  <si>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</si>
  <si>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</si>
  <si>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</si>
  <si>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</si>
  <si>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</si>
  <si>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</si>
  <si>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</si>
  <si>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</si>
  <si>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</si>
  <si>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</si>
  <si>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</si>
  <si>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</si>
  <si>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</si>
  <si>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</si>
  <si>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</si>
  <si>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</si>
  <si>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</si>
  <si>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</si>
  <si>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</si>
  <si>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</si>
  <si>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</si>
  <si>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</si>
  <si>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</si>
  <si>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</si>
  <si>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</si>
  <si>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</si>
  <si>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</si>
  <si>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</si>
  <si>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</si>
  <si>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</si>
  <si>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</si>
  <si>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</si>
  <si>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</si>
  <si>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</si>
  <si>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</si>
  <si>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</si>
  <si>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</si>
  <si>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</si>
  <si>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</si>
  <si>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</si>
  <si>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</si>
  <si>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</si>
  <si>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</si>
  <si>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</si>
  <si>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</si>
  <si>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</si>
  <si>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</si>
  <si>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</si>
  <si>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</si>
  <si>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</si>
  <si>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</si>
  <si>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</si>
  <si>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</si>
  <si>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</si>
  <si>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</si>
  <si>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</si>
  <si>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</si>
  <si>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</si>
  <si>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</si>
  <si>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</si>
  <si>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</si>
  <si>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</si>
  <si>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</si>
  <si>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</si>
  <si>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</si>
  <si>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</si>
  <si>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</si>
  <si>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</si>
  <si>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</si>
  <si>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</si>
  <si>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</si>
  <si>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</si>
  <si>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</si>
  <si>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</si>
  <si>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</si>
  <si>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</si>
  <si>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</si>
  <si>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</si>
  <si>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</si>
  <si>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</si>
  <si>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</si>
  <si>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</si>
  <si>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</si>
  <si>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</si>
  <si>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</si>
  <si>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</si>
  <si>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</si>
  <si>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</si>
  <si>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</si>
  <si>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</si>
  <si>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</si>
  <si>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</si>
  <si>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</si>
  <si>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</si>
  <si>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</si>
  <si>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</si>
  <si>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</si>
  <si>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</si>
  <si>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</si>
  <si>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</si>
  <si>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</si>
  <si>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</si>
  <si>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</si>
  <si>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</si>
  <si>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</si>
  <si>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</si>
  <si>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</si>
  <si>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</si>
  <si>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</si>
  <si>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</si>
  <si>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</si>
  <si>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McLaren Solus GT🔑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</si>
  <si>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</si>
  <si>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</si>
  <si>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</si>
  <si>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</si>
  <si>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</si>
  <si>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</si>
  <si>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</si>
  <si>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</si>
  <si>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</si>
  <si>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</si>
  <si>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</si>
  <si>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</si>
  <si>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</si>
  <si>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</si>
  <si>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</si>
  <si>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</si>
  <si>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</si>
  <si>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</si>
  <si>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</si>
  <si>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</si>
  <si>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</si>
  <si>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</si>
  <si>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</si>
  <si>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</si>
  <si>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</si>
  <si>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</si>
  <si>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</si>
  <si>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</si>
  <si>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</si>
  <si>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</si>
  <si>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</si>
  <si>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</si>
  <si>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</si>
  <si>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</si>
  <si>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</si>
  <si>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</si>
  <si>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</si>
  <si>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</si>
  <si>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</si>
  <si>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</si>
  <si>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</si>
  <si>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</si>
  <si>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</si>
  <si>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</si>
  <si>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</si>
  <si>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</si>
  <si>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</si>
  <si>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</si>
  <si>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</si>
  <si>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</si>
  <si>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</si>
  <si>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</si>
  <si>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</si>
  <si>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</si>
  <si>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</si>
  <si>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</si>
  <si>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</si>
  <si>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</si>
  <si>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</si>
  <si>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</si>
  <si>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</si>
  <si>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</si>
  <si>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</si>
  <si>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</si>
  <si>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</si>
  <si>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</si>
  <si>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</si>
  <si>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</si>
  <si>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</si>
  <si>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</si>
  <si>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</si>
  <si>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</si>
  <si>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</si>
  <si>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</si>
  <si>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</si>
  <si>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</si>
  <si>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</si>
  <si>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</si>
  <si>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</si>
  <si>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</si>
  <si>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</si>
  <si>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</si>
  <si>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</si>
  <si>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</si>
  <si>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</si>
  <si>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</si>
  <si>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</si>
  <si>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</si>
  <si>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</si>
  <si>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</si>
  <si>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</si>
  <si>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</si>
  <si>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</si>
  <si>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</si>
  <si>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</si>
  <si>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</si>
  <si>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</si>
  <si>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</si>
  <si>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</si>
  <si>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</si>
  <si>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</si>
  <si>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</si>
  <si>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</si>
  <si>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</si>
  <si>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</si>
  <si>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</si>
  <si>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</si>
  <si>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</si>
  <si>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</si>
  <si>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</si>
  <si>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</si>
  <si>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</si>
  <si>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</si>
  <si>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</si>
  <si>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</si>
  <si>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</si>
  <si>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</si>
  <si>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</si>
  <si>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</si>
  <si>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</si>
  <si>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</si>
  <si>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</si>
  <si>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</si>
  <si>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</si>
  <si>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</si>
  <si>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</si>
  <si>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</si>
  <si>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</si>
  <si>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</si>
  <si>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</si>
  <si>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</si>
  <si>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</si>
  <si>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</si>
  <si>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</si>
  <si>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</si>
  <si>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</si>
  <si>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</si>
  <si>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</si>
  <si>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</si>
  <si>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</si>
  <si>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</si>
  <si>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</si>
  <si>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</si>
  <si>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</si>
  <si>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</si>
  <si>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</si>
  <si>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</si>
  <si>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</si>
  <si>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</si>
  <si>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</si>
  <si>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</si>
  <si>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</si>
  <si>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</si>
  <si>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</si>
  <si>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</si>
  <si>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</si>
  <si>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</si>
  <si>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</si>
  <si>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</si>
  <si>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</si>
  <si>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</si>
  <si>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</si>
  <si>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</si>
  <si>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</si>
  <si>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</si>
  <si>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</si>
  <si>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</si>
  <si>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</si>
  <si>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</si>
  <si>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</si>
  <si>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</si>
  <si>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</si>
  <si>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</si>
  <si>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</si>
  <si>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</si>
  <si>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</si>
  <si>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</si>
  <si>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</si>
  <si>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</si>
  <si>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</si>
  <si>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</si>
  <si>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</si>
  <si>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</si>
  <si>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</si>
  <si>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</si>
  <si>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</si>
  <si>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</si>
  <si>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</si>
  <si>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</si>
  <si>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</si>
  <si>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</si>
  <si>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</si>
  <si>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</si>
  <si>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</si>
  <si>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</si>
  <si>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</si>
  <si>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</si>
  <si>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</si>
  <si>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</si>
  <si>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</si>
  <si>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</si>
  <si>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</si>
  <si>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</si>
  <si>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</si>
  <si>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</si>
  <si>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</si>
  <si>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</si>
  <si>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</si>
  <si>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</si>
  <si>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</si>
  <si>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</si>
  <si>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</si>
  <si>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</si>
  <si>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</si>
  <si>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</si>
  <si>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</si>
  <si>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</si>
  <si>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</si>
  <si>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</si>
  <si>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</si>
  <si>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</si>
  <si>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</si>
  <si>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</si>
  <si>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</si>
  <si>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</si>
  <si>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</si>
  <si>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</si>
  <si>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</si>
  <si>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</si>
  <si>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</si>
  <si>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</si>
  <si>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</si>
  <si>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</si>
  <si>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</si>
  <si>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</si>
  <si>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</si>
  <si>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</si>
  <si>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</si>
  <si>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</si>
  <si>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</si>
  <si>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</si>
  <si>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</si>
  <si>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</si>
  <si>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</si>
  <si>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</si>
  <si>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</si>
  <si>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</si>
  <si>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</si>
  <si>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</si>
  <si>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</si>
  <si>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</si>
  <si>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</si>
  <si>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</si>
  <si>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</si>
  <si>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</si>
  <si>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</si>
  <si>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</si>
  <si>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</si>
  <si>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</si>
  <si>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</si>
  <si>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</si>
  <si>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</si>
  <si>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</si>
  <si>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</si>
  <si>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</si>
  <si>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</si>
  <si>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</si>
  <si>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</si>
  <si>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</si>
  <si>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</si>
  <si>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</si>
  <si>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</si>
  <si>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</si>
  <si>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</si>
  <si>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</si>
  <si>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</si>
  <si>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</si>
  <si>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</si>
  <si>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</si>
  <si>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</si>
  <si>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</si>
  <si>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</si>
  <si>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</si>
  <si>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</si>
  <si>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</si>
  <si>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</si>
  <si>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</si>
  <si>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</si>
  <si>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</si>
  <si>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</si>
  <si>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</si>
  <si>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</si>
  <si>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</si>
  <si>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</si>
  <si>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</si>
  <si>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</si>
  <si>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</si>
  <si>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</si>
  <si>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</si>
  <si>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</si>
  <si>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</si>
  <si>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</si>
  <si>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</si>
  <si>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</si>
  <si>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</si>
  <si>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</si>
  <si>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t>Dodge Challenger SRT8 Security [估算]</t>
    <phoneticPr fontId="2" type="noConversion"/>
  </si>
  <si>
    <t>Bugatti Chiron Security [估算]</t>
    <phoneticPr fontId="2" type="noConversion"/>
  </si>
  <si>
    <t>Lamborghini Gallardo Security [估算]</t>
    <phoneticPr fontId="2" type="noConversion"/>
  </si>
  <si>
    <t>Porsche 911 GTS Security [估算]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</si>
  <si>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</si>
  <si>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</si>
  <si>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</si>
  <si>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</si>
  <si>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</si>
  <si>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</si>
  <si>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</si>
  <si>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</si>
  <si>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</si>
  <si>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</si>
  <si>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</si>
  <si>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</si>
  <si>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</si>
  <si>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</si>
  <si>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</si>
  <si>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</si>
  <si>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</si>
  <si>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</si>
  <si>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</si>
  <si>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</si>
  <si>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</si>
  <si>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</si>
  <si>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</si>
  <si>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</si>
  <si>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</si>
  <si>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</si>
  <si>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</si>
  <si>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</si>
  <si>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</si>
  <si>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</si>
  <si>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</si>
  <si>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</si>
  <si>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</si>
  <si>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</si>
  <si>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</si>
  <si>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</si>
  <si>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</si>
  <si>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</si>
  <si>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</si>
  <si>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</si>
  <si>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</si>
  <si>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</si>
  <si>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</si>
  <si>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</si>
  <si>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</si>
  <si>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</si>
  <si>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Boss Event</t>
    <phoneticPr fontId="2" type="noConversion"/>
  </si>
  <si>
    <t>Tartarus</t>
    <phoneticPr fontId="2" type="noConversion"/>
  </si>
  <si>
    <t>不知道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</si>
  <si>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</si>
  <si>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</si>
  <si>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</si>
  <si>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</si>
  <si>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</si>
  <si>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</si>
  <si>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</si>
  <si>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【待揭晓】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</si>
  <si>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</si>
  <si>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</si>
  <si>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</si>
  <si>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</si>
  <si>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</si>
  <si>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</si>
  <si>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24.3</t>
    <phoneticPr fontId="2" type="noConversion"/>
  </si>
  <si>
    <t>499p</t>
    <phoneticPr fontId="2" type="noConversion"/>
  </si>
  <si>
    <t>?</t>
    <phoneticPr fontId="2" type="noConversion"/>
  </si>
  <si>
    <t>Ferrari 499P Modificata</t>
    <phoneticPr fontId="2" type="noConversion"/>
  </si>
  <si>
    <t>Sabre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</si>
</sst>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6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全车数据表!$CK$3:$CK$281</c:f>
              <c:numCache>
                <c:formatCode>General</c:formatCode>
                <c:ptCount val="279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全车数据表!$CL$3:$CL$281</c:f>
              <c:numCache>
                <c:formatCode>General</c:formatCode>
                <c:ptCount val="279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全车数据表!$CM$3:$CM$281</c:f>
              <c:numCache>
                <c:formatCode>General</c:formatCode>
                <c:ptCount val="279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全车数据表!$CN$3:$CN$281</c:f>
              <c:numCache>
                <c:formatCode>General</c:formatCode>
                <c:ptCount val="279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全车数据表!$CO$3:$CO$281</c:f>
              <c:numCache>
                <c:formatCode>General</c:formatCode>
                <c:ptCount val="279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5">
                  <c:v>1</c:v>
                </c:pt>
                <c:pt idx="51">
                  <c:v>1</c:v>
                </c:pt>
                <c:pt idx="97">
                  <c:v>1</c:v>
                </c:pt>
                <c:pt idx="102">
                  <c:v>1</c:v>
                </c:pt>
                <c:pt idx="125">
                  <c:v>1</c:v>
                </c:pt>
                <c:pt idx="167">
                  <c:v>1</c:v>
                </c:pt>
                <c:pt idx="171">
                  <c:v>1</c:v>
                </c:pt>
                <c:pt idx="221">
                  <c:v>1</c:v>
                </c:pt>
                <c:pt idx="223">
                  <c:v>1</c:v>
                </c:pt>
                <c:pt idx="2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全车数据表!$CP$3:$CP$281</c:f>
              <c:numCache>
                <c:formatCode>General</c:formatCode>
                <c:ptCount val="279"/>
                <c:pt idx="26">
                  <c:v>1</c:v>
                </c:pt>
                <c:pt idx="71">
                  <c:v>1</c:v>
                </c:pt>
                <c:pt idx="76">
                  <c:v>1</c:v>
                </c:pt>
                <c:pt idx="85">
                  <c:v>1</c:v>
                </c:pt>
                <c:pt idx="119">
                  <c:v>1</c:v>
                </c:pt>
                <c:pt idx="124">
                  <c:v>1</c:v>
                </c:pt>
                <c:pt idx="127">
                  <c:v>1</c:v>
                </c:pt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全车数据表!$CQ$3:$CQ$281</c:f>
              <c:numCache>
                <c:formatCode>General</c:formatCode>
                <c:ptCount val="279"/>
                <c:pt idx="204">
                  <c:v>1</c:v>
                </c:pt>
                <c:pt idx="205">
                  <c:v>1</c:v>
                </c:pt>
                <c:pt idx="226">
                  <c:v>1</c:v>
                </c:pt>
                <c:pt idx="237">
                  <c:v>1</c:v>
                </c:pt>
                <c:pt idx="246">
                  <c:v>1</c:v>
                </c:pt>
                <c:pt idx="250">
                  <c:v>1</c:v>
                </c:pt>
                <c:pt idx="252">
                  <c:v>1</c:v>
                </c:pt>
                <c:pt idx="2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全车数据表!$CR$3:$CR$281</c:f>
              <c:numCache>
                <c:formatCode>0.0_ </c:formatCode>
                <c:ptCount val="279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8">
                  <c:v>292</c:v>
                </c:pt>
                <c:pt idx="39">
                  <c:v>280</c:v>
                </c:pt>
                <c:pt idx="41">
                  <c:v>250</c:v>
                </c:pt>
                <c:pt idx="42">
                  <c:v>300</c:v>
                </c:pt>
                <c:pt idx="43">
                  <c:v>310</c:v>
                </c:pt>
                <c:pt idx="44">
                  <c:v>305</c:v>
                </c:pt>
                <c:pt idx="45">
                  <c:v>282</c:v>
                </c:pt>
                <c:pt idx="49">
                  <c:v>285</c:v>
                </c:pt>
                <c:pt idx="51">
                  <c:v>305</c:v>
                </c:pt>
                <c:pt idx="52">
                  <c:v>300</c:v>
                </c:pt>
                <c:pt idx="54">
                  <c:v>300</c:v>
                </c:pt>
                <c:pt idx="56">
                  <c:v>306</c:v>
                </c:pt>
                <c:pt idx="57">
                  <c:v>305</c:v>
                </c:pt>
                <c:pt idx="62">
                  <c:v>305</c:v>
                </c:pt>
                <c:pt idx="65">
                  <c:v>324</c:v>
                </c:pt>
                <c:pt idx="66">
                  <c:v>300</c:v>
                </c:pt>
                <c:pt idx="68">
                  <c:v>295</c:v>
                </c:pt>
                <c:pt idx="69">
                  <c:v>340</c:v>
                </c:pt>
                <c:pt idx="71">
                  <c:v>322</c:v>
                </c:pt>
                <c:pt idx="74">
                  <c:v>304</c:v>
                </c:pt>
                <c:pt idx="76">
                  <c:v>312</c:v>
                </c:pt>
                <c:pt idx="79">
                  <c:v>305</c:v>
                </c:pt>
                <c:pt idx="82">
                  <c:v>340</c:v>
                </c:pt>
                <c:pt idx="85">
                  <c:v>325</c:v>
                </c:pt>
                <c:pt idx="90">
                  <c:v>312</c:v>
                </c:pt>
                <c:pt idx="91">
                  <c:v>322</c:v>
                </c:pt>
                <c:pt idx="92">
                  <c:v>322</c:v>
                </c:pt>
                <c:pt idx="94">
                  <c:v>313</c:v>
                </c:pt>
                <c:pt idx="95">
                  <c:v>310</c:v>
                </c:pt>
                <c:pt idx="96">
                  <c:v>348</c:v>
                </c:pt>
                <c:pt idx="97">
                  <c:v>320</c:v>
                </c:pt>
                <c:pt idx="99">
                  <c:v>320</c:v>
                </c:pt>
                <c:pt idx="102">
                  <c:v>350</c:v>
                </c:pt>
                <c:pt idx="104">
                  <c:v>300</c:v>
                </c:pt>
                <c:pt idx="106">
                  <c:v>330</c:v>
                </c:pt>
                <c:pt idx="109">
                  <c:v>330</c:v>
                </c:pt>
                <c:pt idx="113">
                  <c:v>350</c:v>
                </c:pt>
                <c:pt idx="117">
                  <c:v>340</c:v>
                </c:pt>
                <c:pt idx="119">
                  <c:v>342.3</c:v>
                </c:pt>
                <c:pt idx="121">
                  <c:v>314</c:v>
                </c:pt>
                <c:pt idx="122">
                  <c:v>320</c:v>
                </c:pt>
                <c:pt idx="123">
                  <c:v>322</c:v>
                </c:pt>
                <c:pt idx="124">
                  <c:v>335</c:v>
                </c:pt>
                <c:pt idx="125">
                  <c:v>353.2</c:v>
                </c:pt>
                <c:pt idx="127">
                  <c:v>350</c:v>
                </c:pt>
                <c:pt idx="130">
                  <c:v>360</c:v>
                </c:pt>
                <c:pt idx="131">
                  <c:v>334</c:v>
                </c:pt>
                <c:pt idx="132">
                  <c:v>339</c:v>
                </c:pt>
                <c:pt idx="133">
                  <c:v>318</c:v>
                </c:pt>
                <c:pt idx="139">
                  <c:v>325</c:v>
                </c:pt>
                <c:pt idx="140">
                  <c:v>330</c:v>
                </c:pt>
                <c:pt idx="142">
                  <c:v>325</c:v>
                </c:pt>
                <c:pt idx="144">
                  <c:v>312</c:v>
                </c:pt>
                <c:pt idx="145">
                  <c:v>330</c:v>
                </c:pt>
                <c:pt idx="147">
                  <c:v>350</c:v>
                </c:pt>
                <c:pt idx="149">
                  <c:v>364.2</c:v>
                </c:pt>
                <c:pt idx="151">
                  <c:v>357</c:v>
                </c:pt>
                <c:pt idx="156">
                  <c:v>328</c:v>
                </c:pt>
                <c:pt idx="157">
                  <c:v>315</c:v>
                </c:pt>
                <c:pt idx="158">
                  <c:v>313</c:v>
                </c:pt>
                <c:pt idx="159">
                  <c:v>333</c:v>
                </c:pt>
                <c:pt idx="160">
                  <c:v>340</c:v>
                </c:pt>
                <c:pt idx="162">
                  <c:v>350</c:v>
                </c:pt>
                <c:pt idx="163">
                  <c:v>350</c:v>
                </c:pt>
                <c:pt idx="165">
                  <c:v>350</c:v>
                </c:pt>
                <c:pt idx="167">
                  <c:v>340</c:v>
                </c:pt>
                <c:pt idx="168">
                  <c:v>335</c:v>
                </c:pt>
                <c:pt idx="169">
                  <c:v>341</c:v>
                </c:pt>
                <c:pt idx="170">
                  <c:v>354</c:v>
                </c:pt>
                <c:pt idx="171">
                  <c:v>350</c:v>
                </c:pt>
                <c:pt idx="175">
                  <c:v>345</c:v>
                </c:pt>
                <c:pt idx="176">
                  <c:v>320</c:v>
                </c:pt>
                <c:pt idx="179">
                  <c:v>356</c:v>
                </c:pt>
                <c:pt idx="181">
                  <c:v>350</c:v>
                </c:pt>
                <c:pt idx="182">
                  <c:v>360</c:v>
                </c:pt>
                <c:pt idx="186">
                  <c:v>375</c:v>
                </c:pt>
                <c:pt idx="188">
                  <c:v>360</c:v>
                </c:pt>
                <c:pt idx="189">
                  <c:v>340</c:v>
                </c:pt>
                <c:pt idx="190">
                  <c:v>350</c:v>
                </c:pt>
                <c:pt idx="192">
                  <c:v>350</c:v>
                </c:pt>
                <c:pt idx="194">
                  <c:v>350</c:v>
                </c:pt>
                <c:pt idx="195">
                  <c:v>340</c:v>
                </c:pt>
                <c:pt idx="198">
                  <c:v>354</c:v>
                </c:pt>
                <c:pt idx="201">
                  <c:v>350</c:v>
                </c:pt>
                <c:pt idx="204">
                  <c:v>354</c:v>
                </c:pt>
                <c:pt idx="205">
                  <c:v>360</c:v>
                </c:pt>
                <c:pt idx="212">
                  <c:v>350</c:v>
                </c:pt>
                <c:pt idx="213">
                  <c:v>350</c:v>
                </c:pt>
                <c:pt idx="215">
                  <c:v>370</c:v>
                </c:pt>
                <c:pt idx="216">
                  <c:v>395</c:v>
                </c:pt>
                <c:pt idx="218">
                  <c:v>355</c:v>
                </c:pt>
                <c:pt idx="221">
                  <c:v>350</c:v>
                </c:pt>
                <c:pt idx="223">
                  <c:v>434</c:v>
                </c:pt>
                <c:pt idx="226">
                  <c:v>340</c:v>
                </c:pt>
                <c:pt idx="228">
                  <c:v>340</c:v>
                </c:pt>
                <c:pt idx="230">
                  <c:v>380.8</c:v>
                </c:pt>
                <c:pt idx="233">
                  <c:v>405</c:v>
                </c:pt>
                <c:pt idx="234">
                  <c:v>360</c:v>
                </c:pt>
                <c:pt idx="235">
                  <c:v>402</c:v>
                </c:pt>
                <c:pt idx="237">
                  <c:v>350</c:v>
                </c:pt>
                <c:pt idx="239">
                  <c:v>403</c:v>
                </c:pt>
                <c:pt idx="241">
                  <c:v>440.9</c:v>
                </c:pt>
                <c:pt idx="244">
                  <c:v>350</c:v>
                </c:pt>
                <c:pt idx="246">
                  <c:v>395</c:v>
                </c:pt>
                <c:pt idx="248">
                  <c:v>420</c:v>
                </c:pt>
                <c:pt idx="249">
                  <c:v>434</c:v>
                </c:pt>
                <c:pt idx="250">
                  <c:v>380</c:v>
                </c:pt>
                <c:pt idx="252">
                  <c:v>403</c:v>
                </c:pt>
                <c:pt idx="256">
                  <c:v>484</c:v>
                </c:pt>
                <c:pt idx="261">
                  <c:v>400</c:v>
                </c:pt>
                <c:pt idx="262">
                  <c:v>412</c:v>
                </c:pt>
                <c:pt idx="264">
                  <c:v>482.8</c:v>
                </c:pt>
                <c:pt idx="268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全车数据表!$CS$3:$CS$281</c:f>
              <c:numCache>
                <c:formatCode>0.00_ </c:formatCode>
                <c:ptCount val="279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8">
                  <c:v>64</c:v>
                </c:pt>
                <c:pt idx="39">
                  <c:v>63.1</c:v>
                </c:pt>
                <c:pt idx="41">
                  <c:v>63.1</c:v>
                </c:pt>
                <c:pt idx="42">
                  <c:v>62.2</c:v>
                </c:pt>
                <c:pt idx="43">
                  <c:v>65.8</c:v>
                </c:pt>
                <c:pt idx="44">
                  <c:v>65.8</c:v>
                </c:pt>
                <c:pt idx="45">
                  <c:v>73</c:v>
                </c:pt>
                <c:pt idx="49">
                  <c:v>68.5</c:v>
                </c:pt>
                <c:pt idx="51">
                  <c:v>64.900000000000006</c:v>
                </c:pt>
                <c:pt idx="52">
                  <c:v>69.400000000000006</c:v>
                </c:pt>
                <c:pt idx="54">
                  <c:v>75.7</c:v>
                </c:pt>
                <c:pt idx="56">
                  <c:v>75.7</c:v>
                </c:pt>
                <c:pt idx="57">
                  <c:v>60.4</c:v>
                </c:pt>
                <c:pt idx="62">
                  <c:v>81.099999999999994</c:v>
                </c:pt>
                <c:pt idx="65">
                  <c:v>63.1</c:v>
                </c:pt>
                <c:pt idx="66">
                  <c:v>73.900000000000006</c:v>
                </c:pt>
                <c:pt idx="68">
                  <c:v>60.85</c:v>
                </c:pt>
                <c:pt idx="69">
                  <c:v>67.599999999999994</c:v>
                </c:pt>
                <c:pt idx="71">
                  <c:v>67.599999999999994</c:v>
                </c:pt>
                <c:pt idx="74">
                  <c:v>60.4</c:v>
                </c:pt>
                <c:pt idx="76">
                  <c:v>73</c:v>
                </c:pt>
                <c:pt idx="79">
                  <c:v>71.2</c:v>
                </c:pt>
                <c:pt idx="82">
                  <c:v>71.2</c:v>
                </c:pt>
                <c:pt idx="85">
                  <c:v>67.599999999999994</c:v>
                </c:pt>
                <c:pt idx="90">
                  <c:v>64.900000000000006</c:v>
                </c:pt>
                <c:pt idx="91">
                  <c:v>66.7</c:v>
                </c:pt>
                <c:pt idx="92">
                  <c:v>66.7</c:v>
                </c:pt>
                <c:pt idx="94">
                  <c:v>73.900000000000006</c:v>
                </c:pt>
                <c:pt idx="95">
                  <c:v>66.7</c:v>
                </c:pt>
                <c:pt idx="96">
                  <c:v>70.3</c:v>
                </c:pt>
                <c:pt idx="97">
                  <c:v>73</c:v>
                </c:pt>
                <c:pt idx="99">
                  <c:v>69.400000000000006</c:v>
                </c:pt>
                <c:pt idx="102">
                  <c:v>68.5</c:v>
                </c:pt>
                <c:pt idx="104">
                  <c:v>76.599999999999994</c:v>
                </c:pt>
                <c:pt idx="106">
                  <c:v>71.2</c:v>
                </c:pt>
                <c:pt idx="109">
                  <c:v>73</c:v>
                </c:pt>
                <c:pt idx="113">
                  <c:v>73</c:v>
                </c:pt>
                <c:pt idx="117">
                  <c:v>73.900000000000006</c:v>
                </c:pt>
                <c:pt idx="119">
                  <c:v>69.400000000000006</c:v>
                </c:pt>
                <c:pt idx="121">
                  <c:v>67.599999999999994</c:v>
                </c:pt>
                <c:pt idx="122">
                  <c:v>71.2</c:v>
                </c:pt>
                <c:pt idx="123">
                  <c:v>68.5</c:v>
                </c:pt>
                <c:pt idx="124">
                  <c:v>75.7</c:v>
                </c:pt>
                <c:pt idx="125">
                  <c:v>69.569999999999993</c:v>
                </c:pt>
                <c:pt idx="127">
                  <c:v>67.150000000000006</c:v>
                </c:pt>
                <c:pt idx="130">
                  <c:v>73</c:v>
                </c:pt>
                <c:pt idx="131">
                  <c:v>67.599999999999994</c:v>
                </c:pt>
                <c:pt idx="132">
                  <c:v>69.400000000000006</c:v>
                </c:pt>
                <c:pt idx="133">
                  <c:v>76.150000000000006</c:v>
                </c:pt>
                <c:pt idx="139">
                  <c:v>72.099999999999994</c:v>
                </c:pt>
                <c:pt idx="140">
                  <c:v>68.5</c:v>
                </c:pt>
                <c:pt idx="142">
                  <c:v>74.8</c:v>
                </c:pt>
                <c:pt idx="144">
                  <c:v>71.2</c:v>
                </c:pt>
                <c:pt idx="145">
                  <c:v>73</c:v>
                </c:pt>
                <c:pt idx="147">
                  <c:v>73</c:v>
                </c:pt>
                <c:pt idx="149">
                  <c:v>65.989999999999995</c:v>
                </c:pt>
                <c:pt idx="151">
                  <c:v>68.5</c:v>
                </c:pt>
                <c:pt idx="156">
                  <c:v>73</c:v>
                </c:pt>
                <c:pt idx="157">
                  <c:v>77.5</c:v>
                </c:pt>
                <c:pt idx="158">
                  <c:v>75.7</c:v>
                </c:pt>
                <c:pt idx="159">
                  <c:v>73.900000000000006</c:v>
                </c:pt>
                <c:pt idx="160">
                  <c:v>73</c:v>
                </c:pt>
                <c:pt idx="162">
                  <c:v>73</c:v>
                </c:pt>
                <c:pt idx="163">
                  <c:v>74.8</c:v>
                </c:pt>
                <c:pt idx="165">
                  <c:v>74.8</c:v>
                </c:pt>
                <c:pt idx="167">
                  <c:v>73.900000000000006</c:v>
                </c:pt>
                <c:pt idx="168">
                  <c:v>74.8</c:v>
                </c:pt>
                <c:pt idx="169">
                  <c:v>74.8</c:v>
                </c:pt>
                <c:pt idx="170">
                  <c:v>66.7</c:v>
                </c:pt>
                <c:pt idx="171">
                  <c:v>73.900000000000006</c:v>
                </c:pt>
                <c:pt idx="175">
                  <c:v>76.599999999999994</c:v>
                </c:pt>
                <c:pt idx="176">
                  <c:v>76.599999999999994</c:v>
                </c:pt>
                <c:pt idx="179">
                  <c:v>71.2</c:v>
                </c:pt>
                <c:pt idx="181">
                  <c:v>73</c:v>
                </c:pt>
                <c:pt idx="182">
                  <c:v>73.900000000000006</c:v>
                </c:pt>
                <c:pt idx="186">
                  <c:v>68.5</c:v>
                </c:pt>
                <c:pt idx="188">
                  <c:v>70.3</c:v>
                </c:pt>
                <c:pt idx="189">
                  <c:v>74.8</c:v>
                </c:pt>
                <c:pt idx="190">
                  <c:v>71.2</c:v>
                </c:pt>
                <c:pt idx="192">
                  <c:v>74.8</c:v>
                </c:pt>
                <c:pt idx="194">
                  <c:v>73</c:v>
                </c:pt>
                <c:pt idx="195">
                  <c:v>73.900000000000006</c:v>
                </c:pt>
                <c:pt idx="198">
                  <c:v>75.7</c:v>
                </c:pt>
                <c:pt idx="201">
                  <c:v>77.5</c:v>
                </c:pt>
                <c:pt idx="204">
                  <c:v>77.41</c:v>
                </c:pt>
                <c:pt idx="205">
                  <c:v>73</c:v>
                </c:pt>
                <c:pt idx="212">
                  <c:v>74.8</c:v>
                </c:pt>
                <c:pt idx="213">
                  <c:v>76.599999999999994</c:v>
                </c:pt>
                <c:pt idx="215">
                  <c:v>75.7</c:v>
                </c:pt>
                <c:pt idx="216">
                  <c:v>74.8</c:v>
                </c:pt>
                <c:pt idx="218">
                  <c:v>73.900000000000006</c:v>
                </c:pt>
                <c:pt idx="221">
                  <c:v>78.400000000000006</c:v>
                </c:pt>
                <c:pt idx="223">
                  <c:v>73.900000000000006</c:v>
                </c:pt>
                <c:pt idx="226">
                  <c:v>77.5</c:v>
                </c:pt>
                <c:pt idx="228">
                  <c:v>74.8</c:v>
                </c:pt>
                <c:pt idx="230">
                  <c:v>78.19</c:v>
                </c:pt>
                <c:pt idx="233">
                  <c:v>75.7</c:v>
                </c:pt>
                <c:pt idx="234">
                  <c:v>73</c:v>
                </c:pt>
                <c:pt idx="235">
                  <c:v>74.8</c:v>
                </c:pt>
                <c:pt idx="237">
                  <c:v>82</c:v>
                </c:pt>
                <c:pt idx="239">
                  <c:v>73</c:v>
                </c:pt>
                <c:pt idx="241">
                  <c:v>75.19</c:v>
                </c:pt>
                <c:pt idx="244">
                  <c:v>74.8</c:v>
                </c:pt>
                <c:pt idx="246">
                  <c:v>75.7</c:v>
                </c:pt>
                <c:pt idx="248">
                  <c:v>77.5</c:v>
                </c:pt>
                <c:pt idx="249">
                  <c:v>74.8</c:v>
                </c:pt>
                <c:pt idx="250">
                  <c:v>78.400000000000006</c:v>
                </c:pt>
                <c:pt idx="252">
                  <c:v>75.7</c:v>
                </c:pt>
                <c:pt idx="256">
                  <c:v>74.8</c:v>
                </c:pt>
                <c:pt idx="261">
                  <c:v>82.99</c:v>
                </c:pt>
                <c:pt idx="262">
                  <c:v>82.27</c:v>
                </c:pt>
                <c:pt idx="264">
                  <c:v>74.8</c:v>
                </c:pt>
                <c:pt idx="268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全车数据表!$CT$3:$CT$281</c:f>
              <c:numCache>
                <c:formatCode>0.00_ </c:formatCode>
                <c:ptCount val="279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8">
                  <c:v>26.45</c:v>
                </c:pt>
                <c:pt idx="39">
                  <c:v>44.02</c:v>
                </c:pt>
                <c:pt idx="41">
                  <c:v>58.14</c:v>
                </c:pt>
                <c:pt idx="42">
                  <c:v>44.09</c:v>
                </c:pt>
                <c:pt idx="43">
                  <c:v>35.630000000000003</c:v>
                </c:pt>
                <c:pt idx="44">
                  <c:v>43.9</c:v>
                </c:pt>
                <c:pt idx="45">
                  <c:v>48.18</c:v>
                </c:pt>
                <c:pt idx="49">
                  <c:v>55.81</c:v>
                </c:pt>
                <c:pt idx="51">
                  <c:v>51.53</c:v>
                </c:pt>
                <c:pt idx="52">
                  <c:v>64.66</c:v>
                </c:pt>
                <c:pt idx="54">
                  <c:v>39.29</c:v>
                </c:pt>
                <c:pt idx="56">
                  <c:v>48.17</c:v>
                </c:pt>
                <c:pt idx="57">
                  <c:v>29.33</c:v>
                </c:pt>
                <c:pt idx="62">
                  <c:v>39.39</c:v>
                </c:pt>
                <c:pt idx="65">
                  <c:v>53.76</c:v>
                </c:pt>
                <c:pt idx="66">
                  <c:v>42.37</c:v>
                </c:pt>
                <c:pt idx="68">
                  <c:v>63.92</c:v>
                </c:pt>
                <c:pt idx="69">
                  <c:v>48.14</c:v>
                </c:pt>
                <c:pt idx="71">
                  <c:v>46.32</c:v>
                </c:pt>
                <c:pt idx="74">
                  <c:v>58.34</c:v>
                </c:pt>
                <c:pt idx="76">
                  <c:v>45.3</c:v>
                </c:pt>
                <c:pt idx="79">
                  <c:v>58.47</c:v>
                </c:pt>
                <c:pt idx="82">
                  <c:v>44.4</c:v>
                </c:pt>
                <c:pt idx="85">
                  <c:v>50.25</c:v>
                </c:pt>
                <c:pt idx="90">
                  <c:v>41.08</c:v>
                </c:pt>
                <c:pt idx="91">
                  <c:v>38.03</c:v>
                </c:pt>
                <c:pt idx="92">
                  <c:v>43.33</c:v>
                </c:pt>
                <c:pt idx="94">
                  <c:v>40.46</c:v>
                </c:pt>
                <c:pt idx="95">
                  <c:v>45.1</c:v>
                </c:pt>
                <c:pt idx="96">
                  <c:v>29.92</c:v>
                </c:pt>
                <c:pt idx="97">
                  <c:v>37.51</c:v>
                </c:pt>
                <c:pt idx="99">
                  <c:v>46.11</c:v>
                </c:pt>
                <c:pt idx="102">
                  <c:v>30.04</c:v>
                </c:pt>
                <c:pt idx="104">
                  <c:v>57.8</c:v>
                </c:pt>
                <c:pt idx="106">
                  <c:v>47.13</c:v>
                </c:pt>
                <c:pt idx="109">
                  <c:v>42</c:v>
                </c:pt>
                <c:pt idx="113">
                  <c:v>32.33</c:v>
                </c:pt>
                <c:pt idx="117">
                  <c:v>31.67</c:v>
                </c:pt>
                <c:pt idx="119">
                  <c:v>49.88</c:v>
                </c:pt>
                <c:pt idx="121">
                  <c:v>70.28</c:v>
                </c:pt>
                <c:pt idx="122">
                  <c:v>60.46</c:v>
                </c:pt>
                <c:pt idx="123">
                  <c:v>64.33</c:v>
                </c:pt>
                <c:pt idx="124">
                  <c:v>47.64</c:v>
                </c:pt>
                <c:pt idx="125">
                  <c:v>38.03</c:v>
                </c:pt>
                <c:pt idx="127">
                  <c:v>49.16</c:v>
                </c:pt>
                <c:pt idx="130">
                  <c:v>42.36</c:v>
                </c:pt>
                <c:pt idx="131">
                  <c:v>43.84</c:v>
                </c:pt>
                <c:pt idx="132">
                  <c:v>48.04</c:v>
                </c:pt>
                <c:pt idx="133">
                  <c:v>49.51</c:v>
                </c:pt>
                <c:pt idx="139">
                  <c:v>46.62</c:v>
                </c:pt>
                <c:pt idx="140">
                  <c:v>61.79</c:v>
                </c:pt>
                <c:pt idx="142">
                  <c:v>50.25</c:v>
                </c:pt>
                <c:pt idx="144">
                  <c:v>52.35</c:v>
                </c:pt>
                <c:pt idx="145">
                  <c:v>47.13</c:v>
                </c:pt>
                <c:pt idx="147">
                  <c:v>45.33</c:v>
                </c:pt>
                <c:pt idx="149">
                  <c:v>52.17</c:v>
                </c:pt>
                <c:pt idx="151">
                  <c:v>57.23</c:v>
                </c:pt>
                <c:pt idx="156">
                  <c:v>39.630000000000003</c:v>
                </c:pt>
                <c:pt idx="157">
                  <c:v>48.8</c:v>
                </c:pt>
                <c:pt idx="158">
                  <c:v>52.47</c:v>
                </c:pt>
                <c:pt idx="159">
                  <c:v>42.27</c:v>
                </c:pt>
                <c:pt idx="160">
                  <c:v>40.65</c:v>
                </c:pt>
                <c:pt idx="162">
                  <c:v>37.69</c:v>
                </c:pt>
                <c:pt idx="163">
                  <c:v>39.979999999999997</c:v>
                </c:pt>
                <c:pt idx="165">
                  <c:v>41.51</c:v>
                </c:pt>
                <c:pt idx="167">
                  <c:v>46.64</c:v>
                </c:pt>
                <c:pt idx="168">
                  <c:v>57.64</c:v>
                </c:pt>
                <c:pt idx="169">
                  <c:v>48.24</c:v>
                </c:pt>
                <c:pt idx="170">
                  <c:v>57.27</c:v>
                </c:pt>
                <c:pt idx="171">
                  <c:v>43.04</c:v>
                </c:pt>
                <c:pt idx="175">
                  <c:v>41.84</c:v>
                </c:pt>
                <c:pt idx="176">
                  <c:v>53.29</c:v>
                </c:pt>
                <c:pt idx="179">
                  <c:v>46.08</c:v>
                </c:pt>
                <c:pt idx="181">
                  <c:v>49.16</c:v>
                </c:pt>
                <c:pt idx="182">
                  <c:v>63.83</c:v>
                </c:pt>
                <c:pt idx="186">
                  <c:v>55.71</c:v>
                </c:pt>
                <c:pt idx="188">
                  <c:v>54.85</c:v>
                </c:pt>
                <c:pt idx="189">
                  <c:v>55.63</c:v>
                </c:pt>
                <c:pt idx="190">
                  <c:v>46.1</c:v>
                </c:pt>
                <c:pt idx="192">
                  <c:v>45.33</c:v>
                </c:pt>
                <c:pt idx="194">
                  <c:v>60.62</c:v>
                </c:pt>
                <c:pt idx="195">
                  <c:v>66.86</c:v>
                </c:pt>
                <c:pt idx="198">
                  <c:v>49.56</c:v>
                </c:pt>
                <c:pt idx="201">
                  <c:v>52.98</c:v>
                </c:pt>
                <c:pt idx="204">
                  <c:v>57.27</c:v>
                </c:pt>
                <c:pt idx="205">
                  <c:v>47.83</c:v>
                </c:pt>
                <c:pt idx="212">
                  <c:v>39.22</c:v>
                </c:pt>
                <c:pt idx="213">
                  <c:v>38.450000000000003</c:v>
                </c:pt>
                <c:pt idx="215">
                  <c:v>35.26</c:v>
                </c:pt>
                <c:pt idx="216">
                  <c:v>37</c:v>
                </c:pt>
                <c:pt idx="218">
                  <c:v>53.52</c:v>
                </c:pt>
                <c:pt idx="221">
                  <c:v>49.16</c:v>
                </c:pt>
                <c:pt idx="223">
                  <c:v>39.450000000000003</c:v>
                </c:pt>
                <c:pt idx="226">
                  <c:v>66.86</c:v>
                </c:pt>
                <c:pt idx="228">
                  <c:v>73.569999999999993</c:v>
                </c:pt>
                <c:pt idx="230">
                  <c:v>45.16</c:v>
                </c:pt>
                <c:pt idx="233">
                  <c:v>37.700000000000003</c:v>
                </c:pt>
                <c:pt idx="234">
                  <c:v>52.9</c:v>
                </c:pt>
                <c:pt idx="235">
                  <c:v>37.49</c:v>
                </c:pt>
                <c:pt idx="237">
                  <c:v>56.8</c:v>
                </c:pt>
                <c:pt idx="239">
                  <c:v>46.04</c:v>
                </c:pt>
                <c:pt idx="241">
                  <c:v>42</c:v>
                </c:pt>
                <c:pt idx="244">
                  <c:v>68.27</c:v>
                </c:pt>
                <c:pt idx="246">
                  <c:v>47.45</c:v>
                </c:pt>
                <c:pt idx="248">
                  <c:v>38.75</c:v>
                </c:pt>
                <c:pt idx="249">
                  <c:v>40.340000000000003</c:v>
                </c:pt>
                <c:pt idx="250">
                  <c:v>52.2</c:v>
                </c:pt>
                <c:pt idx="252">
                  <c:v>52.41</c:v>
                </c:pt>
                <c:pt idx="256">
                  <c:v>41.93</c:v>
                </c:pt>
                <c:pt idx="261">
                  <c:v>45.79</c:v>
                </c:pt>
                <c:pt idx="262">
                  <c:v>41.64</c:v>
                </c:pt>
                <c:pt idx="264">
                  <c:v>42.34</c:v>
                </c:pt>
                <c:pt idx="268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全车数据表!$CU$3:$CU$281</c:f>
              <c:numCache>
                <c:formatCode>0.00_ </c:formatCode>
                <c:ptCount val="279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8">
                  <c:v>23.08</c:v>
                </c:pt>
                <c:pt idx="39">
                  <c:v>39.880000000000003</c:v>
                </c:pt>
                <c:pt idx="41">
                  <c:v>49.95</c:v>
                </c:pt>
                <c:pt idx="42">
                  <c:v>36.32</c:v>
                </c:pt>
                <c:pt idx="43">
                  <c:v>39.96</c:v>
                </c:pt>
                <c:pt idx="44">
                  <c:v>38.58</c:v>
                </c:pt>
                <c:pt idx="45">
                  <c:v>46.21</c:v>
                </c:pt>
                <c:pt idx="49">
                  <c:v>50.95</c:v>
                </c:pt>
                <c:pt idx="51">
                  <c:v>45.98</c:v>
                </c:pt>
                <c:pt idx="52">
                  <c:v>41.8</c:v>
                </c:pt>
                <c:pt idx="54">
                  <c:v>54.6</c:v>
                </c:pt>
                <c:pt idx="56">
                  <c:v>36.82</c:v>
                </c:pt>
                <c:pt idx="57">
                  <c:v>51.53</c:v>
                </c:pt>
                <c:pt idx="62">
                  <c:v>17.309999999999999</c:v>
                </c:pt>
                <c:pt idx="65">
                  <c:v>40.25</c:v>
                </c:pt>
                <c:pt idx="66">
                  <c:v>54.6</c:v>
                </c:pt>
                <c:pt idx="68">
                  <c:v>55.78</c:v>
                </c:pt>
                <c:pt idx="69">
                  <c:v>29.67</c:v>
                </c:pt>
                <c:pt idx="71">
                  <c:v>36.229999999999997</c:v>
                </c:pt>
                <c:pt idx="74">
                  <c:v>44.03</c:v>
                </c:pt>
                <c:pt idx="76">
                  <c:v>48.59</c:v>
                </c:pt>
                <c:pt idx="79">
                  <c:v>49.68</c:v>
                </c:pt>
                <c:pt idx="82">
                  <c:v>25.68</c:v>
                </c:pt>
                <c:pt idx="85">
                  <c:v>38.4</c:v>
                </c:pt>
                <c:pt idx="90">
                  <c:v>42.95</c:v>
                </c:pt>
                <c:pt idx="91">
                  <c:v>43.92</c:v>
                </c:pt>
                <c:pt idx="92">
                  <c:v>34.31</c:v>
                </c:pt>
                <c:pt idx="94">
                  <c:v>43.05</c:v>
                </c:pt>
                <c:pt idx="95">
                  <c:v>55.86</c:v>
                </c:pt>
                <c:pt idx="96">
                  <c:v>38.29</c:v>
                </c:pt>
                <c:pt idx="97">
                  <c:v>58.07</c:v>
                </c:pt>
                <c:pt idx="99">
                  <c:v>51.38</c:v>
                </c:pt>
                <c:pt idx="102">
                  <c:v>50.68</c:v>
                </c:pt>
                <c:pt idx="104">
                  <c:v>49.12</c:v>
                </c:pt>
                <c:pt idx="106">
                  <c:v>38.82</c:v>
                </c:pt>
                <c:pt idx="109">
                  <c:v>56.41</c:v>
                </c:pt>
                <c:pt idx="113">
                  <c:v>50.68</c:v>
                </c:pt>
                <c:pt idx="117">
                  <c:v>69.61</c:v>
                </c:pt>
                <c:pt idx="119">
                  <c:v>37.840000000000003</c:v>
                </c:pt>
                <c:pt idx="121">
                  <c:v>66.739999999999995</c:v>
                </c:pt>
                <c:pt idx="122">
                  <c:v>57.11</c:v>
                </c:pt>
                <c:pt idx="123">
                  <c:v>61.21</c:v>
                </c:pt>
                <c:pt idx="124">
                  <c:v>51.09</c:v>
                </c:pt>
                <c:pt idx="125">
                  <c:v>67.05</c:v>
                </c:pt>
                <c:pt idx="127">
                  <c:v>60.88</c:v>
                </c:pt>
                <c:pt idx="130">
                  <c:v>47.57</c:v>
                </c:pt>
                <c:pt idx="131">
                  <c:v>54.93</c:v>
                </c:pt>
                <c:pt idx="132">
                  <c:v>51.53</c:v>
                </c:pt>
                <c:pt idx="133">
                  <c:v>47.37</c:v>
                </c:pt>
                <c:pt idx="139">
                  <c:v>51.94</c:v>
                </c:pt>
                <c:pt idx="140">
                  <c:v>60.32</c:v>
                </c:pt>
                <c:pt idx="142">
                  <c:v>40.340000000000003</c:v>
                </c:pt>
                <c:pt idx="144">
                  <c:v>52.35</c:v>
                </c:pt>
                <c:pt idx="145">
                  <c:v>50.55</c:v>
                </c:pt>
                <c:pt idx="147">
                  <c:v>42.53</c:v>
                </c:pt>
                <c:pt idx="149">
                  <c:v>54.76</c:v>
                </c:pt>
                <c:pt idx="151">
                  <c:v>30.21</c:v>
                </c:pt>
                <c:pt idx="156">
                  <c:v>50.33</c:v>
                </c:pt>
                <c:pt idx="157">
                  <c:v>43.24</c:v>
                </c:pt>
                <c:pt idx="158">
                  <c:v>49.64</c:v>
                </c:pt>
                <c:pt idx="159">
                  <c:v>48.91</c:v>
                </c:pt>
                <c:pt idx="160">
                  <c:v>56.63</c:v>
                </c:pt>
                <c:pt idx="162">
                  <c:v>62.92</c:v>
                </c:pt>
                <c:pt idx="163">
                  <c:v>53.74</c:v>
                </c:pt>
                <c:pt idx="165">
                  <c:v>59.86</c:v>
                </c:pt>
                <c:pt idx="167">
                  <c:v>60.62</c:v>
                </c:pt>
                <c:pt idx="168">
                  <c:v>49.12</c:v>
                </c:pt>
                <c:pt idx="169">
                  <c:v>59.75</c:v>
                </c:pt>
                <c:pt idx="170">
                  <c:v>57.27</c:v>
                </c:pt>
                <c:pt idx="171">
                  <c:v>60.88</c:v>
                </c:pt>
                <c:pt idx="175">
                  <c:v>66.31</c:v>
                </c:pt>
                <c:pt idx="176">
                  <c:v>59.03</c:v>
                </c:pt>
                <c:pt idx="179">
                  <c:v>47.38</c:v>
                </c:pt>
                <c:pt idx="181">
                  <c:v>62.92</c:v>
                </c:pt>
                <c:pt idx="182">
                  <c:v>35.08</c:v>
                </c:pt>
                <c:pt idx="186">
                  <c:v>50.08</c:v>
                </c:pt>
                <c:pt idx="188">
                  <c:v>47.57</c:v>
                </c:pt>
                <c:pt idx="189">
                  <c:v>49.64</c:v>
                </c:pt>
                <c:pt idx="190">
                  <c:v>73.11</c:v>
                </c:pt>
                <c:pt idx="192">
                  <c:v>64.959999999999994</c:v>
                </c:pt>
                <c:pt idx="194">
                  <c:v>48.65</c:v>
                </c:pt>
                <c:pt idx="195">
                  <c:v>43.65</c:v>
                </c:pt>
                <c:pt idx="198">
                  <c:v>53.16</c:v>
                </c:pt>
                <c:pt idx="201">
                  <c:v>46.61</c:v>
                </c:pt>
                <c:pt idx="204">
                  <c:v>43.91</c:v>
                </c:pt>
                <c:pt idx="205">
                  <c:v>51.73</c:v>
                </c:pt>
                <c:pt idx="212">
                  <c:v>61.9</c:v>
                </c:pt>
                <c:pt idx="213">
                  <c:v>64.959999999999994</c:v>
                </c:pt>
                <c:pt idx="215">
                  <c:v>53.84</c:v>
                </c:pt>
                <c:pt idx="216">
                  <c:v>39.79</c:v>
                </c:pt>
                <c:pt idx="218">
                  <c:v>61.51</c:v>
                </c:pt>
                <c:pt idx="221">
                  <c:v>65.98</c:v>
                </c:pt>
                <c:pt idx="223">
                  <c:v>35.29</c:v>
                </c:pt>
                <c:pt idx="226">
                  <c:v>49.64</c:v>
                </c:pt>
                <c:pt idx="228">
                  <c:v>53.07</c:v>
                </c:pt>
                <c:pt idx="230">
                  <c:v>54.79</c:v>
                </c:pt>
                <c:pt idx="233">
                  <c:v>60.97</c:v>
                </c:pt>
                <c:pt idx="234">
                  <c:v>57.97</c:v>
                </c:pt>
                <c:pt idx="235">
                  <c:v>47.09</c:v>
                </c:pt>
                <c:pt idx="237">
                  <c:v>54.76</c:v>
                </c:pt>
                <c:pt idx="239">
                  <c:v>53.96</c:v>
                </c:pt>
                <c:pt idx="241">
                  <c:v>43.35</c:v>
                </c:pt>
                <c:pt idx="244">
                  <c:v>69.040000000000006</c:v>
                </c:pt>
                <c:pt idx="246">
                  <c:v>62.07</c:v>
                </c:pt>
                <c:pt idx="248">
                  <c:v>53.33</c:v>
                </c:pt>
                <c:pt idx="249">
                  <c:v>40.340000000000003</c:v>
                </c:pt>
                <c:pt idx="250">
                  <c:v>57.07</c:v>
                </c:pt>
                <c:pt idx="252">
                  <c:v>49.44</c:v>
                </c:pt>
                <c:pt idx="256">
                  <c:v>42.56</c:v>
                </c:pt>
                <c:pt idx="261">
                  <c:v>35.67</c:v>
                </c:pt>
                <c:pt idx="262">
                  <c:v>37.619999999999997</c:v>
                </c:pt>
                <c:pt idx="264">
                  <c:v>38.72</c:v>
                </c:pt>
                <c:pt idx="26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全车数据表!$CV$3:$CV$281</c:f>
              <c:numCache>
                <c:formatCode>0.00_ </c:formatCode>
                <c:ptCount val="279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8">
                  <c:v>16.600000000000023</c:v>
                </c:pt>
                <c:pt idx="39">
                  <c:v>17.399999999999977</c:v>
                </c:pt>
                <c:pt idx="41">
                  <c:v>21</c:v>
                </c:pt>
                <c:pt idx="42">
                  <c:v>17.699999999999989</c:v>
                </c:pt>
                <c:pt idx="43">
                  <c:v>19.399999999999977</c:v>
                </c:pt>
                <c:pt idx="44">
                  <c:v>21.5</c:v>
                </c:pt>
                <c:pt idx="45">
                  <c:v>17.5</c:v>
                </c:pt>
                <c:pt idx="49">
                  <c:v>18.899999999999977</c:v>
                </c:pt>
                <c:pt idx="51">
                  <c:v>16.699999999999989</c:v>
                </c:pt>
                <c:pt idx="52">
                  <c:v>17.899999999999977</c:v>
                </c:pt>
                <c:pt idx="54">
                  <c:v>16.300000000000011</c:v>
                </c:pt>
                <c:pt idx="56">
                  <c:v>17.5</c:v>
                </c:pt>
                <c:pt idx="57">
                  <c:v>30.699999999999989</c:v>
                </c:pt>
                <c:pt idx="62">
                  <c:v>16.699999999999989</c:v>
                </c:pt>
                <c:pt idx="65">
                  <c:v>16.600000000000023</c:v>
                </c:pt>
                <c:pt idx="66">
                  <c:v>20.699999999999989</c:v>
                </c:pt>
                <c:pt idx="68">
                  <c:v>19.399999999999977</c:v>
                </c:pt>
                <c:pt idx="69">
                  <c:v>10.5</c:v>
                </c:pt>
                <c:pt idx="71">
                  <c:v>18.399999999999977</c:v>
                </c:pt>
                <c:pt idx="74">
                  <c:v>19.600000000000023</c:v>
                </c:pt>
                <c:pt idx="76">
                  <c:v>15.699999999999989</c:v>
                </c:pt>
                <c:pt idx="79">
                  <c:v>17</c:v>
                </c:pt>
                <c:pt idx="82">
                  <c:v>12.100000000000023</c:v>
                </c:pt>
                <c:pt idx="85">
                  <c:v>15.699999999999989</c:v>
                </c:pt>
                <c:pt idx="90">
                  <c:v>16.800000000000011</c:v>
                </c:pt>
                <c:pt idx="91">
                  <c:v>18.600000000000023</c:v>
                </c:pt>
                <c:pt idx="92">
                  <c:v>19</c:v>
                </c:pt>
                <c:pt idx="94">
                  <c:v>16.699999999999989</c:v>
                </c:pt>
                <c:pt idx="95">
                  <c:v>19.800000000000011</c:v>
                </c:pt>
                <c:pt idx="96">
                  <c:v>14.800000000000011</c:v>
                </c:pt>
                <c:pt idx="97">
                  <c:v>16.600000000000023</c:v>
                </c:pt>
                <c:pt idx="99">
                  <c:v>11.699999999999989</c:v>
                </c:pt>
                <c:pt idx="102">
                  <c:v>18</c:v>
                </c:pt>
                <c:pt idx="104">
                  <c:v>15.5</c:v>
                </c:pt>
                <c:pt idx="106">
                  <c:v>11</c:v>
                </c:pt>
                <c:pt idx="109">
                  <c:v>17.600000000000023</c:v>
                </c:pt>
                <c:pt idx="113">
                  <c:v>18.800000000000011</c:v>
                </c:pt>
                <c:pt idx="117">
                  <c:v>20.5</c:v>
                </c:pt>
                <c:pt idx="119">
                  <c:v>11.800000000000011</c:v>
                </c:pt>
                <c:pt idx="121">
                  <c:v>17.199999999999989</c:v>
                </c:pt>
                <c:pt idx="122">
                  <c:v>15.100000000000023</c:v>
                </c:pt>
                <c:pt idx="123">
                  <c:v>15.800000000000011</c:v>
                </c:pt>
                <c:pt idx="124">
                  <c:v>13.300000000000011</c:v>
                </c:pt>
                <c:pt idx="125">
                  <c:v>17.400000000000034</c:v>
                </c:pt>
                <c:pt idx="127">
                  <c:v>14.800000000000011</c:v>
                </c:pt>
                <c:pt idx="130">
                  <c:v>14.100000000000023</c:v>
                </c:pt>
                <c:pt idx="131">
                  <c:v>19.300000000000011</c:v>
                </c:pt>
                <c:pt idx="132">
                  <c:v>16.399999999999977</c:v>
                </c:pt>
                <c:pt idx="133">
                  <c:v>22.5</c:v>
                </c:pt>
                <c:pt idx="139">
                  <c:v>19</c:v>
                </c:pt>
                <c:pt idx="140">
                  <c:v>17.800000000000011</c:v>
                </c:pt>
                <c:pt idx="142">
                  <c:v>17.399999999999977</c:v>
                </c:pt>
                <c:pt idx="144">
                  <c:v>27.399999999999977</c:v>
                </c:pt>
                <c:pt idx="145">
                  <c:v>21.199999999999989</c:v>
                </c:pt>
                <c:pt idx="147">
                  <c:v>18.100000000000023</c:v>
                </c:pt>
                <c:pt idx="149">
                  <c:v>13.400000000000034</c:v>
                </c:pt>
                <c:pt idx="151">
                  <c:v>13.5</c:v>
                </c:pt>
                <c:pt idx="156">
                  <c:v>15.5</c:v>
                </c:pt>
                <c:pt idx="157">
                  <c:v>14.699999999999989</c:v>
                </c:pt>
                <c:pt idx="158">
                  <c:v>13.100000000000023</c:v>
                </c:pt>
                <c:pt idx="159">
                  <c:v>17.600000000000023</c:v>
                </c:pt>
                <c:pt idx="160">
                  <c:v>13.5</c:v>
                </c:pt>
                <c:pt idx="162">
                  <c:v>14.600000000000023</c:v>
                </c:pt>
                <c:pt idx="163">
                  <c:v>14.600000000000023</c:v>
                </c:pt>
                <c:pt idx="165">
                  <c:v>17.899999999999977</c:v>
                </c:pt>
                <c:pt idx="167">
                  <c:v>13.600000000000023</c:v>
                </c:pt>
                <c:pt idx="168">
                  <c:v>6.72</c:v>
                </c:pt>
                <c:pt idx="169">
                  <c:v>14.399999999999977</c:v>
                </c:pt>
                <c:pt idx="170">
                  <c:v>15.199999999999989</c:v>
                </c:pt>
                <c:pt idx="171">
                  <c:v>18.800000000000011</c:v>
                </c:pt>
                <c:pt idx="175">
                  <c:v>17.399999999999977</c:v>
                </c:pt>
                <c:pt idx="176">
                  <c:v>19.899999999999977</c:v>
                </c:pt>
                <c:pt idx="179">
                  <c:v>21.199999999999989</c:v>
                </c:pt>
                <c:pt idx="181">
                  <c:v>13.800000000000011</c:v>
                </c:pt>
                <c:pt idx="182">
                  <c:v>10.600000000000023</c:v>
                </c:pt>
                <c:pt idx="186">
                  <c:v>13.699999999999989</c:v>
                </c:pt>
                <c:pt idx="188">
                  <c:v>11.399999999999977</c:v>
                </c:pt>
                <c:pt idx="189">
                  <c:v>16.899999999999977</c:v>
                </c:pt>
                <c:pt idx="190">
                  <c:v>15.399999999999977</c:v>
                </c:pt>
                <c:pt idx="192">
                  <c:v>12.100000000000023</c:v>
                </c:pt>
                <c:pt idx="194">
                  <c:v>16.199999999999989</c:v>
                </c:pt>
                <c:pt idx="195">
                  <c:v>20.199999999999989</c:v>
                </c:pt>
                <c:pt idx="198">
                  <c:v>17.699999999999989</c:v>
                </c:pt>
                <c:pt idx="201">
                  <c:v>14.600000000000023</c:v>
                </c:pt>
                <c:pt idx="204">
                  <c:v>23.399999999999977</c:v>
                </c:pt>
                <c:pt idx="205">
                  <c:v>18.899999999999977</c:v>
                </c:pt>
                <c:pt idx="212">
                  <c:v>13.899999999999977</c:v>
                </c:pt>
                <c:pt idx="213">
                  <c:v>13.100000000000023</c:v>
                </c:pt>
                <c:pt idx="215">
                  <c:v>11.699999999999989</c:v>
                </c:pt>
                <c:pt idx="216">
                  <c:v>12.5</c:v>
                </c:pt>
                <c:pt idx="218">
                  <c:v>15.199999999999989</c:v>
                </c:pt>
                <c:pt idx="221">
                  <c:v>16.399999999999977</c:v>
                </c:pt>
                <c:pt idx="223">
                  <c:v>16.699999999999989</c:v>
                </c:pt>
                <c:pt idx="226">
                  <c:v>15.399999999999977</c:v>
                </c:pt>
                <c:pt idx="228">
                  <c:v>18.699999999999989</c:v>
                </c:pt>
                <c:pt idx="230">
                  <c:v>13.5</c:v>
                </c:pt>
                <c:pt idx="233">
                  <c:v>11.899999999999977</c:v>
                </c:pt>
                <c:pt idx="234">
                  <c:v>18.199999999999989</c:v>
                </c:pt>
                <c:pt idx="235">
                  <c:v>16.199999999999989</c:v>
                </c:pt>
                <c:pt idx="237">
                  <c:v>18.5</c:v>
                </c:pt>
                <c:pt idx="239">
                  <c:v>13.699999999999989</c:v>
                </c:pt>
                <c:pt idx="241">
                  <c:v>16.200000000000045</c:v>
                </c:pt>
                <c:pt idx="244">
                  <c:v>18.100000000000023</c:v>
                </c:pt>
                <c:pt idx="246">
                  <c:v>17.600000000000023</c:v>
                </c:pt>
                <c:pt idx="248">
                  <c:v>23.399999999999977</c:v>
                </c:pt>
                <c:pt idx="249">
                  <c:v>15.5</c:v>
                </c:pt>
                <c:pt idx="250">
                  <c:v>16</c:v>
                </c:pt>
                <c:pt idx="252">
                  <c:v>9.5</c:v>
                </c:pt>
                <c:pt idx="256">
                  <c:v>12.600000000000023</c:v>
                </c:pt>
                <c:pt idx="261">
                  <c:v>14.699999999999989</c:v>
                </c:pt>
                <c:pt idx="262">
                  <c:v>9.6000000000000227</c:v>
                </c:pt>
                <c:pt idx="264">
                  <c:v>7.8000000000000114</c:v>
                </c:pt>
                <c:pt idx="268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全车数据表!$CW$3:$CW$281</c:f>
              <c:numCache>
                <c:formatCode>0.00_ </c:formatCode>
                <c:ptCount val="279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8">
                  <c:v>7.9200000000000017</c:v>
                </c:pt>
                <c:pt idx="39">
                  <c:v>10.29</c:v>
                </c:pt>
                <c:pt idx="41">
                  <c:v>15.04</c:v>
                </c:pt>
                <c:pt idx="42">
                  <c:v>9.5</c:v>
                </c:pt>
                <c:pt idx="43">
                  <c:v>5.5400000000000063</c:v>
                </c:pt>
                <c:pt idx="44">
                  <c:v>7.9200000000000017</c:v>
                </c:pt>
                <c:pt idx="45">
                  <c:v>11.620000000000005</c:v>
                </c:pt>
                <c:pt idx="49">
                  <c:v>8.8199999999999932</c:v>
                </c:pt>
                <c:pt idx="51">
                  <c:v>10.419999999999987</c:v>
                </c:pt>
                <c:pt idx="52">
                  <c:v>8.8199999999999932</c:v>
                </c:pt>
                <c:pt idx="54">
                  <c:v>10.019999999999996</c:v>
                </c:pt>
                <c:pt idx="56">
                  <c:v>8.6199999999999903</c:v>
                </c:pt>
                <c:pt idx="57">
                  <c:v>14.030000000000008</c:v>
                </c:pt>
                <c:pt idx="62">
                  <c:v>6.4100000000000108</c:v>
                </c:pt>
                <c:pt idx="65">
                  <c:v>9.779999999999994</c:v>
                </c:pt>
                <c:pt idx="66">
                  <c:v>9.7800000000000011</c:v>
                </c:pt>
                <c:pt idx="68">
                  <c:v>13.440000000000005</c:v>
                </c:pt>
                <c:pt idx="69">
                  <c:v>6.5200000000000102</c:v>
                </c:pt>
                <c:pt idx="71">
                  <c:v>9.7800000000000011</c:v>
                </c:pt>
                <c:pt idx="74">
                  <c:v>13.04</c:v>
                </c:pt>
                <c:pt idx="76">
                  <c:v>8.5600000000000023</c:v>
                </c:pt>
                <c:pt idx="79">
                  <c:v>9.7800000000000011</c:v>
                </c:pt>
                <c:pt idx="82">
                  <c:v>7.3299999999999983</c:v>
                </c:pt>
                <c:pt idx="85">
                  <c:v>8.960000000000008</c:v>
                </c:pt>
                <c:pt idx="90">
                  <c:v>6.3099999999999881</c:v>
                </c:pt>
                <c:pt idx="91">
                  <c:v>7.5</c:v>
                </c:pt>
                <c:pt idx="92">
                  <c:v>8.8499999999999943</c:v>
                </c:pt>
                <c:pt idx="94">
                  <c:v>6.3099999999999881</c:v>
                </c:pt>
                <c:pt idx="95">
                  <c:v>8.4500000000000028</c:v>
                </c:pt>
                <c:pt idx="96">
                  <c:v>8.8500000000000085</c:v>
                </c:pt>
                <c:pt idx="97">
                  <c:v>8.0499999999999972</c:v>
                </c:pt>
                <c:pt idx="99">
                  <c:v>8.0499999999999972</c:v>
                </c:pt>
                <c:pt idx="102">
                  <c:v>8.0499999999999972</c:v>
                </c:pt>
                <c:pt idx="104">
                  <c:v>9.6600000000000108</c:v>
                </c:pt>
                <c:pt idx="106">
                  <c:v>8.0499999999999972</c:v>
                </c:pt>
                <c:pt idx="109">
                  <c:v>7.2399999999999949</c:v>
                </c:pt>
                <c:pt idx="113">
                  <c:v>6.4399999999999977</c:v>
                </c:pt>
                <c:pt idx="117">
                  <c:v>4.4799999999999898</c:v>
                </c:pt>
                <c:pt idx="119">
                  <c:v>8.14</c:v>
                </c:pt>
                <c:pt idx="121">
                  <c:v>8.9500000000000028</c:v>
                </c:pt>
                <c:pt idx="122">
                  <c:v>9.7599999999999909</c:v>
                </c:pt>
                <c:pt idx="123">
                  <c:v>9.7600000000000051</c:v>
                </c:pt>
                <c:pt idx="124">
                  <c:v>8.9500000000000028</c:v>
                </c:pt>
                <c:pt idx="125">
                  <c:v>7.4700000000000131</c:v>
                </c:pt>
                <c:pt idx="127">
                  <c:v>8.14</c:v>
                </c:pt>
                <c:pt idx="130">
                  <c:v>7.3199999999999932</c:v>
                </c:pt>
                <c:pt idx="131">
                  <c:v>10.580000000000013</c:v>
                </c:pt>
                <c:pt idx="132">
                  <c:v>9.7599999999999909</c:v>
                </c:pt>
                <c:pt idx="133">
                  <c:v>8.9499999999999886</c:v>
                </c:pt>
                <c:pt idx="139">
                  <c:v>12.210000000000008</c:v>
                </c:pt>
                <c:pt idx="140">
                  <c:v>10.170000000000002</c:v>
                </c:pt>
                <c:pt idx="142">
                  <c:v>10.579999999999998</c:v>
                </c:pt>
                <c:pt idx="144">
                  <c:v>14.64</c:v>
                </c:pt>
                <c:pt idx="145">
                  <c:v>9.7600000000000051</c:v>
                </c:pt>
                <c:pt idx="147">
                  <c:v>8.14</c:v>
                </c:pt>
                <c:pt idx="149">
                  <c:v>8.6700000000000017</c:v>
                </c:pt>
                <c:pt idx="151">
                  <c:v>10.579999999999998</c:v>
                </c:pt>
                <c:pt idx="156">
                  <c:v>5.7000000000000028</c:v>
                </c:pt>
                <c:pt idx="157">
                  <c:v>7.3299999999999983</c:v>
                </c:pt>
                <c:pt idx="158">
                  <c:v>7.3299999999999983</c:v>
                </c:pt>
                <c:pt idx="159">
                  <c:v>6.5099999999999909</c:v>
                </c:pt>
                <c:pt idx="160">
                  <c:v>7.3299999999999983</c:v>
                </c:pt>
                <c:pt idx="162">
                  <c:v>7.230000000000004</c:v>
                </c:pt>
                <c:pt idx="163">
                  <c:v>8.8400000000000034</c:v>
                </c:pt>
                <c:pt idx="165">
                  <c:v>6.0300000000000011</c:v>
                </c:pt>
                <c:pt idx="167">
                  <c:v>7.2299999999999898</c:v>
                </c:pt>
                <c:pt idx="169">
                  <c:v>7.230000000000004</c:v>
                </c:pt>
                <c:pt idx="170">
                  <c:v>8.8400000000000034</c:v>
                </c:pt>
                <c:pt idx="171">
                  <c:v>6.4299999999999926</c:v>
                </c:pt>
                <c:pt idx="175">
                  <c:v>6.4300000000000068</c:v>
                </c:pt>
                <c:pt idx="176">
                  <c:v>9.64</c:v>
                </c:pt>
                <c:pt idx="179">
                  <c:v>8.0300000000000011</c:v>
                </c:pt>
                <c:pt idx="181">
                  <c:v>6.8299999999999983</c:v>
                </c:pt>
                <c:pt idx="182">
                  <c:v>8.0300000000000011</c:v>
                </c:pt>
                <c:pt idx="186">
                  <c:v>8.0300000000000011</c:v>
                </c:pt>
                <c:pt idx="188">
                  <c:v>8.0300000000000011</c:v>
                </c:pt>
                <c:pt idx="189">
                  <c:v>8.8400000000000034</c:v>
                </c:pt>
                <c:pt idx="190">
                  <c:v>8.8400000000000034</c:v>
                </c:pt>
                <c:pt idx="192">
                  <c:v>7.230000000000004</c:v>
                </c:pt>
                <c:pt idx="194">
                  <c:v>8.0300000000000011</c:v>
                </c:pt>
                <c:pt idx="195">
                  <c:v>9.2399999999999949</c:v>
                </c:pt>
                <c:pt idx="198">
                  <c:v>7.230000000000004</c:v>
                </c:pt>
                <c:pt idx="201">
                  <c:v>8.0300000000000011</c:v>
                </c:pt>
                <c:pt idx="204">
                  <c:v>4.8200000000000074</c:v>
                </c:pt>
                <c:pt idx="205">
                  <c:v>7.230000000000004</c:v>
                </c:pt>
                <c:pt idx="212">
                  <c:v>5.6800000000000068</c:v>
                </c:pt>
                <c:pt idx="213">
                  <c:v>7.3000000000000114</c:v>
                </c:pt>
                <c:pt idx="215">
                  <c:v>5.6799999999999926</c:v>
                </c:pt>
                <c:pt idx="216">
                  <c:v>5.6800000000000068</c:v>
                </c:pt>
                <c:pt idx="218">
                  <c:v>7.2999999999999972</c:v>
                </c:pt>
                <c:pt idx="221">
                  <c:v>6.0799999999999983</c:v>
                </c:pt>
                <c:pt idx="223">
                  <c:v>6.0799999999999983</c:v>
                </c:pt>
                <c:pt idx="226">
                  <c:v>9.3299999999999983</c:v>
                </c:pt>
                <c:pt idx="228">
                  <c:v>8.11</c:v>
                </c:pt>
                <c:pt idx="230">
                  <c:v>4.5799999999999983</c:v>
                </c:pt>
                <c:pt idx="233">
                  <c:v>6.4899999999999949</c:v>
                </c:pt>
                <c:pt idx="234">
                  <c:v>7.2999999999999972</c:v>
                </c:pt>
                <c:pt idx="235">
                  <c:v>6.4900000000000091</c:v>
                </c:pt>
                <c:pt idx="237">
                  <c:v>6.4899999999999949</c:v>
                </c:pt>
                <c:pt idx="239">
                  <c:v>8.11</c:v>
                </c:pt>
                <c:pt idx="241">
                  <c:v>5.6899999999999977</c:v>
                </c:pt>
                <c:pt idx="244">
                  <c:v>7.2999999999999972</c:v>
                </c:pt>
                <c:pt idx="246">
                  <c:v>7.3499999999999943</c:v>
                </c:pt>
                <c:pt idx="248">
                  <c:v>6.9000000000000057</c:v>
                </c:pt>
                <c:pt idx="249">
                  <c:v>5.6800000000000068</c:v>
                </c:pt>
                <c:pt idx="250">
                  <c:v>7.2999999999999972</c:v>
                </c:pt>
                <c:pt idx="252">
                  <c:v>6.8999999999999915</c:v>
                </c:pt>
                <c:pt idx="256">
                  <c:v>5.269999999999996</c:v>
                </c:pt>
                <c:pt idx="261">
                  <c:v>6.4100000000000108</c:v>
                </c:pt>
                <c:pt idx="262">
                  <c:v>5.4399999999999977</c:v>
                </c:pt>
                <c:pt idx="264">
                  <c:v>7.710000000000008</c:v>
                </c:pt>
                <c:pt idx="268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全车数据表!$CX$3:$CX$281</c:f>
              <c:numCache>
                <c:formatCode>0.00_ </c:formatCode>
                <c:ptCount val="279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8">
                  <c:v>13.390000000000004</c:v>
                </c:pt>
                <c:pt idx="39">
                  <c:v>6.0599999999999952</c:v>
                </c:pt>
                <c:pt idx="41">
                  <c:v>25</c:v>
                </c:pt>
                <c:pt idx="42">
                  <c:v>6.8399999999999963</c:v>
                </c:pt>
                <c:pt idx="43">
                  <c:v>7.0599999999999952</c:v>
                </c:pt>
                <c:pt idx="44">
                  <c:v>7.2899999999999991</c:v>
                </c:pt>
                <c:pt idx="45">
                  <c:v>21.020000000000003</c:v>
                </c:pt>
                <c:pt idx="49">
                  <c:v>30.39</c:v>
                </c:pt>
                <c:pt idx="51">
                  <c:v>18.069999999999993</c:v>
                </c:pt>
                <c:pt idx="52">
                  <c:v>21.840000000000003</c:v>
                </c:pt>
                <c:pt idx="54">
                  <c:v>18.649999999999999</c:v>
                </c:pt>
                <c:pt idx="56">
                  <c:v>14.850000000000001</c:v>
                </c:pt>
                <c:pt idx="57">
                  <c:v>12.050000000000004</c:v>
                </c:pt>
                <c:pt idx="62">
                  <c:v>28.879999999999995</c:v>
                </c:pt>
                <c:pt idx="65">
                  <c:v>15.559999999999995</c:v>
                </c:pt>
                <c:pt idx="66">
                  <c:v>19.010000000000005</c:v>
                </c:pt>
                <c:pt idx="68">
                  <c:v>22.209999999999994</c:v>
                </c:pt>
                <c:pt idx="69">
                  <c:v>14.729999999999997</c:v>
                </c:pt>
                <c:pt idx="71">
                  <c:v>20.940000000000005</c:v>
                </c:pt>
                <c:pt idx="74">
                  <c:v>28.899999999999991</c:v>
                </c:pt>
                <c:pt idx="76">
                  <c:v>14.850000000000001</c:v>
                </c:pt>
                <c:pt idx="79">
                  <c:v>25.180000000000007</c:v>
                </c:pt>
                <c:pt idx="82">
                  <c:v>15.07</c:v>
                </c:pt>
                <c:pt idx="85">
                  <c:v>25.560000000000002</c:v>
                </c:pt>
                <c:pt idx="90">
                  <c:v>4.7600000000000051</c:v>
                </c:pt>
                <c:pt idx="91">
                  <c:v>5.18</c:v>
                </c:pt>
                <c:pt idx="92">
                  <c:v>5.9500000000000028</c:v>
                </c:pt>
                <c:pt idx="94">
                  <c:v>4.740000000000002</c:v>
                </c:pt>
                <c:pt idx="95">
                  <c:v>8.6000000000000014</c:v>
                </c:pt>
                <c:pt idx="96">
                  <c:v>4.4399999999999977</c:v>
                </c:pt>
                <c:pt idx="97">
                  <c:v>8.0500000000000043</c:v>
                </c:pt>
                <c:pt idx="99">
                  <c:v>14.380000000000003</c:v>
                </c:pt>
                <c:pt idx="102">
                  <c:v>6.1000000000000014</c:v>
                </c:pt>
                <c:pt idx="104">
                  <c:v>21.200000000000003</c:v>
                </c:pt>
                <c:pt idx="106">
                  <c:v>11.21</c:v>
                </c:pt>
                <c:pt idx="109">
                  <c:v>6.3800000000000026</c:v>
                </c:pt>
                <c:pt idx="113">
                  <c:v>6.25</c:v>
                </c:pt>
                <c:pt idx="117">
                  <c:v>8.4600000000000009</c:v>
                </c:pt>
                <c:pt idx="119">
                  <c:v>17.300000000000004</c:v>
                </c:pt>
                <c:pt idx="121">
                  <c:v>22.709999999999994</c:v>
                </c:pt>
                <c:pt idx="122">
                  <c:v>28.910000000000004</c:v>
                </c:pt>
                <c:pt idx="123">
                  <c:v>22.519999999999996</c:v>
                </c:pt>
                <c:pt idx="124">
                  <c:v>25.53</c:v>
                </c:pt>
                <c:pt idx="125">
                  <c:v>7.7100000000000009</c:v>
                </c:pt>
                <c:pt idx="127">
                  <c:v>15.790000000000006</c:v>
                </c:pt>
                <c:pt idx="130">
                  <c:v>15.770000000000003</c:v>
                </c:pt>
                <c:pt idx="131">
                  <c:v>22.759999999999991</c:v>
                </c:pt>
                <c:pt idx="132">
                  <c:v>22.699999999999996</c:v>
                </c:pt>
                <c:pt idx="133">
                  <c:v>26.300000000000004</c:v>
                </c:pt>
                <c:pt idx="139">
                  <c:v>29.35</c:v>
                </c:pt>
                <c:pt idx="140">
                  <c:v>23.089999999999996</c:v>
                </c:pt>
                <c:pt idx="142">
                  <c:v>32.629999999999995</c:v>
                </c:pt>
                <c:pt idx="144">
                  <c:v>40.619999999999997</c:v>
                </c:pt>
                <c:pt idx="145">
                  <c:v>29.979999999999997</c:v>
                </c:pt>
                <c:pt idx="147">
                  <c:v>19.689999999999998</c:v>
                </c:pt>
                <c:pt idx="149">
                  <c:v>14.439999999999998</c:v>
                </c:pt>
                <c:pt idx="151">
                  <c:v>27.21</c:v>
                </c:pt>
                <c:pt idx="156">
                  <c:v>8.1699999999999946</c:v>
                </c:pt>
                <c:pt idx="157">
                  <c:v>11.89</c:v>
                </c:pt>
                <c:pt idx="158">
                  <c:v>18.019999999999996</c:v>
                </c:pt>
                <c:pt idx="159">
                  <c:v>6.0999999999999943</c:v>
                </c:pt>
                <c:pt idx="160">
                  <c:v>4.6400000000000006</c:v>
                </c:pt>
                <c:pt idx="162">
                  <c:v>5.3700000000000045</c:v>
                </c:pt>
                <c:pt idx="163">
                  <c:v>7.5600000000000023</c:v>
                </c:pt>
                <c:pt idx="165">
                  <c:v>8.64</c:v>
                </c:pt>
                <c:pt idx="167">
                  <c:v>16.53</c:v>
                </c:pt>
                <c:pt idx="169">
                  <c:v>11.850000000000001</c:v>
                </c:pt>
                <c:pt idx="170">
                  <c:v>15.899999999999999</c:v>
                </c:pt>
                <c:pt idx="171">
                  <c:v>11.64</c:v>
                </c:pt>
                <c:pt idx="175">
                  <c:v>9.9599999999999937</c:v>
                </c:pt>
                <c:pt idx="176">
                  <c:v>42.63</c:v>
                </c:pt>
                <c:pt idx="179">
                  <c:v>19.980000000000004</c:v>
                </c:pt>
                <c:pt idx="181">
                  <c:v>23.939999999999998</c:v>
                </c:pt>
                <c:pt idx="182">
                  <c:v>20.989999999999995</c:v>
                </c:pt>
                <c:pt idx="186">
                  <c:v>8.8999999999999986</c:v>
                </c:pt>
                <c:pt idx="188">
                  <c:v>21.990000000000002</c:v>
                </c:pt>
                <c:pt idx="189">
                  <c:v>29.79</c:v>
                </c:pt>
                <c:pt idx="190">
                  <c:v>17.009999999999998</c:v>
                </c:pt>
                <c:pt idx="192">
                  <c:v>18.670000000000002</c:v>
                </c:pt>
                <c:pt idx="194">
                  <c:v>21.860000000000007</c:v>
                </c:pt>
                <c:pt idx="195">
                  <c:v>27.36</c:v>
                </c:pt>
                <c:pt idx="198">
                  <c:v>18.25</c:v>
                </c:pt>
                <c:pt idx="201">
                  <c:v>22.759999999999998</c:v>
                </c:pt>
                <c:pt idx="204">
                  <c:v>24.490000000000002</c:v>
                </c:pt>
                <c:pt idx="205">
                  <c:v>24.340000000000003</c:v>
                </c:pt>
                <c:pt idx="212">
                  <c:v>8.240000000000002</c:v>
                </c:pt>
                <c:pt idx="213">
                  <c:v>5.2999999999999972</c:v>
                </c:pt>
                <c:pt idx="215">
                  <c:v>8.1200000000000045</c:v>
                </c:pt>
                <c:pt idx="216">
                  <c:v>3.9699999999999989</c:v>
                </c:pt>
                <c:pt idx="218">
                  <c:v>8.8699999999999974</c:v>
                </c:pt>
                <c:pt idx="221">
                  <c:v>12.380000000000003</c:v>
                </c:pt>
                <c:pt idx="223">
                  <c:v>9.0399999999999991</c:v>
                </c:pt>
                <c:pt idx="226">
                  <c:v>26.650000000000006</c:v>
                </c:pt>
                <c:pt idx="228">
                  <c:v>28.240000000000009</c:v>
                </c:pt>
                <c:pt idx="230">
                  <c:v>7.6800000000000068</c:v>
                </c:pt>
                <c:pt idx="233">
                  <c:v>5.5399999999999991</c:v>
                </c:pt>
                <c:pt idx="234">
                  <c:v>25.009999999999998</c:v>
                </c:pt>
                <c:pt idx="235">
                  <c:v>9.1699999999999946</c:v>
                </c:pt>
                <c:pt idx="237">
                  <c:v>23.650000000000006</c:v>
                </c:pt>
                <c:pt idx="239">
                  <c:v>10.61</c:v>
                </c:pt>
                <c:pt idx="241">
                  <c:v>6.75</c:v>
                </c:pt>
                <c:pt idx="244">
                  <c:v>24.08</c:v>
                </c:pt>
                <c:pt idx="246">
                  <c:v>7.43</c:v>
                </c:pt>
                <c:pt idx="248">
                  <c:v>6.8699999999999974</c:v>
                </c:pt>
                <c:pt idx="249">
                  <c:v>6.529999999999994</c:v>
                </c:pt>
                <c:pt idx="250">
                  <c:v>9.279999999999994</c:v>
                </c:pt>
                <c:pt idx="252">
                  <c:v>11.450000000000003</c:v>
                </c:pt>
                <c:pt idx="256">
                  <c:v>6.259999999999998</c:v>
                </c:pt>
                <c:pt idx="261">
                  <c:v>5.9600000000000009</c:v>
                </c:pt>
                <c:pt idx="262">
                  <c:v>9.6899999999999977</c:v>
                </c:pt>
                <c:pt idx="264">
                  <c:v>6.43</c:v>
                </c:pt>
                <c:pt idx="268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全车数据表!$CY$3:$CY$281</c:f>
              <c:numCache>
                <c:formatCode>0.00_ </c:formatCode>
                <c:ptCount val="279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8">
                  <c:v>23.160000000000004</c:v>
                </c:pt>
                <c:pt idx="39">
                  <c:v>11.32</c:v>
                </c:pt>
                <c:pt idx="41">
                  <c:v>22.379999999999995</c:v>
                </c:pt>
                <c:pt idx="42">
                  <c:v>10.729999999999997</c:v>
                </c:pt>
                <c:pt idx="43">
                  <c:v>14.699999999999996</c:v>
                </c:pt>
                <c:pt idx="44">
                  <c:v>13.899999999999999</c:v>
                </c:pt>
                <c:pt idx="45">
                  <c:v>17.47</c:v>
                </c:pt>
                <c:pt idx="49">
                  <c:v>17.989999999999995</c:v>
                </c:pt>
                <c:pt idx="51">
                  <c:v>20.65</c:v>
                </c:pt>
                <c:pt idx="52">
                  <c:v>18.770000000000003</c:v>
                </c:pt>
                <c:pt idx="54">
                  <c:v>17.309999999999995</c:v>
                </c:pt>
                <c:pt idx="56">
                  <c:v>17.850000000000001</c:v>
                </c:pt>
                <c:pt idx="57">
                  <c:v>21.379999999999995</c:v>
                </c:pt>
                <c:pt idx="62">
                  <c:v>28.49</c:v>
                </c:pt>
                <c:pt idx="65">
                  <c:v>23.25</c:v>
                </c:pt>
                <c:pt idx="66">
                  <c:v>17.410000000000004</c:v>
                </c:pt>
                <c:pt idx="68">
                  <c:v>17.980000000000004</c:v>
                </c:pt>
                <c:pt idx="69">
                  <c:v>17.159999999999997</c:v>
                </c:pt>
                <c:pt idx="71">
                  <c:v>19.630000000000003</c:v>
                </c:pt>
                <c:pt idx="74">
                  <c:v>26.519999999999996</c:v>
                </c:pt>
                <c:pt idx="76">
                  <c:v>15.849999999999994</c:v>
                </c:pt>
                <c:pt idx="79">
                  <c:v>21.130000000000003</c:v>
                </c:pt>
                <c:pt idx="82">
                  <c:v>22.03</c:v>
                </c:pt>
                <c:pt idx="85">
                  <c:v>21.29</c:v>
                </c:pt>
                <c:pt idx="90">
                  <c:v>13.649999999999999</c:v>
                </c:pt>
                <c:pt idx="91">
                  <c:v>11.479999999999997</c:v>
                </c:pt>
                <c:pt idx="92">
                  <c:v>15.809999999999995</c:v>
                </c:pt>
                <c:pt idx="94">
                  <c:v>13.660000000000004</c:v>
                </c:pt>
                <c:pt idx="95">
                  <c:v>13.019999999999996</c:v>
                </c:pt>
                <c:pt idx="96">
                  <c:v>16.200000000000003</c:v>
                </c:pt>
                <c:pt idx="97">
                  <c:v>10.139999999999993</c:v>
                </c:pt>
                <c:pt idx="99">
                  <c:v>15.399999999999999</c:v>
                </c:pt>
                <c:pt idx="102">
                  <c:v>10.420000000000002</c:v>
                </c:pt>
                <c:pt idx="104">
                  <c:v>18.759999999999998</c:v>
                </c:pt>
                <c:pt idx="106">
                  <c:v>15.280000000000001</c:v>
                </c:pt>
                <c:pt idx="109">
                  <c:v>9.4300000000000068</c:v>
                </c:pt>
                <c:pt idx="113">
                  <c:v>12.43</c:v>
                </c:pt>
                <c:pt idx="117">
                  <c:v>10.570000000000007</c:v>
                </c:pt>
                <c:pt idx="119">
                  <c:v>23.29</c:v>
                </c:pt>
                <c:pt idx="121">
                  <c:v>14.13000000000001</c:v>
                </c:pt>
                <c:pt idx="122">
                  <c:v>18.049999999999997</c:v>
                </c:pt>
                <c:pt idx="123">
                  <c:v>19.249999999999993</c:v>
                </c:pt>
                <c:pt idx="124">
                  <c:v>18.03</c:v>
                </c:pt>
                <c:pt idx="125">
                  <c:v>17.950000000000003</c:v>
                </c:pt>
                <c:pt idx="127">
                  <c:v>11.380000000000003</c:v>
                </c:pt>
                <c:pt idx="130">
                  <c:v>13</c:v>
                </c:pt>
                <c:pt idx="131">
                  <c:v>24.610000000000007</c:v>
                </c:pt>
                <c:pt idx="132">
                  <c:v>22.349999999999994</c:v>
                </c:pt>
                <c:pt idx="133">
                  <c:v>27.410000000000004</c:v>
                </c:pt>
                <c:pt idx="139">
                  <c:v>30.490000000000009</c:v>
                </c:pt>
                <c:pt idx="140">
                  <c:v>22.589999999999996</c:v>
                </c:pt>
                <c:pt idx="142">
                  <c:v>27.019999999999996</c:v>
                </c:pt>
                <c:pt idx="144">
                  <c:v>34.04</c:v>
                </c:pt>
                <c:pt idx="145">
                  <c:v>26.430000000000007</c:v>
                </c:pt>
                <c:pt idx="147">
                  <c:v>20.78</c:v>
                </c:pt>
                <c:pt idx="149">
                  <c:v>18.360000000000007</c:v>
                </c:pt>
                <c:pt idx="151">
                  <c:v>24.43</c:v>
                </c:pt>
                <c:pt idx="156">
                  <c:v>14.460000000000008</c:v>
                </c:pt>
                <c:pt idx="157">
                  <c:v>17.36</c:v>
                </c:pt>
                <c:pt idx="158">
                  <c:v>19.040000000000006</c:v>
                </c:pt>
                <c:pt idx="159">
                  <c:v>15.740000000000009</c:v>
                </c:pt>
                <c:pt idx="160">
                  <c:v>10.919999999999995</c:v>
                </c:pt>
                <c:pt idx="162">
                  <c:v>8.480000000000004</c:v>
                </c:pt>
                <c:pt idx="163">
                  <c:v>9.1499999999999986</c:v>
                </c:pt>
                <c:pt idx="165">
                  <c:v>10.739999999999995</c:v>
                </c:pt>
                <c:pt idx="167">
                  <c:v>13.71</c:v>
                </c:pt>
                <c:pt idx="169">
                  <c:v>16.579999999999998</c:v>
                </c:pt>
                <c:pt idx="170">
                  <c:v>16.850000000000001</c:v>
                </c:pt>
                <c:pt idx="171">
                  <c:v>13.749999999999993</c:v>
                </c:pt>
                <c:pt idx="175">
                  <c:v>13.659999999999997</c:v>
                </c:pt>
                <c:pt idx="176">
                  <c:v>25.870000000000005</c:v>
                </c:pt>
                <c:pt idx="179">
                  <c:v>17.369999999999997</c:v>
                </c:pt>
                <c:pt idx="181">
                  <c:v>14.939999999999998</c:v>
                </c:pt>
                <c:pt idx="182">
                  <c:v>24.53</c:v>
                </c:pt>
                <c:pt idx="186">
                  <c:v>17.120000000000005</c:v>
                </c:pt>
                <c:pt idx="188">
                  <c:v>22.059999999999995</c:v>
                </c:pt>
                <c:pt idx="189">
                  <c:v>24.010000000000005</c:v>
                </c:pt>
                <c:pt idx="190">
                  <c:v>13.64</c:v>
                </c:pt>
                <c:pt idx="192">
                  <c:v>17.52000000000001</c:v>
                </c:pt>
                <c:pt idx="194">
                  <c:v>21.449999999999996</c:v>
                </c:pt>
                <c:pt idx="195">
                  <c:v>26.140000000000008</c:v>
                </c:pt>
                <c:pt idx="198">
                  <c:v>17.189999999999998</c:v>
                </c:pt>
                <c:pt idx="201">
                  <c:v>23.040000000000006</c:v>
                </c:pt>
                <c:pt idx="204">
                  <c:v>15.64</c:v>
                </c:pt>
                <c:pt idx="205">
                  <c:v>19.410000000000004</c:v>
                </c:pt>
                <c:pt idx="212">
                  <c:v>8.4100000000000037</c:v>
                </c:pt>
                <c:pt idx="213">
                  <c:v>7.4300000000000068</c:v>
                </c:pt>
                <c:pt idx="215">
                  <c:v>12.049999999999997</c:v>
                </c:pt>
                <c:pt idx="216">
                  <c:v>18.47</c:v>
                </c:pt>
                <c:pt idx="218">
                  <c:v>17.280000000000008</c:v>
                </c:pt>
                <c:pt idx="221">
                  <c:v>6.039999999999992</c:v>
                </c:pt>
                <c:pt idx="223">
                  <c:v>9.5</c:v>
                </c:pt>
                <c:pt idx="226">
                  <c:v>20.260000000000005</c:v>
                </c:pt>
                <c:pt idx="228">
                  <c:v>25.18</c:v>
                </c:pt>
                <c:pt idx="230">
                  <c:v>14.500000000000007</c:v>
                </c:pt>
                <c:pt idx="233">
                  <c:v>7.6299999999999955</c:v>
                </c:pt>
                <c:pt idx="234">
                  <c:v>18.730000000000004</c:v>
                </c:pt>
                <c:pt idx="235">
                  <c:v>16.339999999999996</c:v>
                </c:pt>
                <c:pt idx="237">
                  <c:v>23.500000000000007</c:v>
                </c:pt>
                <c:pt idx="239">
                  <c:v>20.240000000000002</c:v>
                </c:pt>
                <c:pt idx="241">
                  <c:v>9.1299999999999955</c:v>
                </c:pt>
                <c:pt idx="244">
                  <c:v>12.14</c:v>
                </c:pt>
                <c:pt idx="246">
                  <c:v>14.550000000000004</c:v>
                </c:pt>
                <c:pt idx="248">
                  <c:v>10.300000000000004</c:v>
                </c:pt>
                <c:pt idx="249">
                  <c:v>30.319999999999993</c:v>
                </c:pt>
                <c:pt idx="250">
                  <c:v>16.919999999999995</c:v>
                </c:pt>
                <c:pt idx="252">
                  <c:v>15.420000000000002</c:v>
                </c:pt>
                <c:pt idx="256">
                  <c:v>15.669999999999995</c:v>
                </c:pt>
                <c:pt idx="261">
                  <c:v>15.600000000000001</c:v>
                </c:pt>
                <c:pt idx="262">
                  <c:v>18.89</c:v>
                </c:pt>
                <c:pt idx="264">
                  <c:v>23.32</c:v>
                </c:pt>
                <c:pt idx="268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全车数据表!$CZ$3:$CZ$281</c:f>
              <c:numCache>
                <c:formatCode>0.00_ </c:formatCode>
                <c:ptCount val="279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8">
                  <c:v>61.070000000000029</c:v>
                </c:pt>
                <c:pt idx="39">
                  <c:v>45.069999999999972</c:v>
                </c:pt>
                <c:pt idx="41">
                  <c:v>83.419999999999987</c:v>
                </c:pt>
                <c:pt idx="42">
                  <c:v>44.769999999999982</c:v>
                </c:pt>
                <c:pt idx="43">
                  <c:v>46.699999999999974</c:v>
                </c:pt>
                <c:pt idx="44">
                  <c:v>50.61</c:v>
                </c:pt>
                <c:pt idx="45">
                  <c:v>67.610000000000014</c:v>
                </c:pt>
                <c:pt idx="49">
                  <c:v>76.099999999999966</c:v>
                </c:pt>
                <c:pt idx="51">
                  <c:v>65.839999999999975</c:v>
                </c:pt>
                <c:pt idx="52">
                  <c:v>67.329999999999984</c:v>
                </c:pt>
                <c:pt idx="54">
                  <c:v>62.28</c:v>
                </c:pt>
                <c:pt idx="56">
                  <c:v>58.819999999999993</c:v>
                </c:pt>
                <c:pt idx="57">
                  <c:v>78.16</c:v>
                </c:pt>
                <c:pt idx="62">
                  <c:v>80.47999999999999</c:v>
                </c:pt>
                <c:pt idx="65">
                  <c:v>65.190000000000012</c:v>
                </c:pt>
                <c:pt idx="66">
                  <c:v>66.900000000000006</c:v>
                </c:pt>
                <c:pt idx="68">
                  <c:v>73.029999999999973</c:v>
                </c:pt>
                <c:pt idx="69">
                  <c:v>48.910000000000004</c:v>
                </c:pt>
                <c:pt idx="71">
                  <c:v>68.749999999999986</c:v>
                </c:pt>
                <c:pt idx="74">
                  <c:v>88.06</c:v>
                </c:pt>
                <c:pt idx="76">
                  <c:v>54.959999999999987</c:v>
                </c:pt>
                <c:pt idx="79">
                  <c:v>73.09</c:v>
                </c:pt>
                <c:pt idx="82">
                  <c:v>56.530000000000022</c:v>
                </c:pt>
                <c:pt idx="85">
                  <c:v>71.509999999999991</c:v>
                </c:pt>
                <c:pt idx="90">
                  <c:v>41.52</c:v>
                </c:pt>
                <c:pt idx="91">
                  <c:v>42.760000000000019</c:v>
                </c:pt>
                <c:pt idx="92">
                  <c:v>49.609999999999992</c:v>
                </c:pt>
                <c:pt idx="94">
                  <c:v>41.409999999999982</c:v>
                </c:pt>
                <c:pt idx="95">
                  <c:v>49.870000000000012</c:v>
                </c:pt>
                <c:pt idx="96">
                  <c:v>44.29000000000002</c:v>
                </c:pt>
                <c:pt idx="97">
                  <c:v>42.840000000000018</c:v>
                </c:pt>
                <c:pt idx="99">
                  <c:v>49.529999999999987</c:v>
                </c:pt>
                <c:pt idx="102">
                  <c:v>42.57</c:v>
                </c:pt>
                <c:pt idx="104">
                  <c:v>65.12</c:v>
                </c:pt>
                <c:pt idx="106">
                  <c:v>45.54</c:v>
                </c:pt>
                <c:pt idx="109">
                  <c:v>40.650000000000027</c:v>
                </c:pt>
                <c:pt idx="113">
                  <c:v>43.920000000000009</c:v>
                </c:pt>
                <c:pt idx="117">
                  <c:v>44.01</c:v>
                </c:pt>
                <c:pt idx="119">
                  <c:v>60.530000000000015</c:v>
                </c:pt>
                <c:pt idx="121">
                  <c:v>62.989999999999995</c:v>
                </c:pt>
                <c:pt idx="122">
                  <c:v>71.820000000000022</c:v>
                </c:pt>
                <c:pt idx="123">
                  <c:v>67.330000000000013</c:v>
                </c:pt>
                <c:pt idx="124">
                  <c:v>65.810000000000016</c:v>
                </c:pt>
                <c:pt idx="125">
                  <c:v>50.530000000000051</c:v>
                </c:pt>
                <c:pt idx="127">
                  <c:v>50.110000000000021</c:v>
                </c:pt>
                <c:pt idx="130">
                  <c:v>50.190000000000019</c:v>
                </c:pt>
                <c:pt idx="131">
                  <c:v>77.250000000000028</c:v>
                </c:pt>
                <c:pt idx="132">
                  <c:v>71.209999999999951</c:v>
                </c:pt>
                <c:pt idx="133">
                  <c:v>85.16</c:v>
                </c:pt>
                <c:pt idx="139">
                  <c:v>91.050000000000011</c:v>
                </c:pt>
                <c:pt idx="140">
                  <c:v>73.650000000000006</c:v>
                </c:pt>
                <c:pt idx="142">
                  <c:v>87.629999999999967</c:v>
                </c:pt>
                <c:pt idx="144">
                  <c:v>116.69999999999996</c:v>
                </c:pt>
                <c:pt idx="145">
                  <c:v>87.37</c:v>
                </c:pt>
                <c:pt idx="147">
                  <c:v>66.710000000000022</c:v>
                </c:pt>
                <c:pt idx="149">
                  <c:v>54.87000000000004</c:v>
                </c:pt>
                <c:pt idx="151">
                  <c:v>75.72</c:v>
                </c:pt>
                <c:pt idx="156">
                  <c:v>43.830000000000005</c:v>
                </c:pt>
                <c:pt idx="157">
                  <c:v>51.279999999999987</c:v>
                </c:pt>
                <c:pt idx="158">
                  <c:v>57.490000000000023</c:v>
                </c:pt>
                <c:pt idx="159">
                  <c:v>45.950000000000017</c:v>
                </c:pt>
                <c:pt idx="160">
                  <c:v>36.389999999999993</c:v>
                </c:pt>
                <c:pt idx="162">
                  <c:v>35.680000000000035</c:v>
                </c:pt>
                <c:pt idx="163">
                  <c:v>40.150000000000027</c:v>
                </c:pt>
                <c:pt idx="165">
                  <c:v>43.309999999999974</c:v>
                </c:pt>
                <c:pt idx="167">
                  <c:v>51.070000000000014</c:v>
                </c:pt>
                <c:pt idx="169">
                  <c:v>50.059999999999981</c:v>
                </c:pt>
                <c:pt idx="170">
                  <c:v>56.789999999999992</c:v>
                </c:pt>
                <c:pt idx="171">
                  <c:v>50.62</c:v>
                </c:pt>
                <c:pt idx="175">
                  <c:v>47.449999999999974</c:v>
                </c:pt>
                <c:pt idx="176">
                  <c:v>98.039999999999992</c:v>
                </c:pt>
                <c:pt idx="179">
                  <c:v>66.579999999999984</c:v>
                </c:pt>
                <c:pt idx="181">
                  <c:v>59.510000000000005</c:v>
                </c:pt>
                <c:pt idx="182">
                  <c:v>64.15000000000002</c:v>
                </c:pt>
                <c:pt idx="186">
                  <c:v>47.749999999999993</c:v>
                </c:pt>
                <c:pt idx="188">
                  <c:v>63.479999999999976</c:v>
                </c:pt>
                <c:pt idx="189">
                  <c:v>79.539999999999992</c:v>
                </c:pt>
                <c:pt idx="190">
                  <c:v>54.889999999999979</c:v>
                </c:pt>
                <c:pt idx="192">
                  <c:v>55.520000000000039</c:v>
                </c:pt>
                <c:pt idx="194">
                  <c:v>67.539999999999992</c:v>
                </c:pt>
                <c:pt idx="195">
                  <c:v>82.94</c:v>
                </c:pt>
                <c:pt idx="198">
                  <c:v>60.36999999999999</c:v>
                </c:pt>
                <c:pt idx="201">
                  <c:v>68.430000000000035</c:v>
                </c:pt>
                <c:pt idx="204">
                  <c:v>68.349999999999994</c:v>
                </c:pt>
                <c:pt idx="205">
                  <c:v>69.88</c:v>
                </c:pt>
                <c:pt idx="212">
                  <c:v>36.22999999999999</c:v>
                </c:pt>
                <c:pt idx="213">
                  <c:v>33.130000000000038</c:v>
                </c:pt>
                <c:pt idx="215">
                  <c:v>37.549999999999983</c:v>
                </c:pt>
                <c:pt idx="216">
                  <c:v>40.620000000000005</c:v>
                </c:pt>
                <c:pt idx="218">
                  <c:v>48.649999999999991</c:v>
                </c:pt>
                <c:pt idx="221">
                  <c:v>40.89999999999997</c:v>
                </c:pt>
                <c:pt idx="223">
                  <c:v>41.319999999999986</c:v>
                </c:pt>
                <c:pt idx="226">
                  <c:v>71.639999999999986</c:v>
                </c:pt>
                <c:pt idx="228">
                  <c:v>80.22999999999999</c:v>
                </c:pt>
                <c:pt idx="230">
                  <c:v>40.260000000000012</c:v>
                </c:pt>
                <c:pt idx="233">
                  <c:v>31.559999999999967</c:v>
                </c:pt>
                <c:pt idx="234">
                  <c:v>69.239999999999981</c:v>
                </c:pt>
                <c:pt idx="235">
                  <c:v>48.199999999999989</c:v>
                </c:pt>
                <c:pt idx="237">
                  <c:v>72.140000000000015</c:v>
                </c:pt>
                <c:pt idx="239">
                  <c:v>52.659999999999989</c:v>
                </c:pt>
                <c:pt idx="241">
                  <c:v>37.770000000000039</c:v>
                </c:pt>
                <c:pt idx="244">
                  <c:v>61.620000000000019</c:v>
                </c:pt>
                <c:pt idx="246">
                  <c:v>46.930000000000021</c:v>
                </c:pt>
                <c:pt idx="248">
                  <c:v>47.469999999999985</c:v>
                </c:pt>
                <c:pt idx="249">
                  <c:v>58.029999999999994</c:v>
                </c:pt>
                <c:pt idx="250">
                  <c:v>49.499999999999986</c:v>
                </c:pt>
                <c:pt idx="252">
                  <c:v>43.269999999999996</c:v>
                </c:pt>
                <c:pt idx="256">
                  <c:v>39.800000000000011</c:v>
                </c:pt>
                <c:pt idx="261">
                  <c:v>42.67</c:v>
                </c:pt>
                <c:pt idx="262">
                  <c:v>43.620000000000019</c:v>
                </c:pt>
                <c:pt idx="264">
                  <c:v>45.260000000000019</c:v>
                </c:pt>
                <c:pt idx="268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全车数据表!$DA$3:$DA$281</c:f>
              <c:numCache>
                <c:formatCode>0.00_ </c:formatCode>
                <c:ptCount val="279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8">
                  <c:v>63.947500000000019</c:v>
                </c:pt>
                <c:pt idx="39">
                  <c:v>44.912899999999986</c:v>
                </c:pt>
                <c:pt idx="41">
                  <c:v>89.936399999999992</c:v>
                </c:pt>
                <c:pt idx="42">
                  <c:v>43.752599999999987</c:v>
                </c:pt>
                <c:pt idx="43">
                  <c:v>42.696799999999996</c:v>
                </c:pt>
                <c:pt idx="44">
                  <c:v>46.7697</c:v>
                </c:pt>
                <c:pt idx="45">
                  <c:v>72.049200000000013</c:v>
                </c:pt>
                <c:pt idx="49">
                  <c:v>78.850899999999967</c:v>
                </c:pt>
                <c:pt idx="51">
                  <c:v>70.430099999999968</c:v>
                </c:pt>
                <c:pt idx="52">
                  <c:v>69.867799999999988</c:v>
                </c:pt>
                <c:pt idx="54">
                  <c:v>65.982299999999981</c:v>
                </c:pt>
                <c:pt idx="56">
                  <c:v>60.313499999999991</c:v>
                </c:pt>
                <c:pt idx="57">
                  <c:v>75.359400000000008</c:v>
                </c:pt>
                <c:pt idx="62">
                  <c:v>85.663100000000014</c:v>
                </c:pt>
                <c:pt idx="65">
                  <c:v>69.769799999999989</c:v>
                </c:pt>
                <c:pt idx="66">
                  <c:v>67.505099999999999</c:v>
                </c:pt>
                <c:pt idx="68">
                  <c:v>77.839699999999993</c:v>
                </c:pt>
                <c:pt idx="69">
                  <c:v>53.379700000000014</c:v>
                </c:pt>
                <c:pt idx="71">
                  <c:v>71.791600000000003</c:v>
                </c:pt>
                <c:pt idx="74">
                  <c:v>95.694599999999994</c:v>
                </c:pt>
                <c:pt idx="76">
                  <c:v>57.072499999999991</c:v>
                </c:pt>
                <c:pt idx="79">
                  <c:v>78.054800000000014</c:v>
                </c:pt>
                <c:pt idx="82">
                  <c:v>61.927000000000007</c:v>
                </c:pt>
                <c:pt idx="85">
                  <c:v>76.838000000000008</c:v>
                </c:pt>
                <c:pt idx="90">
                  <c:v>39.269299999999987</c:v>
                </c:pt>
                <c:pt idx="91">
                  <c:v>39.6248</c:v>
                </c:pt>
                <c:pt idx="92">
                  <c:v>48.527799999999985</c:v>
                </c:pt>
                <c:pt idx="94">
                  <c:v>39.227499999999978</c:v>
                </c:pt>
                <c:pt idx="95">
                  <c:v>47.507100000000001</c:v>
                </c:pt>
                <c:pt idx="96">
                  <c:v>45.976700000000022</c:v>
                </c:pt>
                <c:pt idx="97">
                  <c:v>41.475200000000001</c:v>
                </c:pt>
                <c:pt idx="99">
                  <c:v>53.792899999999989</c:v>
                </c:pt>
                <c:pt idx="102">
                  <c:v>40.078099999999999</c:v>
                </c:pt>
                <c:pt idx="104">
                  <c:v>69.833800000000025</c:v>
                </c:pt>
                <c:pt idx="106">
                  <c:v>49.833199999999991</c:v>
                </c:pt>
                <c:pt idx="109">
                  <c:v>37.581800000000008</c:v>
                </c:pt>
                <c:pt idx="113">
                  <c:v>40.258899999999997</c:v>
                </c:pt>
                <c:pt idx="117">
                  <c:v>37.489399999999989</c:v>
                </c:pt>
                <c:pt idx="119">
                  <c:v>67.381200000000007</c:v>
                </c:pt>
                <c:pt idx="121">
                  <c:v>64.915199999999999</c:v>
                </c:pt>
                <c:pt idx="122">
                  <c:v>77.684299999999993</c:v>
                </c:pt>
                <c:pt idx="123">
                  <c:v>72.22359999999999</c:v>
                </c:pt>
                <c:pt idx="124">
                  <c:v>71.845800000000011</c:v>
                </c:pt>
                <c:pt idx="125">
                  <c:v>50.328800000000044</c:v>
                </c:pt>
                <c:pt idx="127">
                  <c:v>51.390100000000011</c:v>
                </c:pt>
                <c:pt idx="130">
                  <c:v>51.7821</c:v>
                </c:pt>
                <c:pt idx="131">
                  <c:v>81.910600000000017</c:v>
                </c:pt>
                <c:pt idx="132">
                  <c:v>76.586999999999961</c:v>
                </c:pt>
                <c:pt idx="133">
                  <c:v>87.666299999999978</c:v>
                </c:pt>
                <c:pt idx="139">
                  <c:v>99.640200000000021</c:v>
                </c:pt>
                <c:pt idx="140">
                  <c:v>78.500399999999999</c:v>
                </c:pt>
                <c:pt idx="142">
                  <c:v>95.54049999999998</c:v>
                </c:pt>
                <c:pt idx="144">
                  <c:v>123.85979999999998</c:v>
                </c:pt>
                <c:pt idx="145">
                  <c:v>91.57180000000001</c:v>
                </c:pt>
                <c:pt idx="147">
                  <c:v>68.885100000000008</c:v>
                </c:pt>
                <c:pt idx="149">
                  <c:v>59.278500000000022</c:v>
                </c:pt>
                <c:pt idx="151">
                  <c:v>84.852699999999999</c:v>
                </c:pt>
                <c:pt idx="156">
                  <c:v>42.675900000000013</c:v>
                </c:pt>
                <c:pt idx="157">
                  <c:v>53.187999999999988</c:v>
                </c:pt>
                <c:pt idx="158">
                  <c:v>61.753300000000003</c:v>
                </c:pt>
                <c:pt idx="159">
                  <c:v>44.064700000000002</c:v>
                </c:pt>
                <c:pt idx="160">
                  <c:v>36.368299999999991</c:v>
                </c:pt>
                <c:pt idx="162">
                  <c:v>34.247000000000028</c:v>
                </c:pt>
                <c:pt idx="163">
                  <c:v>40.396800000000013</c:v>
                </c:pt>
                <c:pt idx="165">
                  <c:v>39.790899999999986</c:v>
                </c:pt>
                <c:pt idx="167">
                  <c:v>53.232199999999992</c:v>
                </c:pt>
                <c:pt idx="169">
                  <c:v>51.873400000000004</c:v>
                </c:pt>
                <c:pt idx="170">
                  <c:v>59.869</c:v>
                </c:pt>
                <c:pt idx="171">
                  <c:v>48.021699999999981</c:v>
                </c:pt>
                <c:pt idx="175">
                  <c:v>45.560099999999991</c:v>
                </c:pt>
                <c:pt idx="176">
                  <c:v>104.5235</c:v>
                </c:pt>
                <c:pt idx="179">
                  <c:v>65.647499999999994</c:v>
                </c:pt>
                <c:pt idx="181">
                  <c:v>62.543899999999994</c:v>
                </c:pt>
                <c:pt idx="182">
                  <c:v>72.561599999999999</c:v>
                </c:pt>
                <c:pt idx="186">
                  <c:v>50.4071</c:v>
                </c:pt>
                <c:pt idx="188">
                  <c:v>70.786000000000001</c:v>
                </c:pt>
                <c:pt idx="189">
                  <c:v>85.273499999999999</c:v>
                </c:pt>
                <c:pt idx="190">
                  <c:v>57.078499999999998</c:v>
                </c:pt>
                <c:pt idx="192">
                  <c:v>60.047200000000032</c:v>
                </c:pt>
                <c:pt idx="194">
                  <c:v>71.394300000000001</c:v>
                </c:pt>
                <c:pt idx="195">
                  <c:v>87.009999999999991</c:v>
                </c:pt>
                <c:pt idx="198">
                  <c:v>60.9422</c:v>
                </c:pt>
                <c:pt idx="201">
                  <c:v>73.934500000000014</c:v>
                </c:pt>
                <c:pt idx="204">
                  <c:v>63.615900000000011</c:v>
                </c:pt>
                <c:pt idx="205">
                  <c:v>71.049500000000009</c:v>
                </c:pt>
                <c:pt idx="212">
                  <c:v>34.464000000000013</c:v>
                </c:pt>
                <c:pt idx="213">
                  <c:v>32.466400000000036</c:v>
                </c:pt>
                <c:pt idx="215">
                  <c:v>38.283599999999979</c:v>
                </c:pt>
                <c:pt idx="216">
                  <c:v>42.067700000000016</c:v>
                </c:pt>
                <c:pt idx="218">
                  <c:v>49.780500000000004</c:v>
                </c:pt>
                <c:pt idx="221">
                  <c:v>37.608599999999981</c:v>
                </c:pt>
                <c:pt idx="223">
                  <c:v>38.359199999999987</c:v>
                </c:pt>
                <c:pt idx="226">
                  <c:v>77.302799999999991</c:v>
                </c:pt>
                <c:pt idx="228">
                  <c:v>84.318100000000015</c:v>
                </c:pt>
                <c:pt idx="230">
                  <c:v>39.573400000000014</c:v>
                </c:pt>
                <c:pt idx="233">
                  <c:v>31.192099999999975</c:v>
                </c:pt>
                <c:pt idx="234">
                  <c:v>70.834699999999984</c:v>
                </c:pt>
                <c:pt idx="235">
                  <c:v>47.818799999999996</c:v>
                </c:pt>
                <c:pt idx="237">
                  <c:v>74.082000000000008</c:v>
                </c:pt>
                <c:pt idx="239">
                  <c:v>56.472999999999999</c:v>
                </c:pt>
                <c:pt idx="241">
                  <c:v>34.455400000000004</c:v>
                </c:pt>
                <c:pt idx="244">
                  <c:v>61.316600000000001</c:v>
                </c:pt>
                <c:pt idx="246">
                  <c:v>45.514400000000009</c:v>
                </c:pt>
                <c:pt idx="248">
                  <c:v>40.510100000000001</c:v>
                </c:pt>
                <c:pt idx="249">
                  <c:v>61.088499999999996</c:v>
                </c:pt>
                <c:pt idx="250">
                  <c:v>50.038999999999987</c:v>
                </c:pt>
                <c:pt idx="252">
                  <c:v>47.791099999999986</c:v>
                </c:pt>
                <c:pt idx="256">
                  <c:v>40.385899999999992</c:v>
                </c:pt>
                <c:pt idx="261">
                  <c:v>42.624300000000019</c:v>
                </c:pt>
                <c:pt idx="262">
                  <c:v>47.7209</c:v>
                </c:pt>
                <c:pt idx="264">
                  <c:v>53.104000000000021</c:v>
                </c:pt>
                <c:pt idx="268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全车数据表!$CO$3:$CO$281</c:f>
              <c:numCache>
                <c:formatCode>General</c:formatCode>
                <c:ptCount val="279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5">
                  <c:v>1</c:v>
                </c:pt>
                <c:pt idx="51">
                  <c:v>1</c:v>
                </c:pt>
                <c:pt idx="97">
                  <c:v>1</c:v>
                </c:pt>
                <c:pt idx="102">
                  <c:v>1</c:v>
                </c:pt>
                <c:pt idx="125">
                  <c:v>1</c:v>
                </c:pt>
                <c:pt idx="167">
                  <c:v>1</c:v>
                </c:pt>
                <c:pt idx="171">
                  <c:v>1</c:v>
                </c:pt>
                <c:pt idx="221">
                  <c:v>1</c:v>
                </c:pt>
                <c:pt idx="223">
                  <c:v>1</c:v>
                </c:pt>
                <c:pt idx="2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全车数据表!$CP$3:$CP$281</c:f>
              <c:numCache>
                <c:formatCode>General</c:formatCode>
                <c:ptCount val="279"/>
                <c:pt idx="26">
                  <c:v>1</c:v>
                </c:pt>
                <c:pt idx="71">
                  <c:v>1</c:v>
                </c:pt>
                <c:pt idx="76">
                  <c:v>1</c:v>
                </c:pt>
                <c:pt idx="85">
                  <c:v>1</c:v>
                </c:pt>
                <c:pt idx="119">
                  <c:v>1</c:v>
                </c:pt>
                <c:pt idx="124">
                  <c:v>1</c:v>
                </c:pt>
                <c:pt idx="127">
                  <c:v>1</c:v>
                </c:pt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全车数据表!$CQ$3:$CQ$281</c:f>
              <c:numCache>
                <c:formatCode>General</c:formatCode>
                <c:ptCount val="279"/>
                <c:pt idx="204">
                  <c:v>1</c:v>
                </c:pt>
                <c:pt idx="205">
                  <c:v>1</c:v>
                </c:pt>
                <c:pt idx="226">
                  <c:v>1</c:v>
                </c:pt>
                <c:pt idx="237">
                  <c:v>1</c:v>
                </c:pt>
                <c:pt idx="246">
                  <c:v>1</c:v>
                </c:pt>
                <c:pt idx="250">
                  <c:v>1</c:v>
                </c:pt>
                <c:pt idx="252">
                  <c:v>1</c:v>
                </c:pt>
                <c:pt idx="2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全车数据表!$CR$3:$CR$281</c:f>
              <c:numCache>
                <c:formatCode>0.0_ </c:formatCode>
                <c:ptCount val="279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8">
                  <c:v>292</c:v>
                </c:pt>
                <c:pt idx="39">
                  <c:v>280</c:v>
                </c:pt>
                <c:pt idx="41">
                  <c:v>250</c:v>
                </c:pt>
                <c:pt idx="42">
                  <c:v>300</c:v>
                </c:pt>
                <c:pt idx="43">
                  <c:v>310</c:v>
                </c:pt>
                <c:pt idx="44">
                  <c:v>305</c:v>
                </c:pt>
                <c:pt idx="45">
                  <c:v>282</c:v>
                </c:pt>
                <c:pt idx="49">
                  <c:v>285</c:v>
                </c:pt>
                <c:pt idx="51">
                  <c:v>305</c:v>
                </c:pt>
                <c:pt idx="52">
                  <c:v>300</c:v>
                </c:pt>
                <c:pt idx="54">
                  <c:v>300</c:v>
                </c:pt>
                <c:pt idx="56">
                  <c:v>306</c:v>
                </c:pt>
                <c:pt idx="57">
                  <c:v>305</c:v>
                </c:pt>
                <c:pt idx="62">
                  <c:v>305</c:v>
                </c:pt>
                <c:pt idx="65">
                  <c:v>324</c:v>
                </c:pt>
                <c:pt idx="66">
                  <c:v>300</c:v>
                </c:pt>
                <c:pt idx="68">
                  <c:v>295</c:v>
                </c:pt>
                <c:pt idx="69">
                  <c:v>340</c:v>
                </c:pt>
                <c:pt idx="71">
                  <c:v>322</c:v>
                </c:pt>
                <c:pt idx="74">
                  <c:v>304</c:v>
                </c:pt>
                <c:pt idx="76">
                  <c:v>312</c:v>
                </c:pt>
                <c:pt idx="79">
                  <c:v>305</c:v>
                </c:pt>
                <c:pt idx="82">
                  <c:v>340</c:v>
                </c:pt>
                <c:pt idx="85">
                  <c:v>325</c:v>
                </c:pt>
                <c:pt idx="90">
                  <c:v>312</c:v>
                </c:pt>
                <c:pt idx="91">
                  <c:v>322</c:v>
                </c:pt>
                <c:pt idx="92">
                  <c:v>322</c:v>
                </c:pt>
                <c:pt idx="94">
                  <c:v>313</c:v>
                </c:pt>
                <c:pt idx="95">
                  <c:v>310</c:v>
                </c:pt>
                <c:pt idx="96">
                  <c:v>348</c:v>
                </c:pt>
                <c:pt idx="97">
                  <c:v>320</c:v>
                </c:pt>
                <c:pt idx="99">
                  <c:v>320</c:v>
                </c:pt>
                <c:pt idx="102">
                  <c:v>350</c:v>
                </c:pt>
                <c:pt idx="104">
                  <c:v>300</c:v>
                </c:pt>
                <c:pt idx="106">
                  <c:v>330</c:v>
                </c:pt>
                <c:pt idx="109">
                  <c:v>330</c:v>
                </c:pt>
                <c:pt idx="113">
                  <c:v>350</c:v>
                </c:pt>
                <c:pt idx="117">
                  <c:v>340</c:v>
                </c:pt>
                <c:pt idx="119">
                  <c:v>342.3</c:v>
                </c:pt>
                <c:pt idx="121">
                  <c:v>314</c:v>
                </c:pt>
                <c:pt idx="122">
                  <c:v>320</c:v>
                </c:pt>
                <c:pt idx="123">
                  <c:v>322</c:v>
                </c:pt>
                <c:pt idx="124">
                  <c:v>335</c:v>
                </c:pt>
                <c:pt idx="125">
                  <c:v>353.2</c:v>
                </c:pt>
                <c:pt idx="127">
                  <c:v>350</c:v>
                </c:pt>
                <c:pt idx="130">
                  <c:v>360</c:v>
                </c:pt>
                <c:pt idx="131">
                  <c:v>334</c:v>
                </c:pt>
                <c:pt idx="132">
                  <c:v>339</c:v>
                </c:pt>
                <c:pt idx="133">
                  <c:v>318</c:v>
                </c:pt>
                <c:pt idx="139">
                  <c:v>325</c:v>
                </c:pt>
                <c:pt idx="140">
                  <c:v>330</c:v>
                </c:pt>
                <c:pt idx="142">
                  <c:v>325</c:v>
                </c:pt>
                <c:pt idx="144">
                  <c:v>312</c:v>
                </c:pt>
                <c:pt idx="145">
                  <c:v>330</c:v>
                </c:pt>
                <c:pt idx="147">
                  <c:v>350</c:v>
                </c:pt>
                <c:pt idx="149">
                  <c:v>364.2</c:v>
                </c:pt>
                <c:pt idx="151">
                  <c:v>357</c:v>
                </c:pt>
                <c:pt idx="156">
                  <c:v>328</c:v>
                </c:pt>
                <c:pt idx="157">
                  <c:v>315</c:v>
                </c:pt>
                <c:pt idx="158">
                  <c:v>313</c:v>
                </c:pt>
                <c:pt idx="159">
                  <c:v>333</c:v>
                </c:pt>
                <c:pt idx="160">
                  <c:v>340</c:v>
                </c:pt>
                <c:pt idx="162">
                  <c:v>350</c:v>
                </c:pt>
                <c:pt idx="163">
                  <c:v>350</c:v>
                </c:pt>
                <c:pt idx="165">
                  <c:v>350</c:v>
                </c:pt>
                <c:pt idx="167">
                  <c:v>340</c:v>
                </c:pt>
                <c:pt idx="168">
                  <c:v>335</c:v>
                </c:pt>
                <c:pt idx="169">
                  <c:v>341</c:v>
                </c:pt>
                <c:pt idx="170">
                  <c:v>354</c:v>
                </c:pt>
                <c:pt idx="171">
                  <c:v>350</c:v>
                </c:pt>
                <c:pt idx="175">
                  <c:v>345</c:v>
                </c:pt>
                <c:pt idx="176">
                  <c:v>320</c:v>
                </c:pt>
                <c:pt idx="179">
                  <c:v>356</c:v>
                </c:pt>
                <c:pt idx="181">
                  <c:v>350</c:v>
                </c:pt>
                <c:pt idx="182">
                  <c:v>360</c:v>
                </c:pt>
                <c:pt idx="186">
                  <c:v>375</c:v>
                </c:pt>
                <c:pt idx="188">
                  <c:v>360</c:v>
                </c:pt>
                <c:pt idx="189">
                  <c:v>340</c:v>
                </c:pt>
                <c:pt idx="190">
                  <c:v>350</c:v>
                </c:pt>
                <c:pt idx="192">
                  <c:v>350</c:v>
                </c:pt>
                <c:pt idx="194">
                  <c:v>350</c:v>
                </c:pt>
                <c:pt idx="195">
                  <c:v>340</c:v>
                </c:pt>
                <c:pt idx="198">
                  <c:v>354</c:v>
                </c:pt>
                <c:pt idx="201">
                  <c:v>350</c:v>
                </c:pt>
                <c:pt idx="204">
                  <c:v>354</c:v>
                </c:pt>
                <c:pt idx="205">
                  <c:v>360</c:v>
                </c:pt>
                <c:pt idx="212">
                  <c:v>350</c:v>
                </c:pt>
                <c:pt idx="213">
                  <c:v>350</c:v>
                </c:pt>
                <c:pt idx="215">
                  <c:v>370</c:v>
                </c:pt>
                <c:pt idx="216">
                  <c:v>395</c:v>
                </c:pt>
                <c:pt idx="218">
                  <c:v>355</c:v>
                </c:pt>
                <c:pt idx="221">
                  <c:v>350</c:v>
                </c:pt>
                <c:pt idx="223">
                  <c:v>434</c:v>
                </c:pt>
                <c:pt idx="226">
                  <c:v>340</c:v>
                </c:pt>
                <c:pt idx="228">
                  <c:v>340</c:v>
                </c:pt>
                <c:pt idx="230">
                  <c:v>380.8</c:v>
                </c:pt>
                <c:pt idx="233">
                  <c:v>405</c:v>
                </c:pt>
                <c:pt idx="234">
                  <c:v>360</c:v>
                </c:pt>
                <c:pt idx="235">
                  <c:v>402</c:v>
                </c:pt>
                <c:pt idx="237">
                  <c:v>350</c:v>
                </c:pt>
                <c:pt idx="239">
                  <c:v>403</c:v>
                </c:pt>
                <c:pt idx="241">
                  <c:v>440.9</c:v>
                </c:pt>
                <c:pt idx="244">
                  <c:v>350</c:v>
                </c:pt>
                <c:pt idx="246">
                  <c:v>395</c:v>
                </c:pt>
                <c:pt idx="248">
                  <c:v>420</c:v>
                </c:pt>
                <c:pt idx="249">
                  <c:v>434</c:v>
                </c:pt>
                <c:pt idx="250">
                  <c:v>380</c:v>
                </c:pt>
                <c:pt idx="252">
                  <c:v>403</c:v>
                </c:pt>
                <c:pt idx="256">
                  <c:v>484</c:v>
                </c:pt>
                <c:pt idx="261">
                  <c:v>400</c:v>
                </c:pt>
                <c:pt idx="262">
                  <c:v>412</c:v>
                </c:pt>
                <c:pt idx="264">
                  <c:v>482.8</c:v>
                </c:pt>
                <c:pt idx="268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全车数据表!$CS$3:$CS$281</c:f>
              <c:numCache>
                <c:formatCode>0.00_ </c:formatCode>
                <c:ptCount val="279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8">
                  <c:v>64</c:v>
                </c:pt>
                <c:pt idx="39">
                  <c:v>63.1</c:v>
                </c:pt>
                <c:pt idx="41">
                  <c:v>63.1</c:v>
                </c:pt>
                <c:pt idx="42">
                  <c:v>62.2</c:v>
                </c:pt>
                <c:pt idx="43">
                  <c:v>65.8</c:v>
                </c:pt>
                <c:pt idx="44">
                  <c:v>65.8</c:v>
                </c:pt>
                <c:pt idx="45">
                  <c:v>73</c:v>
                </c:pt>
                <c:pt idx="49">
                  <c:v>68.5</c:v>
                </c:pt>
                <c:pt idx="51">
                  <c:v>64.900000000000006</c:v>
                </c:pt>
                <c:pt idx="52">
                  <c:v>69.400000000000006</c:v>
                </c:pt>
                <c:pt idx="54">
                  <c:v>75.7</c:v>
                </c:pt>
                <c:pt idx="56">
                  <c:v>75.7</c:v>
                </c:pt>
                <c:pt idx="57">
                  <c:v>60.4</c:v>
                </c:pt>
                <c:pt idx="62">
                  <c:v>81.099999999999994</c:v>
                </c:pt>
                <c:pt idx="65">
                  <c:v>63.1</c:v>
                </c:pt>
                <c:pt idx="66">
                  <c:v>73.900000000000006</c:v>
                </c:pt>
                <c:pt idx="68">
                  <c:v>60.85</c:v>
                </c:pt>
                <c:pt idx="69">
                  <c:v>67.599999999999994</c:v>
                </c:pt>
                <c:pt idx="71">
                  <c:v>67.599999999999994</c:v>
                </c:pt>
                <c:pt idx="74">
                  <c:v>60.4</c:v>
                </c:pt>
                <c:pt idx="76">
                  <c:v>73</c:v>
                </c:pt>
                <c:pt idx="79">
                  <c:v>71.2</c:v>
                </c:pt>
                <c:pt idx="82">
                  <c:v>71.2</c:v>
                </c:pt>
                <c:pt idx="85">
                  <c:v>67.599999999999994</c:v>
                </c:pt>
                <c:pt idx="90">
                  <c:v>64.900000000000006</c:v>
                </c:pt>
                <c:pt idx="91">
                  <c:v>66.7</c:v>
                </c:pt>
                <c:pt idx="92">
                  <c:v>66.7</c:v>
                </c:pt>
                <c:pt idx="94">
                  <c:v>73.900000000000006</c:v>
                </c:pt>
                <c:pt idx="95">
                  <c:v>66.7</c:v>
                </c:pt>
                <c:pt idx="96">
                  <c:v>70.3</c:v>
                </c:pt>
                <c:pt idx="97">
                  <c:v>73</c:v>
                </c:pt>
                <c:pt idx="99">
                  <c:v>69.400000000000006</c:v>
                </c:pt>
                <c:pt idx="102">
                  <c:v>68.5</c:v>
                </c:pt>
                <c:pt idx="104">
                  <c:v>76.599999999999994</c:v>
                </c:pt>
                <c:pt idx="106">
                  <c:v>71.2</c:v>
                </c:pt>
                <c:pt idx="109">
                  <c:v>73</c:v>
                </c:pt>
                <c:pt idx="113">
                  <c:v>73</c:v>
                </c:pt>
                <c:pt idx="117">
                  <c:v>73.900000000000006</c:v>
                </c:pt>
                <c:pt idx="119">
                  <c:v>69.400000000000006</c:v>
                </c:pt>
                <c:pt idx="121">
                  <c:v>67.599999999999994</c:v>
                </c:pt>
                <c:pt idx="122">
                  <c:v>71.2</c:v>
                </c:pt>
                <c:pt idx="123">
                  <c:v>68.5</c:v>
                </c:pt>
                <c:pt idx="124">
                  <c:v>75.7</c:v>
                </c:pt>
                <c:pt idx="125">
                  <c:v>69.569999999999993</c:v>
                </c:pt>
                <c:pt idx="127">
                  <c:v>67.150000000000006</c:v>
                </c:pt>
                <c:pt idx="130">
                  <c:v>73</c:v>
                </c:pt>
                <c:pt idx="131">
                  <c:v>67.599999999999994</c:v>
                </c:pt>
                <c:pt idx="132">
                  <c:v>69.400000000000006</c:v>
                </c:pt>
                <c:pt idx="133">
                  <c:v>76.150000000000006</c:v>
                </c:pt>
                <c:pt idx="139">
                  <c:v>72.099999999999994</c:v>
                </c:pt>
                <c:pt idx="140">
                  <c:v>68.5</c:v>
                </c:pt>
                <c:pt idx="142">
                  <c:v>74.8</c:v>
                </c:pt>
                <c:pt idx="144">
                  <c:v>71.2</c:v>
                </c:pt>
                <c:pt idx="145">
                  <c:v>73</c:v>
                </c:pt>
                <c:pt idx="147">
                  <c:v>73</c:v>
                </c:pt>
                <c:pt idx="149">
                  <c:v>65.989999999999995</c:v>
                </c:pt>
                <c:pt idx="151">
                  <c:v>68.5</c:v>
                </c:pt>
                <c:pt idx="156">
                  <c:v>73</c:v>
                </c:pt>
                <c:pt idx="157">
                  <c:v>77.5</c:v>
                </c:pt>
                <c:pt idx="158">
                  <c:v>75.7</c:v>
                </c:pt>
                <c:pt idx="159">
                  <c:v>73.900000000000006</c:v>
                </c:pt>
                <c:pt idx="160">
                  <c:v>73</c:v>
                </c:pt>
                <c:pt idx="162">
                  <c:v>73</c:v>
                </c:pt>
                <c:pt idx="163">
                  <c:v>74.8</c:v>
                </c:pt>
                <c:pt idx="165">
                  <c:v>74.8</c:v>
                </c:pt>
                <c:pt idx="167">
                  <c:v>73.900000000000006</c:v>
                </c:pt>
                <c:pt idx="168">
                  <c:v>74.8</c:v>
                </c:pt>
                <c:pt idx="169">
                  <c:v>74.8</c:v>
                </c:pt>
                <c:pt idx="170">
                  <c:v>66.7</c:v>
                </c:pt>
                <c:pt idx="171">
                  <c:v>73.900000000000006</c:v>
                </c:pt>
                <c:pt idx="175">
                  <c:v>76.599999999999994</c:v>
                </c:pt>
                <c:pt idx="176">
                  <c:v>76.599999999999994</c:v>
                </c:pt>
                <c:pt idx="179">
                  <c:v>71.2</c:v>
                </c:pt>
                <c:pt idx="181">
                  <c:v>73</c:v>
                </c:pt>
                <c:pt idx="182">
                  <c:v>73.900000000000006</c:v>
                </c:pt>
                <c:pt idx="186">
                  <c:v>68.5</c:v>
                </c:pt>
                <c:pt idx="188">
                  <c:v>70.3</c:v>
                </c:pt>
                <c:pt idx="189">
                  <c:v>74.8</c:v>
                </c:pt>
                <c:pt idx="190">
                  <c:v>71.2</c:v>
                </c:pt>
                <c:pt idx="192">
                  <c:v>74.8</c:v>
                </c:pt>
                <c:pt idx="194">
                  <c:v>73</c:v>
                </c:pt>
                <c:pt idx="195">
                  <c:v>73.900000000000006</c:v>
                </c:pt>
                <c:pt idx="198">
                  <c:v>75.7</c:v>
                </c:pt>
                <c:pt idx="201">
                  <c:v>77.5</c:v>
                </c:pt>
                <c:pt idx="204">
                  <c:v>77.41</c:v>
                </c:pt>
                <c:pt idx="205">
                  <c:v>73</c:v>
                </c:pt>
                <c:pt idx="212">
                  <c:v>74.8</c:v>
                </c:pt>
                <c:pt idx="213">
                  <c:v>76.599999999999994</c:v>
                </c:pt>
                <c:pt idx="215">
                  <c:v>75.7</c:v>
                </c:pt>
                <c:pt idx="216">
                  <c:v>74.8</c:v>
                </c:pt>
                <c:pt idx="218">
                  <c:v>73.900000000000006</c:v>
                </c:pt>
                <c:pt idx="221">
                  <c:v>78.400000000000006</c:v>
                </c:pt>
                <c:pt idx="223">
                  <c:v>73.900000000000006</c:v>
                </c:pt>
                <c:pt idx="226">
                  <c:v>77.5</c:v>
                </c:pt>
                <c:pt idx="228">
                  <c:v>74.8</c:v>
                </c:pt>
                <c:pt idx="230">
                  <c:v>78.19</c:v>
                </c:pt>
                <c:pt idx="233">
                  <c:v>75.7</c:v>
                </c:pt>
                <c:pt idx="234">
                  <c:v>73</c:v>
                </c:pt>
                <c:pt idx="235">
                  <c:v>74.8</c:v>
                </c:pt>
                <c:pt idx="237">
                  <c:v>82</c:v>
                </c:pt>
                <c:pt idx="239">
                  <c:v>73</c:v>
                </c:pt>
                <c:pt idx="241">
                  <c:v>75.19</c:v>
                </c:pt>
                <c:pt idx="244">
                  <c:v>74.8</c:v>
                </c:pt>
                <c:pt idx="246">
                  <c:v>75.7</c:v>
                </c:pt>
                <c:pt idx="248">
                  <c:v>77.5</c:v>
                </c:pt>
                <c:pt idx="249">
                  <c:v>74.8</c:v>
                </c:pt>
                <c:pt idx="250">
                  <c:v>78.400000000000006</c:v>
                </c:pt>
                <c:pt idx="252">
                  <c:v>75.7</c:v>
                </c:pt>
                <c:pt idx="256">
                  <c:v>74.8</c:v>
                </c:pt>
                <c:pt idx="261">
                  <c:v>82.99</c:v>
                </c:pt>
                <c:pt idx="262">
                  <c:v>82.27</c:v>
                </c:pt>
                <c:pt idx="264">
                  <c:v>74.8</c:v>
                </c:pt>
                <c:pt idx="268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全车数据表!$CT$3:$CT$281</c:f>
              <c:numCache>
                <c:formatCode>0.00_ </c:formatCode>
                <c:ptCount val="279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8">
                  <c:v>26.45</c:v>
                </c:pt>
                <c:pt idx="39">
                  <c:v>44.02</c:v>
                </c:pt>
                <c:pt idx="41">
                  <c:v>58.14</c:v>
                </c:pt>
                <c:pt idx="42">
                  <c:v>44.09</c:v>
                </c:pt>
                <c:pt idx="43">
                  <c:v>35.630000000000003</c:v>
                </c:pt>
                <c:pt idx="44">
                  <c:v>43.9</c:v>
                </c:pt>
                <c:pt idx="45">
                  <c:v>48.18</c:v>
                </c:pt>
                <c:pt idx="49">
                  <c:v>55.81</c:v>
                </c:pt>
                <c:pt idx="51">
                  <c:v>51.53</c:v>
                </c:pt>
                <c:pt idx="52">
                  <c:v>64.66</c:v>
                </c:pt>
                <c:pt idx="54">
                  <c:v>39.29</c:v>
                </c:pt>
                <c:pt idx="56">
                  <c:v>48.17</c:v>
                </c:pt>
                <c:pt idx="57">
                  <c:v>29.33</c:v>
                </c:pt>
                <c:pt idx="62">
                  <c:v>39.39</c:v>
                </c:pt>
                <c:pt idx="65">
                  <c:v>53.76</c:v>
                </c:pt>
                <c:pt idx="66">
                  <c:v>42.37</c:v>
                </c:pt>
                <c:pt idx="68">
                  <c:v>63.92</c:v>
                </c:pt>
                <c:pt idx="69">
                  <c:v>48.14</c:v>
                </c:pt>
                <c:pt idx="71">
                  <c:v>46.32</c:v>
                </c:pt>
                <c:pt idx="74">
                  <c:v>58.34</c:v>
                </c:pt>
                <c:pt idx="76">
                  <c:v>45.3</c:v>
                </c:pt>
                <c:pt idx="79">
                  <c:v>58.47</c:v>
                </c:pt>
                <c:pt idx="82">
                  <c:v>44.4</c:v>
                </c:pt>
                <c:pt idx="85">
                  <c:v>50.25</c:v>
                </c:pt>
                <c:pt idx="90">
                  <c:v>41.08</c:v>
                </c:pt>
                <c:pt idx="91">
                  <c:v>38.03</c:v>
                </c:pt>
                <c:pt idx="92">
                  <c:v>43.33</c:v>
                </c:pt>
                <c:pt idx="94">
                  <c:v>40.46</c:v>
                </c:pt>
                <c:pt idx="95">
                  <c:v>45.1</c:v>
                </c:pt>
                <c:pt idx="96">
                  <c:v>29.92</c:v>
                </c:pt>
                <c:pt idx="97">
                  <c:v>37.51</c:v>
                </c:pt>
                <c:pt idx="99">
                  <c:v>46.11</c:v>
                </c:pt>
                <c:pt idx="102">
                  <c:v>30.04</c:v>
                </c:pt>
                <c:pt idx="104">
                  <c:v>57.8</c:v>
                </c:pt>
                <c:pt idx="106">
                  <c:v>47.13</c:v>
                </c:pt>
                <c:pt idx="109">
                  <c:v>42</c:v>
                </c:pt>
                <c:pt idx="113">
                  <c:v>32.33</c:v>
                </c:pt>
                <c:pt idx="117">
                  <c:v>31.67</c:v>
                </c:pt>
                <c:pt idx="119">
                  <c:v>49.88</c:v>
                </c:pt>
                <c:pt idx="121">
                  <c:v>70.28</c:v>
                </c:pt>
                <c:pt idx="122">
                  <c:v>60.46</c:v>
                </c:pt>
                <c:pt idx="123">
                  <c:v>64.33</c:v>
                </c:pt>
                <c:pt idx="124">
                  <c:v>47.64</c:v>
                </c:pt>
                <c:pt idx="125">
                  <c:v>38.03</c:v>
                </c:pt>
                <c:pt idx="127">
                  <c:v>49.16</c:v>
                </c:pt>
                <c:pt idx="130">
                  <c:v>42.36</c:v>
                </c:pt>
                <c:pt idx="131">
                  <c:v>43.84</c:v>
                </c:pt>
                <c:pt idx="132">
                  <c:v>48.04</c:v>
                </c:pt>
                <c:pt idx="133">
                  <c:v>49.51</c:v>
                </c:pt>
                <c:pt idx="139">
                  <c:v>46.62</c:v>
                </c:pt>
                <c:pt idx="140">
                  <c:v>61.79</c:v>
                </c:pt>
                <c:pt idx="142">
                  <c:v>50.25</c:v>
                </c:pt>
                <c:pt idx="144">
                  <c:v>52.35</c:v>
                </c:pt>
                <c:pt idx="145">
                  <c:v>47.13</c:v>
                </c:pt>
                <c:pt idx="147">
                  <c:v>45.33</c:v>
                </c:pt>
                <c:pt idx="149">
                  <c:v>52.17</c:v>
                </c:pt>
                <c:pt idx="151">
                  <c:v>57.23</c:v>
                </c:pt>
                <c:pt idx="156">
                  <c:v>39.630000000000003</c:v>
                </c:pt>
                <c:pt idx="157">
                  <c:v>48.8</c:v>
                </c:pt>
                <c:pt idx="158">
                  <c:v>52.47</c:v>
                </c:pt>
                <c:pt idx="159">
                  <c:v>42.27</c:v>
                </c:pt>
                <c:pt idx="160">
                  <c:v>40.65</c:v>
                </c:pt>
                <c:pt idx="162">
                  <c:v>37.69</c:v>
                </c:pt>
                <c:pt idx="163">
                  <c:v>39.979999999999997</c:v>
                </c:pt>
                <c:pt idx="165">
                  <c:v>41.51</c:v>
                </c:pt>
                <c:pt idx="167">
                  <c:v>46.64</c:v>
                </c:pt>
                <c:pt idx="168">
                  <c:v>57.64</c:v>
                </c:pt>
                <c:pt idx="169">
                  <c:v>48.24</c:v>
                </c:pt>
                <c:pt idx="170">
                  <c:v>57.27</c:v>
                </c:pt>
                <c:pt idx="171">
                  <c:v>43.04</c:v>
                </c:pt>
                <c:pt idx="175">
                  <c:v>41.84</c:v>
                </c:pt>
                <c:pt idx="176">
                  <c:v>53.29</c:v>
                </c:pt>
                <c:pt idx="179">
                  <c:v>46.08</c:v>
                </c:pt>
                <c:pt idx="181">
                  <c:v>49.16</c:v>
                </c:pt>
                <c:pt idx="182">
                  <c:v>63.83</c:v>
                </c:pt>
                <c:pt idx="186">
                  <c:v>55.71</c:v>
                </c:pt>
                <c:pt idx="188">
                  <c:v>54.85</c:v>
                </c:pt>
                <c:pt idx="189">
                  <c:v>55.63</c:v>
                </c:pt>
                <c:pt idx="190">
                  <c:v>46.1</c:v>
                </c:pt>
                <c:pt idx="192">
                  <c:v>45.33</c:v>
                </c:pt>
                <c:pt idx="194">
                  <c:v>60.62</c:v>
                </c:pt>
                <c:pt idx="195">
                  <c:v>66.86</c:v>
                </c:pt>
                <c:pt idx="198">
                  <c:v>49.56</c:v>
                </c:pt>
                <c:pt idx="201">
                  <c:v>52.98</c:v>
                </c:pt>
                <c:pt idx="204">
                  <c:v>57.27</c:v>
                </c:pt>
                <c:pt idx="205">
                  <c:v>47.83</c:v>
                </c:pt>
                <c:pt idx="212">
                  <c:v>39.22</c:v>
                </c:pt>
                <c:pt idx="213">
                  <c:v>38.450000000000003</c:v>
                </c:pt>
                <c:pt idx="215">
                  <c:v>35.26</c:v>
                </c:pt>
                <c:pt idx="216">
                  <c:v>37</c:v>
                </c:pt>
                <c:pt idx="218">
                  <c:v>53.52</c:v>
                </c:pt>
                <c:pt idx="221">
                  <c:v>49.16</c:v>
                </c:pt>
                <c:pt idx="223">
                  <c:v>39.450000000000003</c:v>
                </c:pt>
                <c:pt idx="226">
                  <c:v>66.86</c:v>
                </c:pt>
                <c:pt idx="228">
                  <c:v>73.569999999999993</c:v>
                </c:pt>
                <c:pt idx="230">
                  <c:v>45.16</c:v>
                </c:pt>
                <c:pt idx="233">
                  <c:v>37.700000000000003</c:v>
                </c:pt>
                <c:pt idx="234">
                  <c:v>52.9</c:v>
                </c:pt>
                <c:pt idx="235">
                  <c:v>37.49</c:v>
                </c:pt>
                <c:pt idx="237">
                  <c:v>56.8</c:v>
                </c:pt>
                <c:pt idx="239">
                  <c:v>46.04</c:v>
                </c:pt>
                <c:pt idx="241">
                  <c:v>42</c:v>
                </c:pt>
                <c:pt idx="244">
                  <c:v>68.27</c:v>
                </c:pt>
                <c:pt idx="246">
                  <c:v>47.45</c:v>
                </c:pt>
                <c:pt idx="248">
                  <c:v>38.75</c:v>
                </c:pt>
                <c:pt idx="249">
                  <c:v>40.340000000000003</c:v>
                </c:pt>
                <c:pt idx="250">
                  <c:v>52.2</c:v>
                </c:pt>
                <c:pt idx="252">
                  <c:v>52.41</c:v>
                </c:pt>
                <c:pt idx="256">
                  <c:v>41.93</c:v>
                </c:pt>
                <c:pt idx="261">
                  <c:v>45.79</c:v>
                </c:pt>
                <c:pt idx="262">
                  <c:v>41.64</c:v>
                </c:pt>
                <c:pt idx="264">
                  <c:v>42.34</c:v>
                </c:pt>
                <c:pt idx="268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全车数据表!$CU$3:$CU$281</c:f>
              <c:numCache>
                <c:formatCode>0.00_ </c:formatCode>
                <c:ptCount val="279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8">
                  <c:v>23.08</c:v>
                </c:pt>
                <c:pt idx="39">
                  <c:v>39.880000000000003</c:v>
                </c:pt>
                <c:pt idx="41">
                  <c:v>49.95</c:v>
                </c:pt>
                <c:pt idx="42">
                  <c:v>36.32</c:v>
                </c:pt>
                <c:pt idx="43">
                  <c:v>39.96</c:v>
                </c:pt>
                <c:pt idx="44">
                  <c:v>38.58</c:v>
                </c:pt>
                <c:pt idx="45">
                  <c:v>46.21</c:v>
                </c:pt>
                <c:pt idx="49">
                  <c:v>50.95</c:v>
                </c:pt>
                <c:pt idx="51">
                  <c:v>45.98</c:v>
                </c:pt>
                <c:pt idx="52">
                  <c:v>41.8</c:v>
                </c:pt>
                <c:pt idx="54">
                  <c:v>54.6</c:v>
                </c:pt>
                <c:pt idx="56">
                  <c:v>36.82</c:v>
                </c:pt>
                <c:pt idx="57">
                  <c:v>51.53</c:v>
                </c:pt>
                <c:pt idx="62">
                  <c:v>17.309999999999999</c:v>
                </c:pt>
                <c:pt idx="65">
                  <c:v>40.25</c:v>
                </c:pt>
                <c:pt idx="66">
                  <c:v>54.6</c:v>
                </c:pt>
                <c:pt idx="68">
                  <c:v>55.78</c:v>
                </c:pt>
                <c:pt idx="69">
                  <c:v>29.67</c:v>
                </c:pt>
                <c:pt idx="71">
                  <c:v>36.229999999999997</c:v>
                </c:pt>
                <c:pt idx="74">
                  <c:v>44.03</c:v>
                </c:pt>
                <c:pt idx="76">
                  <c:v>48.59</c:v>
                </c:pt>
                <c:pt idx="79">
                  <c:v>49.68</c:v>
                </c:pt>
                <c:pt idx="82">
                  <c:v>25.68</c:v>
                </c:pt>
                <c:pt idx="85">
                  <c:v>38.4</c:v>
                </c:pt>
                <c:pt idx="90">
                  <c:v>42.95</c:v>
                </c:pt>
                <c:pt idx="91">
                  <c:v>43.92</c:v>
                </c:pt>
                <c:pt idx="92">
                  <c:v>34.31</c:v>
                </c:pt>
                <c:pt idx="94">
                  <c:v>43.05</c:v>
                </c:pt>
                <c:pt idx="95">
                  <c:v>55.86</c:v>
                </c:pt>
                <c:pt idx="96">
                  <c:v>38.29</c:v>
                </c:pt>
                <c:pt idx="97">
                  <c:v>58.07</c:v>
                </c:pt>
                <c:pt idx="99">
                  <c:v>51.38</c:v>
                </c:pt>
                <c:pt idx="102">
                  <c:v>50.68</c:v>
                </c:pt>
                <c:pt idx="104">
                  <c:v>49.12</c:v>
                </c:pt>
                <c:pt idx="106">
                  <c:v>38.82</c:v>
                </c:pt>
                <c:pt idx="109">
                  <c:v>56.41</c:v>
                </c:pt>
                <c:pt idx="113">
                  <c:v>50.68</c:v>
                </c:pt>
                <c:pt idx="117">
                  <c:v>69.61</c:v>
                </c:pt>
                <c:pt idx="119">
                  <c:v>37.840000000000003</c:v>
                </c:pt>
                <c:pt idx="121">
                  <c:v>66.739999999999995</c:v>
                </c:pt>
                <c:pt idx="122">
                  <c:v>57.11</c:v>
                </c:pt>
                <c:pt idx="123">
                  <c:v>61.21</c:v>
                </c:pt>
                <c:pt idx="124">
                  <c:v>51.09</c:v>
                </c:pt>
                <c:pt idx="125">
                  <c:v>67.05</c:v>
                </c:pt>
                <c:pt idx="127">
                  <c:v>60.88</c:v>
                </c:pt>
                <c:pt idx="130">
                  <c:v>47.57</c:v>
                </c:pt>
                <c:pt idx="131">
                  <c:v>54.93</c:v>
                </c:pt>
                <c:pt idx="132">
                  <c:v>51.53</c:v>
                </c:pt>
                <c:pt idx="133">
                  <c:v>47.37</c:v>
                </c:pt>
                <c:pt idx="139">
                  <c:v>51.94</c:v>
                </c:pt>
                <c:pt idx="140">
                  <c:v>60.32</c:v>
                </c:pt>
                <c:pt idx="142">
                  <c:v>40.340000000000003</c:v>
                </c:pt>
                <c:pt idx="144">
                  <c:v>52.35</c:v>
                </c:pt>
                <c:pt idx="145">
                  <c:v>50.55</c:v>
                </c:pt>
                <c:pt idx="147">
                  <c:v>42.53</c:v>
                </c:pt>
                <c:pt idx="149">
                  <c:v>54.76</c:v>
                </c:pt>
                <c:pt idx="151">
                  <c:v>30.21</c:v>
                </c:pt>
                <c:pt idx="156">
                  <c:v>50.33</c:v>
                </c:pt>
                <c:pt idx="157">
                  <c:v>43.24</c:v>
                </c:pt>
                <c:pt idx="158">
                  <c:v>49.64</c:v>
                </c:pt>
                <c:pt idx="159">
                  <c:v>48.91</c:v>
                </c:pt>
                <c:pt idx="160">
                  <c:v>56.63</c:v>
                </c:pt>
                <c:pt idx="162">
                  <c:v>62.92</c:v>
                </c:pt>
                <c:pt idx="163">
                  <c:v>53.74</c:v>
                </c:pt>
                <c:pt idx="165">
                  <c:v>59.86</c:v>
                </c:pt>
                <c:pt idx="167">
                  <c:v>60.62</c:v>
                </c:pt>
                <c:pt idx="168">
                  <c:v>49.12</c:v>
                </c:pt>
                <c:pt idx="169">
                  <c:v>59.75</c:v>
                </c:pt>
                <c:pt idx="170">
                  <c:v>57.27</c:v>
                </c:pt>
                <c:pt idx="171">
                  <c:v>60.88</c:v>
                </c:pt>
                <c:pt idx="175">
                  <c:v>66.31</c:v>
                </c:pt>
                <c:pt idx="176">
                  <c:v>59.03</c:v>
                </c:pt>
                <c:pt idx="179">
                  <c:v>47.38</c:v>
                </c:pt>
                <c:pt idx="181">
                  <c:v>62.92</c:v>
                </c:pt>
                <c:pt idx="182">
                  <c:v>35.08</c:v>
                </c:pt>
                <c:pt idx="186">
                  <c:v>50.08</c:v>
                </c:pt>
                <c:pt idx="188">
                  <c:v>47.57</c:v>
                </c:pt>
                <c:pt idx="189">
                  <c:v>49.64</c:v>
                </c:pt>
                <c:pt idx="190">
                  <c:v>73.11</c:v>
                </c:pt>
                <c:pt idx="192">
                  <c:v>64.959999999999994</c:v>
                </c:pt>
                <c:pt idx="194">
                  <c:v>48.65</c:v>
                </c:pt>
                <c:pt idx="195">
                  <c:v>43.65</c:v>
                </c:pt>
                <c:pt idx="198">
                  <c:v>53.16</c:v>
                </c:pt>
                <c:pt idx="201">
                  <c:v>46.61</c:v>
                </c:pt>
                <c:pt idx="204">
                  <c:v>43.91</c:v>
                </c:pt>
                <c:pt idx="205">
                  <c:v>51.73</c:v>
                </c:pt>
                <c:pt idx="212">
                  <c:v>61.9</c:v>
                </c:pt>
                <c:pt idx="213">
                  <c:v>64.959999999999994</c:v>
                </c:pt>
                <c:pt idx="215">
                  <c:v>53.84</c:v>
                </c:pt>
                <c:pt idx="216">
                  <c:v>39.79</c:v>
                </c:pt>
                <c:pt idx="218">
                  <c:v>61.51</c:v>
                </c:pt>
                <c:pt idx="221">
                  <c:v>65.98</c:v>
                </c:pt>
                <c:pt idx="223">
                  <c:v>35.29</c:v>
                </c:pt>
                <c:pt idx="226">
                  <c:v>49.64</c:v>
                </c:pt>
                <c:pt idx="228">
                  <c:v>53.07</c:v>
                </c:pt>
                <c:pt idx="230">
                  <c:v>54.79</c:v>
                </c:pt>
                <c:pt idx="233">
                  <c:v>60.97</c:v>
                </c:pt>
                <c:pt idx="234">
                  <c:v>57.97</c:v>
                </c:pt>
                <c:pt idx="235">
                  <c:v>47.09</c:v>
                </c:pt>
                <c:pt idx="237">
                  <c:v>54.76</c:v>
                </c:pt>
                <c:pt idx="239">
                  <c:v>53.96</c:v>
                </c:pt>
                <c:pt idx="241">
                  <c:v>43.35</c:v>
                </c:pt>
                <c:pt idx="244">
                  <c:v>69.040000000000006</c:v>
                </c:pt>
                <c:pt idx="246">
                  <c:v>62.07</c:v>
                </c:pt>
                <c:pt idx="248">
                  <c:v>53.33</c:v>
                </c:pt>
                <c:pt idx="249">
                  <c:v>40.340000000000003</c:v>
                </c:pt>
                <c:pt idx="250">
                  <c:v>57.07</c:v>
                </c:pt>
                <c:pt idx="252">
                  <c:v>49.44</c:v>
                </c:pt>
                <c:pt idx="256">
                  <c:v>42.56</c:v>
                </c:pt>
                <c:pt idx="261">
                  <c:v>35.67</c:v>
                </c:pt>
                <c:pt idx="262">
                  <c:v>37.619999999999997</c:v>
                </c:pt>
                <c:pt idx="264">
                  <c:v>38.72</c:v>
                </c:pt>
                <c:pt idx="26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全车数据表!$CV$3:$CV$281</c:f>
              <c:numCache>
                <c:formatCode>0.00_ </c:formatCode>
                <c:ptCount val="279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8">
                  <c:v>16.600000000000023</c:v>
                </c:pt>
                <c:pt idx="39">
                  <c:v>17.399999999999977</c:v>
                </c:pt>
                <c:pt idx="41">
                  <c:v>21</c:v>
                </c:pt>
                <c:pt idx="42">
                  <c:v>17.699999999999989</c:v>
                </c:pt>
                <c:pt idx="43">
                  <c:v>19.399999999999977</c:v>
                </c:pt>
                <c:pt idx="44">
                  <c:v>21.5</c:v>
                </c:pt>
                <c:pt idx="45">
                  <c:v>17.5</c:v>
                </c:pt>
                <c:pt idx="49">
                  <c:v>18.899999999999977</c:v>
                </c:pt>
                <c:pt idx="51">
                  <c:v>16.699999999999989</c:v>
                </c:pt>
                <c:pt idx="52">
                  <c:v>17.899999999999977</c:v>
                </c:pt>
                <c:pt idx="54">
                  <c:v>16.300000000000011</c:v>
                </c:pt>
                <c:pt idx="56">
                  <c:v>17.5</c:v>
                </c:pt>
                <c:pt idx="57">
                  <c:v>30.699999999999989</c:v>
                </c:pt>
                <c:pt idx="62">
                  <c:v>16.699999999999989</c:v>
                </c:pt>
                <c:pt idx="65">
                  <c:v>16.600000000000023</c:v>
                </c:pt>
                <c:pt idx="66">
                  <c:v>20.699999999999989</c:v>
                </c:pt>
                <c:pt idx="68">
                  <c:v>19.399999999999977</c:v>
                </c:pt>
                <c:pt idx="69">
                  <c:v>10.5</c:v>
                </c:pt>
                <c:pt idx="71">
                  <c:v>18.399999999999977</c:v>
                </c:pt>
                <c:pt idx="74">
                  <c:v>19.600000000000023</c:v>
                </c:pt>
                <c:pt idx="76">
                  <c:v>15.699999999999989</c:v>
                </c:pt>
                <c:pt idx="79">
                  <c:v>17</c:v>
                </c:pt>
                <c:pt idx="82">
                  <c:v>12.100000000000023</c:v>
                </c:pt>
                <c:pt idx="85">
                  <c:v>15.699999999999989</c:v>
                </c:pt>
                <c:pt idx="90">
                  <c:v>16.800000000000011</c:v>
                </c:pt>
                <c:pt idx="91">
                  <c:v>18.600000000000023</c:v>
                </c:pt>
                <c:pt idx="92">
                  <c:v>19</c:v>
                </c:pt>
                <c:pt idx="94">
                  <c:v>16.699999999999989</c:v>
                </c:pt>
                <c:pt idx="95">
                  <c:v>19.800000000000011</c:v>
                </c:pt>
                <c:pt idx="96">
                  <c:v>14.800000000000011</c:v>
                </c:pt>
                <c:pt idx="97">
                  <c:v>16.600000000000023</c:v>
                </c:pt>
                <c:pt idx="99">
                  <c:v>11.699999999999989</c:v>
                </c:pt>
                <c:pt idx="102">
                  <c:v>18</c:v>
                </c:pt>
                <c:pt idx="104">
                  <c:v>15.5</c:v>
                </c:pt>
                <c:pt idx="106">
                  <c:v>11</c:v>
                </c:pt>
                <c:pt idx="109">
                  <c:v>17.600000000000023</c:v>
                </c:pt>
                <c:pt idx="113">
                  <c:v>18.800000000000011</c:v>
                </c:pt>
                <c:pt idx="117">
                  <c:v>20.5</c:v>
                </c:pt>
                <c:pt idx="119">
                  <c:v>11.800000000000011</c:v>
                </c:pt>
                <c:pt idx="121">
                  <c:v>17.199999999999989</c:v>
                </c:pt>
                <c:pt idx="122">
                  <c:v>15.100000000000023</c:v>
                </c:pt>
                <c:pt idx="123">
                  <c:v>15.800000000000011</c:v>
                </c:pt>
                <c:pt idx="124">
                  <c:v>13.300000000000011</c:v>
                </c:pt>
                <c:pt idx="125">
                  <c:v>17.400000000000034</c:v>
                </c:pt>
                <c:pt idx="127">
                  <c:v>14.800000000000011</c:v>
                </c:pt>
                <c:pt idx="130">
                  <c:v>14.100000000000023</c:v>
                </c:pt>
                <c:pt idx="131">
                  <c:v>19.300000000000011</c:v>
                </c:pt>
                <c:pt idx="132">
                  <c:v>16.399999999999977</c:v>
                </c:pt>
                <c:pt idx="133">
                  <c:v>22.5</c:v>
                </c:pt>
                <c:pt idx="139">
                  <c:v>19</c:v>
                </c:pt>
                <c:pt idx="140">
                  <c:v>17.800000000000011</c:v>
                </c:pt>
                <c:pt idx="142">
                  <c:v>17.399999999999977</c:v>
                </c:pt>
                <c:pt idx="144">
                  <c:v>27.399999999999977</c:v>
                </c:pt>
                <c:pt idx="145">
                  <c:v>21.199999999999989</c:v>
                </c:pt>
                <c:pt idx="147">
                  <c:v>18.100000000000023</c:v>
                </c:pt>
                <c:pt idx="149">
                  <c:v>13.400000000000034</c:v>
                </c:pt>
                <c:pt idx="151">
                  <c:v>13.5</c:v>
                </c:pt>
                <c:pt idx="156">
                  <c:v>15.5</c:v>
                </c:pt>
                <c:pt idx="157">
                  <c:v>14.699999999999989</c:v>
                </c:pt>
                <c:pt idx="158">
                  <c:v>13.100000000000023</c:v>
                </c:pt>
                <c:pt idx="159">
                  <c:v>17.600000000000023</c:v>
                </c:pt>
                <c:pt idx="160">
                  <c:v>13.5</c:v>
                </c:pt>
                <c:pt idx="162">
                  <c:v>14.600000000000023</c:v>
                </c:pt>
                <c:pt idx="163">
                  <c:v>14.600000000000023</c:v>
                </c:pt>
                <c:pt idx="165">
                  <c:v>17.899999999999977</c:v>
                </c:pt>
                <c:pt idx="167">
                  <c:v>13.600000000000023</c:v>
                </c:pt>
                <c:pt idx="168">
                  <c:v>6.72</c:v>
                </c:pt>
                <c:pt idx="169">
                  <c:v>14.399999999999977</c:v>
                </c:pt>
                <c:pt idx="170">
                  <c:v>15.199999999999989</c:v>
                </c:pt>
                <c:pt idx="171">
                  <c:v>18.800000000000011</c:v>
                </c:pt>
                <c:pt idx="175">
                  <c:v>17.399999999999977</c:v>
                </c:pt>
                <c:pt idx="176">
                  <c:v>19.899999999999977</c:v>
                </c:pt>
                <c:pt idx="179">
                  <c:v>21.199999999999989</c:v>
                </c:pt>
                <c:pt idx="181">
                  <c:v>13.800000000000011</c:v>
                </c:pt>
                <c:pt idx="182">
                  <c:v>10.600000000000023</c:v>
                </c:pt>
                <c:pt idx="186">
                  <c:v>13.699999999999989</c:v>
                </c:pt>
                <c:pt idx="188">
                  <c:v>11.399999999999977</c:v>
                </c:pt>
                <c:pt idx="189">
                  <c:v>16.899999999999977</c:v>
                </c:pt>
                <c:pt idx="190">
                  <c:v>15.399999999999977</c:v>
                </c:pt>
                <c:pt idx="192">
                  <c:v>12.100000000000023</c:v>
                </c:pt>
                <c:pt idx="194">
                  <c:v>16.199999999999989</c:v>
                </c:pt>
                <c:pt idx="195">
                  <c:v>20.199999999999989</c:v>
                </c:pt>
                <c:pt idx="198">
                  <c:v>17.699999999999989</c:v>
                </c:pt>
                <c:pt idx="201">
                  <c:v>14.600000000000023</c:v>
                </c:pt>
                <c:pt idx="204">
                  <c:v>23.399999999999977</c:v>
                </c:pt>
                <c:pt idx="205">
                  <c:v>18.899999999999977</c:v>
                </c:pt>
                <c:pt idx="212">
                  <c:v>13.899999999999977</c:v>
                </c:pt>
                <c:pt idx="213">
                  <c:v>13.100000000000023</c:v>
                </c:pt>
                <c:pt idx="215">
                  <c:v>11.699999999999989</c:v>
                </c:pt>
                <c:pt idx="216">
                  <c:v>12.5</c:v>
                </c:pt>
                <c:pt idx="218">
                  <c:v>15.199999999999989</c:v>
                </c:pt>
                <c:pt idx="221">
                  <c:v>16.399999999999977</c:v>
                </c:pt>
                <c:pt idx="223">
                  <c:v>16.699999999999989</c:v>
                </c:pt>
                <c:pt idx="226">
                  <c:v>15.399999999999977</c:v>
                </c:pt>
                <c:pt idx="228">
                  <c:v>18.699999999999989</c:v>
                </c:pt>
                <c:pt idx="230">
                  <c:v>13.5</c:v>
                </c:pt>
                <c:pt idx="233">
                  <c:v>11.899999999999977</c:v>
                </c:pt>
                <c:pt idx="234">
                  <c:v>18.199999999999989</c:v>
                </c:pt>
                <c:pt idx="235">
                  <c:v>16.199999999999989</c:v>
                </c:pt>
                <c:pt idx="237">
                  <c:v>18.5</c:v>
                </c:pt>
                <c:pt idx="239">
                  <c:v>13.699999999999989</c:v>
                </c:pt>
                <c:pt idx="241">
                  <c:v>16.200000000000045</c:v>
                </c:pt>
                <c:pt idx="244">
                  <c:v>18.100000000000023</c:v>
                </c:pt>
                <c:pt idx="246">
                  <c:v>17.600000000000023</c:v>
                </c:pt>
                <c:pt idx="248">
                  <c:v>23.399999999999977</c:v>
                </c:pt>
                <c:pt idx="249">
                  <c:v>15.5</c:v>
                </c:pt>
                <c:pt idx="250">
                  <c:v>16</c:v>
                </c:pt>
                <c:pt idx="252">
                  <c:v>9.5</c:v>
                </c:pt>
                <c:pt idx="256">
                  <c:v>12.600000000000023</c:v>
                </c:pt>
                <c:pt idx="261">
                  <c:v>14.699999999999989</c:v>
                </c:pt>
                <c:pt idx="262">
                  <c:v>9.6000000000000227</c:v>
                </c:pt>
                <c:pt idx="264">
                  <c:v>7.8000000000000114</c:v>
                </c:pt>
                <c:pt idx="268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全车数据表!$CW$3:$CW$281</c:f>
              <c:numCache>
                <c:formatCode>0.00_ </c:formatCode>
                <c:ptCount val="279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8">
                  <c:v>7.9200000000000017</c:v>
                </c:pt>
                <c:pt idx="39">
                  <c:v>10.29</c:v>
                </c:pt>
                <c:pt idx="41">
                  <c:v>15.04</c:v>
                </c:pt>
                <c:pt idx="42">
                  <c:v>9.5</c:v>
                </c:pt>
                <c:pt idx="43">
                  <c:v>5.5400000000000063</c:v>
                </c:pt>
                <c:pt idx="44">
                  <c:v>7.9200000000000017</c:v>
                </c:pt>
                <c:pt idx="45">
                  <c:v>11.620000000000005</c:v>
                </c:pt>
                <c:pt idx="49">
                  <c:v>8.8199999999999932</c:v>
                </c:pt>
                <c:pt idx="51">
                  <c:v>10.419999999999987</c:v>
                </c:pt>
                <c:pt idx="52">
                  <c:v>8.8199999999999932</c:v>
                </c:pt>
                <c:pt idx="54">
                  <c:v>10.019999999999996</c:v>
                </c:pt>
                <c:pt idx="56">
                  <c:v>8.6199999999999903</c:v>
                </c:pt>
                <c:pt idx="57">
                  <c:v>14.030000000000008</c:v>
                </c:pt>
                <c:pt idx="62">
                  <c:v>6.4100000000000108</c:v>
                </c:pt>
                <c:pt idx="65">
                  <c:v>9.779999999999994</c:v>
                </c:pt>
                <c:pt idx="66">
                  <c:v>9.7800000000000011</c:v>
                </c:pt>
                <c:pt idx="68">
                  <c:v>13.440000000000005</c:v>
                </c:pt>
                <c:pt idx="69">
                  <c:v>6.5200000000000102</c:v>
                </c:pt>
                <c:pt idx="71">
                  <c:v>9.7800000000000011</c:v>
                </c:pt>
                <c:pt idx="74">
                  <c:v>13.04</c:v>
                </c:pt>
                <c:pt idx="76">
                  <c:v>8.5600000000000023</c:v>
                </c:pt>
                <c:pt idx="79">
                  <c:v>9.7800000000000011</c:v>
                </c:pt>
                <c:pt idx="82">
                  <c:v>7.3299999999999983</c:v>
                </c:pt>
                <c:pt idx="85">
                  <c:v>8.960000000000008</c:v>
                </c:pt>
                <c:pt idx="90">
                  <c:v>6.3099999999999881</c:v>
                </c:pt>
                <c:pt idx="91">
                  <c:v>7.5</c:v>
                </c:pt>
                <c:pt idx="92">
                  <c:v>8.8499999999999943</c:v>
                </c:pt>
                <c:pt idx="94">
                  <c:v>6.3099999999999881</c:v>
                </c:pt>
                <c:pt idx="95">
                  <c:v>8.4500000000000028</c:v>
                </c:pt>
                <c:pt idx="96">
                  <c:v>8.8500000000000085</c:v>
                </c:pt>
                <c:pt idx="97">
                  <c:v>8.0499999999999972</c:v>
                </c:pt>
                <c:pt idx="99">
                  <c:v>8.0499999999999972</c:v>
                </c:pt>
                <c:pt idx="102">
                  <c:v>8.0499999999999972</c:v>
                </c:pt>
                <c:pt idx="104">
                  <c:v>9.6600000000000108</c:v>
                </c:pt>
                <c:pt idx="106">
                  <c:v>8.0499999999999972</c:v>
                </c:pt>
                <c:pt idx="109">
                  <c:v>7.2399999999999949</c:v>
                </c:pt>
                <c:pt idx="113">
                  <c:v>6.4399999999999977</c:v>
                </c:pt>
                <c:pt idx="117">
                  <c:v>4.4799999999999898</c:v>
                </c:pt>
                <c:pt idx="119">
                  <c:v>8.14</c:v>
                </c:pt>
                <c:pt idx="121">
                  <c:v>8.9500000000000028</c:v>
                </c:pt>
                <c:pt idx="122">
                  <c:v>9.7599999999999909</c:v>
                </c:pt>
                <c:pt idx="123">
                  <c:v>9.7600000000000051</c:v>
                </c:pt>
                <c:pt idx="124">
                  <c:v>8.9500000000000028</c:v>
                </c:pt>
                <c:pt idx="125">
                  <c:v>7.4700000000000131</c:v>
                </c:pt>
                <c:pt idx="127">
                  <c:v>8.14</c:v>
                </c:pt>
                <c:pt idx="130">
                  <c:v>7.3199999999999932</c:v>
                </c:pt>
                <c:pt idx="131">
                  <c:v>10.580000000000013</c:v>
                </c:pt>
                <c:pt idx="132">
                  <c:v>9.7599999999999909</c:v>
                </c:pt>
                <c:pt idx="133">
                  <c:v>8.9499999999999886</c:v>
                </c:pt>
                <c:pt idx="139">
                  <c:v>12.210000000000008</c:v>
                </c:pt>
                <c:pt idx="140">
                  <c:v>10.170000000000002</c:v>
                </c:pt>
                <c:pt idx="142">
                  <c:v>10.579999999999998</c:v>
                </c:pt>
                <c:pt idx="144">
                  <c:v>14.64</c:v>
                </c:pt>
                <c:pt idx="145">
                  <c:v>9.7600000000000051</c:v>
                </c:pt>
                <c:pt idx="147">
                  <c:v>8.14</c:v>
                </c:pt>
                <c:pt idx="149">
                  <c:v>8.6700000000000017</c:v>
                </c:pt>
                <c:pt idx="151">
                  <c:v>10.579999999999998</c:v>
                </c:pt>
                <c:pt idx="156">
                  <c:v>5.7000000000000028</c:v>
                </c:pt>
                <c:pt idx="157">
                  <c:v>7.3299999999999983</c:v>
                </c:pt>
                <c:pt idx="158">
                  <c:v>7.3299999999999983</c:v>
                </c:pt>
                <c:pt idx="159">
                  <c:v>6.5099999999999909</c:v>
                </c:pt>
                <c:pt idx="160">
                  <c:v>7.3299999999999983</c:v>
                </c:pt>
                <c:pt idx="162">
                  <c:v>7.230000000000004</c:v>
                </c:pt>
                <c:pt idx="163">
                  <c:v>8.8400000000000034</c:v>
                </c:pt>
                <c:pt idx="165">
                  <c:v>6.0300000000000011</c:v>
                </c:pt>
                <c:pt idx="167">
                  <c:v>7.2299999999999898</c:v>
                </c:pt>
                <c:pt idx="169">
                  <c:v>7.230000000000004</c:v>
                </c:pt>
                <c:pt idx="170">
                  <c:v>8.8400000000000034</c:v>
                </c:pt>
                <c:pt idx="171">
                  <c:v>6.4299999999999926</c:v>
                </c:pt>
                <c:pt idx="175">
                  <c:v>6.4300000000000068</c:v>
                </c:pt>
                <c:pt idx="176">
                  <c:v>9.64</c:v>
                </c:pt>
                <c:pt idx="179">
                  <c:v>8.0300000000000011</c:v>
                </c:pt>
                <c:pt idx="181">
                  <c:v>6.8299999999999983</c:v>
                </c:pt>
                <c:pt idx="182">
                  <c:v>8.0300000000000011</c:v>
                </c:pt>
                <c:pt idx="186">
                  <c:v>8.0300000000000011</c:v>
                </c:pt>
                <c:pt idx="188">
                  <c:v>8.0300000000000011</c:v>
                </c:pt>
                <c:pt idx="189">
                  <c:v>8.8400000000000034</c:v>
                </c:pt>
                <c:pt idx="190">
                  <c:v>8.8400000000000034</c:v>
                </c:pt>
                <c:pt idx="192">
                  <c:v>7.230000000000004</c:v>
                </c:pt>
                <c:pt idx="194">
                  <c:v>8.0300000000000011</c:v>
                </c:pt>
                <c:pt idx="195">
                  <c:v>9.2399999999999949</c:v>
                </c:pt>
                <c:pt idx="198">
                  <c:v>7.230000000000004</c:v>
                </c:pt>
                <c:pt idx="201">
                  <c:v>8.0300000000000011</c:v>
                </c:pt>
                <c:pt idx="204">
                  <c:v>4.8200000000000074</c:v>
                </c:pt>
                <c:pt idx="205">
                  <c:v>7.230000000000004</c:v>
                </c:pt>
                <c:pt idx="212">
                  <c:v>5.6800000000000068</c:v>
                </c:pt>
                <c:pt idx="213">
                  <c:v>7.3000000000000114</c:v>
                </c:pt>
                <c:pt idx="215">
                  <c:v>5.6799999999999926</c:v>
                </c:pt>
                <c:pt idx="216">
                  <c:v>5.6800000000000068</c:v>
                </c:pt>
                <c:pt idx="218">
                  <c:v>7.2999999999999972</c:v>
                </c:pt>
                <c:pt idx="221">
                  <c:v>6.0799999999999983</c:v>
                </c:pt>
                <c:pt idx="223">
                  <c:v>6.0799999999999983</c:v>
                </c:pt>
                <c:pt idx="226">
                  <c:v>9.3299999999999983</c:v>
                </c:pt>
                <c:pt idx="228">
                  <c:v>8.11</c:v>
                </c:pt>
                <c:pt idx="230">
                  <c:v>4.5799999999999983</c:v>
                </c:pt>
                <c:pt idx="233">
                  <c:v>6.4899999999999949</c:v>
                </c:pt>
                <c:pt idx="234">
                  <c:v>7.2999999999999972</c:v>
                </c:pt>
                <c:pt idx="235">
                  <c:v>6.4900000000000091</c:v>
                </c:pt>
                <c:pt idx="237">
                  <c:v>6.4899999999999949</c:v>
                </c:pt>
                <c:pt idx="239">
                  <c:v>8.11</c:v>
                </c:pt>
                <c:pt idx="241">
                  <c:v>5.6899999999999977</c:v>
                </c:pt>
                <c:pt idx="244">
                  <c:v>7.2999999999999972</c:v>
                </c:pt>
                <c:pt idx="246">
                  <c:v>7.3499999999999943</c:v>
                </c:pt>
                <c:pt idx="248">
                  <c:v>6.9000000000000057</c:v>
                </c:pt>
                <c:pt idx="249">
                  <c:v>5.6800000000000068</c:v>
                </c:pt>
                <c:pt idx="250">
                  <c:v>7.2999999999999972</c:v>
                </c:pt>
                <c:pt idx="252">
                  <c:v>6.8999999999999915</c:v>
                </c:pt>
                <c:pt idx="256">
                  <c:v>5.269999999999996</c:v>
                </c:pt>
                <c:pt idx="261">
                  <c:v>6.4100000000000108</c:v>
                </c:pt>
                <c:pt idx="262">
                  <c:v>5.4399999999999977</c:v>
                </c:pt>
                <c:pt idx="264">
                  <c:v>7.710000000000008</c:v>
                </c:pt>
                <c:pt idx="268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全车数据表!$CX$3:$CX$281</c:f>
              <c:numCache>
                <c:formatCode>0.00_ </c:formatCode>
                <c:ptCount val="279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8">
                  <c:v>13.390000000000004</c:v>
                </c:pt>
                <c:pt idx="39">
                  <c:v>6.0599999999999952</c:v>
                </c:pt>
                <c:pt idx="41">
                  <c:v>25</c:v>
                </c:pt>
                <c:pt idx="42">
                  <c:v>6.8399999999999963</c:v>
                </c:pt>
                <c:pt idx="43">
                  <c:v>7.0599999999999952</c:v>
                </c:pt>
                <c:pt idx="44">
                  <c:v>7.2899999999999991</c:v>
                </c:pt>
                <c:pt idx="45">
                  <c:v>21.020000000000003</c:v>
                </c:pt>
                <c:pt idx="49">
                  <c:v>30.39</c:v>
                </c:pt>
                <c:pt idx="51">
                  <c:v>18.069999999999993</c:v>
                </c:pt>
                <c:pt idx="52">
                  <c:v>21.840000000000003</c:v>
                </c:pt>
                <c:pt idx="54">
                  <c:v>18.649999999999999</c:v>
                </c:pt>
                <c:pt idx="56">
                  <c:v>14.850000000000001</c:v>
                </c:pt>
                <c:pt idx="57">
                  <c:v>12.050000000000004</c:v>
                </c:pt>
                <c:pt idx="62">
                  <c:v>28.879999999999995</c:v>
                </c:pt>
                <c:pt idx="65">
                  <c:v>15.559999999999995</c:v>
                </c:pt>
                <c:pt idx="66">
                  <c:v>19.010000000000005</c:v>
                </c:pt>
                <c:pt idx="68">
                  <c:v>22.209999999999994</c:v>
                </c:pt>
                <c:pt idx="69">
                  <c:v>14.729999999999997</c:v>
                </c:pt>
                <c:pt idx="71">
                  <c:v>20.940000000000005</c:v>
                </c:pt>
                <c:pt idx="74">
                  <c:v>28.899999999999991</c:v>
                </c:pt>
                <c:pt idx="76">
                  <c:v>14.850000000000001</c:v>
                </c:pt>
                <c:pt idx="79">
                  <c:v>25.180000000000007</c:v>
                </c:pt>
                <c:pt idx="82">
                  <c:v>15.07</c:v>
                </c:pt>
                <c:pt idx="85">
                  <c:v>25.560000000000002</c:v>
                </c:pt>
                <c:pt idx="90">
                  <c:v>4.7600000000000051</c:v>
                </c:pt>
                <c:pt idx="91">
                  <c:v>5.18</c:v>
                </c:pt>
                <c:pt idx="92">
                  <c:v>5.9500000000000028</c:v>
                </c:pt>
                <c:pt idx="94">
                  <c:v>4.740000000000002</c:v>
                </c:pt>
                <c:pt idx="95">
                  <c:v>8.6000000000000014</c:v>
                </c:pt>
                <c:pt idx="96">
                  <c:v>4.4399999999999977</c:v>
                </c:pt>
                <c:pt idx="97">
                  <c:v>8.0500000000000043</c:v>
                </c:pt>
                <c:pt idx="99">
                  <c:v>14.380000000000003</c:v>
                </c:pt>
                <c:pt idx="102">
                  <c:v>6.1000000000000014</c:v>
                </c:pt>
                <c:pt idx="104">
                  <c:v>21.200000000000003</c:v>
                </c:pt>
                <c:pt idx="106">
                  <c:v>11.21</c:v>
                </c:pt>
                <c:pt idx="109">
                  <c:v>6.3800000000000026</c:v>
                </c:pt>
                <c:pt idx="113">
                  <c:v>6.25</c:v>
                </c:pt>
                <c:pt idx="117">
                  <c:v>8.4600000000000009</c:v>
                </c:pt>
                <c:pt idx="119">
                  <c:v>17.300000000000004</c:v>
                </c:pt>
                <c:pt idx="121">
                  <c:v>22.709999999999994</c:v>
                </c:pt>
                <c:pt idx="122">
                  <c:v>28.910000000000004</c:v>
                </c:pt>
                <c:pt idx="123">
                  <c:v>22.519999999999996</c:v>
                </c:pt>
                <c:pt idx="124">
                  <c:v>25.53</c:v>
                </c:pt>
                <c:pt idx="125">
                  <c:v>7.7100000000000009</c:v>
                </c:pt>
                <c:pt idx="127">
                  <c:v>15.790000000000006</c:v>
                </c:pt>
                <c:pt idx="130">
                  <c:v>15.770000000000003</c:v>
                </c:pt>
                <c:pt idx="131">
                  <c:v>22.759999999999991</c:v>
                </c:pt>
                <c:pt idx="132">
                  <c:v>22.699999999999996</c:v>
                </c:pt>
                <c:pt idx="133">
                  <c:v>26.300000000000004</c:v>
                </c:pt>
                <c:pt idx="139">
                  <c:v>29.35</c:v>
                </c:pt>
                <c:pt idx="140">
                  <c:v>23.089999999999996</c:v>
                </c:pt>
                <c:pt idx="142">
                  <c:v>32.629999999999995</c:v>
                </c:pt>
                <c:pt idx="144">
                  <c:v>40.619999999999997</c:v>
                </c:pt>
                <c:pt idx="145">
                  <c:v>29.979999999999997</c:v>
                </c:pt>
                <c:pt idx="147">
                  <c:v>19.689999999999998</c:v>
                </c:pt>
                <c:pt idx="149">
                  <c:v>14.439999999999998</c:v>
                </c:pt>
                <c:pt idx="151">
                  <c:v>27.21</c:v>
                </c:pt>
                <c:pt idx="156">
                  <c:v>8.1699999999999946</c:v>
                </c:pt>
                <c:pt idx="157">
                  <c:v>11.89</c:v>
                </c:pt>
                <c:pt idx="158">
                  <c:v>18.019999999999996</c:v>
                </c:pt>
                <c:pt idx="159">
                  <c:v>6.0999999999999943</c:v>
                </c:pt>
                <c:pt idx="160">
                  <c:v>4.6400000000000006</c:v>
                </c:pt>
                <c:pt idx="162">
                  <c:v>5.3700000000000045</c:v>
                </c:pt>
                <c:pt idx="163">
                  <c:v>7.5600000000000023</c:v>
                </c:pt>
                <c:pt idx="165">
                  <c:v>8.64</c:v>
                </c:pt>
                <c:pt idx="167">
                  <c:v>16.53</c:v>
                </c:pt>
                <c:pt idx="169">
                  <c:v>11.850000000000001</c:v>
                </c:pt>
                <c:pt idx="170">
                  <c:v>15.899999999999999</c:v>
                </c:pt>
                <c:pt idx="171">
                  <c:v>11.64</c:v>
                </c:pt>
                <c:pt idx="175">
                  <c:v>9.9599999999999937</c:v>
                </c:pt>
                <c:pt idx="176">
                  <c:v>42.63</c:v>
                </c:pt>
                <c:pt idx="179">
                  <c:v>19.980000000000004</c:v>
                </c:pt>
                <c:pt idx="181">
                  <c:v>23.939999999999998</c:v>
                </c:pt>
                <c:pt idx="182">
                  <c:v>20.989999999999995</c:v>
                </c:pt>
                <c:pt idx="186">
                  <c:v>8.8999999999999986</c:v>
                </c:pt>
                <c:pt idx="188">
                  <c:v>21.990000000000002</c:v>
                </c:pt>
                <c:pt idx="189">
                  <c:v>29.79</c:v>
                </c:pt>
                <c:pt idx="190">
                  <c:v>17.009999999999998</c:v>
                </c:pt>
                <c:pt idx="192">
                  <c:v>18.670000000000002</c:v>
                </c:pt>
                <c:pt idx="194">
                  <c:v>21.860000000000007</c:v>
                </c:pt>
                <c:pt idx="195">
                  <c:v>27.36</c:v>
                </c:pt>
                <c:pt idx="198">
                  <c:v>18.25</c:v>
                </c:pt>
                <c:pt idx="201">
                  <c:v>22.759999999999998</c:v>
                </c:pt>
                <c:pt idx="204">
                  <c:v>24.490000000000002</c:v>
                </c:pt>
                <c:pt idx="205">
                  <c:v>24.340000000000003</c:v>
                </c:pt>
                <c:pt idx="212">
                  <c:v>8.240000000000002</c:v>
                </c:pt>
                <c:pt idx="213">
                  <c:v>5.2999999999999972</c:v>
                </c:pt>
                <c:pt idx="215">
                  <c:v>8.1200000000000045</c:v>
                </c:pt>
                <c:pt idx="216">
                  <c:v>3.9699999999999989</c:v>
                </c:pt>
                <c:pt idx="218">
                  <c:v>8.8699999999999974</c:v>
                </c:pt>
                <c:pt idx="221">
                  <c:v>12.380000000000003</c:v>
                </c:pt>
                <c:pt idx="223">
                  <c:v>9.0399999999999991</c:v>
                </c:pt>
                <c:pt idx="226">
                  <c:v>26.650000000000006</c:v>
                </c:pt>
                <c:pt idx="228">
                  <c:v>28.240000000000009</c:v>
                </c:pt>
                <c:pt idx="230">
                  <c:v>7.6800000000000068</c:v>
                </c:pt>
                <c:pt idx="233">
                  <c:v>5.5399999999999991</c:v>
                </c:pt>
                <c:pt idx="234">
                  <c:v>25.009999999999998</c:v>
                </c:pt>
                <c:pt idx="235">
                  <c:v>9.1699999999999946</c:v>
                </c:pt>
                <c:pt idx="237">
                  <c:v>23.650000000000006</c:v>
                </c:pt>
                <c:pt idx="239">
                  <c:v>10.61</c:v>
                </c:pt>
                <c:pt idx="241">
                  <c:v>6.75</c:v>
                </c:pt>
                <c:pt idx="244">
                  <c:v>24.08</c:v>
                </c:pt>
                <c:pt idx="246">
                  <c:v>7.43</c:v>
                </c:pt>
                <c:pt idx="248">
                  <c:v>6.8699999999999974</c:v>
                </c:pt>
                <c:pt idx="249">
                  <c:v>6.529999999999994</c:v>
                </c:pt>
                <c:pt idx="250">
                  <c:v>9.279999999999994</c:v>
                </c:pt>
                <c:pt idx="252">
                  <c:v>11.450000000000003</c:v>
                </c:pt>
                <c:pt idx="256">
                  <c:v>6.259999999999998</c:v>
                </c:pt>
                <c:pt idx="261">
                  <c:v>5.9600000000000009</c:v>
                </c:pt>
                <c:pt idx="262">
                  <c:v>9.6899999999999977</c:v>
                </c:pt>
                <c:pt idx="264">
                  <c:v>6.43</c:v>
                </c:pt>
                <c:pt idx="268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全车数据表!$CY$3:$CY$281</c:f>
              <c:numCache>
                <c:formatCode>0.00_ </c:formatCode>
                <c:ptCount val="279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8">
                  <c:v>23.160000000000004</c:v>
                </c:pt>
                <c:pt idx="39">
                  <c:v>11.32</c:v>
                </c:pt>
                <c:pt idx="41">
                  <c:v>22.379999999999995</c:v>
                </c:pt>
                <c:pt idx="42">
                  <c:v>10.729999999999997</c:v>
                </c:pt>
                <c:pt idx="43">
                  <c:v>14.699999999999996</c:v>
                </c:pt>
                <c:pt idx="44">
                  <c:v>13.899999999999999</c:v>
                </c:pt>
                <c:pt idx="45">
                  <c:v>17.47</c:v>
                </c:pt>
                <c:pt idx="49">
                  <c:v>17.989999999999995</c:v>
                </c:pt>
                <c:pt idx="51">
                  <c:v>20.65</c:v>
                </c:pt>
                <c:pt idx="52">
                  <c:v>18.770000000000003</c:v>
                </c:pt>
                <c:pt idx="54">
                  <c:v>17.309999999999995</c:v>
                </c:pt>
                <c:pt idx="56">
                  <c:v>17.850000000000001</c:v>
                </c:pt>
                <c:pt idx="57">
                  <c:v>21.379999999999995</c:v>
                </c:pt>
                <c:pt idx="62">
                  <c:v>28.49</c:v>
                </c:pt>
                <c:pt idx="65">
                  <c:v>23.25</c:v>
                </c:pt>
                <c:pt idx="66">
                  <c:v>17.410000000000004</c:v>
                </c:pt>
                <c:pt idx="68">
                  <c:v>17.980000000000004</c:v>
                </c:pt>
                <c:pt idx="69">
                  <c:v>17.159999999999997</c:v>
                </c:pt>
                <c:pt idx="71">
                  <c:v>19.630000000000003</c:v>
                </c:pt>
                <c:pt idx="74">
                  <c:v>26.519999999999996</c:v>
                </c:pt>
                <c:pt idx="76">
                  <c:v>15.849999999999994</c:v>
                </c:pt>
                <c:pt idx="79">
                  <c:v>21.130000000000003</c:v>
                </c:pt>
                <c:pt idx="82">
                  <c:v>22.03</c:v>
                </c:pt>
                <c:pt idx="85">
                  <c:v>21.29</c:v>
                </c:pt>
                <c:pt idx="90">
                  <c:v>13.649999999999999</c:v>
                </c:pt>
                <c:pt idx="91">
                  <c:v>11.479999999999997</c:v>
                </c:pt>
                <c:pt idx="92">
                  <c:v>15.809999999999995</c:v>
                </c:pt>
                <c:pt idx="94">
                  <c:v>13.660000000000004</c:v>
                </c:pt>
                <c:pt idx="95">
                  <c:v>13.019999999999996</c:v>
                </c:pt>
                <c:pt idx="96">
                  <c:v>16.200000000000003</c:v>
                </c:pt>
                <c:pt idx="97">
                  <c:v>10.139999999999993</c:v>
                </c:pt>
                <c:pt idx="99">
                  <c:v>15.399999999999999</c:v>
                </c:pt>
                <c:pt idx="102">
                  <c:v>10.420000000000002</c:v>
                </c:pt>
                <c:pt idx="104">
                  <c:v>18.759999999999998</c:v>
                </c:pt>
                <c:pt idx="106">
                  <c:v>15.280000000000001</c:v>
                </c:pt>
                <c:pt idx="109">
                  <c:v>9.4300000000000068</c:v>
                </c:pt>
                <c:pt idx="113">
                  <c:v>12.43</c:v>
                </c:pt>
                <c:pt idx="117">
                  <c:v>10.570000000000007</c:v>
                </c:pt>
                <c:pt idx="119">
                  <c:v>23.29</c:v>
                </c:pt>
                <c:pt idx="121">
                  <c:v>14.13000000000001</c:v>
                </c:pt>
                <c:pt idx="122">
                  <c:v>18.049999999999997</c:v>
                </c:pt>
                <c:pt idx="123">
                  <c:v>19.249999999999993</c:v>
                </c:pt>
                <c:pt idx="124">
                  <c:v>18.03</c:v>
                </c:pt>
                <c:pt idx="125">
                  <c:v>17.950000000000003</c:v>
                </c:pt>
                <c:pt idx="127">
                  <c:v>11.380000000000003</c:v>
                </c:pt>
                <c:pt idx="130">
                  <c:v>13</c:v>
                </c:pt>
                <c:pt idx="131">
                  <c:v>24.610000000000007</c:v>
                </c:pt>
                <c:pt idx="132">
                  <c:v>22.349999999999994</c:v>
                </c:pt>
                <c:pt idx="133">
                  <c:v>27.410000000000004</c:v>
                </c:pt>
                <c:pt idx="139">
                  <c:v>30.490000000000009</c:v>
                </c:pt>
                <c:pt idx="140">
                  <c:v>22.589999999999996</c:v>
                </c:pt>
                <c:pt idx="142">
                  <c:v>27.019999999999996</c:v>
                </c:pt>
                <c:pt idx="144">
                  <c:v>34.04</c:v>
                </c:pt>
                <c:pt idx="145">
                  <c:v>26.430000000000007</c:v>
                </c:pt>
                <c:pt idx="147">
                  <c:v>20.78</c:v>
                </c:pt>
                <c:pt idx="149">
                  <c:v>18.360000000000007</c:v>
                </c:pt>
                <c:pt idx="151">
                  <c:v>24.43</c:v>
                </c:pt>
                <c:pt idx="156">
                  <c:v>14.460000000000008</c:v>
                </c:pt>
                <c:pt idx="157">
                  <c:v>17.36</c:v>
                </c:pt>
                <c:pt idx="158">
                  <c:v>19.040000000000006</c:v>
                </c:pt>
                <c:pt idx="159">
                  <c:v>15.740000000000009</c:v>
                </c:pt>
                <c:pt idx="160">
                  <c:v>10.919999999999995</c:v>
                </c:pt>
                <c:pt idx="162">
                  <c:v>8.480000000000004</c:v>
                </c:pt>
                <c:pt idx="163">
                  <c:v>9.1499999999999986</c:v>
                </c:pt>
                <c:pt idx="165">
                  <c:v>10.739999999999995</c:v>
                </c:pt>
                <c:pt idx="167">
                  <c:v>13.71</c:v>
                </c:pt>
                <c:pt idx="169">
                  <c:v>16.579999999999998</c:v>
                </c:pt>
                <c:pt idx="170">
                  <c:v>16.850000000000001</c:v>
                </c:pt>
                <c:pt idx="171">
                  <c:v>13.749999999999993</c:v>
                </c:pt>
                <c:pt idx="175">
                  <c:v>13.659999999999997</c:v>
                </c:pt>
                <c:pt idx="176">
                  <c:v>25.870000000000005</c:v>
                </c:pt>
                <c:pt idx="179">
                  <c:v>17.369999999999997</c:v>
                </c:pt>
                <c:pt idx="181">
                  <c:v>14.939999999999998</c:v>
                </c:pt>
                <c:pt idx="182">
                  <c:v>24.53</c:v>
                </c:pt>
                <c:pt idx="186">
                  <c:v>17.120000000000005</c:v>
                </c:pt>
                <c:pt idx="188">
                  <c:v>22.059999999999995</c:v>
                </c:pt>
                <c:pt idx="189">
                  <c:v>24.010000000000005</c:v>
                </c:pt>
                <c:pt idx="190">
                  <c:v>13.64</c:v>
                </c:pt>
                <c:pt idx="192">
                  <c:v>17.52000000000001</c:v>
                </c:pt>
                <c:pt idx="194">
                  <c:v>21.449999999999996</c:v>
                </c:pt>
                <c:pt idx="195">
                  <c:v>26.140000000000008</c:v>
                </c:pt>
                <c:pt idx="198">
                  <c:v>17.189999999999998</c:v>
                </c:pt>
                <c:pt idx="201">
                  <c:v>23.040000000000006</c:v>
                </c:pt>
                <c:pt idx="204">
                  <c:v>15.64</c:v>
                </c:pt>
                <c:pt idx="205">
                  <c:v>19.410000000000004</c:v>
                </c:pt>
                <c:pt idx="212">
                  <c:v>8.4100000000000037</c:v>
                </c:pt>
                <c:pt idx="213">
                  <c:v>7.4300000000000068</c:v>
                </c:pt>
                <c:pt idx="215">
                  <c:v>12.049999999999997</c:v>
                </c:pt>
                <c:pt idx="216">
                  <c:v>18.47</c:v>
                </c:pt>
                <c:pt idx="218">
                  <c:v>17.280000000000008</c:v>
                </c:pt>
                <c:pt idx="221">
                  <c:v>6.039999999999992</c:v>
                </c:pt>
                <c:pt idx="223">
                  <c:v>9.5</c:v>
                </c:pt>
                <c:pt idx="226">
                  <c:v>20.260000000000005</c:v>
                </c:pt>
                <c:pt idx="228">
                  <c:v>25.18</c:v>
                </c:pt>
                <c:pt idx="230">
                  <c:v>14.500000000000007</c:v>
                </c:pt>
                <c:pt idx="233">
                  <c:v>7.6299999999999955</c:v>
                </c:pt>
                <c:pt idx="234">
                  <c:v>18.730000000000004</c:v>
                </c:pt>
                <c:pt idx="235">
                  <c:v>16.339999999999996</c:v>
                </c:pt>
                <c:pt idx="237">
                  <c:v>23.500000000000007</c:v>
                </c:pt>
                <c:pt idx="239">
                  <c:v>20.240000000000002</c:v>
                </c:pt>
                <c:pt idx="241">
                  <c:v>9.1299999999999955</c:v>
                </c:pt>
                <c:pt idx="244">
                  <c:v>12.14</c:v>
                </c:pt>
                <c:pt idx="246">
                  <c:v>14.550000000000004</c:v>
                </c:pt>
                <c:pt idx="248">
                  <c:v>10.300000000000004</c:v>
                </c:pt>
                <c:pt idx="249">
                  <c:v>30.319999999999993</c:v>
                </c:pt>
                <c:pt idx="250">
                  <c:v>16.919999999999995</c:v>
                </c:pt>
                <c:pt idx="252">
                  <c:v>15.420000000000002</c:v>
                </c:pt>
                <c:pt idx="256">
                  <c:v>15.669999999999995</c:v>
                </c:pt>
                <c:pt idx="261">
                  <c:v>15.600000000000001</c:v>
                </c:pt>
                <c:pt idx="262">
                  <c:v>18.89</c:v>
                </c:pt>
                <c:pt idx="264">
                  <c:v>23.32</c:v>
                </c:pt>
                <c:pt idx="268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全车数据表!$CZ$3:$CZ$281</c:f>
              <c:numCache>
                <c:formatCode>0.00_ </c:formatCode>
                <c:ptCount val="279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8">
                  <c:v>61.070000000000029</c:v>
                </c:pt>
                <c:pt idx="39">
                  <c:v>45.069999999999972</c:v>
                </c:pt>
                <c:pt idx="41">
                  <c:v>83.419999999999987</c:v>
                </c:pt>
                <c:pt idx="42">
                  <c:v>44.769999999999982</c:v>
                </c:pt>
                <c:pt idx="43">
                  <c:v>46.699999999999974</c:v>
                </c:pt>
                <c:pt idx="44">
                  <c:v>50.61</c:v>
                </c:pt>
                <c:pt idx="45">
                  <c:v>67.610000000000014</c:v>
                </c:pt>
                <c:pt idx="49">
                  <c:v>76.099999999999966</c:v>
                </c:pt>
                <c:pt idx="51">
                  <c:v>65.839999999999975</c:v>
                </c:pt>
                <c:pt idx="52">
                  <c:v>67.329999999999984</c:v>
                </c:pt>
                <c:pt idx="54">
                  <c:v>62.28</c:v>
                </c:pt>
                <c:pt idx="56">
                  <c:v>58.819999999999993</c:v>
                </c:pt>
                <c:pt idx="57">
                  <c:v>78.16</c:v>
                </c:pt>
                <c:pt idx="62">
                  <c:v>80.47999999999999</c:v>
                </c:pt>
                <c:pt idx="65">
                  <c:v>65.190000000000012</c:v>
                </c:pt>
                <c:pt idx="66">
                  <c:v>66.900000000000006</c:v>
                </c:pt>
                <c:pt idx="68">
                  <c:v>73.029999999999973</c:v>
                </c:pt>
                <c:pt idx="69">
                  <c:v>48.910000000000004</c:v>
                </c:pt>
                <c:pt idx="71">
                  <c:v>68.749999999999986</c:v>
                </c:pt>
                <c:pt idx="74">
                  <c:v>88.06</c:v>
                </c:pt>
                <c:pt idx="76">
                  <c:v>54.959999999999987</c:v>
                </c:pt>
                <c:pt idx="79">
                  <c:v>73.09</c:v>
                </c:pt>
                <c:pt idx="82">
                  <c:v>56.530000000000022</c:v>
                </c:pt>
                <c:pt idx="85">
                  <c:v>71.509999999999991</c:v>
                </c:pt>
                <c:pt idx="90">
                  <c:v>41.52</c:v>
                </c:pt>
                <c:pt idx="91">
                  <c:v>42.760000000000019</c:v>
                </c:pt>
                <c:pt idx="92">
                  <c:v>49.609999999999992</c:v>
                </c:pt>
                <c:pt idx="94">
                  <c:v>41.409999999999982</c:v>
                </c:pt>
                <c:pt idx="95">
                  <c:v>49.870000000000012</c:v>
                </c:pt>
                <c:pt idx="96">
                  <c:v>44.29000000000002</c:v>
                </c:pt>
                <c:pt idx="97">
                  <c:v>42.840000000000018</c:v>
                </c:pt>
                <c:pt idx="99">
                  <c:v>49.529999999999987</c:v>
                </c:pt>
                <c:pt idx="102">
                  <c:v>42.57</c:v>
                </c:pt>
                <c:pt idx="104">
                  <c:v>65.12</c:v>
                </c:pt>
                <c:pt idx="106">
                  <c:v>45.54</c:v>
                </c:pt>
                <c:pt idx="109">
                  <c:v>40.650000000000027</c:v>
                </c:pt>
                <c:pt idx="113">
                  <c:v>43.920000000000009</c:v>
                </c:pt>
                <c:pt idx="117">
                  <c:v>44.01</c:v>
                </c:pt>
                <c:pt idx="119">
                  <c:v>60.530000000000015</c:v>
                </c:pt>
                <c:pt idx="121">
                  <c:v>62.989999999999995</c:v>
                </c:pt>
                <c:pt idx="122">
                  <c:v>71.820000000000022</c:v>
                </c:pt>
                <c:pt idx="123">
                  <c:v>67.330000000000013</c:v>
                </c:pt>
                <c:pt idx="124">
                  <c:v>65.810000000000016</c:v>
                </c:pt>
                <c:pt idx="125">
                  <c:v>50.530000000000051</c:v>
                </c:pt>
                <c:pt idx="127">
                  <c:v>50.110000000000021</c:v>
                </c:pt>
                <c:pt idx="130">
                  <c:v>50.190000000000019</c:v>
                </c:pt>
                <c:pt idx="131">
                  <c:v>77.250000000000028</c:v>
                </c:pt>
                <c:pt idx="132">
                  <c:v>71.209999999999951</c:v>
                </c:pt>
                <c:pt idx="133">
                  <c:v>85.16</c:v>
                </c:pt>
                <c:pt idx="139">
                  <c:v>91.050000000000011</c:v>
                </c:pt>
                <c:pt idx="140">
                  <c:v>73.650000000000006</c:v>
                </c:pt>
                <c:pt idx="142">
                  <c:v>87.629999999999967</c:v>
                </c:pt>
                <c:pt idx="144">
                  <c:v>116.69999999999996</c:v>
                </c:pt>
                <c:pt idx="145">
                  <c:v>87.37</c:v>
                </c:pt>
                <c:pt idx="147">
                  <c:v>66.710000000000022</c:v>
                </c:pt>
                <c:pt idx="149">
                  <c:v>54.87000000000004</c:v>
                </c:pt>
                <c:pt idx="151">
                  <c:v>75.72</c:v>
                </c:pt>
                <c:pt idx="156">
                  <c:v>43.830000000000005</c:v>
                </c:pt>
                <c:pt idx="157">
                  <c:v>51.279999999999987</c:v>
                </c:pt>
                <c:pt idx="158">
                  <c:v>57.490000000000023</c:v>
                </c:pt>
                <c:pt idx="159">
                  <c:v>45.950000000000017</c:v>
                </c:pt>
                <c:pt idx="160">
                  <c:v>36.389999999999993</c:v>
                </c:pt>
                <c:pt idx="162">
                  <c:v>35.680000000000035</c:v>
                </c:pt>
                <c:pt idx="163">
                  <c:v>40.150000000000027</c:v>
                </c:pt>
                <c:pt idx="165">
                  <c:v>43.309999999999974</c:v>
                </c:pt>
                <c:pt idx="167">
                  <c:v>51.070000000000014</c:v>
                </c:pt>
                <c:pt idx="169">
                  <c:v>50.059999999999981</c:v>
                </c:pt>
                <c:pt idx="170">
                  <c:v>56.789999999999992</c:v>
                </c:pt>
                <c:pt idx="171">
                  <c:v>50.62</c:v>
                </c:pt>
                <c:pt idx="175">
                  <c:v>47.449999999999974</c:v>
                </c:pt>
                <c:pt idx="176">
                  <c:v>98.039999999999992</c:v>
                </c:pt>
                <c:pt idx="179">
                  <c:v>66.579999999999984</c:v>
                </c:pt>
                <c:pt idx="181">
                  <c:v>59.510000000000005</c:v>
                </c:pt>
                <c:pt idx="182">
                  <c:v>64.15000000000002</c:v>
                </c:pt>
                <c:pt idx="186">
                  <c:v>47.749999999999993</c:v>
                </c:pt>
                <c:pt idx="188">
                  <c:v>63.479999999999976</c:v>
                </c:pt>
                <c:pt idx="189">
                  <c:v>79.539999999999992</c:v>
                </c:pt>
                <c:pt idx="190">
                  <c:v>54.889999999999979</c:v>
                </c:pt>
                <c:pt idx="192">
                  <c:v>55.520000000000039</c:v>
                </c:pt>
                <c:pt idx="194">
                  <c:v>67.539999999999992</c:v>
                </c:pt>
                <c:pt idx="195">
                  <c:v>82.94</c:v>
                </c:pt>
                <c:pt idx="198">
                  <c:v>60.36999999999999</c:v>
                </c:pt>
                <c:pt idx="201">
                  <c:v>68.430000000000035</c:v>
                </c:pt>
                <c:pt idx="204">
                  <c:v>68.349999999999994</c:v>
                </c:pt>
                <c:pt idx="205">
                  <c:v>69.88</c:v>
                </c:pt>
                <c:pt idx="212">
                  <c:v>36.22999999999999</c:v>
                </c:pt>
                <c:pt idx="213">
                  <c:v>33.130000000000038</c:v>
                </c:pt>
                <c:pt idx="215">
                  <c:v>37.549999999999983</c:v>
                </c:pt>
                <c:pt idx="216">
                  <c:v>40.620000000000005</c:v>
                </c:pt>
                <c:pt idx="218">
                  <c:v>48.649999999999991</c:v>
                </c:pt>
                <c:pt idx="221">
                  <c:v>40.89999999999997</c:v>
                </c:pt>
                <c:pt idx="223">
                  <c:v>41.319999999999986</c:v>
                </c:pt>
                <c:pt idx="226">
                  <c:v>71.639999999999986</c:v>
                </c:pt>
                <c:pt idx="228">
                  <c:v>80.22999999999999</c:v>
                </c:pt>
                <c:pt idx="230">
                  <c:v>40.260000000000012</c:v>
                </c:pt>
                <c:pt idx="233">
                  <c:v>31.559999999999967</c:v>
                </c:pt>
                <c:pt idx="234">
                  <c:v>69.239999999999981</c:v>
                </c:pt>
                <c:pt idx="235">
                  <c:v>48.199999999999989</c:v>
                </c:pt>
                <c:pt idx="237">
                  <c:v>72.140000000000015</c:v>
                </c:pt>
                <c:pt idx="239">
                  <c:v>52.659999999999989</c:v>
                </c:pt>
                <c:pt idx="241">
                  <c:v>37.770000000000039</c:v>
                </c:pt>
                <c:pt idx="244">
                  <c:v>61.620000000000019</c:v>
                </c:pt>
                <c:pt idx="246">
                  <c:v>46.930000000000021</c:v>
                </c:pt>
                <c:pt idx="248">
                  <c:v>47.469999999999985</c:v>
                </c:pt>
                <c:pt idx="249">
                  <c:v>58.029999999999994</c:v>
                </c:pt>
                <c:pt idx="250">
                  <c:v>49.499999999999986</c:v>
                </c:pt>
                <c:pt idx="252">
                  <c:v>43.269999999999996</c:v>
                </c:pt>
                <c:pt idx="256">
                  <c:v>39.800000000000011</c:v>
                </c:pt>
                <c:pt idx="261">
                  <c:v>42.67</c:v>
                </c:pt>
                <c:pt idx="262">
                  <c:v>43.620000000000019</c:v>
                </c:pt>
                <c:pt idx="264">
                  <c:v>45.260000000000019</c:v>
                </c:pt>
                <c:pt idx="268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全车数据表!$A$3:$CJ$281</c:f>
              <c:strCache>
                <c:ptCount val="558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</c:v>
                </c:pt>
                <c:pt idx="91">
                  <c:v>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★★★★★★</c:v>
                </c:pt>
                <c:pt idx="144">
                  <c:v>★★★★★★</c:v>
                </c:pt>
                <c:pt idx="145">
                  <c:v>★★★★★★</c:v>
                </c:pt>
                <c:pt idx="146">
                  <c:v>★★★★★★</c:v>
                </c:pt>
                <c:pt idx="147">
                  <c:v>★★★★★★</c:v>
                </c:pt>
                <c:pt idx="148">
                  <c:v>★★★★★</c:v>
                </c:pt>
                <c:pt idx="149">
                  <c:v>★★★★★★</c:v>
                </c:pt>
                <c:pt idx="150">
                  <c:v>★★★★★★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</c:v>
                </c:pt>
                <c:pt idx="157">
                  <c:v>★★★★</c:v>
                </c:pt>
                <c:pt idx="158">
                  <c:v>★★★★</c:v>
                </c:pt>
                <c:pt idx="159">
                  <c:v>★★★★</c:v>
                </c:pt>
                <c:pt idx="160">
                  <c:v>★★★★</c:v>
                </c:pt>
                <c:pt idx="161">
                  <c:v>★★★★</c:v>
                </c:pt>
                <c:pt idx="162">
                  <c:v>★★★★★</c:v>
                </c:pt>
                <c:pt idx="163">
                  <c:v>★★★★★</c:v>
                </c:pt>
                <c:pt idx="164">
                  <c:v>★★★★★</c:v>
                </c:pt>
                <c:pt idx="165">
                  <c:v>★★★★★</c:v>
                </c:pt>
                <c:pt idx="166">
                  <c:v>★★★★★</c:v>
                </c:pt>
                <c:pt idx="167">
                  <c:v>★★★★★</c:v>
                </c:pt>
                <c:pt idx="168">
                  <c:v>★★★★★</c:v>
                </c:pt>
                <c:pt idx="169">
                  <c:v>★★★★★</c:v>
                </c:pt>
                <c:pt idx="170">
                  <c:v>★★★★★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★★★★★★</c:v>
                </c:pt>
                <c:pt idx="175">
                  <c:v>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</c:v>
                </c:pt>
                <c:pt idx="213">
                  <c:v>★★★★★</c:v>
                </c:pt>
                <c:pt idx="214">
                  <c:v>★★★★★</c:v>
                </c:pt>
                <c:pt idx="215">
                  <c:v>★★★★★</c:v>
                </c:pt>
                <c:pt idx="216">
                  <c:v>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天赐三菱</c:v>
                </c:pt>
                <c:pt idx="280">
                  <c:v>宝马</c:v>
                </c:pt>
                <c:pt idx="281">
                  <c:v>雪佛兰 科迈罗</c:v>
                </c:pt>
                <c:pt idx="282">
                  <c:v>聆风 日产 尼桑</c:v>
                </c:pt>
                <c:pt idx="283">
                  <c:v>日产 尼桑</c:v>
                </c:pt>
                <c:pt idx="284">
                  <c:v>1</c:v>
                </c:pt>
                <c:pt idx="285">
                  <c:v>大众</c:v>
                </c:pt>
                <c:pt idx="286">
                  <c:v>屌丝龙</c:v>
                </c:pt>
                <c:pt idx="287">
                  <c:v>道奇 挑战者</c:v>
                </c:pt>
                <c:pt idx="288">
                  <c:v>雷诺</c:v>
                </c:pt>
                <c:pt idx="289">
                  <c:v>id 达芬奇</c:v>
                </c:pt>
                <c:pt idx="290">
                  <c:v>宝马</c:v>
                </c:pt>
                <c:pt idx="291">
                  <c:v>标致</c:v>
                </c:pt>
                <c:pt idx="292">
                  <c:v>保时捷 卡雷拉</c:v>
                </c:pt>
                <c:pt idx="293">
                  <c:v>保时捷</c:v>
                </c:pt>
                <c:pt idx="294">
                  <c:v>英菲尼迪</c:v>
                </c:pt>
                <c:pt idx="295">
                  <c:v>小莲花 路特斯</c:v>
                </c:pt>
                <c:pt idx="296">
                  <c:v>兰博基尼</c:v>
                </c:pt>
                <c:pt idx="297">
                  <c:v>福特 野马</c:v>
                </c:pt>
                <c:pt idx="298">
                  <c:v>保时捷</c:v>
                </c:pt>
                <c:pt idx="299">
                  <c:v>路特斯</c:v>
                </c:pt>
                <c:pt idx="300">
                  <c:v>1</c:v>
                </c:pt>
                <c:pt idx="301">
                  <c:v>1</c:v>
                </c:pt>
                <c:pt idx="302">
                  <c:v>雷诺</c:v>
                </c:pt>
                <c:pt idx="303">
                  <c:v>日产 尼桑</c:v>
                </c:pt>
                <c:pt idx="304">
                  <c:v>思域 宏达 本田</c:v>
                </c:pt>
                <c:pt idx="305">
                  <c:v>保时捷</c:v>
                </c:pt>
                <c:pt idx="306">
                  <c:v>1</c:v>
                </c:pt>
                <c:pt idx="307">
                  <c:v>宾利 欧陆</c:v>
                </c:pt>
                <c:pt idx="308">
                  <c:v>马自达 风籁</c:v>
                </c:pt>
                <c:pt idx="309">
                  <c:v>阿尔法罗密欧</c:v>
                </c:pt>
                <c:pt idx="310">
                  <c:v>雪佛兰 克尔维特</c:v>
                </c:pt>
                <c:pt idx="311">
                  <c:v>阿斯顿马丁</c:v>
                </c:pt>
                <c:pt idx="312">
                  <c:v>兰博基尼 小小牛 飓风</c:v>
                </c:pt>
                <c:pt idx="313">
                  <c:v>大众</c:v>
                </c:pt>
                <c:pt idx="314">
                  <c:v>scg</c:v>
                </c:pt>
                <c:pt idx="315">
                  <c:v>1</c:v>
                </c:pt>
                <c:pt idx="316">
                  <c:v>福特野马</c:v>
                </c:pt>
                <c:pt idx="317">
                  <c:v>道奇 送人头 挑战者</c:v>
                </c:pt>
                <c:pt idx="318">
                  <c:v>宝马</c:v>
                </c:pt>
                <c:pt idx="319">
                  <c:v>保时捷</c:v>
                </c:pt>
                <c:pt idx="320">
                  <c:v>雪佛兰 科迈罗</c:v>
                </c:pt>
                <c:pt idx="321">
                  <c:v>路特斯 大莲花</c:v>
                </c:pt>
                <c:pt idx="322">
                  <c:v>奔驰</c:v>
                </c:pt>
                <c:pt idx="323">
                  <c:v>宝马</c:v>
                </c:pt>
                <c:pt idx="324">
                  <c:v>野兽</c:v>
                </c:pt>
                <c:pt idx="325">
                  <c:v>捷豹</c:v>
                </c:pt>
                <c:pt idx="326">
                  <c:v>阿斯顿马丁</c:v>
                </c:pt>
                <c:pt idx="327">
                  <c:v>拖拉机</c:v>
                </c:pt>
                <c:pt idx="328">
                  <c:v>道奇 C蛇 蝰蛇</c:v>
                </c:pt>
                <c:pt idx="329">
                  <c:v>1</c:v>
                </c:pt>
                <c:pt idx="330">
                  <c:v>福特 大野马 阿巴</c:v>
                </c:pt>
                <c:pt idx="331">
                  <c:v>氢</c:v>
                </c:pt>
                <c:pt idx="332">
                  <c:v>1</c:v>
                </c:pt>
                <c:pt idx="333">
                  <c:v>ass 斯卡洛</c:v>
                </c:pt>
                <c:pt idx="334">
                  <c:v>赛麟 萨林</c:v>
                </c:pt>
                <c:pt idx="335">
                  <c:v>讴歌</c:v>
                </c:pt>
                <c:pt idx="336">
                  <c:v>玛莎拉蒂</c:v>
                </c:pt>
                <c:pt idx="337">
                  <c:v>捷豹</c:v>
                </c:pt>
                <c:pt idx="338">
                  <c:v>本赛季</c:v>
                </c:pt>
                <c:pt idx="339">
                  <c:v>梅赛德斯奔驰</c:v>
                </c:pt>
                <c:pt idx="340">
                  <c:v>法拉利</c:v>
                </c:pt>
                <c:pt idx="341">
                  <c:v>1</c:v>
                </c:pt>
                <c:pt idx="342">
                  <c:v>电动方程式</c:v>
                </c:pt>
                <c:pt idx="343">
                  <c:v>捷豹</c:v>
                </c:pt>
                <c:pt idx="344">
                  <c:v>法拉利</c:v>
                </c:pt>
                <c:pt idx="345">
                  <c:v>雷诺rs01</c:v>
                </c:pt>
                <c:pt idx="346">
                  <c:v>梅赛德斯奔驰</c:v>
                </c:pt>
                <c:pt idx="347">
                  <c:v>讴歌</c:v>
                </c:pt>
                <c:pt idx="348">
                  <c:v>C萎 剃刀</c:v>
                </c:pt>
                <c:pt idx="349">
                  <c:v>玛莎拉蒂</c:v>
                </c:pt>
                <c:pt idx="350">
                  <c:v>宾利</c:v>
                </c:pt>
                <c:pt idx="351">
                  <c:v>德托马索</c:v>
                </c:pt>
                <c:pt idx="352">
                  <c:v>兰博基尼</c:v>
                </c:pt>
                <c:pt idx="353">
                  <c:v>保时捷</c:v>
                </c:pt>
                <c:pt idx="354">
                  <c:v>多人</c:v>
                </c:pt>
                <c:pt idx="355">
                  <c:v>雪佛兰 克尔维特 黄貂鱼 C8</c:v>
                </c:pt>
                <c:pt idx="356">
                  <c:v>1</c:v>
                </c:pt>
                <c:pt idx="357">
                  <c:v>玛莎拉蒂</c:v>
                </c:pt>
                <c:pt idx="358">
                  <c:v>法拉利</c:v>
                </c:pt>
                <c:pt idx="359">
                  <c:v>战神</c:v>
                </c:pt>
                <c:pt idx="360">
                  <c:v>兰博基尼 菠萝</c:v>
                </c:pt>
                <c:pt idx="361">
                  <c:v>波兰车</c:v>
                </c:pt>
                <c:pt idx="362">
                  <c:v>布加迪</c:v>
                </c:pt>
                <c:pt idx="363">
                  <c:v>保时捷</c:v>
                </c:pt>
                <c:pt idx="364">
                  <c:v>兰博基尼 盖拉多</c:v>
                </c:pt>
                <c:pt idx="365">
                  <c:v>法拉利</c:v>
                </c:pt>
                <c:pt idx="366">
                  <c:v>迈凯伦</c:v>
                </c:pt>
                <c:pt idx="367">
                  <c:v>梅赛德斯 奔驰</c:v>
                </c:pt>
                <c:pt idx="368">
                  <c:v>法拉利</c:v>
                </c:pt>
                <c:pt idx="369">
                  <c:v>保时捷</c:v>
                </c:pt>
                <c:pt idx="370">
                  <c:v>阿斯顿马丁</c:v>
                </c:pt>
                <c:pt idx="371">
                  <c:v>捷豹</c:v>
                </c:pt>
                <c:pt idx="372">
                  <c:v>法拉利</c:v>
                </c:pt>
                <c:pt idx="373">
                  <c:v>er</c:v>
                </c:pt>
                <c:pt idx="374">
                  <c:v>保时捷</c:v>
                </c:pt>
                <c:pt idx="375">
                  <c:v>福特 极速是爹</c:v>
                </c:pt>
                <c:pt idx="376">
                  <c:v>蓝牛 牛A 兰博基尼</c:v>
                </c:pt>
                <c:pt idx="377">
                  <c:v>福特野马</c:v>
                </c:pt>
                <c:pt idx="378">
                  <c:v>法拉利 罗马</c:v>
                </c:pt>
                <c:pt idx="379">
                  <c:v>阿拉什</c:v>
                </c:pt>
                <c:pt idx="380">
                  <c:v>宝马</c:v>
                </c:pt>
                <c:pt idx="381">
                  <c:v>凯迪拉克 塞恩</c:v>
                </c:pt>
                <c:pt idx="382">
                  <c:v>阿斯顿马丁</c:v>
                </c:pt>
                <c:pt idx="383">
                  <c:v>福特 mk2</c:v>
                </c:pt>
                <c:pt idx="384">
                  <c:v>兰博基尼 飓风</c:v>
                </c:pt>
                <c:pt idx="385">
                  <c:v>id 假牛</c:v>
                </c:pt>
                <c:pt idx="386">
                  <c:v>迈凯伦</c:v>
                </c:pt>
                <c:pt idx="387">
                  <c:v>阿拉什</c:v>
                </c:pt>
                <c:pt idx="388">
                  <c:v>法拉利</c:v>
                </c:pt>
                <c:pt idx="389">
                  <c:v>开普勒</c:v>
                </c:pt>
                <c:pt idx="390">
                  <c:v>1</c:v>
                </c:pt>
                <c:pt idx="391">
                  <c:v>保时捷</c:v>
                </c:pt>
                <c:pt idx="392">
                  <c:v>SCG</c:v>
                </c:pt>
                <c:pt idx="393">
                  <c:v>迈凯伦</c:v>
                </c:pt>
                <c:pt idx="394">
                  <c:v>阿斯顿马丁</c:v>
                </c:pt>
                <c:pt idx="395">
                  <c:v>日产</c:v>
                </c:pt>
                <c:pt idx="396">
                  <c:v>法拉利 土豆粉 掏大粪</c:v>
                </c:pt>
                <c:pt idx="397">
                  <c:v>玛莎拉蒂</c:v>
                </c:pt>
                <c:pt idx="398">
                  <c:v>兰博基尼 蝙蝠</c:v>
                </c:pt>
                <c:pt idx="399">
                  <c:v>迈凯伦</c:v>
                </c:pt>
                <c:pt idx="400">
                  <c:v>雪佛兰 克尔维特 cgs 五菱</c:v>
                </c:pt>
                <c:pt idx="401">
                  <c:v>1</c:v>
                </c:pt>
                <c:pt idx="402">
                  <c:v>阿斯顿马丁</c:v>
                </c:pt>
                <c:pt idx="403">
                  <c:v>阿波罗 菠萝</c:v>
                </c:pt>
                <c:pt idx="404">
                  <c:v>1</c:v>
                </c:pt>
                <c:pt idx="405">
                  <c:v>兰博基尼</c:v>
                </c:pt>
                <c:pt idx="406">
                  <c:v>法拉利 恩佐</c:v>
                </c:pt>
                <c:pt idx="407">
                  <c:v>阿斯顿马丁</c:v>
                </c:pt>
                <c:pt idx="408">
                  <c:v>多人</c:v>
                </c:pt>
                <c:pt idx="409">
                  <c:v>阿波罗 菠萝</c:v>
                </c:pt>
                <c:pt idx="410">
                  <c:v>奔驰</c:v>
                </c:pt>
                <c:pt idx="411">
                  <c:v>阿斯顿马丁 大鼻屎</c:v>
                </c:pt>
                <c:pt idx="412">
                  <c:v>兰博基尼</c:v>
                </c:pt>
                <c:pt idx="413">
                  <c:v>兰博基尼</c:v>
                </c:pt>
                <c:pt idx="414">
                  <c:v>迈凯伦</c:v>
                </c:pt>
                <c:pt idx="415">
                  <c:v>迈凯伦</c:v>
                </c:pt>
                <c:pt idx="416">
                  <c:v>1</c:v>
                </c:pt>
                <c:pt idx="417">
                  <c:v>兰博基尼 小六子</c:v>
                </c:pt>
                <c:pt idx="418">
                  <c:v>是人都有 4109 飓风 小牛 兰博基尼</c:v>
                </c:pt>
                <c:pt idx="419">
                  <c:v>保时捷 卡雷拉</c:v>
                </c:pt>
                <c:pt idx="420">
                  <c:v>日产 尼桑 id</c:v>
                </c:pt>
                <c:pt idx="421">
                  <c:v>小自燃</c:v>
                </c:pt>
                <c:pt idx="422">
                  <c:v>兰博基尼 小六子</c:v>
                </c:pt>
                <c:pt idx="423">
                  <c:v>保时捷 绿蛙</c:v>
                </c:pt>
                <c:pt idx="424">
                  <c:v>法拉利</c:v>
                </c:pt>
                <c:pt idx="425">
                  <c:v>阿波罗</c:v>
                </c:pt>
                <c:pt idx="426">
                  <c:v>路特斯 电莲花</c:v>
                </c:pt>
                <c:pt idx="427">
                  <c:v>多人</c:v>
                </c:pt>
                <c:pt idx="428">
                  <c:v>迈凯伦</c:v>
                </c:pt>
                <c:pt idx="429">
                  <c:v>神秘组织</c:v>
                </c:pt>
                <c:pt idx="430">
                  <c:v>大众</c:v>
                </c:pt>
                <c:pt idx="431">
                  <c:v>帕加尼 风神</c:v>
                </c:pt>
                <c:pt idx="432">
                  <c:v>兰博基尼</c:v>
                </c:pt>
                <c:pt idx="433">
                  <c:v>兰博基尼</c:v>
                </c:pt>
                <c:pt idx="434">
                  <c:v>路特斯莲花</c:v>
                </c:pt>
                <c:pt idx="435">
                  <c:v>阿斯顿马丁 火神</c:v>
                </c:pt>
                <c:pt idx="436">
                  <c:v>日产 尼桑 GTR</c:v>
                </c:pt>
                <c:pt idx="437">
                  <c:v>蔚来</c:v>
                </c:pt>
                <c:pt idx="438">
                  <c:v>法拉利 勾</c:v>
                </c:pt>
                <c:pt idx="439">
                  <c:v>道奇 蝰蛇 紫蛇 A蛇</c:v>
                </c:pt>
                <c:pt idx="440">
                  <c:v>宾利 欧陆</c:v>
                </c:pt>
                <c:pt idx="441">
                  <c:v>法拉利 拉法</c:v>
                </c:pt>
                <c:pt idx="442">
                  <c:v>迈凯伦</c:v>
                </c:pt>
                <c:pt idx="443">
                  <c:v>帕加尼</c:v>
                </c:pt>
                <c:pt idx="444">
                  <c:v>兰博基尼 大牛 埃文塔多</c:v>
                </c:pt>
                <c:pt idx="445">
                  <c:v>1</c:v>
                </c:pt>
                <c:pt idx="446">
                  <c:v>法拉利 超快 超级快 超速</c:v>
                </c:pt>
                <c:pt idx="447">
                  <c:v>乐高塞纳</c:v>
                </c:pt>
                <c:pt idx="448">
                  <c:v>雪佛兰 克尔维特</c:v>
                </c:pt>
                <c:pt idx="449">
                  <c:v>大捷豹</c:v>
                </c:pt>
                <c:pt idx="450">
                  <c:v>叶问 甄子丹 1v10</c:v>
                </c:pt>
                <c:pt idx="451">
                  <c:v>福特</c:v>
                </c:pt>
                <c:pt idx="452">
                  <c:v>迈凯伦塞纳</c:v>
                </c:pt>
                <c:pt idx="453">
                  <c:v>兰博基尼</c:v>
                </c:pt>
                <c:pt idx="454">
                  <c:v>保时捷</c:v>
                </c:pt>
                <c:pt idx="455">
                  <c:v>万达</c:v>
                </c:pt>
                <c:pt idx="456">
                  <c:v>标致</c:v>
                </c:pt>
                <c:pt idx="457">
                  <c:v>阿斯顿马丁 火神</c:v>
                </c:pt>
                <c:pt idx="458">
                  <c:v>迈凯伦</c:v>
                </c:pt>
                <c:pt idx="459">
                  <c:v>秋王 巴蒂</c:v>
                </c:pt>
                <c:pt idx="460">
                  <c:v>兰博基尼 埃文塔多 avj</c:v>
                </c:pt>
                <c:pt idx="461">
                  <c:v>大狮子 标致</c:v>
                </c:pt>
                <c:pt idx="462">
                  <c:v>帕加尼 风之子</c:v>
                </c:pt>
                <c:pt idx="463">
                  <c:v>迈凯伦</c:v>
                </c:pt>
                <c:pt idx="464">
                  <c:v>scg</c:v>
                </c:pt>
                <c:pt idx="465">
                  <c:v>雪铁龙</c:v>
                </c:pt>
                <c:pt idx="466">
                  <c:v>保时捷</c:v>
                </c:pt>
                <c:pt idx="467">
                  <c:v>阿斯顿马丁 维克多</c:v>
                </c:pt>
                <c:pt idx="468">
                  <c:v>保时捷</c:v>
                </c:pt>
                <c:pt idx="469">
                  <c:v>帕加尼 风神</c:v>
                </c:pt>
                <c:pt idx="470">
                  <c:v>迈凯伦</c:v>
                </c:pt>
                <c:pt idx="471">
                  <c:v>兰博基尼</c:v>
                </c:pt>
                <c:pt idx="472">
                  <c:v>法拉利 顺丰</c:v>
                </c:pt>
                <c:pt idx="473">
                  <c:v>法拉利 黑拉法 敞篷拉法</c:v>
                </c:pt>
                <c:pt idx="474">
                  <c:v>法拉利</c:v>
                </c:pt>
                <c:pt idx="475">
                  <c:v>兰博基尼</c:v>
                </c:pt>
                <c:pt idx="476">
                  <c:v>帕加尼</c:v>
                </c:pt>
                <c:pt idx="477">
                  <c:v>阿卡龙</c:v>
                </c:pt>
                <c:pt idx="478">
                  <c:v>谢尔比</c:v>
                </c:pt>
                <c:pt idx="479">
                  <c:v>鼠标</c:v>
                </c:pt>
                <c:pt idx="480">
                  <c:v>泰克鲁斯</c:v>
                </c:pt>
                <c:pt idx="481">
                  <c:v>诺贝尔</c:v>
                </c:pt>
                <c:pt idx="482">
                  <c:v>c1</c:v>
                </c:pt>
                <c:pt idx="483">
                  <c:v>阿斯顿马丁 英灵殿</c:v>
                </c:pt>
                <c:pt idx="484">
                  <c:v>帕加尼</c:v>
                </c:pt>
                <c:pt idx="485">
                  <c:v>福特</c:v>
                </c:pt>
                <c:pt idx="486">
                  <c:v>捷豹</c:v>
                </c:pt>
                <c:pt idx="487">
                  <c:v>兰博基尼</c:v>
                </c:pt>
                <c:pt idx="488">
                  <c:v>?</c:v>
                </c:pt>
                <c:pt idx="489">
                  <c:v>德托马索</c:v>
                </c:pt>
                <c:pt idx="490">
                  <c:v>梅赛德斯奔驰</c:v>
                </c:pt>
                <c:pt idx="491">
                  <c:v>兰博基尼 百年牛 C霸</c:v>
                </c:pt>
                <c:pt idx="492">
                  <c:v>法拉利 马王 fxxk</c:v>
                </c:pt>
                <c:pt idx="493">
                  <c:v>兰博基尼</c:v>
                </c:pt>
                <c:pt idx="494">
                  <c:v>火山</c:v>
                </c:pt>
                <c:pt idx="495">
                  <c:v>狼崽 莱肯</c:v>
                </c:pt>
                <c:pt idx="496">
                  <c:v>超光速</c:v>
                </c:pt>
                <c:pt idx="497">
                  <c:v>兰博基尼 毒药</c:v>
                </c:pt>
                <c:pt idx="498">
                  <c:v>1</c:v>
                </c:pt>
                <c:pt idx="499">
                  <c:v>捷豹</c:v>
                </c:pt>
                <c:pt idx="500">
                  <c:v>兰博基尼 自私</c:v>
                </c:pt>
                <c:pt idx="501">
                  <c:v>克莱斯勒</c:v>
                </c:pt>
                <c:pt idx="502">
                  <c:v>复仇</c:v>
                </c:pt>
                <c:pt idx="503">
                  <c:v>1</c:v>
                </c:pt>
                <c:pt idx="504">
                  <c:v>日产尼桑</c:v>
                </c:pt>
                <c:pt idx="505">
                  <c:v>法拉利 顺丰</c:v>
                </c:pt>
                <c:pt idx="506">
                  <c:v>fw</c:v>
                </c:pt>
                <c:pt idx="507">
                  <c:v>迈凯伦 塞纳</c:v>
                </c:pt>
                <c:pt idx="508">
                  <c:v>布加迪 威龙 威航</c:v>
                </c:pt>
                <c:pt idx="509">
                  <c:v>兰博基尼 千年牛 电牛</c:v>
                </c:pt>
                <c:pt idx="510">
                  <c:v>1</c:v>
                </c:pt>
                <c:pt idx="511">
                  <c:v>13</c:v>
                </c:pt>
                <c:pt idx="512">
                  <c:v>芬尼尔 狼王</c:v>
                </c:pt>
                <c:pt idx="513">
                  <c:v>阿斯顿马丁 女武神</c:v>
                </c:pt>
                <c:pt idx="514">
                  <c:v>自燃</c:v>
                </c:pt>
                <c:pt idx="515">
                  <c:v>1</c:v>
                </c:pt>
                <c:pt idx="516">
                  <c:v>巴蒂斯塔 秋王</c:v>
                </c:pt>
                <c:pt idx="517">
                  <c:v>纳兰</c:v>
                </c:pt>
                <c:pt idx="518">
                  <c:v>迈凯伦 速尾 速度尾巴</c:v>
                </c:pt>
                <c:pt idx="519">
                  <c:v>法拉第未来</c:v>
                </c:pt>
                <c:pt idx="520">
                  <c:v>柯尼塞格 统治 雷旮旯</c:v>
                </c:pt>
                <c:pt idx="521">
                  <c:v>赛麟</c:v>
                </c:pt>
                <c:pt idx="522">
                  <c:v>奥特曼</c:v>
                </c:pt>
                <c:pt idx="523">
                  <c:v>兰博基尼 西安</c:v>
                </c:pt>
                <c:pt idx="524">
                  <c:v>中东狼</c:v>
                </c:pt>
                <c:pt idx="525">
                  <c:v>地狱火 QQ飞车</c:v>
                </c:pt>
                <c:pt idx="526">
                  <c:v>1</c:v>
                </c:pt>
                <c:pt idx="527">
                  <c:v>布加迪 胖龙 肥龙 奇龙 凯龙</c:v>
                </c:pt>
                <c:pt idx="528">
                  <c:v>鞋拔子 鼻息肉</c:v>
                </c:pt>
                <c:pt idx="529">
                  <c:v>布加迪 三万老大爷</c:v>
                </c:pt>
                <c:pt idx="530">
                  <c:v>1</c:v>
                </c:pt>
                <c:pt idx="531">
                  <c:v>皇后 马赞蒂</c:v>
                </c:pt>
                <c:pt idx="532">
                  <c:v>百万马力 万兆wate</c:v>
                </c:pt>
                <c:pt idx="533">
                  <c:v>地域</c:v>
                </c:pt>
                <c:pt idx="534">
                  <c:v>布加迪</c:v>
                </c:pt>
                <c:pt idx="535">
                  <c:v>柯尼塞格 杰哥</c:v>
                </c:pt>
                <c:pt idx="536">
                  <c:v>c2 兔子</c:v>
                </c:pt>
                <c:pt idx="537">
                  <c:v>布加迪 白龙 110</c:v>
                </c:pt>
                <c:pt idx="538">
                  <c:v>狼崽霓虹</c:v>
                </c:pt>
                <c:pt idx="539">
                  <c:v>布加迪 风龙</c:v>
                </c:pt>
                <c:pt idx="540">
                  <c:v>猫头鹰</c:v>
                </c:pt>
                <c:pt idx="541">
                  <c:v>c2 兔子</c:v>
                </c:pt>
                <c:pt idx="542">
                  <c:v>柯尼塞格</c:v>
                </c:pt>
                <c:pt idx="543">
                  <c:v>大蜥蜴</c:v>
                </c:pt>
                <c:pt idx="544">
                  <c:v>神秘组织</c:v>
                </c:pt>
                <c:pt idx="545">
                  <c:v>布加迪 300-</c:v>
                </c:pt>
                <c:pt idx="546">
                  <c:v>柯尼塞格</c:v>
                </c:pt>
                <c:pt idx="547">
                  <c:v>黑龙 lvn</c:v>
                </c:pt>
                <c:pt idx="548">
                  <c:v>1</c:v>
                </c:pt>
                <c:pt idx="549">
                  <c:v>冬王</c:v>
                </c:pt>
                <c:pt idx="550">
                  <c:v>柯尼塞格 哥 杰弟</c:v>
                </c:pt>
                <c:pt idx="551">
                  <c:v>极光</c:v>
                </c:pt>
                <c:pt idx="552">
                  <c:v>轩尼诗 毒液</c:v>
                </c:pt>
                <c:pt idx="553">
                  <c:v>柯尼塞格 哥 杰弟</c:v>
                </c:pt>
                <c:pt idx="554">
                  <c:v>多人</c:v>
                </c:pt>
                <c:pt idx="555">
                  <c:v>布加迪 玻璃龙</c:v>
                </c:pt>
                <c:pt idx="556">
                  <c:v>柯尼塞格 杰皇</c:v>
                </c:pt>
                <c:pt idx="557">
                  <c:v>十六</c:v>
                </c:pt>
              </c:strCache>
            </c:strRef>
          </c:cat>
          <c:val>
            <c:numRef>
              <c:f>全车数据表!$DA$3:$DA$281</c:f>
              <c:numCache>
                <c:formatCode>0.00_ </c:formatCode>
                <c:ptCount val="279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8">
                  <c:v>63.947500000000019</c:v>
                </c:pt>
                <c:pt idx="39">
                  <c:v>44.912899999999986</c:v>
                </c:pt>
                <c:pt idx="41">
                  <c:v>89.936399999999992</c:v>
                </c:pt>
                <c:pt idx="42">
                  <c:v>43.752599999999987</c:v>
                </c:pt>
                <c:pt idx="43">
                  <c:v>42.696799999999996</c:v>
                </c:pt>
                <c:pt idx="44">
                  <c:v>46.7697</c:v>
                </c:pt>
                <c:pt idx="45">
                  <c:v>72.049200000000013</c:v>
                </c:pt>
                <c:pt idx="49">
                  <c:v>78.850899999999967</c:v>
                </c:pt>
                <c:pt idx="51">
                  <c:v>70.430099999999968</c:v>
                </c:pt>
                <c:pt idx="52">
                  <c:v>69.867799999999988</c:v>
                </c:pt>
                <c:pt idx="54">
                  <c:v>65.982299999999981</c:v>
                </c:pt>
                <c:pt idx="56">
                  <c:v>60.313499999999991</c:v>
                </c:pt>
                <c:pt idx="57">
                  <c:v>75.359400000000008</c:v>
                </c:pt>
                <c:pt idx="62">
                  <c:v>85.663100000000014</c:v>
                </c:pt>
                <c:pt idx="65">
                  <c:v>69.769799999999989</c:v>
                </c:pt>
                <c:pt idx="66">
                  <c:v>67.505099999999999</c:v>
                </c:pt>
                <c:pt idx="68">
                  <c:v>77.839699999999993</c:v>
                </c:pt>
                <c:pt idx="69">
                  <c:v>53.379700000000014</c:v>
                </c:pt>
                <c:pt idx="71">
                  <c:v>71.791600000000003</c:v>
                </c:pt>
                <c:pt idx="74">
                  <c:v>95.694599999999994</c:v>
                </c:pt>
                <c:pt idx="76">
                  <c:v>57.072499999999991</c:v>
                </c:pt>
                <c:pt idx="79">
                  <c:v>78.054800000000014</c:v>
                </c:pt>
                <c:pt idx="82">
                  <c:v>61.927000000000007</c:v>
                </c:pt>
                <c:pt idx="85">
                  <c:v>76.838000000000008</c:v>
                </c:pt>
                <c:pt idx="90">
                  <c:v>39.269299999999987</c:v>
                </c:pt>
                <c:pt idx="91">
                  <c:v>39.6248</c:v>
                </c:pt>
                <c:pt idx="92">
                  <c:v>48.527799999999985</c:v>
                </c:pt>
                <c:pt idx="94">
                  <c:v>39.227499999999978</c:v>
                </c:pt>
                <c:pt idx="95">
                  <c:v>47.507100000000001</c:v>
                </c:pt>
                <c:pt idx="96">
                  <c:v>45.976700000000022</c:v>
                </c:pt>
                <c:pt idx="97">
                  <c:v>41.475200000000001</c:v>
                </c:pt>
                <c:pt idx="99">
                  <c:v>53.792899999999989</c:v>
                </c:pt>
                <c:pt idx="102">
                  <c:v>40.078099999999999</c:v>
                </c:pt>
                <c:pt idx="104">
                  <c:v>69.833800000000025</c:v>
                </c:pt>
                <c:pt idx="106">
                  <c:v>49.833199999999991</c:v>
                </c:pt>
                <c:pt idx="109">
                  <c:v>37.581800000000008</c:v>
                </c:pt>
                <c:pt idx="113">
                  <c:v>40.258899999999997</c:v>
                </c:pt>
                <c:pt idx="117">
                  <c:v>37.489399999999989</c:v>
                </c:pt>
                <c:pt idx="119">
                  <c:v>67.381200000000007</c:v>
                </c:pt>
                <c:pt idx="121">
                  <c:v>64.915199999999999</c:v>
                </c:pt>
                <c:pt idx="122">
                  <c:v>77.684299999999993</c:v>
                </c:pt>
                <c:pt idx="123">
                  <c:v>72.22359999999999</c:v>
                </c:pt>
                <c:pt idx="124">
                  <c:v>71.845800000000011</c:v>
                </c:pt>
                <c:pt idx="125">
                  <c:v>50.328800000000044</c:v>
                </c:pt>
                <c:pt idx="127">
                  <c:v>51.390100000000011</c:v>
                </c:pt>
                <c:pt idx="130">
                  <c:v>51.7821</c:v>
                </c:pt>
                <c:pt idx="131">
                  <c:v>81.910600000000017</c:v>
                </c:pt>
                <c:pt idx="132">
                  <c:v>76.586999999999961</c:v>
                </c:pt>
                <c:pt idx="133">
                  <c:v>87.666299999999978</c:v>
                </c:pt>
                <c:pt idx="139">
                  <c:v>99.640200000000021</c:v>
                </c:pt>
                <c:pt idx="140">
                  <c:v>78.500399999999999</c:v>
                </c:pt>
                <c:pt idx="142">
                  <c:v>95.54049999999998</c:v>
                </c:pt>
                <c:pt idx="144">
                  <c:v>123.85979999999998</c:v>
                </c:pt>
                <c:pt idx="145">
                  <c:v>91.57180000000001</c:v>
                </c:pt>
                <c:pt idx="147">
                  <c:v>68.885100000000008</c:v>
                </c:pt>
                <c:pt idx="149">
                  <c:v>59.278500000000022</c:v>
                </c:pt>
                <c:pt idx="151">
                  <c:v>84.852699999999999</c:v>
                </c:pt>
                <c:pt idx="156">
                  <c:v>42.675900000000013</c:v>
                </c:pt>
                <c:pt idx="157">
                  <c:v>53.187999999999988</c:v>
                </c:pt>
                <c:pt idx="158">
                  <c:v>61.753300000000003</c:v>
                </c:pt>
                <c:pt idx="159">
                  <c:v>44.064700000000002</c:v>
                </c:pt>
                <c:pt idx="160">
                  <c:v>36.368299999999991</c:v>
                </c:pt>
                <c:pt idx="162">
                  <c:v>34.247000000000028</c:v>
                </c:pt>
                <c:pt idx="163">
                  <c:v>40.396800000000013</c:v>
                </c:pt>
                <c:pt idx="165">
                  <c:v>39.790899999999986</c:v>
                </c:pt>
                <c:pt idx="167">
                  <c:v>53.232199999999992</c:v>
                </c:pt>
                <c:pt idx="169">
                  <c:v>51.873400000000004</c:v>
                </c:pt>
                <c:pt idx="170">
                  <c:v>59.869</c:v>
                </c:pt>
                <c:pt idx="171">
                  <c:v>48.021699999999981</c:v>
                </c:pt>
                <c:pt idx="175">
                  <c:v>45.560099999999991</c:v>
                </c:pt>
                <c:pt idx="176">
                  <c:v>104.5235</c:v>
                </c:pt>
                <c:pt idx="179">
                  <c:v>65.647499999999994</c:v>
                </c:pt>
                <c:pt idx="181">
                  <c:v>62.543899999999994</c:v>
                </c:pt>
                <c:pt idx="182">
                  <c:v>72.561599999999999</c:v>
                </c:pt>
                <c:pt idx="186">
                  <c:v>50.4071</c:v>
                </c:pt>
                <c:pt idx="188">
                  <c:v>70.786000000000001</c:v>
                </c:pt>
                <c:pt idx="189">
                  <c:v>85.273499999999999</c:v>
                </c:pt>
                <c:pt idx="190">
                  <c:v>57.078499999999998</c:v>
                </c:pt>
                <c:pt idx="192">
                  <c:v>60.047200000000032</c:v>
                </c:pt>
                <c:pt idx="194">
                  <c:v>71.394300000000001</c:v>
                </c:pt>
                <c:pt idx="195">
                  <c:v>87.009999999999991</c:v>
                </c:pt>
                <c:pt idx="198">
                  <c:v>60.9422</c:v>
                </c:pt>
                <c:pt idx="201">
                  <c:v>73.934500000000014</c:v>
                </c:pt>
                <c:pt idx="204">
                  <c:v>63.615900000000011</c:v>
                </c:pt>
                <c:pt idx="205">
                  <c:v>71.049500000000009</c:v>
                </c:pt>
                <c:pt idx="212">
                  <c:v>34.464000000000013</c:v>
                </c:pt>
                <c:pt idx="213">
                  <c:v>32.466400000000036</c:v>
                </c:pt>
                <c:pt idx="215">
                  <c:v>38.283599999999979</c:v>
                </c:pt>
                <c:pt idx="216">
                  <c:v>42.067700000000016</c:v>
                </c:pt>
                <c:pt idx="218">
                  <c:v>49.780500000000004</c:v>
                </c:pt>
                <c:pt idx="221">
                  <c:v>37.608599999999981</c:v>
                </c:pt>
                <c:pt idx="223">
                  <c:v>38.359199999999987</c:v>
                </c:pt>
                <c:pt idx="226">
                  <c:v>77.302799999999991</c:v>
                </c:pt>
                <c:pt idx="228">
                  <c:v>84.318100000000015</c:v>
                </c:pt>
                <c:pt idx="230">
                  <c:v>39.573400000000014</c:v>
                </c:pt>
                <c:pt idx="233">
                  <c:v>31.192099999999975</c:v>
                </c:pt>
                <c:pt idx="234">
                  <c:v>70.834699999999984</c:v>
                </c:pt>
                <c:pt idx="235">
                  <c:v>47.818799999999996</c:v>
                </c:pt>
                <c:pt idx="237">
                  <c:v>74.082000000000008</c:v>
                </c:pt>
                <c:pt idx="239">
                  <c:v>56.472999999999999</c:v>
                </c:pt>
                <c:pt idx="241">
                  <c:v>34.455400000000004</c:v>
                </c:pt>
                <c:pt idx="244">
                  <c:v>61.316600000000001</c:v>
                </c:pt>
                <c:pt idx="246">
                  <c:v>45.514400000000009</c:v>
                </c:pt>
                <c:pt idx="248">
                  <c:v>40.510100000000001</c:v>
                </c:pt>
                <c:pt idx="249">
                  <c:v>61.088499999999996</c:v>
                </c:pt>
                <c:pt idx="250">
                  <c:v>50.038999999999987</c:v>
                </c:pt>
                <c:pt idx="252">
                  <c:v>47.791099999999986</c:v>
                </c:pt>
                <c:pt idx="256">
                  <c:v>40.385899999999992</c:v>
                </c:pt>
                <c:pt idx="261">
                  <c:v>42.624300000000019</c:v>
                </c:pt>
                <c:pt idx="262">
                  <c:v>47.7209</c:v>
                </c:pt>
                <c:pt idx="264">
                  <c:v>53.104000000000021</c:v>
                </c:pt>
                <c:pt idx="268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115</xdr:row>
      <xdr:rowOff>0</xdr:rowOff>
    </xdr:from>
    <xdr:to>
      <xdr:col>47</xdr:col>
      <xdr:colOff>304800</xdr:colOff>
      <xdr:row>116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106</xdr:row>
      <xdr:rowOff>28575</xdr:rowOff>
    </xdr:from>
    <xdr:to>
      <xdr:col>92</xdr:col>
      <xdr:colOff>717934</xdr:colOff>
      <xdr:row>107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395"/>
  <sheetViews>
    <sheetView showGridLines="0" tabSelected="1" zoomScaleNormal="100" workbookViewId="0">
      <pane xSplit="3" ySplit="2" topLeftCell="AP62" activePane="bottomRight" state="frozen"/>
      <selection pane="topRight" activeCell="D1" sqref="D1"/>
      <selection pane="bottomLeft" activeCell="A3" sqref="A3"/>
      <selection pane="bottomRight" activeCell="AT287" sqref="AT287"/>
    </sheetView>
  </sheetViews>
  <sheetFormatPr defaultColWidth="8.6875" defaultRowHeight="17.649999999999999"/>
  <cols>
    <col min="1" max="1" width="6.1875" style="298" customWidth="1"/>
    <col min="2" max="2" width="45.6875" style="298" customWidth="1"/>
    <col min="3" max="3" width="12.6875" style="298" customWidth="1"/>
    <col min="4" max="4" width="6.6875" style="298" customWidth="1"/>
    <col min="5" max="5" width="13.6875" style="298" customWidth="1"/>
    <col min="6" max="6" width="6.6875" style="298" hidden="1" customWidth="1"/>
    <col min="7" max="7" width="10.6875" style="298" hidden="1" customWidth="1"/>
    <col min="8" max="13" width="6.6875" style="298" customWidth="1"/>
    <col min="14" max="14" width="7.6875" style="298" customWidth="1"/>
    <col min="15" max="19" width="10.1875" style="298" customWidth="1"/>
    <col min="20" max="20" width="9.6875" style="298" customWidth="1"/>
    <col min="21" max="33" width="8.6875" style="298" customWidth="1"/>
    <col min="34" max="34" width="12.6875" style="298" customWidth="1"/>
    <col min="35" max="35" width="8.6875" style="298" customWidth="1"/>
    <col min="36" max="36" width="6.6875" style="298" customWidth="1"/>
    <col min="37" max="37" width="8.6875" style="298" customWidth="1"/>
    <col min="38" max="38" width="6.6875" style="298" customWidth="1"/>
    <col min="39" max="39" width="8.6875" style="298" customWidth="1"/>
    <col min="40" max="40" width="6.6875" style="298" customWidth="1"/>
    <col min="41" max="42" width="12.6875" style="298" customWidth="1"/>
    <col min="43" max="43" width="25.6875" style="298" customWidth="1"/>
    <col min="44" max="44" width="34.1875" style="298" customWidth="1"/>
    <col min="45" max="45" width="13.1875" style="448" customWidth="1"/>
    <col min="46" max="46" width="15.3125" style="448" customWidth="1"/>
    <col min="47" max="47" width="10.6875" style="298" customWidth="1"/>
    <col min="48" max="48" width="10.5" style="292" customWidth="1"/>
    <col min="49" max="51" width="8.6875" style="292" customWidth="1"/>
    <col min="52" max="52" width="13.1875" style="292" customWidth="1"/>
    <col min="53" max="53" width="9.0625" style="477" customWidth="1"/>
    <col min="54" max="54" width="9.0625" style="476" customWidth="1"/>
    <col min="55" max="57" width="9.0625" style="472" customWidth="1"/>
    <col min="58" max="58" width="9.625" style="474" customWidth="1"/>
    <col min="59" max="59" width="9.625" style="476" customWidth="1"/>
    <col min="60" max="62" width="9.625" style="480" customWidth="1"/>
    <col min="63" max="66" width="9.625" style="473" customWidth="1"/>
    <col min="67" max="67" width="9.625" style="483" customWidth="1"/>
    <col min="68" max="87" width="13.1875" style="292" customWidth="1"/>
    <col min="88" max="88" width="33.6875" style="292" customWidth="1"/>
    <col min="89" max="92" width="14.1875" style="292" customWidth="1"/>
    <col min="93" max="94" width="12.1875" style="298" customWidth="1"/>
    <col min="95" max="95" width="8.6875" style="298"/>
    <col min="96" max="96" width="8.6875" style="450"/>
    <col min="97" max="104" width="8.6875" style="449"/>
    <col min="105" max="105" width="10.6875" style="449" customWidth="1"/>
    <col min="106" max="106" width="14.0625" style="298" customWidth="1"/>
    <col min="107" max="107" width="10" style="298" customWidth="1"/>
    <col min="108" max="108" width="46.6875" style="298" customWidth="1"/>
    <col min="109" max="109" width="38.6875" style="298" customWidth="1"/>
    <col min="110" max="16384" width="8.6875" style="298"/>
  </cols>
  <sheetData>
    <row r="1" spans="1:109" s="463" customFormat="1" ht="25.25" customHeight="1" thickTop="1" thickBot="1">
      <c r="A1" s="451" t="s">
        <v>92</v>
      </c>
      <c r="B1" s="489" t="s">
        <v>93</v>
      </c>
      <c r="C1" s="489"/>
      <c r="D1" s="490"/>
      <c r="E1" s="490"/>
      <c r="F1" s="489" t="s">
        <v>51</v>
      </c>
      <c r="G1" s="489"/>
      <c r="H1" s="489" t="s">
        <v>82</v>
      </c>
      <c r="I1" s="489"/>
      <c r="J1" s="489"/>
      <c r="K1" s="489"/>
      <c r="L1" s="489"/>
      <c r="M1" s="489"/>
      <c r="N1" s="489"/>
      <c r="O1" s="489" t="s">
        <v>57</v>
      </c>
      <c r="P1" s="490"/>
      <c r="Q1" s="490"/>
      <c r="R1" s="490"/>
      <c r="S1" s="490"/>
      <c r="T1" s="452" t="s">
        <v>157</v>
      </c>
      <c r="U1" s="489" t="s">
        <v>80</v>
      </c>
      <c r="V1" s="489"/>
      <c r="W1" s="489"/>
      <c r="X1" s="489"/>
      <c r="Y1" s="489"/>
      <c r="Z1" s="489"/>
      <c r="AA1" s="489"/>
      <c r="AB1" s="489"/>
      <c r="AC1" s="489"/>
      <c r="AD1" s="489"/>
      <c r="AE1" s="489"/>
      <c r="AF1" s="489"/>
      <c r="AG1" s="489"/>
      <c r="AH1" s="489"/>
      <c r="AI1" s="489" t="s">
        <v>81</v>
      </c>
      <c r="AJ1" s="490"/>
      <c r="AK1" s="490"/>
      <c r="AL1" s="490"/>
      <c r="AM1" s="490"/>
      <c r="AN1" s="490"/>
      <c r="AO1" s="490"/>
      <c r="AP1" s="453" t="s">
        <v>318</v>
      </c>
      <c r="AQ1" s="454"/>
      <c r="AR1" s="454"/>
      <c r="AS1" s="455"/>
      <c r="AT1" s="455"/>
      <c r="AU1" s="456" t="s">
        <v>1563</v>
      </c>
      <c r="AV1" s="454" t="s">
        <v>1564</v>
      </c>
      <c r="AW1" s="457" t="s">
        <v>1565</v>
      </c>
      <c r="AX1" s="457" t="s">
        <v>1566</v>
      </c>
      <c r="AY1" s="457" t="s">
        <v>1567</v>
      </c>
      <c r="AZ1" s="458" t="s">
        <v>1568</v>
      </c>
      <c r="BA1" s="486" t="s">
        <v>1635</v>
      </c>
      <c r="BB1" s="486"/>
      <c r="BC1" s="486"/>
      <c r="BD1" s="486"/>
      <c r="BE1" s="486"/>
      <c r="BF1" s="486" t="s">
        <v>1633</v>
      </c>
      <c r="BG1" s="486"/>
      <c r="BH1" s="486"/>
      <c r="BI1" s="486"/>
      <c r="BJ1" s="486"/>
      <c r="BK1" s="492" t="s">
        <v>1634</v>
      </c>
      <c r="BL1" s="492"/>
      <c r="BM1" s="492"/>
      <c r="BN1" s="492"/>
      <c r="BO1" s="482" t="s">
        <v>1673</v>
      </c>
      <c r="BP1" s="491" t="s">
        <v>1569</v>
      </c>
      <c r="BQ1" s="491"/>
      <c r="BR1" s="491"/>
      <c r="BS1" s="491"/>
      <c r="BT1" s="491"/>
      <c r="BU1" s="491"/>
      <c r="BV1" s="491"/>
      <c r="BW1" s="491"/>
      <c r="BX1" s="491"/>
      <c r="BY1" s="491"/>
      <c r="BZ1" s="491"/>
      <c r="CA1" s="491"/>
      <c r="CB1" s="491"/>
      <c r="CC1" s="491" t="s">
        <v>1570</v>
      </c>
      <c r="CD1" s="491"/>
      <c r="CE1" s="491"/>
      <c r="CF1" s="491"/>
      <c r="CG1" s="491"/>
      <c r="CH1" s="491"/>
      <c r="CI1" s="491"/>
      <c r="CJ1" s="459"/>
      <c r="CK1" s="491" t="s">
        <v>1633</v>
      </c>
      <c r="CL1" s="491"/>
      <c r="CM1" s="491"/>
      <c r="CN1" s="491"/>
      <c r="CO1" s="454"/>
      <c r="CP1" s="454"/>
      <c r="CQ1" s="454"/>
      <c r="CR1" s="460" t="s">
        <v>1571</v>
      </c>
      <c r="CS1" s="461"/>
      <c r="CT1" s="461"/>
      <c r="CU1" s="461"/>
      <c r="CV1" s="488" t="s">
        <v>1572</v>
      </c>
      <c r="CW1" s="488"/>
      <c r="CX1" s="488"/>
      <c r="CY1" s="488"/>
      <c r="CZ1" s="461"/>
      <c r="DA1" s="461"/>
      <c r="DB1" s="487" t="s">
        <v>1798</v>
      </c>
      <c r="DC1" s="487"/>
      <c r="DD1" s="462"/>
      <c r="DE1" s="462"/>
    </row>
    <row r="2" spans="1:109" s="463" customFormat="1" ht="25.25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93" t="s">
        <v>159</v>
      </c>
      <c r="AJ2" s="494"/>
      <c r="AK2" s="493" t="s">
        <v>160</v>
      </c>
      <c r="AL2" s="494"/>
      <c r="AM2" s="493" t="s">
        <v>161</v>
      </c>
      <c r="AN2" s="494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1564</v>
      </c>
      <c r="AW2" s="457" t="s">
        <v>1565</v>
      </c>
      <c r="AX2" s="457" t="s">
        <v>1566</v>
      </c>
      <c r="AY2" s="457" t="s">
        <v>1567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1573</v>
      </c>
      <c r="BQ2" s="459" t="s">
        <v>1574</v>
      </c>
      <c r="BR2" s="459" t="s">
        <v>1575</v>
      </c>
      <c r="BS2" s="459" t="s">
        <v>1576</v>
      </c>
      <c r="BT2" s="459" t="s">
        <v>1577</v>
      </c>
      <c r="BU2" s="459" t="s">
        <v>1578</v>
      </c>
      <c r="BV2" s="459" t="s">
        <v>1579</v>
      </c>
      <c r="BW2" s="459" t="s">
        <v>1580</v>
      </c>
      <c r="BX2" s="459" t="s">
        <v>1581</v>
      </c>
      <c r="BY2" s="459" t="s">
        <v>1582</v>
      </c>
      <c r="BZ2" s="459" t="s">
        <v>1583</v>
      </c>
      <c r="CA2" s="459" t="s">
        <v>1584</v>
      </c>
      <c r="CB2" s="459" t="s">
        <v>1585</v>
      </c>
      <c r="CC2" s="459" t="s">
        <v>1586</v>
      </c>
      <c r="CD2" s="459" t="s">
        <v>1587</v>
      </c>
      <c r="CE2" s="459" t="s">
        <v>1588</v>
      </c>
      <c r="CF2" s="459" t="s">
        <v>1589</v>
      </c>
      <c r="CG2" s="459" t="s">
        <v>1590</v>
      </c>
      <c r="CH2" s="459" t="s">
        <v>1591</v>
      </c>
      <c r="CI2" s="459" t="s">
        <v>1592</v>
      </c>
      <c r="CJ2" s="459" t="s">
        <v>1593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1594</v>
      </c>
      <c r="CP2" s="454" t="s">
        <v>1070</v>
      </c>
      <c r="CQ2" s="454" t="s">
        <v>1595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1596</v>
      </c>
      <c r="DA2" s="461" t="s">
        <v>1597</v>
      </c>
      <c r="DB2" s="462" t="s">
        <v>1799</v>
      </c>
      <c r="DC2" s="462" t="s">
        <v>1800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4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7" si="1">IF(AI3,2*AI3,"")</f>
        <v>10000</v>
      </c>
      <c r="AL3" s="285">
        <f>VLOOKUP(D3&amp;E3,计算辅助页面!$V$5:$Y$18,3,0)</f>
        <v>1</v>
      </c>
      <c r="AM3" s="286" t="str">
        <f t="shared" ref="AM3:AM37" si="2">IF(AN3="×",AN3,IF(AI3,6*AI3,""))</f>
        <v>×</v>
      </c>
      <c r="AN3" s="286" t="str">
        <f>VLOOKUP(D3&amp;E3,计算辅助页面!$V$5:$Y$18,4,0)</f>
        <v>×</v>
      </c>
      <c r="AO3" s="273">
        <f t="shared" ref="AO3:AO37" si="3">IF(AI3,IF(AN3="×",4*(AI3*AJ3+AK3*AL3),4*(AI3*AJ3+AK3*AL3+AM3*AN3)),"")</f>
        <v>140000</v>
      </c>
      <c r="AP3" s="287">
        <f t="shared" ref="AP3:AP37" si="4">IF(AND(AH3,AO3),AO3+AH3,"")</f>
        <v>606200</v>
      </c>
      <c r="AQ3" s="288" t="s">
        <v>1035</v>
      </c>
      <c r="AR3" s="289" t="str">
        <f t="shared" ref="AR3:AR36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1417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1418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1801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1417</v>
      </c>
      <c r="BK4" s="473" t="str">
        <f t="shared" ref="BK4:BK73" si="10">IF(BG4="", "", BG4-P4)</f>
        <v/>
      </c>
      <c r="BL4" s="473" t="str">
        <f t="shared" ref="BL4:BL73" si="11">IF(BH4="", "", BH4-Q4)</f>
        <v/>
      </c>
      <c r="BM4" s="473" t="str">
        <f t="shared" ref="BM4:BM73" si="12">IF(BI4="", "", BI4-R4)</f>
        <v/>
      </c>
      <c r="BN4" s="473" t="str">
        <f t="shared" ref="BN4:BN73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1419</v>
      </c>
      <c r="CF4" s="293"/>
      <c r="CG4" s="293" t="s">
        <v>1420</v>
      </c>
      <c r="CH4" s="293"/>
      <c r="CI4" s="293"/>
      <c r="CJ4" s="294" t="s">
        <v>1332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1417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1421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1801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927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1422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1423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1801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1417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1357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1801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1280</v>
      </c>
      <c r="C8" s="301" t="s">
        <v>1281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1282</v>
      </c>
      <c r="AR8" s="289" t="str">
        <f t="shared" si="5"/>
        <v>X-BOW GTX</v>
      </c>
      <c r="AS8" s="290" t="s">
        <v>1278</v>
      </c>
      <c r="AT8" s="291" t="s">
        <v>1283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1301</v>
      </c>
      <c r="BA8" s="481">
        <f>BF8-O8</f>
        <v>151</v>
      </c>
      <c r="BB8" s="476">
        <f>BK8</f>
        <v>2.3000000000000114</v>
      </c>
      <c r="BC8" s="472">
        <f t="shared" ref="BC8" si="18">BL8</f>
        <v>2.6599999999999966</v>
      </c>
      <c r="BD8" s="472">
        <f t="shared" ref="BD8" si="19">BM8</f>
        <v>3.1300000000000097</v>
      </c>
      <c r="BE8" s="472">
        <f t="shared" ref="BE8" si="20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1801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949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1417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1">P9-CR9</f>
        <v>21.199999999999989</v>
      </c>
      <c r="CW9" s="297">
        <f t="shared" si="21"/>
        <v>13.410000000000004</v>
      </c>
      <c r="CX9" s="297">
        <f t="shared" si="21"/>
        <v>12.670000000000002</v>
      </c>
      <c r="CY9" s="297">
        <f t="shared" si="21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1036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1417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>BA10+O10</f>
        <v>2141</v>
      </c>
      <c r="BG10" s="476">
        <f t="shared" ref="BG10" si="22">BB10+P10</f>
        <v>272.90000000000003</v>
      </c>
      <c r="BH10" s="480">
        <f t="shared" ref="BH10" si="23">BC10+Q10</f>
        <v>78.399999999999991</v>
      </c>
      <c r="BI10" s="480">
        <f t="shared" ref="BI10" si="24">BD10+R10</f>
        <v>86.36</v>
      </c>
      <c r="BJ10" s="480">
        <f t="shared" ref="BJ10" si="25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1424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1"/>
        <v>20.100000000000023</v>
      </c>
      <c r="CW10" s="297">
        <f t="shared" si="21"/>
        <v>16.569999999999993</v>
      </c>
      <c r="CX10" s="297">
        <f t="shared" si="21"/>
        <v>36.179999999999993</v>
      </c>
      <c r="CY10" s="297">
        <f t="shared" si="21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1801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1417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>BA11+O11</f>
        <v>2319</v>
      </c>
      <c r="BG11" s="476">
        <f t="shared" ref="BG11" si="26">BB11+P11</f>
        <v>301.60000000000002</v>
      </c>
      <c r="BH11" s="480">
        <f t="shared" ref="BH11" si="27">BC11+Q11</f>
        <v>73.899999999999991</v>
      </c>
      <c r="BI11" s="480">
        <f t="shared" ref="BI11" si="28">BD11+R11</f>
        <v>44.25</v>
      </c>
      <c r="BJ11" s="480">
        <f t="shared" ref="BJ11" si="29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1425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1"/>
        <v>16.300000000000011</v>
      </c>
      <c r="CW11" s="297">
        <f t="shared" si="21"/>
        <v>10.259999999999991</v>
      </c>
      <c r="CX11" s="297">
        <f t="shared" si="21"/>
        <v>7.1400000000000006</v>
      </c>
      <c r="CY11" s="297">
        <f t="shared" si="21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1801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1165</v>
      </c>
      <c r="C12" s="301" t="s">
        <v>1166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1023</v>
      </c>
      <c r="AR12" s="289" t="str">
        <f t="shared" si="5"/>
        <v>Dezir</v>
      </c>
      <c r="AS12" s="290" t="s">
        <v>1167</v>
      </c>
      <c r="AT12" s="291" t="s">
        <v>1168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1185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>BA12+O12</f>
        <v>2356</v>
      </c>
      <c r="BG12" s="476">
        <f t="shared" ref="BG12" si="30">BB12+P12</f>
        <v>295.09999999999997</v>
      </c>
      <c r="BH12" s="480">
        <f t="shared" ref="BH12" si="31">BC12+Q12</f>
        <v>66.7</v>
      </c>
      <c r="BI12" s="480">
        <f t="shared" ref="BI12" si="32">BD12+R12</f>
        <v>72.080000000000013</v>
      </c>
      <c r="BJ12" s="480">
        <f t="shared" ref="BJ12" si="33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1189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1801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858</v>
      </c>
      <c r="C13" s="301" t="s">
        <v>859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860</v>
      </c>
      <c r="AR13" s="289" t="str">
        <f t="shared" si="5"/>
        <v>Davinci</v>
      </c>
      <c r="AS13" s="290" t="s">
        <v>876</v>
      </c>
      <c r="AT13" s="291" t="s">
        <v>880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976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>BA13+O13</f>
        <v>2365</v>
      </c>
      <c r="BG13" s="476">
        <f t="shared" ref="BG13" si="34">BB13+P13</f>
        <v>281.3</v>
      </c>
      <c r="BH13" s="480">
        <f t="shared" ref="BH13" si="35">BC13+Q13</f>
        <v>85.15</v>
      </c>
      <c r="BI13" s="480">
        <f t="shared" ref="BI13" si="36">BD13+R13</f>
        <v>76.639999999999986</v>
      </c>
      <c r="BJ13" s="480">
        <f t="shared" ref="BJ13" si="37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1426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38">P13-CR13</f>
        <v>28.300000000000011</v>
      </c>
      <c r="CW13" s="297">
        <f t="shared" si="38"/>
        <v>15.030000000000001</v>
      </c>
      <c r="CX13" s="297">
        <f t="shared" si="38"/>
        <v>28.47999999999999</v>
      </c>
      <c r="CY13" s="297">
        <f t="shared" si="38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1801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846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1185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1420</v>
      </c>
      <c r="CH14" s="293"/>
      <c r="CI14" s="293"/>
      <c r="CJ14" s="294" t="s">
        <v>1332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38"/>
        <v>28.300000000000011</v>
      </c>
      <c r="CW14" s="297">
        <f t="shared" si="38"/>
        <v>21.119999999999997</v>
      </c>
      <c r="CX14" s="297">
        <f t="shared" si="38"/>
        <v>27.450000000000003</v>
      </c>
      <c r="CY14" s="297">
        <f t="shared" si="38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1801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1198</v>
      </c>
      <c r="C15" s="301" t="s">
        <v>1199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1012</v>
      </c>
      <c r="AR15" s="289" t="str">
        <f t="shared" si="5"/>
        <v>SR1</v>
      </c>
      <c r="AS15" s="290" t="s">
        <v>1200</v>
      </c>
      <c r="AT15" s="291" t="s">
        <v>1201</v>
      </c>
      <c r="AU15" s="328" t="s">
        <v>702</v>
      </c>
      <c r="AW15" s="292">
        <v>323</v>
      </c>
      <c r="AY15" s="292">
        <v>412</v>
      </c>
      <c r="AZ15" s="292" t="s">
        <v>1136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>BA15+O15</f>
        <v>2478</v>
      </c>
      <c r="BG15" s="476">
        <f t="shared" ref="BG15" si="39">BB15+P15</f>
        <v>312.7</v>
      </c>
      <c r="BH15" s="480">
        <f t="shared" ref="BH15" si="40">BC15+Q15</f>
        <v>73</v>
      </c>
      <c r="BI15" s="480">
        <f t="shared" ref="BI15" si="41">BD15+R15</f>
        <v>54.55</v>
      </c>
      <c r="BJ15" s="480">
        <f t="shared" ref="BJ15" si="42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1652</v>
      </c>
      <c r="C16" s="301" t="s">
        <v>1653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3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4">IF(AI16,2*AI16,"")</f>
        <v>40000</v>
      </c>
      <c r="AL16" s="316">
        <f>VLOOKUP(D16&amp;E16,计算辅助页面!$V$5:$Y$18,3,0)</f>
        <v>2</v>
      </c>
      <c r="AM16" s="317">
        <f t="shared" ref="AM16" si="45">IF(AN16="×",AN16,IF(AI16,6*AI16,""))</f>
        <v>120000</v>
      </c>
      <c r="AN16" s="317">
        <f>VLOOKUP(D16&amp;E16,计算辅助页面!$V$5:$Y$18,4,0)</f>
        <v>1</v>
      </c>
      <c r="AO16" s="304">
        <f t="shared" ref="AO16" si="46">IF(AI16,IF(AN16="×",4*(AI16*AJ16+AK16*AL16),4*(AI16*AJ16+AK16*AL16+AM16*AN16)),"")</f>
        <v>1360000</v>
      </c>
      <c r="AP16" s="318">
        <f t="shared" ref="AP16" si="47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1647</v>
      </c>
      <c r="AT16" s="291" t="s">
        <v>1670</v>
      </c>
      <c r="AU16" s="328" t="s">
        <v>702</v>
      </c>
      <c r="AZ16" s="292" t="s">
        <v>1657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>BA16+O16</f>
        <v>2526</v>
      </c>
      <c r="BG16" s="476">
        <f t="shared" ref="BG16" si="48">BB16+P16</f>
        <v>299.79999999999995</v>
      </c>
      <c r="BH16" s="480">
        <f t="shared" ref="BH16" si="49">BC16+Q16</f>
        <v>72.099999999999994</v>
      </c>
      <c r="BI16" s="480">
        <f t="shared" ref="BI16" si="50">BD16+R16</f>
        <v>68.05</v>
      </c>
      <c r="BJ16" s="480">
        <f t="shared" ref="BJ16" si="51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1488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1801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1417</v>
      </c>
      <c r="BA17" s="481">
        <f>BF17-O17</f>
        <v>146</v>
      </c>
      <c r="BB17" s="476">
        <f>BK17</f>
        <v>2.1999999999999886</v>
      </c>
      <c r="BC17" s="472">
        <f t="shared" ref="BC17" si="52">BL17</f>
        <v>1.5799999999999983</v>
      </c>
      <c r="BD17" s="472">
        <f t="shared" ref="BD17" si="53">BM17</f>
        <v>1.0700000000000003</v>
      </c>
      <c r="BE17" s="472">
        <f t="shared" ref="BE17" si="54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1249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55">P17-CR17</f>
        <v>20.699999999999989</v>
      </c>
      <c r="CW17" s="297">
        <f t="shared" si="55"/>
        <v>14.619999999999997</v>
      </c>
      <c r="CX17" s="297">
        <f t="shared" si="55"/>
        <v>10.009999999999998</v>
      </c>
      <c r="CY17" s="297">
        <f t="shared" si="55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1801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1034</v>
      </c>
      <c r="AR18" s="289" t="str">
        <f t="shared" si="5"/>
        <v>Project Black S</v>
      </c>
      <c r="AS18" s="290" t="s">
        <v>724</v>
      </c>
      <c r="AT18" s="291" t="s">
        <v>848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1136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55"/>
        <v>35</v>
      </c>
      <c r="CW18" s="297">
        <f t="shared" si="55"/>
        <v>12.189999999999998</v>
      </c>
      <c r="CX18" s="297">
        <f t="shared" si="55"/>
        <v>19.32</v>
      </c>
      <c r="CY18" s="297">
        <f t="shared" si="55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1801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829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1417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56">BA19+O19</f>
        <v>2584</v>
      </c>
      <c r="BG19" s="476">
        <f t="shared" ref="BG19" si="57">BB19+P19</f>
        <v>273.89999999999998</v>
      </c>
      <c r="BH19" s="480">
        <f t="shared" ref="BH19" si="58">BC19+Q19</f>
        <v>84.7</v>
      </c>
      <c r="BI19" s="480">
        <f t="shared" ref="BI19" si="59">BD19+R19</f>
        <v>86.56</v>
      </c>
      <c r="BJ19" s="480">
        <f t="shared" ref="BJ19" si="60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1427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55"/>
        <v>36</v>
      </c>
      <c r="CW19" s="297">
        <f t="shared" si="55"/>
        <v>22.75</v>
      </c>
      <c r="CX19" s="297">
        <f t="shared" si="55"/>
        <v>28.67</v>
      </c>
      <c r="CY19" s="297">
        <f t="shared" si="55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1145</v>
      </c>
      <c r="C20" s="301" t="s">
        <v>1142</v>
      </c>
      <c r="D20" s="302" t="s">
        <v>6</v>
      </c>
      <c r="E20" s="303" t="s">
        <v>45</v>
      </c>
      <c r="F20" s="327"/>
      <c r="G20" s="328"/>
      <c r="H20" s="330">
        <v>30</v>
      </c>
      <c r="I20" s="330">
        <v>23</v>
      </c>
      <c r="J20" s="330">
        <v>33</v>
      </c>
      <c r="K20" s="330">
        <v>42</v>
      </c>
      <c r="L20" s="306" t="s">
        <v>59</v>
      </c>
      <c r="M20" s="306" t="s">
        <v>59</v>
      </c>
      <c r="N20" s="307">
        <f t="shared" si="0"/>
        <v>128</v>
      </c>
      <c r="O20" s="339">
        <v>2498</v>
      </c>
      <c r="P20" s="340">
        <v>304.89999999999998</v>
      </c>
      <c r="Q20" s="341">
        <v>71.69</v>
      </c>
      <c r="R20" s="341">
        <v>55.89</v>
      </c>
      <c r="S20" s="341">
        <v>36.299999999999997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si="1"/>
        <v>40000</v>
      </c>
      <c r="AL20" s="316">
        <f>VLOOKUP(D20&amp;E20,计算辅助页面!$V$5:$Y$18,3,0)</f>
        <v>2</v>
      </c>
      <c r="AM20" s="317">
        <f t="shared" si="2"/>
        <v>120000</v>
      </c>
      <c r="AN20" s="317">
        <f>VLOOKUP(D20&amp;E20,计算辅助页面!$V$5:$Y$18,4,0)</f>
        <v>1</v>
      </c>
      <c r="AO20" s="304">
        <f t="shared" si="3"/>
        <v>1360000</v>
      </c>
      <c r="AP20" s="318">
        <f t="shared" si="4"/>
        <v>3878680</v>
      </c>
      <c r="AQ20" s="288" t="s">
        <v>565</v>
      </c>
      <c r="AR20" s="289" t="str">
        <f t="shared" si="5"/>
        <v>Countach 25th Anniversary</v>
      </c>
      <c r="AS20" s="290" t="s">
        <v>1143</v>
      </c>
      <c r="AT20" s="291" t="s">
        <v>1144</v>
      </c>
      <c r="AU20" s="328" t="s">
        <v>702</v>
      </c>
      <c r="AV20" s="292">
        <v>21</v>
      </c>
      <c r="AW20" s="292">
        <v>318</v>
      </c>
      <c r="AY20" s="292">
        <v>406</v>
      </c>
      <c r="AZ20" s="292" t="s">
        <v>1070</v>
      </c>
      <c r="BA20" s="481">
        <v>155</v>
      </c>
      <c r="BB20" s="476">
        <v>1.3</v>
      </c>
      <c r="BC20" s="472">
        <v>1.31</v>
      </c>
      <c r="BD20" s="472">
        <v>1.35</v>
      </c>
      <c r="BE20" s="472">
        <v>2.39</v>
      </c>
      <c r="BF20" s="474">
        <f t="shared" ref="BF20:BF25" si="61">BA20+O20</f>
        <v>2653</v>
      </c>
      <c r="BG20" s="476">
        <f t="shared" ref="BG20" si="62">BB20+P20</f>
        <v>306.2</v>
      </c>
      <c r="BH20" s="480">
        <f t="shared" ref="BH20" si="63">BC20+Q20</f>
        <v>73</v>
      </c>
      <c r="BI20" s="480">
        <f t="shared" ref="BI20" si="64">BD20+R20</f>
        <v>57.24</v>
      </c>
      <c r="BJ20" s="480">
        <f t="shared" ref="BJ20" si="65">BE20+S20</f>
        <v>38.69</v>
      </c>
      <c r="BK20" s="473">
        <f t="shared" si="10"/>
        <v>1.3000000000000114</v>
      </c>
      <c r="BL20" s="473">
        <f t="shared" si="11"/>
        <v>1.3100000000000023</v>
      </c>
      <c r="BM20" s="473">
        <f t="shared" si="12"/>
        <v>1.3500000000000014</v>
      </c>
      <c r="BN20" s="473">
        <f t="shared" si="13"/>
        <v>2.3900000000000006</v>
      </c>
      <c r="BO20" s="483">
        <v>1</v>
      </c>
      <c r="BP20" s="293"/>
      <c r="BQ20" s="293"/>
      <c r="BR20" s="293"/>
      <c r="BS20" s="293"/>
      <c r="BT20" s="293"/>
      <c r="BU20" s="293"/>
      <c r="BV20" s="293">
        <v>1</v>
      </c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1159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 t="s">
        <v>1801</v>
      </c>
      <c r="DC20" s="295">
        <v>3</v>
      </c>
      <c r="DD20" s="295"/>
      <c r="DE20" s="295"/>
    </row>
    <row r="21" spans="1:109" ht="21" customHeight="1">
      <c r="A21" s="268">
        <v>19</v>
      </c>
      <c r="B21" s="338" t="s">
        <v>9</v>
      </c>
      <c r="C21" s="301" t="s">
        <v>728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20</v>
      </c>
      <c r="I21" s="330">
        <v>12</v>
      </c>
      <c r="J21" s="330">
        <v>18</v>
      </c>
      <c r="K21" s="330">
        <v>28</v>
      </c>
      <c r="L21" s="330" t="s">
        <v>59</v>
      </c>
      <c r="M21" s="330" t="s">
        <v>59</v>
      </c>
      <c r="N21" s="307">
        <f t="shared" si="0"/>
        <v>78</v>
      </c>
      <c r="O21" s="339">
        <v>2548</v>
      </c>
      <c r="P21" s="340">
        <v>299.89999999999998</v>
      </c>
      <c r="Q21" s="341">
        <v>75.06</v>
      </c>
      <c r="R21" s="341">
        <v>58.97</v>
      </c>
      <c r="S21" s="341">
        <v>52.93</v>
      </c>
      <c r="T21" s="310">
        <v>5.93</v>
      </c>
      <c r="U21" s="332">
        <v>2190</v>
      </c>
      <c r="V21" s="342">
        <f>VLOOKUP($U21,计算辅助页面!$Z$5:$AM$26,COLUMN()-20,0)</f>
        <v>3600</v>
      </c>
      <c r="W21" s="342">
        <f>VLOOKUP($U21,计算辅助页面!$Z$5:$AM$26,COLUMN()-20,0)</f>
        <v>5700</v>
      </c>
      <c r="X21" s="343">
        <f>VLOOKUP($U21,计算辅助页面!$Z$5:$AM$26,COLUMN()-20,0)</f>
        <v>8600</v>
      </c>
      <c r="Y21" s="343">
        <f>VLOOKUP($U21,计算辅助页面!$Z$5:$AM$26,COLUMN()-20,0)</f>
        <v>12400</v>
      </c>
      <c r="Z21" s="344">
        <f>VLOOKUP($U21,计算辅助页面!$Z$5:$AM$26,COLUMN()-20,0)</f>
        <v>17500</v>
      </c>
      <c r="AA21" s="343">
        <f>VLOOKUP($U21,计算辅助页面!$Z$5:$AM$26,COLUMN()-20,0)</f>
        <v>24000</v>
      </c>
      <c r="AB21" s="343">
        <f>VLOOKUP($U21,计算辅助页面!$Z$5:$AM$26,COLUMN()-20,0)</f>
        <v>34000</v>
      </c>
      <c r="AC21" s="343">
        <f>VLOOKUP($U21,计算辅助页面!$Z$5:$AM$26,COLUMN()-20,0)</f>
        <v>47500</v>
      </c>
      <c r="AD21" s="343">
        <f>VLOOKUP($U21,计算辅助页面!$Z$5:$AM$26,COLUMN()-20,0)</f>
        <v>66500</v>
      </c>
      <c r="AE21" s="343">
        <f>VLOOKUP($U21,计算辅助页面!$Z$5:$AM$26,COLUMN()-20,0)</f>
        <v>93000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1259960</v>
      </c>
      <c r="AI21" s="334">
        <v>10000</v>
      </c>
      <c r="AJ21" s="346">
        <f>VLOOKUP(D21&amp;E21,计算辅助页面!$V$5:$Y$18,2,0)</f>
        <v>7</v>
      </c>
      <c r="AK21" s="347">
        <f t="shared" si="1"/>
        <v>20000</v>
      </c>
      <c r="AL21" s="347">
        <f>VLOOKUP(D21&amp;E21,计算辅助页面!$V$5:$Y$18,3,0)</f>
        <v>2</v>
      </c>
      <c r="AM21" s="348">
        <f t="shared" si="2"/>
        <v>60000</v>
      </c>
      <c r="AN21" s="348">
        <f>VLOOKUP(D21&amp;E21,计算辅助页面!$V$5:$Y$18,4,0)</f>
        <v>1</v>
      </c>
      <c r="AO21" s="345">
        <f t="shared" si="3"/>
        <v>680000</v>
      </c>
      <c r="AP21" s="349">
        <f t="shared" si="4"/>
        <v>1939960</v>
      </c>
      <c r="AQ21" s="288" t="s">
        <v>563</v>
      </c>
      <c r="AR21" s="289" t="str">
        <f t="shared" si="5"/>
        <v>Shelby GT350R</v>
      </c>
      <c r="AS21" s="290" t="s">
        <v>596</v>
      </c>
      <c r="AT21" s="291" t="s">
        <v>684</v>
      </c>
      <c r="AU21" s="328" t="s">
        <v>702</v>
      </c>
      <c r="AV21" s="292">
        <v>6</v>
      </c>
      <c r="AW21" s="292">
        <v>313</v>
      </c>
      <c r="AY21" s="292">
        <v>400</v>
      </c>
      <c r="AZ21" s="292" t="s">
        <v>1417</v>
      </c>
      <c r="BA21" s="477">
        <v>154</v>
      </c>
      <c r="BB21" s="476">
        <v>2.6</v>
      </c>
      <c r="BC21" s="472">
        <v>1.0900000000000001</v>
      </c>
      <c r="BD21" s="472">
        <v>1.23</v>
      </c>
      <c r="BE21" s="472">
        <v>2</v>
      </c>
      <c r="BF21" s="474">
        <f t="shared" si="61"/>
        <v>2702</v>
      </c>
      <c r="BG21" s="476">
        <f t="shared" ref="BG21" si="66">BB21+P21</f>
        <v>302.5</v>
      </c>
      <c r="BH21" s="480">
        <f t="shared" ref="BH21" si="67">BC21+Q21</f>
        <v>76.150000000000006</v>
      </c>
      <c r="BI21" s="480">
        <f t="shared" ref="BI21" si="68">BD21+R21</f>
        <v>60.199999999999996</v>
      </c>
      <c r="BJ21" s="480">
        <f t="shared" ref="BJ21" si="69">BE21+S21</f>
        <v>54.93</v>
      </c>
      <c r="BK21" s="473">
        <f t="shared" si="10"/>
        <v>2.6000000000000227</v>
      </c>
      <c r="BL21" s="473">
        <f t="shared" si="11"/>
        <v>1.0900000000000034</v>
      </c>
      <c r="BM21" s="473">
        <f t="shared" si="12"/>
        <v>1.2299999999999969</v>
      </c>
      <c r="BN21" s="473">
        <f t="shared" si="13"/>
        <v>2</v>
      </c>
      <c r="BO21" s="483">
        <v>3</v>
      </c>
      <c r="BP21" s="293"/>
      <c r="BQ21" s="293"/>
      <c r="BR21" s="293">
        <v>1</v>
      </c>
      <c r="BS21" s="293">
        <v>1</v>
      </c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>
        <v>1</v>
      </c>
      <c r="CJ21" s="294" t="s">
        <v>1428</v>
      </c>
      <c r="CK21" s="294"/>
      <c r="CL21" s="294"/>
      <c r="CM21" s="294"/>
      <c r="CN21" s="294"/>
      <c r="CO21" s="295"/>
      <c r="CP21" s="295"/>
      <c r="CQ21" s="295"/>
      <c r="CR21" s="296">
        <v>276</v>
      </c>
      <c r="CS21" s="297">
        <v>64.900000000000006</v>
      </c>
      <c r="CT21" s="297">
        <v>47.58</v>
      </c>
      <c r="CU21" s="297">
        <v>34.380000000000003</v>
      </c>
      <c r="CV21" s="297">
        <f t="shared" ref="CV21:CY22" si="70">P21-CR21</f>
        <v>23.899999999999977</v>
      </c>
      <c r="CW21" s="297">
        <f t="shared" si="70"/>
        <v>10.159999999999997</v>
      </c>
      <c r="CX21" s="297">
        <f t="shared" si="70"/>
        <v>11.39</v>
      </c>
      <c r="CY21" s="297">
        <f t="shared" si="70"/>
        <v>18.549999999999997</v>
      </c>
      <c r="CZ21" s="297">
        <f>SUM(CV21:CY21)</f>
        <v>63.999999999999972</v>
      </c>
      <c r="DA21" s="297">
        <f>0.32*(P21-CR21)+1.75*(Q21-CS21)+1.13*(R21-CT21)+1.28*(S21-CU21)</f>
        <v>62.042699999999982</v>
      </c>
      <c r="DB21" s="295" t="s">
        <v>1801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194</v>
      </c>
      <c r="C22" s="301" t="s">
        <v>1741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2589</v>
      </c>
      <c r="P22" s="340">
        <v>315.10000000000002</v>
      </c>
      <c r="Q22" s="341">
        <v>75.37</v>
      </c>
      <c r="R22" s="341">
        <v>41.57</v>
      </c>
      <c r="S22" s="341">
        <v>38.35</v>
      </c>
      <c r="T22" s="341">
        <v>4.4830000000000005</v>
      </c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561</v>
      </c>
      <c r="AR22" s="289" t="str">
        <f t="shared" si="5"/>
        <v>911 Targa 4S</v>
      </c>
      <c r="AS22" s="290" t="s">
        <v>922</v>
      </c>
      <c r="AT22" s="291" t="s">
        <v>612</v>
      </c>
      <c r="AU22" s="328" t="s">
        <v>702</v>
      </c>
      <c r="AV22" s="292">
        <v>3</v>
      </c>
      <c r="AW22" s="292">
        <v>328</v>
      </c>
      <c r="AY22" s="292">
        <v>418</v>
      </c>
      <c r="AZ22" s="292" t="s">
        <v>1136</v>
      </c>
      <c r="BA22" s="477">
        <v>164</v>
      </c>
      <c r="BB22" s="476">
        <v>1.3</v>
      </c>
      <c r="BC22" s="472">
        <v>1.23</v>
      </c>
      <c r="BD22" s="472">
        <v>1.33</v>
      </c>
      <c r="BE22" s="472">
        <v>2.1800000000000002</v>
      </c>
      <c r="BF22" s="474">
        <f t="shared" si="61"/>
        <v>2753</v>
      </c>
      <c r="BG22" s="476">
        <f t="shared" ref="BG22:BG23" si="71">BB22+P22</f>
        <v>316.40000000000003</v>
      </c>
      <c r="BH22" s="480">
        <f t="shared" ref="BH22:BH23" si="72">BC22+Q22</f>
        <v>76.600000000000009</v>
      </c>
      <c r="BI22" s="480">
        <f t="shared" ref="BI22:BI23" si="73">BD22+R22</f>
        <v>42.9</v>
      </c>
      <c r="BJ22" s="480">
        <f t="shared" ref="BJ22:BJ23" si="74">BE22+S22</f>
        <v>40.53</v>
      </c>
      <c r="BK22" s="473">
        <f t="shared" si="10"/>
        <v>1.3000000000000114</v>
      </c>
      <c r="BL22" s="473">
        <f t="shared" si="11"/>
        <v>1.230000000000004</v>
      </c>
      <c r="BM22" s="473">
        <f t="shared" si="12"/>
        <v>1.3299999999999983</v>
      </c>
      <c r="BN22" s="473">
        <f t="shared" si="13"/>
        <v>2.1799999999999997</v>
      </c>
      <c r="BO22" s="483">
        <v>4</v>
      </c>
      <c r="BP22" s="293"/>
      <c r="BQ22" s="293"/>
      <c r="BR22" s="293"/>
      <c r="BS22" s="293">
        <v>1</v>
      </c>
      <c r="BT22" s="293"/>
      <c r="BU22" s="293">
        <v>1</v>
      </c>
      <c r="BV22" s="293"/>
      <c r="BW22" s="293"/>
      <c r="BX22" s="293">
        <v>1</v>
      </c>
      <c r="BY22" s="293"/>
      <c r="BZ22" s="293"/>
      <c r="CA22" s="293"/>
      <c r="CB22" s="293"/>
      <c r="CC22" s="293"/>
      <c r="CD22" s="293"/>
      <c r="CE22" s="293"/>
      <c r="CF22" s="293"/>
      <c r="CG22" s="293" t="s">
        <v>1420</v>
      </c>
      <c r="CH22" s="293"/>
      <c r="CI22" s="293">
        <v>1</v>
      </c>
      <c r="CJ22" s="294" t="s">
        <v>1249</v>
      </c>
      <c r="CK22" s="294"/>
      <c r="CL22" s="294"/>
      <c r="CM22" s="294"/>
      <c r="CN22" s="294"/>
      <c r="CO22" s="295"/>
      <c r="CP22" s="295"/>
      <c r="CQ22" s="295"/>
      <c r="CR22" s="296">
        <v>303</v>
      </c>
      <c r="CS22" s="297">
        <v>64</v>
      </c>
      <c r="CT22" s="297">
        <v>29.2</v>
      </c>
      <c r="CU22" s="297">
        <v>18.149999999999999</v>
      </c>
      <c r="CV22" s="297">
        <f t="shared" si="70"/>
        <v>12.100000000000023</v>
      </c>
      <c r="CW22" s="297">
        <f t="shared" si="70"/>
        <v>11.370000000000005</v>
      </c>
      <c r="CX22" s="297">
        <f t="shared" si="70"/>
        <v>12.370000000000001</v>
      </c>
      <c r="CY22" s="297">
        <f t="shared" si="70"/>
        <v>20.200000000000003</v>
      </c>
      <c r="CZ22" s="297">
        <f>SUM(CV22:CY22)</f>
        <v>56.040000000000035</v>
      </c>
      <c r="DA22" s="297">
        <f>0.32*(P22-CR22)+1.75*(Q22-CS22)+1.13*(R22-CT22)+1.28*(S22-CU22)</f>
        <v>63.603600000000014</v>
      </c>
      <c r="DB22" s="295" t="s">
        <v>1801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1091</v>
      </c>
      <c r="C23" s="301" t="s">
        <v>1092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2611</v>
      </c>
      <c r="P23" s="340">
        <v>307.2</v>
      </c>
      <c r="Q23" s="341">
        <v>70.87</v>
      </c>
      <c r="R23" s="341">
        <v>57.45</v>
      </c>
      <c r="S23" s="341">
        <v>53.42</v>
      </c>
      <c r="T23" s="341">
        <v>5.8</v>
      </c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1360000</v>
      </c>
      <c r="AP23" s="349">
        <f t="shared" si="4"/>
        <v>3878680</v>
      </c>
      <c r="AQ23" s="288" t="s">
        <v>562</v>
      </c>
      <c r="AR23" s="289" t="str">
        <f t="shared" si="5"/>
        <v>Emira</v>
      </c>
      <c r="AS23" s="290" t="s">
        <v>1093</v>
      </c>
      <c r="AT23" s="291" t="s">
        <v>1094</v>
      </c>
      <c r="AU23" s="328" t="s">
        <v>702</v>
      </c>
      <c r="AV23" s="292">
        <v>22</v>
      </c>
      <c r="AW23" s="292">
        <v>320</v>
      </c>
      <c r="AY23" s="292">
        <v>408</v>
      </c>
      <c r="AZ23" s="292" t="s">
        <v>1110</v>
      </c>
      <c r="BA23" s="477">
        <v>162</v>
      </c>
      <c r="BB23" s="476">
        <v>1.8</v>
      </c>
      <c r="BC23" s="472">
        <v>1.23</v>
      </c>
      <c r="BD23" s="472">
        <v>1.55</v>
      </c>
      <c r="BE23" s="472">
        <v>2.31</v>
      </c>
      <c r="BF23" s="474">
        <f t="shared" si="61"/>
        <v>2773</v>
      </c>
      <c r="BG23" s="476">
        <f t="shared" si="71"/>
        <v>309</v>
      </c>
      <c r="BH23" s="480">
        <f t="shared" si="72"/>
        <v>72.100000000000009</v>
      </c>
      <c r="BI23" s="480">
        <f t="shared" si="73"/>
        <v>59</v>
      </c>
      <c r="BJ23" s="480">
        <f t="shared" si="74"/>
        <v>55.730000000000004</v>
      </c>
      <c r="BK23" s="473">
        <f t="shared" si="10"/>
        <v>1.8000000000000114</v>
      </c>
      <c r="BL23" s="473">
        <f t="shared" si="11"/>
        <v>1.230000000000004</v>
      </c>
      <c r="BM23" s="473">
        <f t="shared" si="12"/>
        <v>1.5499999999999972</v>
      </c>
      <c r="BN23" s="473">
        <f t="shared" si="13"/>
        <v>2.3100000000000023</v>
      </c>
      <c r="BO23" s="483">
        <v>7</v>
      </c>
      <c r="BP23" s="293"/>
      <c r="BQ23" s="293"/>
      <c r="BR23" s="293"/>
      <c r="BS23" s="293"/>
      <c r="BT23" s="293"/>
      <c r="BU23" s="293">
        <v>1</v>
      </c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1137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1225</v>
      </c>
      <c r="C24" s="301" t="s">
        <v>1226</v>
      </c>
      <c r="D24" s="302" t="s">
        <v>6</v>
      </c>
      <c r="E24" s="303" t="s">
        <v>45</v>
      </c>
      <c r="F24" s="345"/>
      <c r="G24" s="351"/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2624</v>
      </c>
      <c r="P24" s="340">
        <v>283.3</v>
      </c>
      <c r="Q24" s="341">
        <v>87.8</v>
      </c>
      <c r="R24" s="341">
        <v>62.25</v>
      </c>
      <c r="S24" s="341">
        <v>60.92</v>
      </c>
      <c r="T24" s="341"/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/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800000</v>
      </c>
      <c r="AP24" s="349">
        <f t="shared" si="4"/>
        <v>3318680</v>
      </c>
      <c r="AQ24" s="288" t="s">
        <v>1226</v>
      </c>
      <c r="AR24" s="289" t="str">
        <f t="shared" si="5"/>
        <v>R1</v>
      </c>
      <c r="AS24" s="290" t="s">
        <v>1227</v>
      </c>
      <c r="AT24" s="291" t="s">
        <v>1228</v>
      </c>
      <c r="AU24" s="328" t="s">
        <v>702</v>
      </c>
      <c r="AW24" s="292">
        <v>295</v>
      </c>
      <c r="AY24" s="292">
        <v>379</v>
      </c>
      <c r="AZ24" s="292" t="s">
        <v>1185</v>
      </c>
      <c r="BA24" s="477">
        <v>159</v>
      </c>
      <c r="BB24" s="476">
        <v>1.7</v>
      </c>
      <c r="BC24" s="472">
        <v>1.4</v>
      </c>
      <c r="BD24" s="472">
        <v>2.16</v>
      </c>
      <c r="BE24" s="472">
        <v>2.39</v>
      </c>
      <c r="BF24" s="474">
        <f t="shared" si="61"/>
        <v>2783</v>
      </c>
      <c r="BG24" s="476">
        <f t="shared" ref="BG24:BG25" si="75">BB24+P24</f>
        <v>285</v>
      </c>
      <c r="BH24" s="480">
        <f t="shared" ref="BH24:BH25" si="76">BC24+Q24</f>
        <v>89.2</v>
      </c>
      <c r="BI24" s="480">
        <f t="shared" ref="BI24:BI25" si="77">BD24+R24</f>
        <v>64.41</v>
      </c>
      <c r="BJ24" s="480">
        <f t="shared" ref="BJ24:BJ25" si="78">BE24+S24</f>
        <v>63.31</v>
      </c>
      <c r="BK24" s="473">
        <f t="shared" si="10"/>
        <v>1.6999999999999886</v>
      </c>
      <c r="BL24" s="473">
        <f t="shared" si="11"/>
        <v>1.4000000000000057</v>
      </c>
      <c r="BM24" s="473">
        <f t="shared" si="12"/>
        <v>2.1599999999999966</v>
      </c>
      <c r="BN24" s="473">
        <f t="shared" si="13"/>
        <v>2.3900000000000006</v>
      </c>
      <c r="BO24" s="483">
        <v>4</v>
      </c>
      <c r="BP24" s="293"/>
      <c r="BQ24" s="293"/>
      <c r="BR24" s="293"/>
      <c r="BS24" s="293"/>
      <c r="BT24" s="293"/>
      <c r="BU24" s="293"/>
      <c r="BV24" s="293"/>
      <c r="BW24" s="293"/>
      <c r="BX24" s="293"/>
      <c r="BY24" s="293"/>
      <c r="BZ24" s="293"/>
      <c r="CA24" s="293"/>
      <c r="CB24" s="293">
        <v>1</v>
      </c>
      <c r="CC24" s="293"/>
      <c r="CD24" s="293"/>
      <c r="CE24" s="293"/>
      <c r="CF24" s="293"/>
      <c r="CG24" s="293"/>
      <c r="CH24" s="293"/>
      <c r="CI24" s="293"/>
      <c r="CJ24" s="294"/>
      <c r="CK24" s="294"/>
      <c r="CL24" s="294"/>
      <c r="CM24" s="294"/>
      <c r="CN24" s="294"/>
      <c r="CO24" s="295"/>
      <c r="CP24" s="295"/>
      <c r="CQ24" s="295"/>
      <c r="CR24" s="296"/>
      <c r="CS24" s="297"/>
      <c r="CT24" s="297"/>
      <c r="CU24" s="297"/>
      <c r="CV24" s="297"/>
      <c r="CW24" s="297"/>
      <c r="CX24" s="297"/>
      <c r="CY24" s="297"/>
      <c r="CZ24" s="297"/>
      <c r="DA24" s="297"/>
      <c r="DB24" s="295" t="s">
        <v>1801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1032</v>
      </c>
      <c r="C25" s="301" t="s">
        <v>729</v>
      </c>
      <c r="D25" s="352" t="s">
        <v>196</v>
      </c>
      <c r="E25" s="353" t="s">
        <v>175</v>
      </c>
      <c r="F25" s="345">
        <f>9-LEN(E25)-LEN(SUBSTITUTE(E25,"★",""))</f>
        <v>5</v>
      </c>
      <c r="G25" s="351" t="s">
        <v>60</v>
      </c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2646</v>
      </c>
      <c r="P25" s="340">
        <v>290.7</v>
      </c>
      <c r="Q25" s="341">
        <v>71.510000000000005</v>
      </c>
      <c r="R25" s="341">
        <v>74.81</v>
      </c>
      <c r="S25" s="341">
        <v>62.66</v>
      </c>
      <c r="T25" s="341">
        <v>7.8499999999999988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1033</v>
      </c>
      <c r="AR25" s="289" t="str">
        <f t="shared" si="5"/>
        <v>G60</v>
      </c>
      <c r="AS25" s="290" t="s">
        <v>922</v>
      </c>
      <c r="AT25" s="291" t="s">
        <v>605</v>
      </c>
      <c r="AU25" s="328" t="s">
        <v>702</v>
      </c>
      <c r="AV25" s="292">
        <v>4</v>
      </c>
      <c r="AW25" s="292">
        <v>303</v>
      </c>
      <c r="AY25" s="292">
        <v>388</v>
      </c>
      <c r="AZ25" s="292" t="s">
        <v>1136</v>
      </c>
      <c r="BA25" s="477">
        <v>158</v>
      </c>
      <c r="BB25" s="476">
        <v>1.7</v>
      </c>
      <c r="BC25" s="472">
        <v>1.49</v>
      </c>
      <c r="BD25" s="472">
        <v>2.19</v>
      </c>
      <c r="BE25" s="472">
        <v>1.76</v>
      </c>
      <c r="BF25" s="474">
        <f t="shared" si="61"/>
        <v>2804</v>
      </c>
      <c r="BG25" s="476">
        <f t="shared" si="75"/>
        <v>292.39999999999998</v>
      </c>
      <c r="BH25" s="480">
        <f t="shared" si="76"/>
        <v>73</v>
      </c>
      <c r="BI25" s="480">
        <f t="shared" si="77"/>
        <v>77</v>
      </c>
      <c r="BJ25" s="480">
        <f t="shared" si="78"/>
        <v>64.42</v>
      </c>
      <c r="BK25" s="473">
        <f t="shared" si="10"/>
        <v>1.6999999999999886</v>
      </c>
      <c r="BL25" s="473">
        <f t="shared" si="11"/>
        <v>1.4899999999999949</v>
      </c>
      <c r="BM25" s="473">
        <f t="shared" si="12"/>
        <v>2.1899999999999977</v>
      </c>
      <c r="BN25" s="473">
        <f t="shared" si="13"/>
        <v>1.7600000000000051</v>
      </c>
      <c r="BO25" s="483">
        <v>4</v>
      </c>
      <c r="BP25" s="293"/>
      <c r="BQ25" s="293"/>
      <c r="BR25" s="293"/>
      <c r="BS25" s="293">
        <v>1</v>
      </c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>
        <v>1</v>
      </c>
      <c r="CJ25" s="294"/>
      <c r="CK25" s="294"/>
      <c r="CL25" s="294"/>
      <c r="CM25" s="294"/>
      <c r="CN25" s="294"/>
      <c r="CO25" s="295"/>
      <c r="CP25" s="295"/>
      <c r="CQ25" s="295"/>
      <c r="CR25" s="296">
        <v>275</v>
      </c>
      <c r="CS25" s="297">
        <v>57.7</v>
      </c>
      <c r="CT25" s="297">
        <v>54.48</v>
      </c>
      <c r="CU25" s="297">
        <v>46.29</v>
      </c>
      <c r="CV25" s="297">
        <f>P25-CR25</f>
        <v>15.699999999999989</v>
      </c>
      <c r="CW25" s="297">
        <f>Q25-CS25</f>
        <v>13.810000000000002</v>
      </c>
      <c r="CX25" s="297">
        <f>R25-CT25</f>
        <v>20.330000000000005</v>
      </c>
      <c r="CY25" s="297">
        <f>S25-CU25</f>
        <v>16.369999999999997</v>
      </c>
      <c r="CZ25" s="297">
        <f>SUM(CV25:CY25)</f>
        <v>66.209999999999994</v>
      </c>
      <c r="DA25" s="297">
        <f>0.32*(P25-CR25)+1.75*(Q25-CS25)+1.13*(R25-CT25)+1.28*(S25-CU25)</f>
        <v>73.117999999999995</v>
      </c>
      <c r="DB25" s="295" t="s">
        <v>1801</v>
      </c>
      <c r="DC25" s="295">
        <v>2</v>
      </c>
      <c r="DD25" s="295"/>
      <c r="DE25" s="295"/>
    </row>
    <row r="26" spans="1:109" ht="21" customHeight="1" thickBot="1">
      <c r="A26" s="299">
        <v>24</v>
      </c>
      <c r="B26" s="338" t="s">
        <v>1039</v>
      </c>
      <c r="C26" s="301" t="s">
        <v>1040</v>
      </c>
      <c r="D26" s="352" t="s">
        <v>1339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2667</v>
      </c>
      <c r="P26" s="340">
        <v>294.5</v>
      </c>
      <c r="Q26" s="341">
        <v>78.62</v>
      </c>
      <c r="R26" s="341">
        <v>61.93</v>
      </c>
      <c r="S26" s="341">
        <v>61.07</v>
      </c>
      <c r="T26" s="341">
        <v>7.17</v>
      </c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1023</v>
      </c>
      <c r="AR26" s="289" t="str">
        <f t="shared" si="5"/>
        <v>TreZor</v>
      </c>
      <c r="AS26" s="290" t="s">
        <v>1041</v>
      </c>
      <c r="AT26" s="291" t="s">
        <v>1042</v>
      </c>
      <c r="AU26" s="328" t="s">
        <v>702</v>
      </c>
      <c r="AV26" s="292">
        <v>41</v>
      </c>
      <c r="AW26" s="292">
        <v>307</v>
      </c>
      <c r="AY26" s="292">
        <v>393</v>
      </c>
      <c r="AZ26" s="292" t="s">
        <v>1070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P26" s="293"/>
      <c r="BQ26" s="293"/>
      <c r="BR26" s="293"/>
      <c r="BS26" s="293"/>
      <c r="BT26" s="293"/>
      <c r="BU26" s="293"/>
      <c r="BV26" s="293">
        <v>1</v>
      </c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3"/>
      <c r="CJ26" s="294" t="s">
        <v>1189</v>
      </c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/>
      <c r="DC26" s="295"/>
      <c r="DD26" s="295"/>
      <c r="DE26" s="295"/>
    </row>
    <row r="27" spans="1:109" ht="21" customHeight="1">
      <c r="A27" s="268">
        <v>25</v>
      </c>
      <c r="B27" s="338" t="s">
        <v>1337</v>
      </c>
      <c r="C27" s="301" t="s">
        <v>1338</v>
      </c>
      <c r="D27" s="352" t="s">
        <v>196</v>
      </c>
      <c r="E27" s="353" t="s">
        <v>175</v>
      </c>
      <c r="F27" s="345"/>
      <c r="G27" s="351"/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2675</v>
      </c>
      <c r="P27" s="340">
        <v>271.10000000000002</v>
      </c>
      <c r="Q27" s="341">
        <v>83.26</v>
      </c>
      <c r="R27" s="341">
        <v>82.91</v>
      </c>
      <c r="S27" s="341">
        <v>65.22</v>
      </c>
      <c r="T27" s="341"/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559</v>
      </c>
      <c r="AR27" s="289" t="str">
        <f t="shared" si="5"/>
        <v>370Z Neon Edition</v>
      </c>
      <c r="AS27" s="290" t="s">
        <v>1342</v>
      </c>
      <c r="AT27" s="291" t="s">
        <v>1340</v>
      </c>
      <c r="AU27" s="328" t="s">
        <v>1341</v>
      </c>
      <c r="AW27" s="292">
        <v>283</v>
      </c>
      <c r="AX27" s="292">
        <v>295</v>
      </c>
      <c r="AY27" s="292">
        <v>376</v>
      </c>
      <c r="AZ27" s="292" t="s">
        <v>1365</v>
      </c>
      <c r="BA27" s="477">
        <v>230</v>
      </c>
      <c r="BB27" s="476">
        <v>2.2999999999999998</v>
      </c>
      <c r="BC27" s="472">
        <v>3.24</v>
      </c>
      <c r="BD27" s="472">
        <v>3.55</v>
      </c>
      <c r="BE27" s="472">
        <v>3.21</v>
      </c>
      <c r="BF27" s="474">
        <f>BA27+O27</f>
        <v>2905</v>
      </c>
      <c r="BG27" s="476">
        <f t="shared" ref="BG27" si="79">BB27+P27</f>
        <v>273.40000000000003</v>
      </c>
      <c r="BH27" s="480">
        <f t="shared" ref="BH27" si="80">BC27+Q27</f>
        <v>86.5</v>
      </c>
      <c r="BI27" s="480">
        <f t="shared" ref="BI27" si="81">BD27+R27</f>
        <v>86.46</v>
      </c>
      <c r="BJ27" s="480">
        <f t="shared" ref="BJ27" si="82">BE27+S27</f>
        <v>68.429999999999993</v>
      </c>
      <c r="BK27" s="473">
        <f t="shared" si="10"/>
        <v>2.3000000000000114</v>
      </c>
      <c r="BL27" s="473">
        <f t="shared" si="11"/>
        <v>3.2399999999999949</v>
      </c>
      <c r="BM27" s="473">
        <f t="shared" si="12"/>
        <v>3.5499999999999972</v>
      </c>
      <c r="BN27" s="473">
        <f t="shared" si="13"/>
        <v>3.2099999999999937</v>
      </c>
      <c r="BO27" s="483">
        <v>3</v>
      </c>
      <c r="BP27" s="293"/>
      <c r="BQ27" s="293"/>
      <c r="BR27" s="293"/>
      <c r="BS27" s="293"/>
      <c r="BT27" s="293"/>
      <c r="BU27" s="293"/>
      <c r="BV27" s="293"/>
      <c r="BW27" s="293"/>
      <c r="BX27" s="293"/>
      <c r="BY27" s="293"/>
      <c r="BZ27" s="293"/>
      <c r="CA27" s="293"/>
      <c r="CB27" s="293">
        <v>1</v>
      </c>
      <c r="CC27" s="293"/>
      <c r="CD27" s="293"/>
      <c r="CE27" s="293"/>
      <c r="CF27" s="293"/>
      <c r="CG27" s="293"/>
      <c r="CH27" s="293"/>
      <c r="CI27" s="293"/>
      <c r="CJ27" s="294" t="s">
        <v>1357</v>
      </c>
      <c r="CK27" s="294"/>
      <c r="CL27" s="294"/>
      <c r="CM27" s="294"/>
      <c r="CN27" s="294"/>
      <c r="CO27" s="295"/>
      <c r="CP27" s="295"/>
      <c r="CQ27" s="295"/>
      <c r="CR27" s="296"/>
      <c r="CS27" s="297"/>
      <c r="CT27" s="297"/>
      <c r="CU27" s="297"/>
      <c r="CV27" s="297"/>
      <c r="CW27" s="297"/>
      <c r="CX27" s="297"/>
      <c r="CY27" s="297"/>
      <c r="CZ27" s="297"/>
      <c r="DA27" s="297"/>
      <c r="DB27" s="295" t="s">
        <v>1801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438</v>
      </c>
      <c r="C28" s="301" t="s">
        <v>730</v>
      </c>
      <c r="D28" s="352" t="s">
        <v>196</v>
      </c>
      <c r="E28" s="353" t="s">
        <v>175</v>
      </c>
      <c r="F28" s="345">
        <f t="shared" ref="F28:F37" si="83">9-LEN(E28)-LEN(SUBSTITUTE(E28,"★",""))</f>
        <v>5</v>
      </c>
      <c r="G28" s="305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2698</v>
      </c>
      <c r="P28" s="340">
        <v>285.3</v>
      </c>
      <c r="Q28" s="341">
        <v>82.09</v>
      </c>
      <c r="R28" s="341">
        <v>68.41</v>
      </c>
      <c r="S28" s="341">
        <v>62.55</v>
      </c>
      <c r="T28" s="341">
        <v>7.98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975</v>
      </c>
      <c r="AR28" s="289" t="str">
        <f t="shared" si="5"/>
        <v>Civic Type-R</v>
      </c>
      <c r="AS28" s="290" t="s">
        <v>923</v>
      </c>
      <c r="AT28" s="291" t="s">
        <v>604</v>
      </c>
      <c r="AU28" s="328" t="s">
        <v>702</v>
      </c>
      <c r="AW28" s="292">
        <v>297</v>
      </c>
      <c r="AY28" s="292">
        <v>381</v>
      </c>
      <c r="AZ28" s="292" t="s">
        <v>1136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>
        <v>1</v>
      </c>
      <c r="BV28" s="293"/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1429</v>
      </c>
      <c r="CK28" s="294"/>
      <c r="CL28" s="294"/>
      <c r="CM28" s="294"/>
      <c r="CN28" s="294"/>
      <c r="CO28" s="295"/>
      <c r="CP28" s="295"/>
      <c r="CQ28" s="295"/>
      <c r="CR28" s="296">
        <v>271</v>
      </c>
      <c r="CS28" s="297">
        <v>72.099999999999994</v>
      </c>
      <c r="CT28" s="297">
        <v>41.15</v>
      </c>
      <c r="CU28" s="297">
        <v>36.450000000000003</v>
      </c>
      <c r="CV28" s="297">
        <f t="shared" ref="CV28:CY32" si="84">P28-CR28</f>
        <v>14.300000000000011</v>
      </c>
      <c r="CW28" s="297">
        <f t="shared" si="84"/>
        <v>9.9900000000000091</v>
      </c>
      <c r="CX28" s="297">
        <f t="shared" si="84"/>
        <v>27.259999999999998</v>
      </c>
      <c r="CY28" s="297">
        <f t="shared" si="84"/>
        <v>26.099999999999994</v>
      </c>
      <c r="CZ28" s="297">
        <f t="shared" ref="CZ28:CZ36" si="85">SUM(CV28:CY28)</f>
        <v>77.650000000000006</v>
      </c>
      <c r="DA28" s="297">
        <f>0.32*(P28-CR28)+1.75*(Q28-CS28)+1.13*(R28-CT28)+1.28*(S28-CU28)</f>
        <v>86.27030000000002</v>
      </c>
      <c r="DB28" s="295" t="s">
        <v>1801</v>
      </c>
      <c r="DC28" s="295">
        <v>2</v>
      </c>
      <c r="DD28" s="295"/>
      <c r="DE28" s="295"/>
    </row>
    <row r="29" spans="1:109" ht="21" customHeight="1">
      <c r="A29" s="268">
        <v>27</v>
      </c>
      <c r="B29" s="338" t="s">
        <v>439</v>
      </c>
      <c r="C29" s="301" t="s">
        <v>1742</v>
      </c>
      <c r="D29" s="352" t="s">
        <v>196</v>
      </c>
      <c r="E29" s="353" t="s">
        <v>175</v>
      </c>
      <c r="F29" s="345">
        <f t="shared" si="83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2724</v>
      </c>
      <c r="P29" s="340">
        <v>279.2</v>
      </c>
      <c r="Q29" s="341">
        <v>83.74</v>
      </c>
      <c r="R29" s="341">
        <v>75.77</v>
      </c>
      <c r="S29" s="341">
        <v>57.18</v>
      </c>
      <c r="T29" s="341">
        <v>6.9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561</v>
      </c>
      <c r="AR29" s="289" t="str">
        <f t="shared" si="5"/>
        <v>Taycan Turbo S</v>
      </c>
      <c r="AS29" s="290" t="s">
        <v>924</v>
      </c>
      <c r="AT29" s="291" t="s">
        <v>602</v>
      </c>
      <c r="AU29" s="328" t="s">
        <v>702</v>
      </c>
      <c r="AV29" s="292">
        <v>24</v>
      </c>
      <c r="AW29" s="292">
        <v>291</v>
      </c>
      <c r="AX29" s="292">
        <v>304</v>
      </c>
      <c r="AY29" s="292">
        <v>386</v>
      </c>
      <c r="AZ29" s="292" t="s">
        <v>1070</v>
      </c>
      <c r="BA29" s="481">
        <v>156</v>
      </c>
      <c r="BB29" s="476">
        <v>2</v>
      </c>
      <c r="BC29" s="472">
        <v>0.96</v>
      </c>
      <c r="BD29" s="472">
        <v>2.5099999999999998</v>
      </c>
      <c r="BE29" s="472">
        <v>2.0699999999999998</v>
      </c>
      <c r="BF29" s="474">
        <f>BA29+O29</f>
        <v>2880</v>
      </c>
      <c r="BG29" s="476">
        <f t="shared" ref="BG29" si="86">BB29+P29</f>
        <v>281.2</v>
      </c>
      <c r="BH29" s="480">
        <f t="shared" ref="BH29" si="87">BC29+Q29</f>
        <v>84.699999999999989</v>
      </c>
      <c r="BI29" s="480">
        <f t="shared" ref="BI29" si="88">BD29+R29</f>
        <v>78.28</v>
      </c>
      <c r="BJ29" s="480">
        <f t="shared" ref="BJ29" si="89">BE29+S29</f>
        <v>59.25</v>
      </c>
      <c r="BK29" s="473">
        <f t="shared" si="10"/>
        <v>2</v>
      </c>
      <c r="BL29" s="473">
        <f t="shared" si="11"/>
        <v>0.95999999999999375</v>
      </c>
      <c r="BM29" s="473">
        <f t="shared" si="12"/>
        <v>2.5100000000000051</v>
      </c>
      <c r="BN29" s="473">
        <f t="shared" si="13"/>
        <v>2.0700000000000003</v>
      </c>
      <c r="BO29" s="483">
        <v>1</v>
      </c>
      <c r="BP29" s="293"/>
      <c r="BQ29" s="293"/>
      <c r="BR29" s="293"/>
      <c r="BS29" s="293"/>
      <c r="BT29" s="293"/>
      <c r="BU29" s="293"/>
      <c r="BV29" s="293">
        <v>1</v>
      </c>
      <c r="BW29" s="293"/>
      <c r="BX29" s="293"/>
      <c r="BY29" s="293"/>
      <c r="BZ29" s="293"/>
      <c r="CA29" s="293"/>
      <c r="CB29" s="293"/>
      <c r="CC29" s="293"/>
      <c r="CD29" s="293">
        <v>1</v>
      </c>
      <c r="CE29" s="293"/>
      <c r="CF29" s="293"/>
      <c r="CG29" s="293"/>
      <c r="CH29" s="293"/>
      <c r="CI29" s="293"/>
      <c r="CJ29" s="294" t="s">
        <v>1249</v>
      </c>
      <c r="CK29" s="294"/>
      <c r="CL29" s="294"/>
      <c r="CM29" s="294"/>
      <c r="CN29" s="294"/>
      <c r="CP29" s="295">
        <v>1</v>
      </c>
      <c r="CQ29" s="295"/>
      <c r="CR29" s="296">
        <v>260</v>
      </c>
      <c r="CS29" s="297">
        <v>74.8</v>
      </c>
      <c r="CT29" s="297">
        <v>52.49</v>
      </c>
      <c r="CU29" s="297">
        <v>37.96</v>
      </c>
      <c r="CV29" s="297">
        <f t="shared" si="84"/>
        <v>19.199999999999989</v>
      </c>
      <c r="CW29" s="297">
        <f t="shared" si="84"/>
        <v>8.9399999999999977</v>
      </c>
      <c r="CX29" s="297">
        <f t="shared" si="84"/>
        <v>23.279999999999994</v>
      </c>
      <c r="CY29" s="297">
        <f t="shared" si="84"/>
        <v>19.22</v>
      </c>
      <c r="CZ29" s="297">
        <f t="shared" si="85"/>
        <v>70.639999999999986</v>
      </c>
      <c r="DA29" s="297">
        <f>0.32*(P29-CR29)+1.75*(Q29-CS29)+1.13*(R29-CT29)+1.28*(S29-CU29)</f>
        <v>72.696999999999974</v>
      </c>
      <c r="DB29" s="295" t="s">
        <v>1801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1031</v>
      </c>
      <c r="C30" s="301" t="s">
        <v>731</v>
      </c>
      <c r="D30" s="302" t="s">
        <v>6</v>
      </c>
      <c r="E30" s="303" t="s">
        <v>45</v>
      </c>
      <c r="F30" s="304">
        <f t="shared" si="83"/>
        <v>5</v>
      </c>
      <c r="G30" s="351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2751</v>
      </c>
      <c r="P30" s="340">
        <v>338.7</v>
      </c>
      <c r="Q30" s="341">
        <v>69.28</v>
      </c>
      <c r="R30" s="341">
        <v>47.31</v>
      </c>
      <c r="S30" s="341">
        <v>37.49</v>
      </c>
      <c r="T30" s="341">
        <v>4.3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388</v>
      </c>
      <c r="AR30" s="289" t="str">
        <f t="shared" si="5"/>
        <v>Griffith</v>
      </c>
      <c r="AS30" s="290" t="s">
        <v>925</v>
      </c>
      <c r="AT30" s="291" t="s">
        <v>626</v>
      </c>
      <c r="AU30" s="328" t="s">
        <v>702</v>
      </c>
      <c r="AV30" s="292">
        <v>5</v>
      </c>
      <c r="AW30" s="292">
        <v>352</v>
      </c>
      <c r="AY30" s="292">
        <v>458</v>
      </c>
      <c r="AZ30" s="292" t="s">
        <v>1136</v>
      </c>
      <c r="BA30" s="481">
        <v>156</v>
      </c>
      <c r="BB30" s="476">
        <v>1.8</v>
      </c>
      <c r="BC30" s="472">
        <v>0.56999999999999995</v>
      </c>
      <c r="BD30" s="472">
        <v>0.88</v>
      </c>
      <c r="BE30" s="472">
        <v>2.2000000000000002</v>
      </c>
      <c r="BF30" s="474">
        <f>BA30+O30</f>
        <v>2907</v>
      </c>
      <c r="BG30" s="476">
        <f t="shared" ref="BG30:BG31" si="90">BB30+P30</f>
        <v>340.5</v>
      </c>
      <c r="BH30" s="480">
        <f t="shared" ref="BH30:BH31" si="91">BC30+Q30</f>
        <v>69.849999999999994</v>
      </c>
      <c r="BI30" s="480">
        <f t="shared" ref="BI30:BI31" si="92">BD30+R30</f>
        <v>48.190000000000005</v>
      </c>
      <c r="BJ30" s="480">
        <f t="shared" ref="BJ30:BJ31" si="93">BE30+S30</f>
        <v>39.690000000000005</v>
      </c>
      <c r="BK30" s="473">
        <f t="shared" si="10"/>
        <v>1.8000000000000114</v>
      </c>
      <c r="BL30" s="473">
        <f t="shared" si="11"/>
        <v>0.56999999999999318</v>
      </c>
      <c r="BM30" s="473">
        <f t="shared" si="12"/>
        <v>0.88000000000000256</v>
      </c>
      <c r="BN30" s="473">
        <f t="shared" si="13"/>
        <v>2.2000000000000028</v>
      </c>
      <c r="BO30" s="483">
        <v>1</v>
      </c>
      <c r="BP30" s="293"/>
      <c r="BQ30" s="293"/>
      <c r="BR30" s="293"/>
      <c r="BS30" s="293">
        <v>1</v>
      </c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>
        <v>1</v>
      </c>
      <c r="CJ30" s="294"/>
      <c r="CK30" s="294"/>
      <c r="CL30" s="294"/>
      <c r="CM30" s="294"/>
      <c r="CN30" s="294"/>
      <c r="CO30" s="295"/>
      <c r="CP30" s="295"/>
      <c r="CQ30" s="295"/>
      <c r="CR30" s="296">
        <v>322</v>
      </c>
      <c r="CS30" s="297">
        <v>64</v>
      </c>
      <c r="CT30" s="297">
        <v>39.11</v>
      </c>
      <c r="CU30" s="297">
        <v>17.02</v>
      </c>
      <c r="CV30" s="297">
        <f t="shared" si="84"/>
        <v>16.699999999999989</v>
      </c>
      <c r="CW30" s="297">
        <f t="shared" si="84"/>
        <v>5.2800000000000011</v>
      </c>
      <c r="CX30" s="297">
        <f t="shared" si="84"/>
        <v>8.2000000000000028</v>
      </c>
      <c r="CY30" s="297">
        <f t="shared" si="84"/>
        <v>20.470000000000002</v>
      </c>
      <c r="CZ30" s="297">
        <f t="shared" si="85"/>
        <v>50.649999999999991</v>
      </c>
      <c r="DA30" s="297">
        <f>0.32*(P30-CR30)+1.75*(Q30-CS30)+1.13*(R30-CT30)+1.28*(S30-CU30)</f>
        <v>50.051600000000008</v>
      </c>
      <c r="DB30" s="295" t="s">
        <v>1801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1430</v>
      </c>
      <c r="C31" s="301" t="s">
        <v>1431</v>
      </c>
      <c r="D31" s="302" t="s">
        <v>6</v>
      </c>
      <c r="E31" s="303" t="s">
        <v>45</v>
      </c>
      <c r="F31" s="304">
        <f t="shared" si="83"/>
        <v>5</v>
      </c>
      <c r="G31" s="351" t="s">
        <v>60</v>
      </c>
      <c r="H31" s="330" t="s">
        <v>448</v>
      </c>
      <c r="I31" s="330">
        <v>26</v>
      </c>
      <c r="J31" s="330">
        <v>38</v>
      </c>
      <c r="K31" s="330">
        <v>64</v>
      </c>
      <c r="L31" s="330" t="s">
        <v>59</v>
      </c>
      <c r="M31" s="330" t="s">
        <v>59</v>
      </c>
      <c r="N31" s="343">
        <f t="shared" si="0"/>
        <v>128</v>
      </c>
      <c r="O31" s="339">
        <v>2783</v>
      </c>
      <c r="P31" s="340">
        <v>300.8</v>
      </c>
      <c r="Q31" s="341">
        <v>74.739999999999995</v>
      </c>
      <c r="R31" s="341">
        <v>72.52</v>
      </c>
      <c r="S31" s="341">
        <v>50.79</v>
      </c>
      <c r="T31" s="341">
        <v>4.9000000000000004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v>7</v>
      </c>
      <c r="AK31" s="347">
        <f t="shared" si="1"/>
        <v>40000</v>
      </c>
      <c r="AL31" s="347">
        <v>2</v>
      </c>
      <c r="AM31" s="348">
        <f t="shared" si="2"/>
        <v>120000</v>
      </c>
      <c r="AN31" s="348">
        <v>1</v>
      </c>
      <c r="AO31" s="345">
        <f t="shared" si="3"/>
        <v>1360000</v>
      </c>
      <c r="AP31" s="349">
        <f t="shared" si="4"/>
        <v>3878680</v>
      </c>
      <c r="AQ31" s="288" t="s">
        <v>593</v>
      </c>
      <c r="AR31" s="289" t="str">
        <f t="shared" si="5"/>
        <v>Continental GT3🔑</v>
      </c>
      <c r="AS31" s="290" t="s">
        <v>926</v>
      </c>
      <c r="AT31" s="291" t="s">
        <v>685</v>
      </c>
      <c r="AU31" s="328" t="s">
        <v>702</v>
      </c>
      <c r="AW31" s="292">
        <v>313</v>
      </c>
      <c r="AY31" s="292">
        <v>401</v>
      </c>
      <c r="AZ31" s="292" t="s">
        <v>1076</v>
      </c>
      <c r="BA31" s="477">
        <v>177</v>
      </c>
      <c r="BB31" s="476">
        <v>1.7</v>
      </c>
      <c r="BC31" s="472">
        <v>0.96</v>
      </c>
      <c r="BD31" s="472">
        <v>2.86</v>
      </c>
      <c r="BE31" s="472">
        <v>3.21</v>
      </c>
      <c r="BF31" s="474">
        <f>BA31+O31</f>
        <v>2960</v>
      </c>
      <c r="BG31" s="476">
        <f t="shared" si="90"/>
        <v>302.5</v>
      </c>
      <c r="BH31" s="480">
        <f t="shared" si="91"/>
        <v>75.699999999999989</v>
      </c>
      <c r="BI31" s="480">
        <f t="shared" si="92"/>
        <v>75.38</v>
      </c>
      <c r="BJ31" s="480">
        <f t="shared" si="93"/>
        <v>54</v>
      </c>
      <c r="BK31" s="473">
        <f t="shared" si="10"/>
        <v>1.6999999999999886</v>
      </c>
      <c r="BL31" s="473">
        <f t="shared" si="11"/>
        <v>0.95999999999999375</v>
      </c>
      <c r="BM31" s="473">
        <f t="shared" si="12"/>
        <v>2.8599999999999994</v>
      </c>
      <c r="BN31" s="473">
        <f t="shared" si="13"/>
        <v>3.2100000000000009</v>
      </c>
      <c r="BO31" s="483">
        <v>4</v>
      </c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93">
        <v>1</v>
      </c>
      <c r="CB31" s="293"/>
      <c r="CC31" s="293">
        <v>1</v>
      </c>
      <c r="CD31" s="293">
        <v>1</v>
      </c>
      <c r="CE31" s="293"/>
      <c r="CF31" s="293"/>
      <c r="CG31" s="293"/>
      <c r="CH31" s="293"/>
      <c r="CI31" s="293"/>
      <c r="CJ31" s="294" t="s">
        <v>1187</v>
      </c>
      <c r="CK31" s="294"/>
      <c r="CL31" s="294"/>
      <c r="CM31" s="294"/>
      <c r="CN31" s="294"/>
      <c r="CO31" s="295">
        <v>1</v>
      </c>
      <c r="CP31" s="295"/>
      <c r="CQ31" s="295"/>
      <c r="CR31" s="296">
        <v>285</v>
      </c>
      <c r="CS31" s="297">
        <v>65.8</v>
      </c>
      <c r="CT31" s="297">
        <v>45.88</v>
      </c>
      <c r="CU31" s="297">
        <v>20.94</v>
      </c>
      <c r="CV31" s="297">
        <f t="shared" si="84"/>
        <v>15.800000000000011</v>
      </c>
      <c r="CW31" s="297">
        <f t="shared" si="84"/>
        <v>8.9399999999999977</v>
      </c>
      <c r="CX31" s="297">
        <f t="shared" si="84"/>
        <v>26.639999999999993</v>
      </c>
      <c r="CY31" s="297">
        <f t="shared" si="84"/>
        <v>29.849999999999998</v>
      </c>
      <c r="CZ31" s="297">
        <f t="shared" si="85"/>
        <v>81.23</v>
      </c>
      <c r="DA31" s="297">
        <f>0.32*(P31-CR31)+1.75*(Q31-CS31)+1.13*(R31-CT31)+1.28*(S31-CU31)</f>
        <v>89.012199999999993</v>
      </c>
      <c r="DB31" s="295"/>
      <c r="DC31" s="295"/>
      <c r="DD31" s="295"/>
      <c r="DE31" s="295"/>
    </row>
    <row r="32" spans="1:109" ht="21" customHeight="1" thickBot="1">
      <c r="A32" s="299">
        <v>30</v>
      </c>
      <c r="B32" s="354" t="s">
        <v>402</v>
      </c>
      <c r="C32" s="301" t="s">
        <v>732</v>
      </c>
      <c r="D32" s="352" t="s">
        <v>196</v>
      </c>
      <c r="E32" s="355" t="s">
        <v>175</v>
      </c>
      <c r="F32" s="356">
        <f>9-LEN(E32)-LEN(SUBSTITUTE(E32,"★",""))</f>
        <v>5</v>
      </c>
      <c r="G32" s="357" t="s">
        <v>60</v>
      </c>
      <c r="H32" s="358">
        <v>30</v>
      </c>
      <c r="I32" s="358">
        <v>23</v>
      </c>
      <c r="J32" s="358">
        <v>33</v>
      </c>
      <c r="K32" s="358">
        <v>42</v>
      </c>
      <c r="L32" s="358" t="s">
        <v>59</v>
      </c>
      <c r="M32" s="358" t="s">
        <v>59</v>
      </c>
      <c r="N32" s="359">
        <f>IF(COUNTBLANK(H32:M32),"",SUM(H32:M32))</f>
        <v>128</v>
      </c>
      <c r="O32" s="360">
        <v>2853</v>
      </c>
      <c r="P32" s="361">
        <v>305.5</v>
      </c>
      <c r="Q32" s="362">
        <v>80.95</v>
      </c>
      <c r="R32" s="362">
        <v>57.23</v>
      </c>
      <c r="S32" s="362">
        <v>49.67</v>
      </c>
      <c r="T32" s="362">
        <v>5.5</v>
      </c>
      <c r="U32" s="363">
        <v>4370</v>
      </c>
      <c r="V32" s="364">
        <f>VLOOKUP($U32,计算辅助页面!$Z$5:$AM$26,COLUMN()-20,0)</f>
        <v>7100</v>
      </c>
      <c r="W32" s="364">
        <f>VLOOKUP($U32,计算辅助页面!$Z$5:$AM$26,COLUMN()-20,0)</f>
        <v>11400</v>
      </c>
      <c r="X32" s="359">
        <f>VLOOKUP($U32,计算辅助页面!$Z$5:$AM$26,COLUMN()-20,0)</f>
        <v>17100</v>
      </c>
      <c r="Y32" s="359">
        <f>VLOOKUP($U32,计算辅助页面!$Z$5:$AM$26,COLUMN()-20,0)</f>
        <v>24700</v>
      </c>
      <c r="Z32" s="365">
        <f>VLOOKUP($U32,计算辅助页面!$Z$5:$AM$26,COLUMN()-20,0)</f>
        <v>34500</v>
      </c>
      <c r="AA32" s="359">
        <f>VLOOKUP($U32,计算辅助页面!$Z$5:$AM$26,COLUMN()-20,0)</f>
        <v>48500</v>
      </c>
      <c r="AB32" s="359">
        <f>VLOOKUP($U32,计算辅助页面!$Z$5:$AM$26,COLUMN()-20,0)</f>
        <v>68000</v>
      </c>
      <c r="AC32" s="359">
        <f>VLOOKUP($U32,计算辅助页面!$Z$5:$AM$26,COLUMN()-20,0)</f>
        <v>95000</v>
      </c>
      <c r="AD32" s="366">
        <f>VLOOKUP($U32,计算辅助页面!$Z$5:$AM$26,COLUMN()-20,0)</f>
        <v>133000</v>
      </c>
      <c r="AE32" s="366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56">
        <f>VLOOKUP($U32,计算辅助页面!$Z$5:$AM$26,COLUMN()-20,0)</f>
        <v>2518680</v>
      </c>
      <c r="AI32" s="367">
        <v>20000</v>
      </c>
      <c r="AJ32" s="368">
        <f>VLOOKUP(D32&amp;E32,计算辅助页面!$V$5:$Y$18,2,0)</f>
        <v>7</v>
      </c>
      <c r="AK32" s="369">
        <f>IF(AI32,2*AI32,"")</f>
        <v>40000</v>
      </c>
      <c r="AL32" s="369">
        <f>VLOOKUP(D32&amp;E32,计算辅助页面!$V$5:$Y$18,3,0)</f>
        <v>2</v>
      </c>
      <c r="AM32" s="370">
        <f>IF(AN32="×",AN32,IF(AI32,6*AI32,""))</f>
        <v>120000</v>
      </c>
      <c r="AN32" s="370">
        <f>VLOOKUP(D32&amp;E32,计算辅助页面!$V$5:$Y$18,4,0)</f>
        <v>1</v>
      </c>
      <c r="AO32" s="356">
        <f>IF(AI32,IF(AN32="×",4*(AI32*AJ32+AK32*AL32),4*(AI32*AJ32+AK32*AL32+AM32*AN32)),"")</f>
        <v>1360000</v>
      </c>
      <c r="AP32" s="371">
        <f>IF(AND(AH32,AO32),AO32+AH32,"")</f>
        <v>3878680</v>
      </c>
      <c r="AQ32" s="288" t="s">
        <v>1030</v>
      </c>
      <c r="AR32" s="289" t="str">
        <f>TRIM(RIGHT(B32,LEN(B32)-LEN(AQ32)-1))</f>
        <v>Furai</v>
      </c>
      <c r="AS32" s="290" t="s">
        <v>927</v>
      </c>
      <c r="AT32" s="291" t="s">
        <v>610</v>
      </c>
      <c r="AU32" s="328" t="s">
        <v>702</v>
      </c>
      <c r="AV32" s="292">
        <v>6</v>
      </c>
      <c r="AW32" s="292">
        <v>318</v>
      </c>
      <c r="AY32" s="292">
        <v>406</v>
      </c>
      <c r="AZ32" s="292" t="s">
        <v>1136</v>
      </c>
      <c r="BA32" s="481">
        <v>160</v>
      </c>
      <c r="BB32" s="476">
        <v>1.7</v>
      </c>
      <c r="BC32" s="472">
        <v>1.05</v>
      </c>
      <c r="BD32" s="472">
        <v>1.52</v>
      </c>
      <c r="BE32" s="472">
        <v>2.11</v>
      </c>
      <c r="BF32" s="474">
        <f>BA32+O32</f>
        <v>3013</v>
      </c>
      <c r="BG32" s="476">
        <f t="shared" ref="BG32:BJ34" si="94">BB32+P32</f>
        <v>307.2</v>
      </c>
      <c r="BH32" s="480">
        <f t="shared" si="94"/>
        <v>82</v>
      </c>
      <c r="BI32" s="480">
        <f t="shared" si="94"/>
        <v>58.75</v>
      </c>
      <c r="BJ32" s="480">
        <f t="shared" si="94"/>
        <v>51.78</v>
      </c>
      <c r="BK32" s="473">
        <f>IF(BG32="", "", BG32-P32)</f>
        <v>1.6999999999999886</v>
      </c>
      <c r="BL32" s="473">
        <f>IF(BH32="", "", BH32-Q32)</f>
        <v>1.0499999999999972</v>
      </c>
      <c r="BM32" s="473">
        <f>IF(BI32="", "", BI32-R32)</f>
        <v>1.5200000000000031</v>
      </c>
      <c r="BN32" s="473">
        <f>IF(BJ32="", "", BJ32-S32)</f>
        <v>2.1099999999999994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 t="s">
        <v>1432</v>
      </c>
      <c r="CK32" s="294"/>
      <c r="CL32" s="294"/>
      <c r="CM32" s="294"/>
      <c r="CN32" s="294"/>
      <c r="CO32" s="295"/>
      <c r="CP32" s="295"/>
      <c r="CQ32" s="295"/>
      <c r="CR32" s="296">
        <v>290</v>
      </c>
      <c r="CS32" s="297">
        <v>71.2</v>
      </c>
      <c r="CT32" s="297">
        <v>43.07</v>
      </c>
      <c r="CU32" s="297">
        <v>30.12</v>
      </c>
      <c r="CV32" s="297">
        <f t="shared" si="84"/>
        <v>15.5</v>
      </c>
      <c r="CW32" s="297">
        <f t="shared" si="84"/>
        <v>9.75</v>
      </c>
      <c r="CX32" s="297">
        <f t="shared" si="84"/>
        <v>14.159999999999997</v>
      </c>
      <c r="CY32" s="297">
        <f t="shared" si="84"/>
        <v>19.55</v>
      </c>
      <c r="CZ32" s="297">
        <f>SUM(CV32:CY32)</f>
        <v>58.959999999999994</v>
      </c>
      <c r="DA32" s="297">
        <f>0.32*(P32-CR32)+1.75*(Q32-CS32)+1.13*(R32-CT32)+1.28*(S32-CU32)</f>
        <v>63.047299999999993</v>
      </c>
      <c r="DB32" s="295" t="s">
        <v>1801</v>
      </c>
      <c r="DC32" s="295">
        <v>2</v>
      </c>
      <c r="DD32" s="295"/>
      <c r="DE32" s="295"/>
    </row>
    <row r="33" spans="1:109" ht="21" customHeight="1" thickBot="1">
      <c r="A33" s="268">
        <v>31</v>
      </c>
      <c r="B33" s="372" t="s">
        <v>1631</v>
      </c>
      <c r="C33" s="301" t="s">
        <v>1606</v>
      </c>
      <c r="D33" s="352" t="s">
        <v>196</v>
      </c>
      <c r="E33" s="303" t="s">
        <v>170</v>
      </c>
      <c r="F33" s="356"/>
      <c r="G33" s="351"/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ref="N33" si="95">IF(COUNTBLANK(H33:M33),"",SUM(H33:M33))</f>
        <v>125</v>
      </c>
      <c r="O33" s="374">
        <v>2895</v>
      </c>
      <c r="P33" s="375">
        <v>314</v>
      </c>
      <c r="Q33" s="376">
        <v>77.28</v>
      </c>
      <c r="R33" s="376">
        <v>48.23</v>
      </c>
      <c r="S33" s="376">
        <v>49.35</v>
      </c>
      <c r="T33" s="376"/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ref="AK33" si="96">IF(AI33,2*AI33,"")</f>
        <v>30000</v>
      </c>
      <c r="AL33" s="384">
        <v>4</v>
      </c>
      <c r="AM33" s="370">
        <f t="shared" ref="AM33" si="97">IF(AN33="×",AN33,IF(AI33,6*AI33,""))</f>
        <v>90000</v>
      </c>
      <c r="AN33" s="385">
        <v>2</v>
      </c>
      <c r="AO33" s="356">
        <f t="shared" ref="AO33" si="98">IF(AI33,IF(AN33="×",4*(AI33*AJ33+AK33*AL33),4*(AI33*AJ33+AK33*AL33+AM33*AN33)),"")</f>
        <v>1740000</v>
      </c>
      <c r="AP33" s="371">
        <f t="shared" ref="AP33" si="99">IF(AND(AH33,AO33),AO33+AH33,"")</f>
        <v>5451360</v>
      </c>
      <c r="AQ33" s="288" t="s">
        <v>1607</v>
      </c>
      <c r="AR33" s="289" t="str">
        <f t="shared" si="5"/>
        <v>Giulia GTAm🔑</v>
      </c>
      <c r="AS33" s="290" t="s">
        <v>1600</v>
      </c>
      <c r="AT33" s="291" t="s">
        <v>1608</v>
      </c>
      <c r="AU33" s="386" t="s">
        <v>703</v>
      </c>
      <c r="AZ33" s="292" t="s">
        <v>1076</v>
      </c>
      <c r="BA33" s="481">
        <f>BF33-O33</f>
        <v>172</v>
      </c>
      <c r="BB33" s="476">
        <v>1.5</v>
      </c>
      <c r="BC33" s="472">
        <v>1.1200000000000001</v>
      </c>
      <c r="BD33" s="472">
        <v>1.69</v>
      </c>
      <c r="BE33" s="472">
        <v>1.51</v>
      </c>
      <c r="BF33" s="474">
        <v>3067</v>
      </c>
      <c r="BG33" s="476">
        <f t="shared" si="94"/>
        <v>315.5</v>
      </c>
      <c r="BH33" s="480">
        <f t="shared" si="94"/>
        <v>78.400000000000006</v>
      </c>
      <c r="BI33" s="480">
        <f t="shared" si="94"/>
        <v>49.919999999999995</v>
      </c>
      <c r="BJ33" s="480">
        <f t="shared" si="94"/>
        <v>50.86</v>
      </c>
      <c r="BK33" s="473">
        <f t="shared" si="10"/>
        <v>1.5</v>
      </c>
      <c r="BL33" s="473">
        <f t="shared" si="11"/>
        <v>1.1200000000000045</v>
      </c>
      <c r="BM33" s="473">
        <f t="shared" si="12"/>
        <v>1.6899999999999977</v>
      </c>
      <c r="BN33" s="473">
        <f t="shared" si="13"/>
        <v>1.509999999999998</v>
      </c>
      <c r="BO33" s="483">
        <v>1.1000000000000001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/>
      <c r="CE33" s="293"/>
      <c r="CF33" s="293"/>
      <c r="CG33" s="293"/>
      <c r="CH33" s="293"/>
      <c r="CI33" s="293"/>
      <c r="CJ33" s="294" t="s">
        <v>1626</v>
      </c>
      <c r="CK33" s="294"/>
      <c r="CL33" s="294"/>
      <c r="CM33" s="294"/>
      <c r="CN33" s="294"/>
      <c r="CO33" s="295"/>
      <c r="CP33" s="295"/>
      <c r="CQ33" s="295"/>
      <c r="CR33" s="296"/>
      <c r="CS33" s="297"/>
      <c r="CT33" s="297"/>
      <c r="CU33" s="297"/>
      <c r="CV33" s="297"/>
      <c r="CW33" s="297"/>
      <c r="CX33" s="297"/>
      <c r="CY33" s="297"/>
      <c r="CZ33" s="297"/>
      <c r="DA33" s="297"/>
      <c r="DB33" s="295" t="s">
        <v>1801</v>
      </c>
      <c r="DC33" s="295">
        <v>2</v>
      </c>
      <c r="DD33" s="295"/>
      <c r="DE33" s="295"/>
    </row>
    <row r="34" spans="1:109" ht="21" customHeight="1" thickBot="1">
      <c r="A34" s="299">
        <v>32</v>
      </c>
      <c r="B34" s="372" t="s">
        <v>1628</v>
      </c>
      <c r="C34" s="301" t="s">
        <v>733</v>
      </c>
      <c r="D34" s="352" t="s">
        <v>196</v>
      </c>
      <c r="E34" s="303" t="s">
        <v>170</v>
      </c>
      <c r="F34" s="356">
        <f t="shared" si="83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2948</v>
      </c>
      <c r="P34" s="375">
        <v>307.60000000000002</v>
      </c>
      <c r="Q34" s="376">
        <v>80.48</v>
      </c>
      <c r="R34" s="376">
        <v>47.08</v>
      </c>
      <c r="S34" s="376">
        <v>57.03</v>
      </c>
      <c r="T34" s="376">
        <v>6.1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15000</v>
      </c>
      <c r="AJ34" s="383">
        <v>9</v>
      </c>
      <c r="AK34" s="384">
        <f t="shared" si="1"/>
        <v>30000</v>
      </c>
      <c r="AL34" s="384">
        <v>4</v>
      </c>
      <c r="AM34" s="370">
        <f t="shared" si="2"/>
        <v>90000</v>
      </c>
      <c r="AN34" s="385">
        <v>2</v>
      </c>
      <c r="AO34" s="356">
        <f t="shared" si="3"/>
        <v>1740000</v>
      </c>
      <c r="AP34" s="371">
        <f t="shared" si="4"/>
        <v>5451360</v>
      </c>
      <c r="AQ34" s="288" t="s">
        <v>877</v>
      </c>
      <c r="AR34" s="289" t="str">
        <f t="shared" si="5"/>
        <v>C7.R🔑</v>
      </c>
      <c r="AS34" s="290" t="s">
        <v>928</v>
      </c>
      <c r="AT34" s="291" t="s">
        <v>611</v>
      </c>
      <c r="AU34" s="386" t="s">
        <v>703</v>
      </c>
      <c r="AW34" s="292">
        <v>320</v>
      </c>
      <c r="AY34" s="292">
        <v>409</v>
      </c>
      <c r="AZ34" s="292" t="s">
        <v>1076</v>
      </c>
      <c r="BA34" s="477">
        <v>174</v>
      </c>
      <c r="BB34" s="476">
        <v>1.4</v>
      </c>
      <c r="BC34" s="472">
        <v>1.07</v>
      </c>
      <c r="BD34" s="472">
        <v>1.42</v>
      </c>
      <c r="BE34" s="472">
        <v>2.44</v>
      </c>
      <c r="BF34" s="474">
        <f>BA34+O34</f>
        <v>3122</v>
      </c>
      <c r="BG34" s="476">
        <f t="shared" si="94"/>
        <v>309</v>
      </c>
      <c r="BH34" s="480">
        <f t="shared" si="94"/>
        <v>81.55</v>
      </c>
      <c r="BI34" s="480">
        <f t="shared" si="94"/>
        <v>48.5</v>
      </c>
      <c r="BJ34" s="480">
        <f t="shared" si="94"/>
        <v>59.47</v>
      </c>
      <c r="BK34" s="473">
        <f t="shared" si="10"/>
        <v>1.3999999999999773</v>
      </c>
      <c r="BL34" s="473">
        <f t="shared" si="11"/>
        <v>1.0699999999999932</v>
      </c>
      <c r="BM34" s="473">
        <f t="shared" si="12"/>
        <v>1.4200000000000017</v>
      </c>
      <c r="BN34" s="473">
        <f t="shared" si="13"/>
        <v>2.4399999999999977</v>
      </c>
      <c r="BO34" s="483">
        <v>6</v>
      </c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/>
      <c r="CA34" s="293">
        <v>1</v>
      </c>
      <c r="CB34" s="293"/>
      <c r="CC34" s="293">
        <v>1</v>
      </c>
      <c r="CD34" s="293">
        <v>1</v>
      </c>
      <c r="CE34" s="293"/>
      <c r="CF34" s="293"/>
      <c r="CG34" s="293"/>
      <c r="CH34" s="293"/>
      <c r="CI34" s="293"/>
      <c r="CJ34" s="294" t="s">
        <v>1433</v>
      </c>
      <c r="CK34" s="294"/>
      <c r="CL34" s="294"/>
      <c r="CM34" s="294"/>
      <c r="CN34" s="294"/>
      <c r="CO34" s="295"/>
      <c r="CP34" s="295"/>
      <c r="CQ34" s="295"/>
      <c r="CR34" s="296">
        <v>296.7</v>
      </c>
      <c r="CS34" s="297">
        <v>72.41</v>
      </c>
      <c r="CT34" s="297">
        <v>36.39</v>
      </c>
      <c r="CU34" s="297">
        <v>38.65</v>
      </c>
      <c r="CV34" s="297">
        <f>P34-CR34</f>
        <v>10.900000000000034</v>
      </c>
      <c r="CW34" s="297">
        <f>Q34-CS34</f>
        <v>8.0700000000000074</v>
      </c>
      <c r="CX34" s="297">
        <f>R34-CT34</f>
        <v>10.689999999999998</v>
      </c>
      <c r="CY34" s="297">
        <f>S34-CU34</f>
        <v>18.380000000000003</v>
      </c>
      <c r="CZ34" s="297">
        <f t="shared" si="85"/>
        <v>48.040000000000042</v>
      </c>
      <c r="DA34" s="297">
        <f>0.32*(P34-CR34)+1.75*(Q34-CS34)+1.13*(R34-CT34)+1.28*(S34-CU34)</f>
        <v>53.216600000000021</v>
      </c>
      <c r="DB34" s="295" t="s">
        <v>1801</v>
      </c>
      <c r="DC34" s="295">
        <v>1</v>
      </c>
      <c r="DD34" s="295"/>
      <c r="DE34" s="295"/>
    </row>
    <row r="35" spans="1:109" ht="21" customHeight="1" thickBot="1">
      <c r="A35" s="268">
        <v>33</v>
      </c>
      <c r="B35" s="372" t="s">
        <v>1658</v>
      </c>
      <c r="C35" s="301" t="s">
        <v>1659</v>
      </c>
      <c r="D35" s="352" t="s">
        <v>1660</v>
      </c>
      <c r="E35" s="303" t="s">
        <v>170</v>
      </c>
      <c r="F35" s="356"/>
      <c r="G35" s="328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00">IF(COUNTBLANK(H35:M35),"",SUM(H35:M35))</f>
        <v>125</v>
      </c>
      <c r="O35" s="374">
        <v>2968</v>
      </c>
      <c r="P35" s="375">
        <v>331.1</v>
      </c>
      <c r="Q35" s="376">
        <v>75.84</v>
      </c>
      <c r="R35" s="376">
        <v>39.15</v>
      </c>
      <c r="S35" s="376">
        <v>42.5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30000</v>
      </c>
      <c r="AJ35" s="383">
        <v>9</v>
      </c>
      <c r="AK35" s="384">
        <f t="shared" ref="AK35" si="101">IF(AI35,2*AI35,"")</f>
        <v>60000</v>
      </c>
      <c r="AL35" s="384">
        <v>4</v>
      </c>
      <c r="AM35" s="370">
        <f t="shared" ref="AM35" si="102">IF(AN35="×",AN35,IF(AI35,6*AI35,""))</f>
        <v>180000</v>
      </c>
      <c r="AN35" s="385">
        <v>2</v>
      </c>
      <c r="AO35" s="356">
        <f t="shared" ref="AO35" si="103">IF(AI35,IF(AN35="×",4*(AI35*AJ35+AK35*AL35),4*(AI35*AJ35+AK35*AL35+AM35*AN35)),"")</f>
        <v>3480000</v>
      </c>
      <c r="AP35" s="371">
        <f t="shared" si="4"/>
        <v>7191360</v>
      </c>
      <c r="AQ35" s="288" t="s">
        <v>566</v>
      </c>
      <c r="AR35" s="289" t="str">
        <f t="shared" si="5"/>
        <v>Vantage V12 2022</v>
      </c>
      <c r="AS35" s="290" t="s">
        <v>1647</v>
      </c>
      <c r="AT35" s="291" t="s">
        <v>1669</v>
      </c>
      <c r="AU35" s="386" t="s">
        <v>703</v>
      </c>
      <c r="AW35" s="292">
        <v>345</v>
      </c>
      <c r="AY35" s="292">
        <v>445</v>
      </c>
      <c r="AZ35" s="292" t="s">
        <v>1661</v>
      </c>
      <c r="BA35" s="481">
        <f>BF35-O35</f>
        <v>175</v>
      </c>
      <c r="BB35" s="476">
        <f>BK35</f>
        <v>1</v>
      </c>
      <c r="BC35" s="472">
        <f t="shared" ref="BC35" si="104">BL35</f>
        <v>0.75999999999999091</v>
      </c>
      <c r="BD35" s="472">
        <f t="shared" ref="BD35" si="105">BM35</f>
        <v>0.82999999999999829</v>
      </c>
      <c r="BE35" s="472">
        <f t="shared" ref="BE35" si="106">BN35</f>
        <v>2.3900000000000006</v>
      </c>
      <c r="BF35" s="474">
        <v>3143</v>
      </c>
      <c r="BG35" s="476">
        <v>332.1</v>
      </c>
      <c r="BH35" s="480">
        <v>76.599999999999994</v>
      </c>
      <c r="BI35" s="480">
        <v>39.979999999999997</v>
      </c>
      <c r="BJ35" s="480">
        <v>44.89</v>
      </c>
      <c r="BK35" s="473">
        <f t="shared" si="10"/>
        <v>1</v>
      </c>
      <c r="BL35" s="473">
        <f t="shared" si="11"/>
        <v>0.75999999999999091</v>
      </c>
      <c r="BM35" s="473">
        <f t="shared" si="12"/>
        <v>0.82999999999999829</v>
      </c>
      <c r="BN35" s="473">
        <f t="shared" si="13"/>
        <v>2.3900000000000006</v>
      </c>
      <c r="BO35" s="483">
        <v>4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1662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/>
      <c r="DC35" s="295"/>
      <c r="DD35" s="295"/>
      <c r="DE35" s="295"/>
    </row>
    <row r="36" spans="1:109" ht="21" customHeight="1" thickBot="1">
      <c r="A36" s="299">
        <v>34</v>
      </c>
      <c r="B36" s="372" t="s">
        <v>1434</v>
      </c>
      <c r="C36" s="301" t="s">
        <v>734</v>
      </c>
      <c r="D36" s="352" t="s">
        <v>196</v>
      </c>
      <c r="E36" s="303" t="s">
        <v>170</v>
      </c>
      <c r="F36" s="356">
        <f t="shared" si="83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3000</v>
      </c>
      <c r="P36" s="375">
        <v>303.7</v>
      </c>
      <c r="Q36" s="376">
        <v>82.59</v>
      </c>
      <c r="R36" s="376">
        <v>63.48</v>
      </c>
      <c r="S36" s="376">
        <v>54.41</v>
      </c>
      <c r="T36" s="376">
        <v>6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si="1"/>
        <v>60000</v>
      </c>
      <c r="AL36" s="384">
        <v>4</v>
      </c>
      <c r="AM36" s="370">
        <f t="shared" si="2"/>
        <v>180000</v>
      </c>
      <c r="AN36" s="385">
        <v>2</v>
      </c>
      <c r="AO36" s="356">
        <f t="shared" si="3"/>
        <v>3480000</v>
      </c>
      <c r="AP36" s="371">
        <f t="shared" si="4"/>
        <v>7191360</v>
      </c>
      <c r="AQ36" s="288" t="s">
        <v>565</v>
      </c>
      <c r="AR36" s="289" t="str">
        <f t="shared" si="5"/>
        <v>Huracan Super Trofeo Evo🔑</v>
      </c>
      <c r="AS36" s="290" t="s">
        <v>714</v>
      </c>
      <c r="AT36" s="291" t="s">
        <v>849</v>
      </c>
      <c r="AU36" s="386" t="s">
        <v>703</v>
      </c>
      <c r="AW36" s="292">
        <v>316</v>
      </c>
      <c r="AY36" s="292">
        <v>404</v>
      </c>
      <c r="AZ36" s="292" t="s">
        <v>1076</v>
      </c>
      <c r="BA36" s="481">
        <v>176</v>
      </c>
      <c r="BB36" s="476">
        <v>1.6</v>
      </c>
      <c r="BC36" s="472">
        <v>1.21</v>
      </c>
      <c r="BD36" s="472">
        <v>1.97</v>
      </c>
      <c r="BE36" s="472">
        <v>2.71</v>
      </c>
      <c r="BF36" s="474">
        <f>BA36+O36</f>
        <v>3176</v>
      </c>
      <c r="BG36" s="476">
        <f t="shared" ref="BG36" si="107">BB36+P36</f>
        <v>305.3</v>
      </c>
      <c r="BH36" s="480">
        <f t="shared" ref="BH36" si="108">BC36+Q36</f>
        <v>83.8</v>
      </c>
      <c r="BI36" s="480">
        <f t="shared" ref="BI36" si="109">BD36+R36</f>
        <v>65.45</v>
      </c>
      <c r="BJ36" s="480">
        <f t="shared" ref="BJ36" si="110">BE36+S36</f>
        <v>57.12</v>
      </c>
      <c r="BK36" s="473">
        <f t="shared" si="10"/>
        <v>1.6000000000000227</v>
      </c>
      <c r="BL36" s="473">
        <f t="shared" si="11"/>
        <v>1.2099999999999937</v>
      </c>
      <c r="BM36" s="473">
        <f t="shared" si="12"/>
        <v>1.970000000000006</v>
      </c>
      <c r="BN36" s="473">
        <f t="shared" si="13"/>
        <v>2.7100000000000009</v>
      </c>
      <c r="BO36" s="483">
        <v>1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1435</v>
      </c>
      <c r="CK36" s="294"/>
      <c r="CL36" s="294"/>
      <c r="CM36" s="294"/>
      <c r="CN36" s="294"/>
      <c r="CO36" s="295"/>
      <c r="CP36" s="295"/>
      <c r="CQ36" s="295"/>
      <c r="CR36" s="296">
        <v>290</v>
      </c>
      <c r="CS36" s="297">
        <v>72.099999999999994</v>
      </c>
      <c r="CT36" s="297">
        <v>46.42</v>
      </c>
      <c r="CU36" s="297">
        <v>31.01</v>
      </c>
      <c r="CV36" s="297">
        <f>P36-CR36</f>
        <v>13.699999999999989</v>
      </c>
      <c r="CW36" s="297">
        <f>Q36-CS36</f>
        <v>10.490000000000009</v>
      </c>
      <c r="CX36" s="297">
        <f>R36-CT36</f>
        <v>17.059999999999995</v>
      </c>
      <c r="CY36" s="297">
        <f>S36-CU36</f>
        <v>23.399999999999995</v>
      </c>
      <c r="CZ36" s="297">
        <f t="shared" si="85"/>
        <v>64.649999999999991</v>
      </c>
      <c r="DA36" s="297">
        <f>0.32*(P36-CR36)+1.75*(Q36-CS36)+1.13*(R36-CT36)+1.28*(S36-CU36)</f>
        <v>71.971299999999999</v>
      </c>
      <c r="DB36" s="295" t="s">
        <v>1801</v>
      </c>
      <c r="DC36" s="295">
        <v>1</v>
      </c>
      <c r="DD36" s="295"/>
      <c r="DE36" s="295"/>
    </row>
    <row r="37" spans="1:109" ht="21" customHeight="1" thickBot="1">
      <c r="A37" s="268">
        <v>35</v>
      </c>
      <c r="B37" s="372" t="s">
        <v>1436</v>
      </c>
      <c r="C37" s="301" t="s">
        <v>1060</v>
      </c>
      <c r="D37" s="352" t="s">
        <v>196</v>
      </c>
      <c r="E37" s="303" t="s">
        <v>170</v>
      </c>
      <c r="F37" s="356">
        <f t="shared" si="83"/>
        <v>4</v>
      </c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3054</v>
      </c>
      <c r="P37" s="375">
        <v>290.5</v>
      </c>
      <c r="Q37" s="376">
        <v>88.5</v>
      </c>
      <c r="R37" s="376">
        <v>57.91</v>
      </c>
      <c r="S37" s="376">
        <v>67.930000000000007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1"/>
        <v>60000</v>
      </c>
      <c r="AL37" s="384">
        <v>4</v>
      </c>
      <c r="AM37" s="370">
        <f t="shared" si="2"/>
        <v>180000</v>
      </c>
      <c r="AN37" s="385">
        <v>2</v>
      </c>
      <c r="AO37" s="356">
        <f t="shared" si="3"/>
        <v>3480000</v>
      </c>
      <c r="AP37" s="371">
        <f t="shared" si="4"/>
        <v>7191360</v>
      </c>
      <c r="AQ37" s="288" t="s">
        <v>949</v>
      </c>
      <c r="AR37" s="289" t="str">
        <f t="shared" ref="AR37:AR72" si="111">TRIM(RIGHT(B37,LEN(B37)-LEN(AQ37)-1))</f>
        <v>Electric R🔑</v>
      </c>
      <c r="AS37" s="290" t="s">
        <v>1041</v>
      </c>
      <c r="AT37" s="291" t="s">
        <v>1043</v>
      </c>
      <c r="AU37" s="386" t="s">
        <v>703</v>
      </c>
      <c r="AW37" s="292">
        <v>301</v>
      </c>
      <c r="AY37" s="292">
        <v>386</v>
      </c>
      <c r="AZ37" s="292" t="s">
        <v>1076</v>
      </c>
      <c r="BA37" s="477">
        <v>174</v>
      </c>
      <c r="BB37" s="476">
        <v>1.4</v>
      </c>
      <c r="BC37" s="472">
        <v>1.07</v>
      </c>
      <c r="BD37" s="472">
        <v>1.42</v>
      </c>
      <c r="BE37" s="472">
        <v>2.44</v>
      </c>
      <c r="BF37" s="474">
        <f>BA37+O37</f>
        <v>3228</v>
      </c>
      <c r="BG37" s="476">
        <f t="shared" ref="BG37:BG39" si="112">BB37+P37</f>
        <v>291.89999999999998</v>
      </c>
      <c r="BH37" s="480">
        <f t="shared" ref="BH37:BH39" si="113">BC37+Q37</f>
        <v>89.57</v>
      </c>
      <c r="BI37" s="480">
        <f t="shared" ref="BI37:BI39" si="114">BD37+R37</f>
        <v>59.33</v>
      </c>
      <c r="BJ37" s="480">
        <f t="shared" ref="BJ37:BJ39" si="115">BE37+S37</f>
        <v>70.37</v>
      </c>
      <c r="BK37" s="473">
        <f t="shared" si="10"/>
        <v>1.3999999999999773</v>
      </c>
      <c r="BL37" s="473">
        <f t="shared" si="11"/>
        <v>1.0699999999999932</v>
      </c>
      <c r="BM37" s="473">
        <f t="shared" si="12"/>
        <v>1.4200000000000017</v>
      </c>
      <c r="BN37" s="473">
        <f t="shared" si="13"/>
        <v>2.4399999999999977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>
        <v>1</v>
      </c>
      <c r="CE37" s="293"/>
      <c r="CF37" s="293"/>
      <c r="CG37" s="293"/>
      <c r="CH37" s="293"/>
      <c r="CI37" s="293"/>
      <c r="CJ37" s="294" t="s">
        <v>111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 t="s">
        <v>1801</v>
      </c>
      <c r="DC37" s="295">
        <v>1</v>
      </c>
      <c r="DD37" s="295"/>
      <c r="DE37" s="295"/>
    </row>
    <row r="38" spans="1:109" ht="21" customHeight="1" thickBot="1">
      <c r="A38" s="299">
        <v>36</v>
      </c>
      <c r="B38" s="372" t="s">
        <v>1437</v>
      </c>
      <c r="C38" s="301" t="s">
        <v>1203</v>
      </c>
      <c r="D38" s="352" t="s">
        <v>196</v>
      </c>
      <c r="E38" s="303" t="s">
        <v>170</v>
      </c>
      <c r="F38" s="387"/>
      <c r="G38" s="335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3075</v>
      </c>
      <c r="P38" s="375">
        <v>311.2</v>
      </c>
      <c r="Q38" s="376">
        <v>76.75</v>
      </c>
      <c r="R38" s="376">
        <v>56.89</v>
      </c>
      <c r="S38" s="376">
        <v>60.87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:AK74" si="116">IF(AI38,2*AI38,"")</f>
        <v>60000</v>
      </c>
      <c r="AL38" s="384">
        <v>4</v>
      </c>
      <c r="AM38" s="370">
        <f t="shared" ref="AM38:AM74" si="117">IF(AN38="×",AN38,IF(AI38,6*AI38,""))</f>
        <v>180000</v>
      </c>
      <c r="AN38" s="385">
        <v>2</v>
      </c>
      <c r="AO38" s="356">
        <f t="shared" ref="AO38:AO74" si="118">IF(AI38,IF(AN38="×",4*(AI38*AJ38+AK38*AL38),4*(AI38*AJ38+AK38*AL38+AM38*AN38)),"")</f>
        <v>3480000</v>
      </c>
      <c r="AP38" s="371">
        <f t="shared" ref="AP38:AP74" si="119">IF(AND(AH38,AO38),AO38+AH38,"")</f>
        <v>7191360</v>
      </c>
      <c r="AQ38" s="288" t="s">
        <v>1204</v>
      </c>
      <c r="AR38" s="289" t="str">
        <f t="shared" si="111"/>
        <v>004C🔑</v>
      </c>
      <c r="AS38" s="290" t="s">
        <v>1200</v>
      </c>
      <c r="AT38" s="291" t="s">
        <v>1205</v>
      </c>
      <c r="AU38" s="386" t="s">
        <v>703</v>
      </c>
      <c r="AW38" s="292">
        <v>324</v>
      </c>
      <c r="AY38" s="292">
        <v>413</v>
      </c>
      <c r="AZ38" s="292" t="s">
        <v>1076</v>
      </c>
      <c r="BA38" s="477">
        <v>179</v>
      </c>
      <c r="BB38" s="476">
        <v>1.5</v>
      </c>
      <c r="BC38" s="472">
        <v>0.75</v>
      </c>
      <c r="BD38" s="472">
        <v>1.9</v>
      </c>
      <c r="BE38" s="472">
        <v>2.86</v>
      </c>
      <c r="BF38" s="474">
        <f>BA38+O38</f>
        <v>3254</v>
      </c>
      <c r="BG38" s="476">
        <f t="shared" si="112"/>
        <v>312.7</v>
      </c>
      <c r="BH38" s="480">
        <f t="shared" si="113"/>
        <v>77.5</v>
      </c>
      <c r="BI38" s="480">
        <f t="shared" si="114"/>
        <v>58.79</v>
      </c>
      <c r="BJ38" s="480">
        <f t="shared" si="115"/>
        <v>63.73</v>
      </c>
      <c r="BK38" s="473">
        <f t="shared" si="10"/>
        <v>1.5</v>
      </c>
      <c r="BL38" s="473">
        <f t="shared" si="11"/>
        <v>0.75</v>
      </c>
      <c r="BM38" s="473">
        <f t="shared" si="12"/>
        <v>1.8999999999999986</v>
      </c>
      <c r="BN38" s="473">
        <f t="shared" si="13"/>
        <v>2.8599999999999994</v>
      </c>
      <c r="BO38" s="483">
        <v>6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/>
      <c r="CE38" s="293"/>
      <c r="CF38" s="293"/>
      <c r="CG38" s="293"/>
      <c r="CH38" s="293"/>
      <c r="CI38" s="293"/>
      <c r="CJ38" s="294" t="s">
        <v>1206</v>
      </c>
      <c r="CK38" s="294"/>
      <c r="CL38" s="294"/>
      <c r="CM38" s="294"/>
      <c r="CN38" s="294"/>
      <c r="CO38" s="295"/>
      <c r="CP38" s="295"/>
      <c r="CQ38" s="295"/>
      <c r="CR38" s="296"/>
      <c r="CS38" s="297"/>
      <c r="CT38" s="297"/>
      <c r="CU38" s="297"/>
      <c r="CV38" s="297"/>
      <c r="CW38" s="297"/>
      <c r="CX38" s="297"/>
      <c r="CY38" s="297"/>
      <c r="CZ38" s="297"/>
      <c r="DA38" s="297"/>
      <c r="DB38" s="295"/>
      <c r="DC38" s="295"/>
      <c r="DD38" s="295"/>
      <c r="DE38" s="295"/>
    </row>
    <row r="39" spans="1:109" ht="21" customHeight="1" thickBot="1">
      <c r="A39" s="268">
        <v>37</v>
      </c>
      <c r="B39" s="372" t="s">
        <v>1858</v>
      </c>
      <c r="C39" s="301" t="s">
        <v>1822</v>
      </c>
      <c r="D39" s="352" t="s">
        <v>196</v>
      </c>
      <c r="E39" s="303" t="s">
        <v>170</v>
      </c>
      <c r="F39" s="387"/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ref="N39" si="120">IF(COUNTBLANK(H39:M39),"",SUM(H39:M39))</f>
        <v>125</v>
      </c>
      <c r="O39" s="374">
        <v>3086</v>
      </c>
      <c r="P39" s="375">
        <v>303.8</v>
      </c>
      <c r="Q39" s="376">
        <v>86.03</v>
      </c>
      <c r="R39" s="376">
        <v>46.54</v>
      </c>
      <c r="S39" s="376">
        <v>53.59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ref="AK39" si="121">IF(AI39,2*AI39,"")</f>
        <v>60000</v>
      </c>
      <c r="AL39" s="384">
        <v>4</v>
      </c>
      <c r="AM39" s="370">
        <f t="shared" ref="AM39" si="122">IF(AN39="×",AN39,IF(AI39,6*AI39,""))</f>
        <v>180000</v>
      </c>
      <c r="AN39" s="385">
        <v>2</v>
      </c>
      <c r="AO39" s="356">
        <f t="shared" ref="AO39" si="123">IF(AI39,IF(AN39="×",4*(AI39*AJ39+AK39*AL39),4*(AI39*AJ39+AK39*AL39+AM39*AN39)),"")</f>
        <v>3480000</v>
      </c>
      <c r="AP39" s="371">
        <f t="shared" ref="AP39" si="124">IF(AND(AH39,AO39),AO39+AH39,"")</f>
        <v>7191360</v>
      </c>
      <c r="AQ39" s="288" t="s">
        <v>1823</v>
      </c>
      <c r="AR39" s="289" t="str">
        <f t="shared" si="111"/>
        <v>E-Tense Performance🔑</v>
      </c>
      <c r="AS39" s="290" t="s">
        <v>1847</v>
      </c>
      <c r="AT39" s="291" t="s">
        <v>1824</v>
      </c>
      <c r="AU39" s="386" t="s">
        <v>703</v>
      </c>
      <c r="AZ39" s="292" t="s">
        <v>1842</v>
      </c>
      <c r="BA39" s="477">
        <v>180</v>
      </c>
      <c r="BB39" s="476">
        <v>1.5</v>
      </c>
      <c r="BC39" s="472">
        <v>0.47</v>
      </c>
      <c r="BD39" s="472">
        <v>1.56</v>
      </c>
      <c r="BE39" s="472">
        <v>3.53</v>
      </c>
      <c r="BF39" s="474">
        <f>BA39+O39</f>
        <v>3266</v>
      </c>
      <c r="BG39" s="476">
        <f t="shared" si="112"/>
        <v>305.3</v>
      </c>
      <c r="BH39" s="480">
        <f t="shared" si="113"/>
        <v>86.5</v>
      </c>
      <c r="BI39" s="480">
        <f t="shared" si="114"/>
        <v>48.1</v>
      </c>
      <c r="BJ39" s="480">
        <f t="shared" si="115"/>
        <v>57.120000000000005</v>
      </c>
      <c r="BK39" s="473">
        <f t="shared" si="10"/>
        <v>1.5</v>
      </c>
      <c r="BL39" s="473">
        <f t="shared" si="11"/>
        <v>0.46999999999999886</v>
      </c>
      <c r="BM39" s="473">
        <f t="shared" si="12"/>
        <v>1.5600000000000023</v>
      </c>
      <c r="BN39" s="473">
        <f t="shared" si="13"/>
        <v>3.5300000000000011</v>
      </c>
      <c r="BO39" s="483">
        <v>12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/>
      <c r="CE39" s="293"/>
      <c r="CF39" s="293"/>
      <c r="CG39" s="293"/>
      <c r="CH39" s="293"/>
      <c r="CI39" s="293"/>
      <c r="CJ39" s="294"/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/>
      <c r="DC39" s="295"/>
      <c r="DD39" s="295"/>
      <c r="DE39" s="295"/>
    </row>
    <row r="40" spans="1:109" ht="21" customHeight="1" thickBot="1">
      <c r="A40" s="299">
        <v>38</v>
      </c>
      <c r="B40" s="372" t="s">
        <v>1438</v>
      </c>
      <c r="C40" s="301" t="s">
        <v>1378</v>
      </c>
      <c r="D40" s="352" t="s">
        <v>196</v>
      </c>
      <c r="E40" s="303" t="s">
        <v>170</v>
      </c>
      <c r="F40" s="387"/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3097</v>
      </c>
      <c r="P40" s="375">
        <v>299.8</v>
      </c>
      <c r="Q40" s="376">
        <v>83.66</v>
      </c>
      <c r="R40" s="376">
        <v>53.98</v>
      </c>
      <c r="S40" s="376">
        <v>61.36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si="116"/>
        <v>60000</v>
      </c>
      <c r="AL40" s="384">
        <v>4</v>
      </c>
      <c r="AM40" s="370">
        <f t="shared" si="117"/>
        <v>180000</v>
      </c>
      <c r="AN40" s="385">
        <v>2</v>
      </c>
      <c r="AO40" s="356">
        <f t="shared" si="118"/>
        <v>3480000</v>
      </c>
      <c r="AP40" s="371">
        <f t="shared" si="119"/>
        <v>7191360</v>
      </c>
      <c r="AQ40" s="288" t="s">
        <v>563</v>
      </c>
      <c r="AR40" s="289" t="str">
        <f t="shared" si="111"/>
        <v>Mustang Mach-E1400🔑</v>
      </c>
      <c r="AS40" s="290" t="s">
        <v>1372</v>
      </c>
      <c r="AT40" s="291" t="s">
        <v>1379</v>
      </c>
      <c r="AU40" s="386" t="s">
        <v>703</v>
      </c>
      <c r="AW40" s="292">
        <v>314</v>
      </c>
      <c r="AY40" s="292">
        <v>401</v>
      </c>
      <c r="AZ40" s="292" t="s">
        <v>1136</v>
      </c>
      <c r="BA40" s="477">
        <v>180</v>
      </c>
      <c r="BB40" s="476">
        <v>1.8</v>
      </c>
      <c r="BC40" s="472">
        <v>1.04</v>
      </c>
      <c r="BD40" s="472">
        <v>1.97</v>
      </c>
      <c r="BE40" s="472">
        <v>2.62</v>
      </c>
      <c r="BF40" s="474">
        <f>BA40+O40</f>
        <v>3277</v>
      </c>
      <c r="BG40" s="476">
        <f t="shared" ref="BG40" si="125">BB40+P40</f>
        <v>301.60000000000002</v>
      </c>
      <c r="BH40" s="480">
        <f t="shared" ref="BH40" si="126">BC40+Q40</f>
        <v>84.7</v>
      </c>
      <c r="BI40" s="480">
        <f t="shared" ref="BI40" si="127">BD40+R40</f>
        <v>55.949999999999996</v>
      </c>
      <c r="BJ40" s="480">
        <f t="shared" ref="BJ40" si="128">BE40+S40</f>
        <v>63.98</v>
      </c>
      <c r="BK40" s="473">
        <f t="shared" si="10"/>
        <v>1.8000000000000114</v>
      </c>
      <c r="BL40" s="473">
        <f t="shared" si="11"/>
        <v>1.0400000000000063</v>
      </c>
      <c r="BM40" s="473">
        <f t="shared" si="12"/>
        <v>1.9699999999999989</v>
      </c>
      <c r="BN40" s="473">
        <f t="shared" si="13"/>
        <v>2.6199999999999974</v>
      </c>
      <c r="BO40" s="483">
        <v>3.1</v>
      </c>
      <c r="BP40" s="293"/>
      <c r="BQ40" s="293"/>
      <c r="BR40" s="293"/>
      <c r="BS40" s="293"/>
      <c r="BT40" s="293"/>
      <c r="BU40" s="293">
        <v>1</v>
      </c>
      <c r="BV40" s="293"/>
      <c r="BW40" s="293"/>
      <c r="BX40" s="293"/>
      <c r="BY40" s="293"/>
      <c r="BZ40" s="293"/>
      <c r="CA40" s="293"/>
      <c r="CB40" s="293"/>
      <c r="CC40" s="293">
        <v>1</v>
      </c>
      <c r="CD40" s="293"/>
      <c r="CE40" s="293"/>
      <c r="CF40" s="293"/>
      <c r="CG40" s="293"/>
      <c r="CH40" s="293"/>
      <c r="CI40" s="293"/>
      <c r="CJ40" s="294" t="s">
        <v>1625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 t="s">
        <v>1801</v>
      </c>
      <c r="DC40" s="295">
        <v>1</v>
      </c>
      <c r="DD40" s="295">
        <v>3</v>
      </c>
      <c r="DE40" s="295"/>
    </row>
    <row r="41" spans="1:109" ht="21" customHeight="1" thickBot="1">
      <c r="A41" s="268">
        <v>39</v>
      </c>
      <c r="B41" s="388" t="s">
        <v>11</v>
      </c>
      <c r="C41" s="389" t="s">
        <v>735</v>
      </c>
      <c r="D41" s="271" t="s">
        <v>151</v>
      </c>
      <c r="E41" s="272" t="s">
        <v>44</v>
      </c>
      <c r="F41" s="273">
        <f>9-LEN(E41)-LEN(SUBSTITUTE(E41,"★",""))</f>
        <v>6</v>
      </c>
      <c r="G41" s="274" t="s">
        <v>154</v>
      </c>
      <c r="H41" s="275">
        <v>15</v>
      </c>
      <c r="I41" s="275">
        <v>20</v>
      </c>
      <c r="J41" s="275">
        <v>50</v>
      </c>
      <c r="K41" s="275" t="s">
        <v>59</v>
      </c>
      <c r="L41" s="275" t="s">
        <v>59</v>
      </c>
      <c r="M41" s="275" t="s">
        <v>59</v>
      </c>
      <c r="N41" s="276">
        <f t="shared" si="0"/>
        <v>85</v>
      </c>
      <c r="O41" s="390">
        <v>1687</v>
      </c>
      <c r="P41" s="391">
        <v>308.60000000000002</v>
      </c>
      <c r="Q41" s="392">
        <v>71.92</v>
      </c>
      <c r="R41" s="392">
        <v>39.840000000000003</v>
      </c>
      <c r="S41" s="392">
        <v>46.24</v>
      </c>
      <c r="T41" s="392">
        <v>5.05</v>
      </c>
      <c r="U41" s="280">
        <v>1500</v>
      </c>
      <c r="V41" s="281">
        <f>VLOOKUP($U41,计算辅助页面!$Z$5:$AM$26,COLUMN()-20,0)</f>
        <v>2400</v>
      </c>
      <c r="W41" s="281">
        <f>VLOOKUP($U41,计算辅助页面!$Z$5:$AM$26,COLUMN()-20,0)</f>
        <v>3900</v>
      </c>
      <c r="X41" s="276">
        <f>VLOOKUP($U41,计算辅助页面!$Z$5:$AM$26,COLUMN()-20,0)</f>
        <v>5900</v>
      </c>
      <c r="Y41" s="276">
        <f>VLOOKUP($U41,计算辅助页面!$Z$5:$AM$26,COLUMN()-20,0)</f>
        <v>8500</v>
      </c>
      <c r="Z41" s="282">
        <f>VLOOKUP($U41,计算辅助页面!$Z$5:$AM$26,COLUMN()-20,0)</f>
        <v>12000</v>
      </c>
      <c r="AA41" s="276">
        <f>VLOOKUP($U41,计算辅助页面!$Z$5:$AM$26,COLUMN()-20,0)</f>
        <v>16500</v>
      </c>
      <c r="AB41" s="276">
        <f>VLOOKUP($U41,计算辅助页面!$Z$5:$AM$26,COLUMN()-20,0)</f>
        <v>23000</v>
      </c>
      <c r="AC41" s="276">
        <f>VLOOKUP($U41,计算辅助页面!$Z$5:$AM$26,COLUMN()-20,0)</f>
        <v>32500</v>
      </c>
      <c r="AD41" s="276">
        <f>VLOOKUP($U41,计算辅助页面!$Z$5:$AM$26,COLUMN()-20,0)</f>
        <v>45500</v>
      </c>
      <c r="AE41" s="276" t="str">
        <f>VLOOKUP($U41,计算辅助页面!$Z$5:$AM$26,COLUMN()-20,0)</f>
        <v>×</v>
      </c>
      <c r="AF41" s="276" t="str">
        <f>VLOOKUP($U41,计算辅助页面!$Z$5:$AM$26,COLUMN()-20,0)</f>
        <v>×</v>
      </c>
      <c r="AG41" s="276" t="str">
        <f>VLOOKUP($U41,计算辅助页面!$Z$5:$AM$26,COLUMN()-20,0)</f>
        <v>×</v>
      </c>
      <c r="AH41" s="273">
        <f>VLOOKUP($U41,计算辅助页面!$Z$5:$AM$26,COLUMN()-20,0)</f>
        <v>606800</v>
      </c>
      <c r="AI41" s="283">
        <v>10000</v>
      </c>
      <c r="AJ41" s="284">
        <f>VLOOKUP(D41&amp;E41,计算辅助页面!$V$5:$Y$18,2,0)</f>
        <v>4</v>
      </c>
      <c r="AK41" s="285">
        <f t="shared" si="116"/>
        <v>20000</v>
      </c>
      <c r="AL41" s="285">
        <f>VLOOKUP(D41&amp;E41,计算辅助页面!$V$5:$Y$18,3,0)</f>
        <v>1</v>
      </c>
      <c r="AM41" s="286">
        <f t="shared" si="117"/>
        <v>60000</v>
      </c>
      <c r="AN41" s="286">
        <f>VLOOKUP(D41&amp;E41,计算辅助页面!$V$5:$Y$18,4,0)</f>
        <v>1</v>
      </c>
      <c r="AO41" s="273">
        <f t="shared" si="118"/>
        <v>480000</v>
      </c>
      <c r="AP41" s="287">
        <f t="shared" si="119"/>
        <v>1086800</v>
      </c>
      <c r="AQ41" s="288" t="s">
        <v>560</v>
      </c>
      <c r="AR41" s="289" t="str">
        <f t="shared" si="111"/>
        <v>Challenger SRT8</v>
      </c>
      <c r="AS41" s="290" t="s">
        <v>596</v>
      </c>
      <c r="AT41" s="291" t="s">
        <v>269</v>
      </c>
      <c r="AU41" s="274" t="s">
        <v>701</v>
      </c>
      <c r="AV41" s="292">
        <v>1</v>
      </c>
      <c r="AW41" s="292">
        <v>321</v>
      </c>
      <c r="AY41" s="292">
        <v>410</v>
      </c>
      <c r="AZ41" s="292" t="s">
        <v>1417</v>
      </c>
      <c r="BK41" s="473" t="str">
        <f t="shared" si="10"/>
        <v/>
      </c>
      <c r="BL41" s="473" t="str">
        <f t="shared" si="11"/>
        <v/>
      </c>
      <c r="BM41" s="473" t="str">
        <f t="shared" si="12"/>
        <v/>
      </c>
      <c r="BN41" s="473" t="str">
        <f t="shared" si="13"/>
        <v/>
      </c>
      <c r="BP41" s="293">
        <v>1</v>
      </c>
      <c r="BQ41" s="293"/>
      <c r="BR41" s="293">
        <v>1</v>
      </c>
      <c r="BS41" s="293">
        <v>1</v>
      </c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>
        <v>1</v>
      </c>
      <c r="CJ41" s="294" t="s">
        <v>1439</v>
      </c>
      <c r="CK41" s="294"/>
      <c r="CL41" s="294"/>
      <c r="CM41" s="294"/>
      <c r="CN41" s="294"/>
      <c r="CO41" s="295"/>
      <c r="CP41" s="295"/>
      <c r="CQ41" s="295"/>
      <c r="CR41" s="296">
        <v>292</v>
      </c>
      <c r="CS41" s="297">
        <v>64</v>
      </c>
      <c r="CT41" s="297">
        <v>26.45</v>
      </c>
      <c r="CU41" s="297">
        <v>23.08</v>
      </c>
      <c r="CV41" s="297">
        <f t="shared" ref="CV41:CY42" si="129">P41-CR41</f>
        <v>16.600000000000023</v>
      </c>
      <c r="CW41" s="297">
        <f t="shared" si="129"/>
        <v>7.9200000000000017</v>
      </c>
      <c r="CX41" s="297">
        <f t="shared" si="129"/>
        <v>13.390000000000004</v>
      </c>
      <c r="CY41" s="297">
        <f t="shared" si="129"/>
        <v>23.160000000000004</v>
      </c>
      <c r="CZ41" s="297">
        <f>SUM(CV41:CY41)</f>
        <v>61.070000000000029</v>
      </c>
      <c r="DA41" s="297">
        <f>0.32*(P41-CR41)+1.75*(Q41-CS41)+1.13*(R41-CT41)+1.28*(S41-CU41)</f>
        <v>63.947500000000019</v>
      </c>
      <c r="DB41" s="295"/>
      <c r="DC41" s="295"/>
      <c r="DD41" s="295"/>
      <c r="DE41" s="295"/>
    </row>
    <row r="42" spans="1:109" ht="21" customHeight="1" thickBot="1">
      <c r="A42" s="299">
        <v>40</v>
      </c>
      <c r="B42" s="300" t="s">
        <v>12</v>
      </c>
      <c r="C42" s="301" t="s">
        <v>1440</v>
      </c>
      <c r="D42" s="302" t="s">
        <v>151</v>
      </c>
      <c r="E42" s="303" t="s">
        <v>44</v>
      </c>
      <c r="F42" s="304">
        <f>9-LEN(E42)-LEN(SUBSTITUTE(E42,"★",""))</f>
        <v>6</v>
      </c>
      <c r="G42" s="305" t="s">
        <v>154</v>
      </c>
      <c r="H42" s="306">
        <v>20</v>
      </c>
      <c r="I42" s="306">
        <v>20</v>
      </c>
      <c r="J42" s="306">
        <v>50</v>
      </c>
      <c r="K42" s="306" t="s">
        <v>59</v>
      </c>
      <c r="L42" s="306" t="s">
        <v>59</v>
      </c>
      <c r="M42" s="306" t="s">
        <v>59</v>
      </c>
      <c r="N42" s="307">
        <f t="shared" si="0"/>
        <v>90</v>
      </c>
      <c r="O42" s="308">
        <v>1826</v>
      </c>
      <c r="P42" s="309">
        <v>297.39999999999998</v>
      </c>
      <c r="Q42" s="310">
        <v>73.39</v>
      </c>
      <c r="R42" s="310">
        <v>50.08</v>
      </c>
      <c r="S42" s="310">
        <v>51.2</v>
      </c>
      <c r="T42" s="310">
        <v>5.782</v>
      </c>
      <c r="U42" s="311">
        <v>1500</v>
      </c>
      <c r="V42" s="312">
        <f>VLOOKUP($U42,计算辅助页面!$Z$5:$AM$26,COLUMN()-20,0)</f>
        <v>2400</v>
      </c>
      <c r="W42" s="312">
        <f>VLOOKUP($U42,计算辅助页面!$Z$5:$AM$26,COLUMN()-20,0)</f>
        <v>3900</v>
      </c>
      <c r="X42" s="307">
        <f>VLOOKUP($U42,计算辅助页面!$Z$5:$AM$26,COLUMN()-20,0)</f>
        <v>5900</v>
      </c>
      <c r="Y42" s="307">
        <f>VLOOKUP($U42,计算辅助页面!$Z$5:$AM$26,COLUMN()-20,0)</f>
        <v>8500</v>
      </c>
      <c r="Z42" s="313">
        <f>VLOOKUP($U42,计算辅助页面!$Z$5:$AM$26,COLUMN()-20,0)</f>
        <v>12000</v>
      </c>
      <c r="AA42" s="307">
        <f>VLOOKUP($U42,计算辅助页面!$Z$5:$AM$26,COLUMN()-20,0)</f>
        <v>16500</v>
      </c>
      <c r="AB42" s="307">
        <f>VLOOKUP($U42,计算辅助页面!$Z$5:$AM$26,COLUMN()-20,0)</f>
        <v>23000</v>
      </c>
      <c r="AC42" s="307">
        <f>VLOOKUP($U42,计算辅助页面!$Z$5:$AM$26,COLUMN()-20,0)</f>
        <v>32500</v>
      </c>
      <c r="AD42" s="307">
        <f>VLOOKUP($U42,计算辅助页面!$Z$5:$AM$26,COLUMN()-20,0)</f>
        <v>45500</v>
      </c>
      <c r="AE42" s="307" t="str">
        <f>VLOOKUP($U42,计算辅助页面!$Z$5:$AM$26,COLUMN()-20,0)</f>
        <v>×</v>
      </c>
      <c r="AF42" s="307" t="str">
        <f>VLOOKUP($U42,计算辅助页面!$Z$5:$AM$26,COLUMN()-20,0)</f>
        <v>×</v>
      </c>
      <c r="AG42" s="307" t="str">
        <f>VLOOKUP($U42,计算辅助页面!$Z$5:$AM$26,COLUMN()-20,0)</f>
        <v>×</v>
      </c>
      <c r="AH42" s="304">
        <f>VLOOKUP($U42,计算辅助页面!$Z$5:$AM$26,COLUMN()-20,0)</f>
        <v>606800</v>
      </c>
      <c r="AI42" s="314">
        <v>10000</v>
      </c>
      <c r="AJ42" s="315">
        <f>VLOOKUP(D42&amp;E42,计算辅助页面!$V$5:$Y$18,2,0)</f>
        <v>4</v>
      </c>
      <c r="AK42" s="316">
        <f t="shared" si="116"/>
        <v>20000</v>
      </c>
      <c r="AL42" s="316">
        <f>VLOOKUP(D42&amp;E42,计算辅助页面!$V$5:$Y$18,3,0)</f>
        <v>1</v>
      </c>
      <c r="AM42" s="317">
        <f t="shared" si="117"/>
        <v>60000</v>
      </c>
      <c r="AN42" s="317">
        <f>VLOOKUP(D42&amp;E42,计算辅助页面!$V$5:$Y$18,4,0)</f>
        <v>1</v>
      </c>
      <c r="AO42" s="304">
        <f t="shared" si="118"/>
        <v>480000</v>
      </c>
      <c r="AP42" s="318">
        <f t="shared" si="119"/>
        <v>1086800</v>
      </c>
      <c r="AQ42" s="288" t="s">
        <v>557</v>
      </c>
      <c r="AR42" s="289" t="str">
        <f t="shared" si="111"/>
        <v>3.0 CSL hommage</v>
      </c>
      <c r="AS42" s="290" t="s">
        <v>596</v>
      </c>
      <c r="AT42" s="291" t="s">
        <v>1674</v>
      </c>
      <c r="AU42" s="274" t="s">
        <v>701</v>
      </c>
      <c r="AV42" s="292">
        <v>2</v>
      </c>
      <c r="AW42" s="292">
        <v>310</v>
      </c>
      <c r="AY42" s="292">
        <v>396</v>
      </c>
      <c r="AZ42" s="292" t="s">
        <v>1417</v>
      </c>
      <c r="BA42" s="477">
        <v>128</v>
      </c>
      <c r="BB42" s="476">
        <v>2.4</v>
      </c>
      <c r="BC42" s="472">
        <v>1.41</v>
      </c>
      <c r="BD42" s="472">
        <v>0.84</v>
      </c>
      <c r="BE42" s="472">
        <v>1.54</v>
      </c>
      <c r="BF42" s="474">
        <f>BA42+O42</f>
        <v>1954</v>
      </c>
      <c r="BG42" s="476">
        <f t="shared" ref="BG42:BG43" si="130">BB42+P42</f>
        <v>299.79999999999995</v>
      </c>
      <c r="BH42" s="480">
        <f t="shared" ref="BH42:BH43" si="131">BC42+Q42</f>
        <v>74.8</v>
      </c>
      <c r="BI42" s="480">
        <f t="shared" ref="BI42:BI43" si="132">BD42+R42</f>
        <v>50.92</v>
      </c>
      <c r="BJ42" s="480">
        <f t="shared" ref="BJ42:BJ43" si="133">BE42+S42</f>
        <v>52.74</v>
      </c>
      <c r="BK42" s="473">
        <f t="shared" si="10"/>
        <v>2.3999999999999773</v>
      </c>
      <c r="BL42" s="473">
        <f t="shared" si="11"/>
        <v>1.4099999999999966</v>
      </c>
      <c r="BM42" s="473">
        <f t="shared" si="12"/>
        <v>0.84000000000000341</v>
      </c>
      <c r="BN42" s="473">
        <f t="shared" si="13"/>
        <v>1.5399999999999991</v>
      </c>
      <c r="BO42" s="483">
        <v>10</v>
      </c>
      <c r="BP42" s="293"/>
      <c r="BQ42" s="293"/>
      <c r="BR42" s="293">
        <v>1</v>
      </c>
      <c r="BS42" s="293">
        <v>1</v>
      </c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>
        <v>1</v>
      </c>
      <c r="CJ42" s="294" t="s">
        <v>1332</v>
      </c>
      <c r="CK42" s="294"/>
      <c r="CL42" s="294"/>
      <c r="CM42" s="294"/>
      <c r="CN42" s="294"/>
      <c r="CO42" s="295"/>
      <c r="CP42" s="295"/>
      <c r="CQ42" s="295"/>
      <c r="CR42" s="296">
        <v>280</v>
      </c>
      <c r="CS42" s="297">
        <v>63.1</v>
      </c>
      <c r="CT42" s="297">
        <v>44.02</v>
      </c>
      <c r="CU42" s="297">
        <v>39.880000000000003</v>
      </c>
      <c r="CV42" s="297">
        <f t="shared" si="129"/>
        <v>17.399999999999977</v>
      </c>
      <c r="CW42" s="297">
        <f t="shared" si="129"/>
        <v>10.29</v>
      </c>
      <c r="CX42" s="297">
        <f t="shared" si="129"/>
        <v>6.0599999999999952</v>
      </c>
      <c r="CY42" s="297">
        <f t="shared" si="129"/>
        <v>11.32</v>
      </c>
      <c r="CZ42" s="297">
        <f>SUM(CV42:CY42)</f>
        <v>45.069999999999972</v>
      </c>
      <c r="DA42" s="297">
        <f>0.32*(P42-CR42)+1.75*(Q42-CS42)+1.13*(R42-CT42)+1.28*(S42-CU42)</f>
        <v>44.912899999999986</v>
      </c>
      <c r="DB42" s="295" t="s">
        <v>1801</v>
      </c>
      <c r="DC42" s="295">
        <v>4</v>
      </c>
      <c r="DD42" s="295"/>
      <c r="DE42" s="295"/>
    </row>
    <row r="43" spans="1:109" ht="21" customHeight="1" thickBot="1">
      <c r="A43" s="268">
        <v>41</v>
      </c>
      <c r="B43" s="319" t="s">
        <v>1230</v>
      </c>
      <c r="C43" s="301" t="s">
        <v>1229</v>
      </c>
      <c r="D43" s="302" t="s">
        <v>151</v>
      </c>
      <c r="E43" s="303" t="s">
        <v>44</v>
      </c>
      <c r="F43" s="327"/>
      <c r="G43" s="328"/>
      <c r="H43" s="320">
        <v>55</v>
      </c>
      <c r="I43" s="320">
        <v>38</v>
      </c>
      <c r="J43" s="320">
        <v>90</v>
      </c>
      <c r="K43" s="306" t="s">
        <v>59</v>
      </c>
      <c r="L43" s="306" t="s">
        <v>59</v>
      </c>
      <c r="M43" s="306" t="s">
        <v>59</v>
      </c>
      <c r="N43" s="307">
        <f t="shared" si="0"/>
        <v>183</v>
      </c>
      <c r="O43" s="321">
        <v>1844</v>
      </c>
      <c r="P43" s="322">
        <v>298.39999999999998</v>
      </c>
      <c r="Q43" s="323">
        <v>71.92</v>
      </c>
      <c r="R43" s="323">
        <v>45.93</v>
      </c>
      <c r="S43" s="323">
        <v>53.86</v>
      </c>
      <c r="T43" s="323">
        <v>5.96</v>
      </c>
      <c r="U43" s="280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116"/>
        <v>20000</v>
      </c>
      <c r="AL43" s="316">
        <f>VLOOKUP(D43&amp;E43,计算辅助页面!$V$5:$Y$18,3,0)</f>
        <v>1</v>
      </c>
      <c r="AM43" s="317">
        <f t="shared" si="117"/>
        <v>60000</v>
      </c>
      <c r="AN43" s="317">
        <f>VLOOKUP(D43&amp;E43,计算辅助页面!$V$5:$Y$18,4,0)</f>
        <v>1</v>
      </c>
      <c r="AO43" s="304">
        <f t="shared" si="118"/>
        <v>480000</v>
      </c>
      <c r="AP43" s="318">
        <f t="shared" si="119"/>
        <v>1086800</v>
      </c>
      <c r="AQ43" s="288" t="s">
        <v>561</v>
      </c>
      <c r="AR43" s="289" t="str">
        <f t="shared" si="111"/>
        <v>Boxster 25th</v>
      </c>
      <c r="AS43" s="290" t="s">
        <v>1227</v>
      </c>
      <c r="AT43" s="291" t="s">
        <v>1231</v>
      </c>
      <c r="AU43" s="274" t="s">
        <v>701</v>
      </c>
      <c r="AW43" s="292">
        <v>311</v>
      </c>
      <c r="AY43" s="292">
        <v>398</v>
      </c>
      <c r="AZ43" s="292" t="s">
        <v>1070</v>
      </c>
      <c r="BA43" s="477">
        <v>126</v>
      </c>
      <c r="BB43" s="476">
        <v>1.4</v>
      </c>
      <c r="BC43" s="472">
        <v>1.08</v>
      </c>
      <c r="BD43" s="472">
        <v>0.87</v>
      </c>
      <c r="BE43" s="472">
        <v>2.54</v>
      </c>
      <c r="BF43" s="474">
        <f>BA43+O43</f>
        <v>1970</v>
      </c>
      <c r="BG43" s="476">
        <f t="shared" si="130"/>
        <v>299.79999999999995</v>
      </c>
      <c r="BH43" s="480">
        <f t="shared" si="131"/>
        <v>73</v>
      </c>
      <c r="BI43" s="480">
        <f t="shared" si="132"/>
        <v>46.8</v>
      </c>
      <c r="BJ43" s="480">
        <f t="shared" si="133"/>
        <v>56.4</v>
      </c>
      <c r="BK43" s="473">
        <f t="shared" si="10"/>
        <v>1.3999999999999773</v>
      </c>
      <c r="BL43" s="473">
        <f t="shared" si="11"/>
        <v>1.0799999999999983</v>
      </c>
      <c r="BM43" s="473">
        <f t="shared" si="12"/>
        <v>0.86999999999999744</v>
      </c>
      <c r="BN43" s="473">
        <f t="shared" si="13"/>
        <v>2.5399999999999991</v>
      </c>
      <c r="BO43" s="483">
        <v>12</v>
      </c>
      <c r="BP43" s="293"/>
      <c r="BQ43" s="293"/>
      <c r="BR43" s="293"/>
      <c r="BS43" s="293"/>
      <c r="BT43" s="293"/>
      <c r="BU43" s="293"/>
      <c r="BV43" s="293">
        <v>1</v>
      </c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4" t="s">
        <v>1249</v>
      </c>
      <c r="CK43" s="294"/>
      <c r="CL43" s="294"/>
      <c r="CM43" s="294"/>
      <c r="CN43" s="294"/>
      <c r="CO43" s="295"/>
      <c r="CP43" s="295"/>
      <c r="CQ43" s="295"/>
      <c r="CR43" s="296"/>
      <c r="CS43" s="297"/>
      <c r="CT43" s="297"/>
      <c r="CU43" s="297"/>
      <c r="CV43" s="297"/>
      <c r="CW43" s="297"/>
      <c r="CX43" s="297"/>
      <c r="CY43" s="297"/>
      <c r="CZ43" s="297"/>
      <c r="DA43" s="297"/>
      <c r="DB43" s="295"/>
      <c r="DC43" s="295"/>
      <c r="DD43" s="295"/>
      <c r="DE43" s="295"/>
    </row>
    <row r="44" spans="1:109" ht="21" customHeight="1" thickBot="1">
      <c r="A44" s="299">
        <v>42</v>
      </c>
      <c r="B44" s="300" t="s">
        <v>13</v>
      </c>
      <c r="C44" s="301" t="s">
        <v>736</v>
      </c>
      <c r="D44" s="302" t="s">
        <v>151</v>
      </c>
      <c r="E44" s="303" t="s">
        <v>44</v>
      </c>
      <c r="F44" s="304">
        <f>9-LEN(E44)-LEN(SUBSTITUTE(E44,"★",""))</f>
        <v>6</v>
      </c>
      <c r="G44" s="305" t="s">
        <v>61</v>
      </c>
      <c r="H44" s="306">
        <v>25</v>
      </c>
      <c r="I44" s="306">
        <v>20</v>
      </c>
      <c r="J44" s="306">
        <v>50</v>
      </c>
      <c r="K44" s="306" t="s">
        <v>59</v>
      </c>
      <c r="L44" s="306" t="s">
        <v>59</v>
      </c>
      <c r="M44" s="306" t="s">
        <v>59</v>
      </c>
      <c r="N44" s="307">
        <f t="shared" si="0"/>
        <v>95</v>
      </c>
      <c r="O44" s="308">
        <v>1971</v>
      </c>
      <c r="P44" s="309">
        <v>271</v>
      </c>
      <c r="Q44" s="310">
        <v>78.14</v>
      </c>
      <c r="R44" s="310">
        <v>83.14</v>
      </c>
      <c r="S44" s="310">
        <v>72.33</v>
      </c>
      <c r="T44" s="310">
        <v>13.016</v>
      </c>
      <c r="U44" s="311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116"/>
        <v>20000</v>
      </c>
      <c r="AL44" s="316">
        <f>VLOOKUP(D44&amp;E44,计算辅助页面!$V$5:$Y$18,3,0)</f>
        <v>1</v>
      </c>
      <c r="AM44" s="317">
        <f t="shared" si="117"/>
        <v>60000</v>
      </c>
      <c r="AN44" s="317">
        <f>VLOOKUP(D44&amp;E44,计算辅助页面!$V$5:$Y$18,4,0)</f>
        <v>1</v>
      </c>
      <c r="AO44" s="304">
        <f t="shared" si="118"/>
        <v>480000</v>
      </c>
      <c r="AP44" s="318">
        <f t="shared" si="119"/>
        <v>1086800</v>
      </c>
      <c r="AQ44" s="288" t="s">
        <v>558</v>
      </c>
      <c r="AR44" s="289" t="str">
        <f t="shared" si="111"/>
        <v>Camaro ZL1 50TH Edition</v>
      </c>
      <c r="AS44" s="290" t="s">
        <v>596</v>
      </c>
      <c r="AT44" s="291" t="s">
        <v>271</v>
      </c>
      <c r="AU44" s="274" t="s">
        <v>701</v>
      </c>
      <c r="AV44" s="292">
        <v>2</v>
      </c>
      <c r="AW44" s="292">
        <v>282</v>
      </c>
      <c r="AY44" s="292">
        <v>364</v>
      </c>
      <c r="AZ44" s="292" t="s">
        <v>1417</v>
      </c>
      <c r="BA44" s="481">
        <f>BF44-O44</f>
        <v>135</v>
      </c>
      <c r="BB44" s="476">
        <v>2.9</v>
      </c>
      <c r="BC44" s="472">
        <v>2.06</v>
      </c>
      <c r="BD44" s="472">
        <v>3.42</v>
      </c>
      <c r="BE44" s="472">
        <v>3.06</v>
      </c>
      <c r="BF44" s="474">
        <v>2106</v>
      </c>
      <c r="BG44" s="476">
        <v>273.89999999999998</v>
      </c>
      <c r="BH44" s="480">
        <v>80.2</v>
      </c>
      <c r="BI44" s="480">
        <v>86.56</v>
      </c>
      <c r="BJ44" s="480">
        <v>75.39</v>
      </c>
      <c r="BK44" s="473">
        <f t="shared" si="10"/>
        <v>2.8999999999999773</v>
      </c>
      <c r="BL44" s="473">
        <f t="shared" si="11"/>
        <v>2.0600000000000023</v>
      </c>
      <c r="BM44" s="473">
        <f t="shared" si="12"/>
        <v>3.4200000000000017</v>
      </c>
      <c r="BN44" s="473">
        <f t="shared" si="13"/>
        <v>3.0600000000000023</v>
      </c>
      <c r="BO44" s="483">
        <v>1</v>
      </c>
      <c r="BP44" s="293"/>
      <c r="BQ44" s="293"/>
      <c r="BR44" s="293">
        <v>1</v>
      </c>
      <c r="BS44" s="293">
        <v>1</v>
      </c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>
        <v>1</v>
      </c>
      <c r="CG44" s="293"/>
      <c r="CH44" s="293"/>
      <c r="CI44" s="293">
        <v>1</v>
      </c>
      <c r="CJ44" s="294" t="s">
        <v>1421</v>
      </c>
      <c r="CK44" s="294"/>
      <c r="CL44" s="294"/>
      <c r="CM44" s="294"/>
      <c r="CN44" s="294"/>
      <c r="CO44" s="295"/>
      <c r="CP44" s="295"/>
      <c r="CQ44" s="295"/>
      <c r="CR44" s="296">
        <v>250</v>
      </c>
      <c r="CS44" s="297">
        <v>63.1</v>
      </c>
      <c r="CT44" s="297">
        <v>58.14</v>
      </c>
      <c r="CU44" s="297">
        <v>49.95</v>
      </c>
      <c r="CV44" s="297">
        <f t="shared" ref="CV44:CY48" si="134">P44-CR44</f>
        <v>21</v>
      </c>
      <c r="CW44" s="297">
        <f t="shared" si="134"/>
        <v>15.04</v>
      </c>
      <c r="CX44" s="297">
        <f t="shared" si="134"/>
        <v>25</v>
      </c>
      <c r="CY44" s="297">
        <f t="shared" si="134"/>
        <v>22.379999999999995</v>
      </c>
      <c r="CZ44" s="297">
        <f>SUM(CV44:CY44)</f>
        <v>83.419999999999987</v>
      </c>
      <c r="DA44" s="297">
        <f>0.32*(P44-CR44)+1.75*(Q44-CS44)+1.13*(R44-CT44)+1.28*(S44-CU44)</f>
        <v>89.936399999999992</v>
      </c>
      <c r="DB44" s="295" t="s">
        <v>1801</v>
      </c>
      <c r="DC44" s="295">
        <v>4</v>
      </c>
      <c r="DD44" s="295"/>
      <c r="DE44" s="295"/>
    </row>
    <row r="45" spans="1:109" ht="21" customHeight="1" thickBot="1">
      <c r="A45" s="268">
        <v>43</v>
      </c>
      <c r="B45" s="300" t="s">
        <v>14</v>
      </c>
      <c r="C45" s="301" t="s">
        <v>15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61</v>
      </c>
      <c r="H45" s="306">
        <v>20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90</v>
      </c>
      <c r="O45" s="308">
        <v>2123</v>
      </c>
      <c r="P45" s="309">
        <v>317.7</v>
      </c>
      <c r="Q45" s="310">
        <v>71.7</v>
      </c>
      <c r="R45" s="310">
        <v>50.93</v>
      </c>
      <c r="S45" s="310">
        <v>47.05</v>
      </c>
      <c r="T45" s="310">
        <v>5.133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116"/>
        <v>20000</v>
      </c>
      <c r="AL45" s="316">
        <f>VLOOKUP(D45&amp;E45,计算辅助页面!$V$5:$Y$18,3,0)</f>
        <v>1</v>
      </c>
      <c r="AM45" s="317">
        <f t="shared" si="117"/>
        <v>60000</v>
      </c>
      <c r="AN45" s="317">
        <f>VLOOKUP(D45&amp;E45,计算辅助页面!$V$5:$Y$18,4,0)</f>
        <v>1</v>
      </c>
      <c r="AO45" s="304">
        <f t="shared" si="118"/>
        <v>480000</v>
      </c>
      <c r="AP45" s="318">
        <f t="shared" si="119"/>
        <v>1086800</v>
      </c>
      <c r="AQ45" s="288" t="s">
        <v>562</v>
      </c>
      <c r="AR45" s="289" t="str">
        <f t="shared" si="111"/>
        <v>Evora Sport 410</v>
      </c>
      <c r="AS45" s="290" t="s">
        <v>596</v>
      </c>
      <c r="AT45" s="291" t="s">
        <v>615</v>
      </c>
      <c r="AU45" s="274" t="s">
        <v>701</v>
      </c>
      <c r="AV45" s="292">
        <v>3</v>
      </c>
      <c r="AW45" s="292">
        <v>331</v>
      </c>
      <c r="AY45" s="292">
        <v>422</v>
      </c>
      <c r="AZ45" s="292" t="s">
        <v>1417</v>
      </c>
      <c r="BA45" s="477">
        <v>142</v>
      </c>
      <c r="BB45" s="476">
        <v>2.4</v>
      </c>
      <c r="BC45" s="472">
        <v>1.3</v>
      </c>
      <c r="BD45" s="472">
        <v>0.93</v>
      </c>
      <c r="BE45" s="472">
        <v>1.47</v>
      </c>
      <c r="BF45" s="474">
        <f>BA45+O45</f>
        <v>2265</v>
      </c>
      <c r="BG45" s="476">
        <f t="shared" ref="BG45" si="135">BB45+P45</f>
        <v>320.09999999999997</v>
      </c>
      <c r="BH45" s="480">
        <f t="shared" ref="BH45" si="136">BC45+Q45</f>
        <v>73</v>
      </c>
      <c r="BI45" s="480">
        <f t="shared" ref="BI45" si="137">BD45+R45</f>
        <v>51.86</v>
      </c>
      <c r="BJ45" s="480">
        <f t="shared" ref="BJ45" si="138">BE45+S45</f>
        <v>48.519999999999996</v>
      </c>
      <c r="BK45" s="473">
        <f t="shared" si="10"/>
        <v>2.3999999999999773</v>
      </c>
      <c r="BL45" s="473">
        <f t="shared" si="11"/>
        <v>1.2999999999999972</v>
      </c>
      <c r="BM45" s="473">
        <f t="shared" si="12"/>
        <v>0.92999999999999972</v>
      </c>
      <c r="BN45" s="473">
        <f t="shared" si="13"/>
        <v>1.4699999999999989</v>
      </c>
      <c r="BO45" s="483">
        <v>9</v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>
        <v>1</v>
      </c>
      <c r="CJ45" s="294" t="s">
        <v>1441</v>
      </c>
      <c r="CK45" s="294"/>
      <c r="CL45" s="294"/>
      <c r="CM45" s="294"/>
      <c r="CN45" s="294"/>
      <c r="CO45" s="295"/>
      <c r="CP45" s="295"/>
      <c r="CQ45" s="295"/>
      <c r="CR45" s="296">
        <v>300</v>
      </c>
      <c r="CS45" s="297">
        <v>62.2</v>
      </c>
      <c r="CT45" s="297">
        <v>44.09</v>
      </c>
      <c r="CU45" s="297">
        <v>36.32</v>
      </c>
      <c r="CV45" s="297">
        <f t="shared" si="134"/>
        <v>17.699999999999989</v>
      </c>
      <c r="CW45" s="297">
        <f t="shared" si="134"/>
        <v>9.5</v>
      </c>
      <c r="CX45" s="297">
        <f t="shared" si="134"/>
        <v>6.8399999999999963</v>
      </c>
      <c r="CY45" s="297">
        <f t="shared" si="134"/>
        <v>10.729999999999997</v>
      </c>
      <c r="CZ45" s="297">
        <f>SUM(CV45:CY45)</f>
        <v>44.769999999999982</v>
      </c>
      <c r="DA45" s="297">
        <f>0.32*(P45-CR45)+1.75*(Q45-CS45)+1.13*(R45-CT45)+1.28*(S45-CU45)</f>
        <v>43.752599999999987</v>
      </c>
      <c r="DB45" s="295" t="s">
        <v>1801</v>
      </c>
      <c r="DC45" s="295">
        <v>4</v>
      </c>
      <c r="DD45" s="295"/>
      <c r="DE45" s="295"/>
    </row>
    <row r="46" spans="1:109" ht="21" customHeight="1" thickBot="1">
      <c r="A46" s="299">
        <v>44</v>
      </c>
      <c r="B46" s="300" t="s">
        <v>16</v>
      </c>
      <c r="C46" s="301" t="s">
        <v>737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61</v>
      </c>
      <c r="H46" s="306">
        <v>30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100</v>
      </c>
      <c r="O46" s="308">
        <v>2281</v>
      </c>
      <c r="P46" s="309">
        <v>329.4</v>
      </c>
      <c r="Q46" s="310">
        <v>71.34</v>
      </c>
      <c r="R46" s="310">
        <v>42.69</v>
      </c>
      <c r="S46" s="310">
        <v>54.66</v>
      </c>
      <c r="T46" s="306">
        <v>5.7489999999999988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16"/>
        <v>20000</v>
      </c>
      <c r="AL46" s="316">
        <f>VLOOKUP(D46&amp;E46,计算辅助页面!$V$5:$Y$18,3,0)</f>
        <v>1</v>
      </c>
      <c r="AM46" s="317">
        <f t="shared" si="117"/>
        <v>60000</v>
      </c>
      <c r="AN46" s="317">
        <f>VLOOKUP(D46&amp;E46,计算辅助页面!$V$5:$Y$18,4,0)</f>
        <v>1</v>
      </c>
      <c r="AO46" s="304">
        <f t="shared" si="118"/>
        <v>480000</v>
      </c>
      <c r="AP46" s="318">
        <f t="shared" si="119"/>
        <v>1086800</v>
      </c>
      <c r="AQ46" s="288" t="s">
        <v>564</v>
      </c>
      <c r="AR46" s="289" t="str">
        <f t="shared" si="111"/>
        <v>AMG GT S</v>
      </c>
      <c r="AS46" s="290" t="s">
        <v>596</v>
      </c>
      <c r="AT46" s="291" t="s">
        <v>620</v>
      </c>
      <c r="AU46" s="274" t="s">
        <v>701</v>
      </c>
      <c r="AV46" s="292">
        <v>4</v>
      </c>
      <c r="AW46" s="292">
        <v>343</v>
      </c>
      <c r="AY46" s="292">
        <v>442</v>
      </c>
      <c r="AZ46" s="292" t="s">
        <v>1417</v>
      </c>
      <c r="BK46" s="473" t="str">
        <f t="shared" si="10"/>
        <v/>
      </c>
      <c r="BL46" s="473" t="str">
        <f t="shared" si="11"/>
        <v/>
      </c>
      <c r="BM46" s="473" t="str">
        <f t="shared" si="12"/>
        <v/>
      </c>
      <c r="BN46" s="473" t="str">
        <f t="shared" si="13"/>
        <v/>
      </c>
      <c r="BP46" s="293"/>
      <c r="BQ46" s="293"/>
      <c r="BR46" s="293">
        <v>1</v>
      </c>
      <c r="BS46" s="293">
        <v>1</v>
      </c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/>
      <c r="CE46" s="293"/>
      <c r="CF46" s="293">
        <v>1</v>
      </c>
      <c r="CG46" s="293"/>
      <c r="CH46" s="293"/>
      <c r="CI46" s="293">
        <v>1</v>
      </c>
      <c r="CJ46" s="294" t="s">
        <v>91</v>
      </c>
      <c r="CK46" s="294"/>
      <c r="CL46" s="294"/>
      <c r="CM46" s="294"/>
      <c r="CN46" s="294"/>
      <c r="CO46" s="295"/>
      <c r="CP46" s="295"/>
      <c r="CQ46" s="295"/>
      <c r="CR46" s="296">
        <v>310</v>
      </c>
      <c r="CS46" s="297">
        <v>65.8</v>
      </c>
      <c r="CT46" s="297">
        <v>35.630000000000003</v>
      </c>
      <c r="CU46" s="297">
        <v>39.96</v>
      </c>
      <c r="CV46" s="297">
        <f t="shared" si="134"/>
        <v>19.399999999999977</v>
      </c>
      <c r="CW46" s="297">
        <f t="shared" si="134"/>
        <v>5.5400000000000063</v>
      </c>
      <c r="CX46" s="297">
        <f t="shared" si="134"/>
        <v>7.0599999999999952</v>
      </c>
      <c r="CY46" s="297">
        <f t="shared" si="134"/>
        <v>14.699999999999996</v>
      </c>
      <c r="CZ46" s="297">
        <f>SUM(CV46:CY46)</f>
        <v>46.699999999999974</v>
      </c>
      <c r="DA46" s="297">
        <f>0.32*(P46-CR46)+1.75*(Q46-CS46)+1.13*(R46-CT46)+1.28*(S46-CU46)</f>
        <v>42.696799999999996</v>
      </c>
      <c r="DB46" s="295" t="s">
        <v>1801</v>
      </c>
      <c r="DC46" s="295">
        <v>3</v>
      </c>
      <c r="DD46" s="295"/>
      <c r="DE46" s="295"/>
    </row>
    <row r="47" spans="1:109" ht="21" customHeight="1">
      <c r="A47" s="268">
        <v>45</v>
      </c>
      <c r="B47" s="300" t="s">
        <v>17</v>
      </c>
      <c r="C47" s="301" t="s">
        <v>1766</v>
      </c>
      <c r="D47" s="302" t="s">
        <v>151</v>
      </c>
      <c r="E47" s="303" t="s">
        <v>44</v>
      </c>
      <c r="F47" s="304">
        <f>9-LEN(E47)-LEN(SUBSTITUTE(E47,"★",""))</f>
        <v>6</v>
      </c>
      <c r="G47" s="305" t="s">
        <v>61</v>
      </c>
      <c r="H47" s="306">
        <v>40</v>
      </c>
      <c r="I47" s="306">
        <v>20</v>
      </c>
      <c r="J47" s="306">
        <v>50</v>
      </c>
      <c r="K47" s="306" t="s">
        <v>59</v>
      </c>
      <c r="L47" s="306" t="s">
        <v>59</v>
      </c>
      <c r="M47" s="306" t="s">
        <v>59</v>
      </c>
      <c r="N47" s="307">
        <f t="shared" si="0"/>
        <v>110</v>
      </c>
      <c r="O47" s="308">
        <v>2447</v>
      </c>
      <c r="P47" s="309">
        <v>326.5</v>
      </c>
      <c r="Q47" s="310">
        <v>73.72</v>
      </c>
      <c r="R47" s="310">
        <v>51.19</v>
      </c>
      <c r="S47" s="310">
        <v>52.48</v>
      </c>
      <c r="T47" s="310">
        <v>5.5489999999999995</v>
      </c>
      <c r="U47" s="311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16"/>
        <v>20000</v>
      </c>
      <c r="AL47" s="316">
        <f>VLOOKUP(D47&amp;E47,计算辅助页面!$V$5:$Y$18,3,0)</f>
        <v>1</v>
      </c>
      <c r="AM47" s="317">
        <f t="shared" si="117"/>
        <v>60000</v>
      </c>
      <c r="AN47" s="317">
        <f>VLOOKUP(D47&amp;E47,计算辅助页面!$V$5:$Y$18,4,0)</f>
        <v>1</v>
      </c>
      <c r="AO47" s="304">
        <f t="shared" si="118"/>
        <v>480000</v>
      </c>
      <c r="AP47" s="318">
        <f t="shared" si="119"/>
        <v>1086800</v>
      </c>
      <c r="AQ47" s="288" t="s">
        <v>557</v>
      </c>
      <c r="AR47" s="289" t="str">
        <f t="shared" si="111"/>
        <v>M4 GTS</v>
      </c>
      <c r="AS47" s="290" t="s">
        <v>596</v>
      </c>
      <c r="AT47" s="291" t="s">
        <v>274</v>
      </c>
      <c r="AU47" s="274" t="s">
        <v>701</v>
      </c>
      <c r="AV47" s="292">
        <v>6</v>
      </c>
      <c r="AW47" s="292">
        <v>340</v>
      </c>
      <c r="AY47" s="292">
        <v>437</v>
      </c>
      <c r="AZ47" s="292" t="s">
        <v>1417</v>
      </c>
      <c r="BA47" s="481">
        <v>156</v>
      </c>
      <c r="BB47" s="476">
        <v>2.9</v>
      </c>
      <c r="BC47" s="472">
        <v>1.08</v>
      </c>
      <c r="BD47" s="472">
        <v>1</v>
      </c>
      <c r="BE47" s="472">
        <v>1.9</v>
      </c>
      <c r="BF47" s="474">
        <f>BA47+O47</f>
        <v>2603</v>
      </c>
      <c r="BG47" s="476">
        <f t="shared" ref="BG47" si="139">BB47+P47</f>
        <v>329.4</v>
      </c>
      <c r="BH47" s="480">
        <f t="shared" ref="BH47" si="140">BC47+Q47</f>
        <v>74.8</v>
      </c>
      <c r="BI47" s="480">
        <f t="shared" ref="BI47" si="141">BD47+R47</f>
        <v>52.19</v>
      </c>
      <c r="BJ47" s="480">
        <f t="shared" ref="BJ47" si="142">BE47+S47</f>
        <v>54.379999999999995</v>
      </c>
      <c r="BK47" s="473">
        <f t="shared" si="10"/>
        <v>2.8999999999999773</v>
      </c>
      <c r="BL47" s="473">
        <f t="shared" si="11"/>
        <v>1.0799999999999983</v>
      </c>
      <c r="BM47" s="473">
        <f t="shared" si="12"/>
        <v>1</v>
      </c>
      <c r="BN47" s="473">
        <f t="shared" si="13"/>
        <v>1.8999999999999986</v>
      </c>
      <c r="BO47" s="483">
        <v>1</v>
      </c>
      <c r="BP47" s="293"/>
      <c r="BQ47" s="293"/>
      <c r="BR47" s="293">
        <v>1</v>
      </c>
      <c r="BS47" s="293">
        <v>1</v>
      </c>
      <c r="BT47" s="293"/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 t="s">
        <v>1163</v>
      </c>
      <c r="CF47" s="293"/>
      <c r="CG47" s="293"/>
      <c r="CH47" s="293"/>
      <c r="CI47" s="293">
        <v>1</v>
      </c>
      <c r="CJ47" s="294" t="s">
        <v>1332</v>
      </c>
      <c r="CK47" s="294"/>
      <c r="CL47" s="294"/>
      <c r="CM47" s="294"/>
      <c r="CN47" s="294"/>
      <c r="CO47" s="295"/>
      <c r="CP47" s="295"/>
      <c r="CQ47" s="295"/>
      <c r="CR47" s="296">
        <v>305</v>
      </c>
      <c r="CS47" s="297">
        <v>65.8</v>
      </c>
      <c r="CT47" s="297">
        <v>43.9</v>
      </c>
      <c r="CU47" s="297">
        <v>38.58</v>
      </c>
      <c r="CV47" s="297">
        <f t="shared" si="134"/>
        <v>21.5</v>
      </c>
      <c r="CW47" s="297">
        <f t="shared" si="134"/>
        <v>7.9200000000000017</v>
      </c>
      <c r="CX47" s="297">
        <f t="shared" si="134"/>
        <v>7.2899999999999991</v>
      </c>
      <c r="CY47" s="297">
        <f t="shared" si="134"/>
        <v>13.899999999999999</v>
      </c>
      <c r="CZ47" s="297">
        <f>SUM(CV47:CY47)</f>
        <v>50.61</v>
      </c>
      <c r="DA47" s="297">
        <f>0.32*(P47-CR47)+1.75*(Q47-CS47)+1.13*(R47-CT47)+1.28*(S47-CU47)</f>
        <v>46.7697</v>
      </c>
      <c r="DB47" s="295" t="s">
        <v>1801</v>
      </c>
      <c r="DC47" s="295">
        <v>3</v>
      </c>
      <c r="DD47" s="295"/>
      <c r="DE47" s="295"/>
    </row>
    <row r="48" spans="1:109" ht="21" customHeight="1" thickBot="1">
      <c r="A48" s="299">
        <v>46</v>
      </c>
      <c r="B48" s="300" t="s">
        <v>168</v>
      </c>
      <c r="C48" s="301" t="s">
        <v>738</v>
      </c>
      <c r="D48" s="302" t="s">
        <v>151</v>
      </c>
      <c r="E48" s="303" t="s">
        <v>45</v>
      </c>
      <c r="F48" s="304">
        <f>9-LEN(E48)-LEN(SUBSTITUTE(E48,"★",""))</f>
        <v>5</v>
      </c>
      <c r="G48" s="305" t="s">
        <v>63</v>
      </c>
      <c r="H48" s="306">
        <v>35</v>
      </c>
      <c r="I48" s="306">
        <v>15</v>
      </c>
      <c r="J48" s="306">
        <v>21</v>
      </c>
      <c r="K48" s="306">
        <v>32</v>
      </c>
      <c r="L48" s="306" t="s">
        <v>59</v>
      </c>
      <c r="M48" s="306" t="s">
        <v>59</v>
      </c>
      <c r="N48" s="307">
        <f t="shared" si="0"/>
        <v>103</v>
      </c>
      <c r="O48" s="308">
        <v>2635</v>
      </c>
      <c r="P48" s="309">
        <v>299.5</v>
      </c>
      <c r="Q48" s="310">
        <v>84.62</v>
      </c>
      <c r="R48" s="310">
        <v>69.2</v>
      </c>
      <c r="S48" s="310">
        <v>63.68</v>
      </c>
      <c r="T48" s="310">
        <v>7.7829999999999995</v>
      </c>
      <c r="U48" s="311">
        <v>2530</v>
      </c>
      <c r="V48" s="312">
        <f>VLOOKUP($U48,计算辅助页面!$Z$5:$AM$26,COLUMN()-20,0)</f>
        <v>4100</v>
      </c>
      <c r="W48" s="312">
        <f>VLOOKUP($U48,计算辅助页面!$Z$5:$AM$26,COLUMN()-20,0)</f>
        <v>6600</v>
      </c>
      <c r="X48" s="307">
        <f>VLOOKUP($U48,计算辅助页面!$Z$5:$AM$26,COLUMN()-20,0)</f>
        <v>9900</v>
      </c>
      <c r="Y48" s="307">
        <f>VLOOKUP($U48,计算辅助页面!$Z$5:$AM$26,COLUMN()-20,0)</f>
        <v>14300</v>
      </c>
      <c r="Z48" s="313">
        <f>VLOOKUP($U48,计算辅助页面!$Z$5:$AM$26,COLUMN()-20,0)</f>
        <v>20000</v>
      </c>
      <c r="AA48" s="307">
        <f>VLOOKUP($U48,计算辅助页面!$Z$5:$AM$26,COLUMN()-20,0)</f>
        <v>28000</v>
      </c>
      <c r="AB48" s="307">
        <f>VLOOKUP($U48,计算辅助页面!$Z$5:$AM$26,COLUMN()-20,0)</f>
        <v>39000</v>
      </c>
      <c r="AC48" s="307">
        <f>VLOOKUP($U48,计算辅助页面!$Z$5:$AM$26,COLUMN()-20,0)</f>
        <v>55000</v>
      </c>
      <c r="AD48" s="307">
        <f>VLOOKUP($U48,计算辅助页面!$Z$5:$AM$26,COLUMN()-20,0)</f>
        <v>77000</v>
      </c>
      <c r="AE48" s="307">
        <f>VLOOKUP($U48,计算辅助页面!$Z$5:$AM$26,COLUMN()-20,0)</f>
        <v>108000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1457720</v>
      </c>
      <c r="AI48" s="314">
        <v>15000</v>
      </c>
      <c r="AJ48" s="315">
        <f>VLOOKUP(D48&amp;E48,计算辅助页面!$V$5:$Y$18,2,0)</f>
        <v>6</v>
      </c>
      <c r="AK48" s="316">
        <f t="shared" si="116"/>
        <v>30000</v>
      </c>
      <c r="AL48" s="316">
        <f>VLOOKUP(D48&amp;E48,计算辅助页面!$V$5:$Y$18,3,0)</f>
        <v>3</v>
      </c>
      <c r="AM48" s="317">
        <f t="shared" si="117"/>
        <v>90000</v>
      </c>
      <c r="AN48" s="317">
        <f>VLOOKUP(D48&amp;E48,计算辅助页面!$V$5:$Y$18,4,0)</f>
        <v>1</v>
      </c>
      <c r="AO48" s="304">
        <f t="shared" si="118"/>
        <v>1080000</v>
      </c>
      <c r="AP48" s="318">
        <f t="shared" si="119"/>
        <v>2537720</v>
      </c>
      <c r="AQ48" s="288" t="s">
        <v>1029</v>
      </c>
      <c r="AR48" s="289" t="str">
        <f t="shared" si="111"/>
        <v>Beast X</v>
      </c>
      <c r="AS48" s="290" t="s">
        <v>596</v>
      </c>
      <c r="AT48" s="291" t="s">
        <v>683</v>
      </c>
      <c r="AU48" s="328" t="s">
        <v>702</v>
      </c>
      <c r="AW48" s="292">
        <v>312</v>
      </c>
      <c r="AY48" s="292">
        <v>399</v>
      </c>
      <c r="AZ48" s="292" t="s">
        <v>1442</v>
      </c>
      <c r="BA48" s="477">
        <v>148</v>
      </c>
      <c r="BB48" s="476">
        <v>2.1</v>
      </c>
      <c r="BC48" s="472">
        <v>1.43</v>
      </c>
      <c r="BD48" s="472">
        <v>2.58</v>
      </c>
      <c r="BE48" s="472">
        <v>2.14</v>
      </c>
      <c r="BF48" s="474">
        <f>BA48+O48</f>
        <v>2783</v>
      </c>
      <c r="BG48" s="476">
        <f t="shared" ref="BG48" si="143">BB48+P48</f>
        <v>301.60000000000002</v>
      </c>
      <c r="BH48" s="480">
        <f t="shared" ref="BH48" si="144">BC48+Q48</f>
        <v>86.050000000000011</v>
      </c>
      <c r="BI48" s="480">
        <f t="shared" ref="BI48" si="145">BD48+R48</f>
        <v>71.78</v>
      </c>
      <c r="BJ48" s="480">
        <f t="shared" ref="BJ48" si="146">BE48+S48</f>
        <v>65.819999999999993</v>
      </c>
      <c r="BK48" s="473">
        <f t="shared" si="10"/>
        <v>2.1000000000000227</v>
      </c>
      <c r="BL48" s="473">
        <f t="shared" si="11"/>
        <v>1.4300000000000068</v>
      </c>
      <c r="BM48" s="473">
        <f t="shared" si="12"/>
        <v>2.5799999999999983</v>
      </c>
      <c r="BN48" s="473">
        <f t="shared" si="13"/>
        <v>2.1399999999999935</v>
      </c>
      <c r="BO48" s="483">
        <v>3</v>
      </c>
      <c r="BP48" s="293"/>
      <c r="BQ48" s="293"/>
      <c r="BR48" s="293"/>
      <c r="BS48" s="293"/>
      <c r="BT48" s="293">
        <v>1</v>
      </c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/>
      <c r="CH48" s="293"/>
      <c r="CI48" s="293"/>
      <c r="CJ48" s="294" t="s">
        <v>19</v>
      </c>
      <c r="CK48" s="294"/>
      <c r="CL48" s="294"/>
      <c r="CM48" s="294"/>
      <c r="CN48" s="294"/>
      <c r="CO48" s="295">
        <v>1</v>
      </c>
      <c r="CP48" s="295"/>
      <c r="CQ48" s="295"/>
      <c r="CR48" s="296">
        <v>282</v>
      </c>
      <c r="CS48" s="297">
        <v>73</v>
      </c>
      <c r="CT48" s="297">
        <v>48.18</v>
      </c>
      <c r="CU48" s="297">
        <v>46.21</v>
      </c>
      <c r="CV48" s="297">
        <f t="shared" si="134"/>
        <v>17.5</v>
      </c>
      <c r="CW48" s="297">
        <f t="shared" si="134"/>
        <v>11.620000000000005</v>
      </c>
      <c r="CX48" s="297">
        <f t="shared" si="134"/>
        <v>21.020000000000003</v>
      </c>
      <c r="CY48" s="297">
        <f t="shared" si="134"/>
        <v>17.47</v>
      </c>
      <c r="CZ48" s="297">
        <f>SUM(CV48:CY48)</f>
        <v>67.610000000000014</v>
      </c>
      <c r="DA48" s="297">
        <f>0.32*(P48-CR48)+1.75*(Q48-CS48)+1.13*(R48-CT48)+1.28*(S48-CU48)</f>
        <v>72.049200000000013</v>
      </c>
      <c r="DB48" s="295" t="s">
        <v>1801</v>
      </c>
      <c r="DC48" s="295">
        <v>2</v>
      </c>
      <c r="DD48" s="295"/>
      <c r="DE48" s="295"/>
    </row>
    <row r="49" spans="1:109" ht="21" customHeight="1">
      <c r="A49" s="268">
        <v>47</v>
      </c>
      <c r="B49" s="319" t="s">
        <v>1825</v>
      </c>
      <c r="C49" s="301" t="s">
        <v>1826</v>
      </c>
      <c r="D49" s="302" t="s">
        <v>151</v>
      </c>
      <c r="E49" s="303" t="s">
        <v>45</v>
      </c>
      <c r="F49" s="327"/>
      <c r="G49" s="328"/>
      <c r="H49" s="306">
        <v>50</v>
      </c>
      <c r="I49" s="306">
        <v>29</v>
      </c>
      <c r="J49" s="306">
        <v>38</v>
      </c>
      <c r="K49" s="306">
        <v>48</v>
      </c>
      <c r="L49" s="306" t="s">
        <v>59</v>
      </c>
      <c r="M49" s="306" t="s">
        <v>59</v>
      </c>
      <c r="N49" s="307">
        <f t="shared" ref="N49" si="147">IF(COUNTBLANK(H49:M49),"",SUM(H49:M49))</f>
        <v>165</v>
      </c>
      <c r="O49" s="321">
        <v>2700</v>
      </c>
      <c r="P49" s="322">
        <v>321.2</v>
      </c>
      <c r="Q49" s="323">
        <v>72.92</v>
      </c>
      <c r="R49" s="323">
        <v>52.08</v>
      </c>
      <c r="S49" s="323">
        <v>60.42</v>
      </c>
      <c r="T49" s="323"/>
      <c r="U49" s="324">
        <v>5060</v>
      </c>
      <c r="V49" s="312">
        <f>VLOOKUP($U49,计算辅助页面!$Z$5:$AM$26,COLUMN()-20,0)</f>
        <v>8300</v>
      </c>
      <c r="W49" s="312">
        <f>VLOOKUP($U49,计算辅助页面!$Z$5:$AM$26,COLUMN()-20,0)</f>
        <v>13200</v>
      </c>
      <c r="X49" s="307">
        <f>VLOOKUP($U49,计算辅助页面!$Z$5:$AM$26,COLUMN()-20,0)</f>
        <v>19800</v>
      </c>
      <c r="Y49" s="307">
        <f>VLOOKUP($U49,计算辅助页面!$Z$5:$AM$26,COLUMN()-20,0)</f>
        <v>28600</v>
      </c>
      <c r="Z49" s="313">
        <f>VLOOKUP($U49,计算辅助页面!$Z$5:$AM$26,COLUMN()-20,0)</f>
        <v>40000</v>
      </c>
      <c r="AA49" s="307">
        <f>VLOOKUP($U49,计算辅助页面!$Z$5:$AM$26,COLUMN()-20,0)</f>
        <v>56000</v>
      </c>
      <c r="AB49" s="307">
        <f>VLOOKUP($U49,计算辅助页面!$Z$5:$AM$26,COLUMN()-20,0)</f>
        <v>78500</v>
      </c>
      <c r="AC49" s="307">
        <f>VLOOKUP($U49,计算辅助页面!$Z$5:$AM$26,COLUMN()-20,0)</f>
        <v>110000</v>
      </c>
      <c r="AD49" s="307">
        <f>VLOOKUP($U49,计算辅助页面!$Z$5:$AM$26,COLUMN()-20,0)</f>
        <v>154000</v>
      </c>
      <c r="AE49" s="307">
        <f>VLOOKUP($U49,计算辅助页面!$Z$5:$AM$26,COLUMN()-20,0)</f>
        <v>215000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2913840</v>
      </c>
      <c r="AI49" s="314">
        <v>30000</v>
      </c>
      <c r="AJ49" s="315">
        <f>VLOOKUP(D49&amp;E49,计算辅助页面!$V$5:$Y$18,2,0)</f>
        <v>6</v>
      </c>
      <c r="AK49" s="316">
        <f t="shared" ref="AK49" si="148">IF(AI49,2*AI49,"")</f>
        <v>60000</v>
      </c>
      <c r="AL49" s="316">
        <f>VLOOKUP(D49&amp;E49,计算辅助页面!$V$5:$Y$18,3,0)</f>
        <v>3</v>
      </c>
      <c r="AM49" s="317">
        <f t="shared" ref="AM49" si="149">IF(AN49="×",AN49,IF(AI49,6*AI49,""))</f>
        <v>180000</v>
      </c>
      <c r="AN49" s="317">
        <f>VLOOKUP(D49&amp;E49,计算辅助页面!$V$5:$Y$18,4,0)</f>
        <v>1</v>
      </c>
      <c r="AO49" s="304">
        <f t="shared" ref="AO49" si="150">IF(AI49,IF(AN49="×",4*(AI49*AJ49+AK49*AL49),4*(AI49*AJ49+AK49*AL49+AM49*AN49)),"")</f>
        <v>2160000</v>
      </c>
      <c r="AP49" s="318">
        <f t="shared" ref="AP49" si="151">IF(AND(AH49,AO49),AO49+AH49,"")</f>
        <v>5073840</v>
      </c>
      <c r="AQ49" s="288" t="s">
        <v>592</v>
      </c>
      <c r="AR49" s="289" t="str">
        <f t="shared" si="111"/>
        <v>XKR-S GT</v>
      </c>
      <c r="AS49" s="290" t="s">
        <v>1847</v>
      </c>
      <c r="AT49" s="291" t="s">
        <v>1827</v>
      </c>
      <c r="AU49" s="328" t="s">
        <v>702</v>
      </c>
      <c r="AZ49" s="292" t="s">
        <v>1185</v>
      </c>
      <c r="BP49" s="293"/>
      <c r="BQ49" s="293"/>
      <c r="BR49" s="293"/>
      <c r="BS49" s="293"/>
      <c r="BT49" s="293"/>
      <c r="BU49" s="293"/>
      <c r="BV49" s="293"/>
      <c r="BW49" s="293"/>
      <c r="BX49" s="293"/>
      <c r="BY49" s="293"/>
      <c r="BZ49" s="293"/>
      <c r="CA49" s="293"/>
      <c r="CB49" s="293">
        <v>1</v>
      </c>
      <c r="CC49" s="293"/>
      <c r="CD49" s="293"/>
      <c r="CE49" s="293"/>
      <c r="CF49" s="293"/>
      <c r="CG49" s="293"/>
      <c r="CH49" s="293"/>
      <c r="CI49" s="293"/>
      <c r="CJ49" s="294" t="s">
        <v>1854</v>
      </c>
      <c r="CK49" s="294"/>
      <c r="CL49" s="294"/>
      <c r="CM49" s="294"/>
      <c r="CN49" s="294"/>
      <c r="CO49" s="295"/>
      <c r="CP49" s="295"/>
      <c r="CQ49" s="295"/>
      <c r="CR49" s="296"/>
      <c r="CS49" s="297"/>
      <c r="CT49" s="297"/>
      <c r="CU49" s="297"/>
      <c r="CV49" s="297"/>
      <c r="CW49" s="297"/>
      <c r="CX49" s="297"/>
      <c r="CY49" s="297"/>
      <c r="CZ49" s="297"/>
      <c r="DA49" s="297"/>
      <c r="DB49" s="295"/>
      <c r="DC49" s="295"/>
      <c r="DD49" s="295"/>
      <c r="DE49" s="295"/>
    </row>
    <row r="50" spans="1:109" ht="21" customHeight="1" thickBot="1">
      <c r="A50" s="299">
        <v>48</v>
      </c>
      <c r="B50" s="319" t="s">
        <v>968</v>
      </c>
      <c r="C50" s="301" t="s">
        <v>969</v>
      </c>
      <c r="D50" s="302" t="s">
        <v>151</v>
      </c>
      <c r="E50" s="303" t="s">
        <v>45</v>
      </c>
      <c r="F50" s="327"/>
      <c r="G50" s="328"/>
      <c r="H50" s="306">
        <v>50</v>
      </c>
      <c r="I50" s="306">
        <v>29</v>
      </c>
      <c r="J50" s="306">
        <v>38</v>
      </c>
      <c r="K50" s="306">
        <v>48</v>
      </c>
      <c r="L50" s="306" t="s">
        <v>59</v>
      </c>
      <c r="M50" s="306" t="s">
        <v>59</v>
      </c>
      <c r="N50" s="307">
        <f t="shared" si="0"/>
        <v>165</v>
      </c>
      <c r="O50" s="321">
        <v>2735</v>
      </c>
      <c r="P50" s="322">
        <v>313</v>
      </c>
      <c r="Q50" s="323">
        <v>80.12</v>
      </c>
      <c r="R50" s="323">
        <v>57.28</v>
      </c>
      <c r="S50" s="323">
        <v>62.51</v>
      </c>
      <c r="T50" s="323"/>
      <c r="U50" s="324">
        <v>5060</v>
      </c>
      <c r="V50" s="312">
        <f>VLOOKUP($U50,计算辅助页面!$Z$5:$AM$26,COLUMN()-20,0)</f>
        <v>8300</v>
      </c>
      <c r="W50" s="312">
        <f>VLOOKUP($U50,计算辅助页面!$Z$5:$AM$26,COLUMN()-20,0)</f>
        <v>13200</v>
      </c>
      <c r="X50" s="307">
        <f>VLOOKUP($U50,计算辅助页面!$Z$5:$AM$26,COLUMN()-20,0)</f>
        <v>19800</v>
      </c>
      <c r="Y50" s="307">
        <f>VLOOKUP($U50,计算辅助页面!$Z$5:$AM$26,COLUMN()-20,0)</f>
        <v>28600</v>
      </c>
      <c r="Z50" s="313">
        <f>VLOOKUP($U50,计算辅助页面!$Z$5:$AM$26,COLUMN()-20,0)</f>
        <v>40000</v>
      </c>
      <c r="AA50" s="307">
        <f>VLOOKUP($U50,计算辅助页面!$Z$5:$AM$26,COLUMN()-20,0)</f>
        <v>56000</v>
      </c>
      <c r="AB50" s="307">
        <f>VLOOKUP($U50,计算辅助页面!$Z$5:$AM$26,COLUMN()-20,0)</f>
        <v>78500</v>
      </c>
      <c r="AC50" s="307">
        <f>VLOOKUP($U50,计算辅助页面!$Z$5:$AM$26,COLUMN()-20,0)</f>
        <v>110000</v>
      </c>
      <c r="AD50" s="307">
        <f>VLOOKUP($U50,计算辅助页面!$Z$5:$AM$26,COLUMN()-20,0)</f>
        <v>154000</v>
      </c>
      <c r="AE50" s="307">
        <f>VLOOKUP($U50,计算辅助页面!$Z$5:$AM$26,COLUMN()-20,0)</f>
        <v>215000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2913840</v>
      </c>
      <c r="AI50" s="314">
        <v>30000</v>
      </c>
      <c r="AJ50" s="315">
        <f>VLOOKUP(D50&amp;E50,计算辅助页面!$V$5:$Y$18,2,0)</f>
        <v>6</v>
      </c>
      <c r="AK50" s="316">
        <f t="shared" si="116"/>
        <v>60000</v>
      </c>
      <c r="AL50" s="316">
        <f>VLOOKUP(D50&amp;E50,计算辅助页面!$V$5:$Y$18,3,0)</f>
        <v>3</v>
      </c>
      <c r="AM50" s="317">
        <f t="shared" si="117"/>
        <v>180000</v>
      </c>
      <c r="AN50" s="317">
        <f>VLOOKUP(D50&amp;E50,计算辅助页面!$V$5:$Y$18,4,0)</f>
        <v>1</v>
      </c>
      <c r="AO50" s="304">
        <f t="shared" si="118"/>
        <v>2160000</v>
      </c>
      <c r="AP50" s="318">
        <f t="shared" si="119"/>
        <v>5073840</v>
      </c>
      <c r="AQ50" s="288" t="s">
        <v>566</v>
      </c>
      <c r="AR50" s="289" t="str">
        <f t="shared" si="111"/>
        <v>V12 Speedster</v>
      </c>
      <c r="AS50" s="290" t="s">
        <v>955</v>
      </c>
      <c r="AT50" s="291" t="s">
        <v>970</v>
      </c>
      <c r="AU50" s="328" t="s">
        <v>702</v>
      </c>
      <c r="AV50" s="292">
        <v>42</v>
      </c>
      <c r="AW50" s="292">
        <v>326</v>
      </c>
      <c r="AY50" s="292">
        <v>415</v>
      </c>
      <c r="AZ50" s="292" t="s">
        <v>1136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P50" s="293"/>
      <c r="BQ50" s="293"/>
      <c r="BR50" s="293"/>
      <c r="BS50" s="293"/>
      <c r="BT50" s="293"/>
      <c r="BU50" s="293">
        <v>1</v>
      </c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/>
      <c r="CG50" s="293" t="s">
        <v>1162</v>
      </c>
      <c r="CH50" s="293"/>
      <c r="CI50" s="293"/>
      <c r="CJ50" s="294" t="s">
        <v>1139</v>
      </c>
      <c r="CK50" s="294"/>
      <c r="CL50" s="294"/>
      <c r="CM50" s="294"/>
      <c r="CN50" s="294"/>
      <c r="CO50" s="295"/>
      <c r="CP50" s="295"/>
      <c r="CQ50" s="295"/>
      <c r="CR50" s="296"/>
      <c r="CS50" s="297"/>
      <c r="CT50" s="297"/>
      <c r="CU50" s="297"/>
      <c r="CV50" s="297"/>
      <c r="CW50" s="297"/>
      <c r="CX50" s="297"/>
      <c r="CY50" s="297"/>
      <c r="CZ50" s="297"/>
      <c r="DA50" s="297"/>
      <c r="DB50" s="295" t="s">
        <v>1801</v>
      </c>
      <c r="DC50" s="295">
        <v>2</v>
      </c>
      <c r="DD50" s="295"/>
      <c r="DE50" s="295"/>
    </row>
    <row r="51" spans="1:109" ht="21" customHeight="1">
      <c r="A51" s="268">
        <v>49</v>
      </c>
      <c r="B51" s="319" t="s">
        <v>1276</v>
      </c>
      <c r="C51" s="301" t="s">
        <v>1269</v>
      </c>
      <c r="D51" s="302" t="s">
        <v>151</v>
      </c>
      <c r="E51" s="303" t="s">
        <v>45</v>
      </c>
      <c r="F51" s="327"/>
      <c r="G51" s="328"/>
      <c r="H51" s="306">
        <v>50</v>
      </c>
      <c r="I51" s="306">
        <v>29</v>
      </c>
      <c r="J51" s="306">
        <v>38</v>
      </c>
      <c r="K51" s="306">
        <v>48</v>
      </c>
      <c r="L51" s="306" t="s">
        <v>59</v>
      </c>
      <c r="M51" s="306" t="s">
        <v>59</v>
      </c>
      <c r="N51" s="307">
        <f t="shared" si="0"/>
        <v>165</v>
      </c>
      <c r="O51" s="321">
        <v>2774</v>
      </c>
      <c r="P51" s="322">
        <v>300.3</v>
      </c>
      <c r="Q51" s="323">
        <v>85.42</v>
      </c>
      <c r="R51" s="323">
        <v>85.09</v>
      </c>
      <c r="S51" s="323">
        <v>62.77</v>
      </c>
      <c r="T51" s="323"/>
      <c r="U51" s="324">
        <v>5060</v>
      </c>
      <c r="V51" s="312">
        <f>VLOOKUP($U51,计算辅助页面!$Z$5:$AM$26,COLUMN()-20,0)</f>
        <v>8300</v>
      </c>
      <c r="W51" s="312">
        <f>VLOOKUP($U51,计算辅助页面!$Z$5:$AM$26,COLUMN()-20,0)</f>
        <v>13200</v>
      </c>
      <c r="X51" s="307">
        <f>VLOOKUP($U51,计算辅助页面!$Z$5:$AM$26,COLUMN()-20,0)</f>
        <v>19800</v>
      </c>
      <c r="Y51" s="307">
        <f>VLOOKUP($U51,计算辅助页面!$Z$5:$AM$26,COLUMN()-20,0)</f>
        <v>28600</v>
      </c>
      <c r="Z51" s="313">
        <f>VLOOKUP($U51,计算辅助页面!$Z$5:$AM$26,COLUMN()-20,0)</f>
        <v>40000</v>
      </c>
      <c r="AA51" s="307">
        <f>VLOOKUP($U51,计算辅助页面!$Z$5:$AM$26,COLUMN()-20,0)</f>
        <v>56000</v>
      </c>
      <c r="AB51" s="307">
        <f>VLOOKUP($U51,计算辅助页面!$Z$5:$AM$26,COLUMN()-20,0)</f>
        <v>78500</v>
      </c>
      <c r="AC51" s="307">
        <f>VLOOKUP($U51,计算辅助页面!$Z$5:$AM$26,COLUMN()-20,0)</f>
        <v>110000</v>
      </c>
      <c r="AD51" s="307">
        <f>VLOOKUP($U51,计算辅助页面!$Z$5:$AM$26,COLUMN()-20,0)</f>
        <v>154000</v>
      </c>
      <c r="AE51" s="307">
        <f>VLOOKUP($U51,计算辅助页面!$Z$5:$AM$26,COLUMN()-20,0)</f>
        <v>215000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2913840</v>
      </c>
      <c r="AI51" s="314">
        <v>30000</v>
      </c>
      <c r="AJ51" s="315">
        <f>VLOOKUP(D51&amp;E51,计算辅助页面!$V$5:$Y$18,2,0)</f>
        <v>6</v>
      </c>
      <c r="AK51" s="316">
        <f t="shared" si="116"/>
        <v>60000</v>
      </c>
      <c r="AL51" s="316">
        <f>VLOOKUP(D51&amp;E51,计算辅助页面!$V$5:$Y$18,3,0)</f>
        <v>3</v>
      </c>
      <c r="AM51" s="317">
        <f t="shared" si="117"/>
        <v>180000</v>
      </c>
      <c r="AN51" s="317">
        <f>VLOOKUP(D51&amp;E51,计算辅助页面!$V$5:$Y$18,4,0)</f>
        <v>1</v>
      </c>
      <c r="AO51" s="304">
        <f t="shared" si="118"/>
        <v>2160000</v>
      </c>
      <c r="AP51" s="318">
        <f t="shared" si="119"/>
        <v>5073840</v>
      </c>
      <c r="AQ51" s="288" t="s">
        <v>1270</v>
      </c>
      <c r="AR51" s="289" t="str">
        <f t="shared" si="111"/>
        <v>D8 GTO Individual Series</v>
      </c>
      <c r="AS51" s="290" t="s">
        <v>1255</v>
      </c>
      <c r="AT51" s="291" t="s">
        <v>1271</v>
      </c>
      <c r="AU51" s="328" t="s">
        <v>702</v>
      </c>
      <c r="AW51" s="292">
        <v>313</v>
      </c>
      <c r="AY51" s="292">
        <v>400</v>
      </c>
      <c r="AZ51" s="292" t="s">
        <v>1070</v>
      </c>
      <c r="BA51" s="477">
        <v>154</v>
      </c>
      <c r="BB51" s="476">
        <v>1.8</v>
      </c>
      <c r="BC51" s="472">
        <v>1.08</v>
      </c>
      <c r="BD51" s="472">
        <v>4</v>
      </c>
      <c r="BE51" s="472">
        <v>2.2000000000000002</v>
      </c>
      <c r="BF51" s="474">
        <f>BA51+O51</f>
        <v>2928</v>
      </c>
      <c r="BG51" s="476">
        <f t="shared" ref="BG51" si="152">BB51+P51</f>
        <v>302.10000000000002</v>
      </c>
      <c r="BH51" s="480">
        <f t="shared" ref="BH51" si="153">BC51+Q51</f>
        <v>86.5</v>
      </c>
      <c r="BI51" s="480">
        <f t="shared" ref="BI51" si="154">BD51+R51</f>
        <v>89.09</v>
      </c>
      <c r="BJ51" s="480">
        <f t="shared" ref="BJ51" si="155">BE51+S51</f>
        <v>64.97</v>
      </c>
      <c r="BK51" s="473">
        <f t="shared" si="10"/>
        <v>1.8000000000000114</v>
      </c>
      <c r="BL51" s="473">
        <f t="shared" si="11"/>
        <v>1.0799999999999983</v>
      </c>
      <c r="BM51" s="473">
        <f t="shared" si="12"/>
        <v>4</v>
      </c>
      <c r="BN51" s="473">
        <f t="shared" si="13"/>
        <v>2.1999999999999957</v>
      </c>
      <c r="BO51" s="483">
        <v>4</v>
      </c>
      <c r="BP51" s="293"/>
      <c r="BQ51" s="293"/>
      <c r="BR51" s="293"/>
      <c r="BS51" s="293"/>
      <c r="BT51" s="293"/>
      <c r="BU51" s="293"/>
      <c r="BV51" s="293">
        <v>1</v>
      </c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/>
      <c r="CI51" s="293"/>
      <c r="CJ51" s="294" t="s">
        <v>1273</v>
      </c>
      <c r="CK51" s="294"/>
      <c r="CL51" s="294"/>
      <c r="CM51" s="294"/>
      <c r="CN51" s="294"/>
      <c r="CO51" s="295"/>
      <c r="CP51" s="295"/>
      <c r="CQ51" s="295"/>
      <c r="CR51" s="296"/>
      <c r="CS51" s="297"/>
      <c r="CT51" s="297"/>
      <c r="CU51" s="297"/>
      <c r="CV51" s="297"/>
      <c r="CW51" s="297"/>
      <c r="CX51" s="297"/>
      <c r="CY51" s="297"/>
      <c r="CZ51" s="297"/>
      <c r="DA51" s="297"/>
      <c r="DB51" s="295" t="s">
        <v>1801</v>
      </c>
      <c r="DC51" s="295">
        <v>2</v>
      </c>
      <c r="DD51" s="295"/>
      <c r="DE51" s="295"/>
    </row>
    <row r="52" spans="1:109" ht="21" customHeight="1" thickBot="1">
      <c r="A52" s="299">
        <v>50</v>
      </c>
      <c r="B52" s="300" t="s">
        <v>20</v>
      </c>
      <c r="C52" s="301" t="s">
        <v>1746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63</v>
      </c>
      <c r="H52" s="306">
        <v>35</v>
      </c>
      <c r="I52" s="306">
        <v>15</v>
      </c>
      <c r="J52" s="306">
        <v>21</v>
      </c>
      <c r="K52" s="306">
        <v>32</v>
      </c>
      <c r="L52" s="306" t="s">
        <v>59</v>
      </c>
      <c r="M52" s="306" t="s">
        <v>59</v>
      </c>
      <c r="N52" s="307">
        <f t="shared" si="0"/>
        <v>103</v>
      </c>
      <c r="O52" s="308">
        <v>2816</v>
      </c>
      <c r="P52" s="309">
        <v>303.89999999999998</v>
      </c>
      <c r="Q52" s="310">
        <v>77.319999999999993</v>
      </c>
      <c r="R52" s="310">
        <v>86.2</v>
      </c>
      <c r="S52" s="310">
        <v>68.94</v>
      </c>
      <c r="T52" s="310">
        <v>8.9660000000000011</v>
      </c>
      <c r="U52" s="311">
        <v>2530</v>
      </c>
      <c r="V52" s="312">
        <f>VLOOKUP($U52,计算辅助页面!$Z$5:$AM$26,COLUMN()-20,0)</f>
        <v>4100</v>
      </c>
      <c r="W52" s="312">
        <f>VLOOKUP($U52,计算辅助页面!$Z$5:$AM$26,COLUMN()-20,0)</f>
        <v>6600</v>
      </c>
      <c r="X52" s="307">
        <f>VLOOKUP($U52,计算辅助页面!$Z$5:$AM$26,COLUMN()-20,0)</f>
        <v>9900</v>
      </c>
      <c r="Y52" s="307">
        <f>VLOOKUP($U52,计算辅助页面!$Z$5:$AM$26,COLUMN()-20,0)</f>
        <v>14300</v>
      </c>
      <c r="Z52" s="313">
        <f>VLOOKUP($U52,计算辅助页面!$Z$5:$AM$26,COLUMN()-20,0)</f>
        <v>20000</v>
      </c>
      <c r="AA52" s="307">
        <f>VLOOKUP($U52,计算辅助页面!$Z$5:$AM$26,COLUMN()-20,0)</f>
        <v>28000</v>
      </c>
      <c r="AB52" s="307">
        <f>VLOOKUP($U52,计算辅助页面!$Z$5:$AM$26,COLUMN()-20,0)</f>
        <v>39000</v>
      </c>
      <c r="AC52" s="307">
        <f>VLOOKUP($U52,计算辅助页面!$Z$5:$AM$26,COLUMN()-20,0)</f>
        <v>55000</v>
      </c>
      <c r="AD52" s="307">
        <f>VLOOKUP($U52,计算辅助页面!$Z$5:$AM$26,COLUMN()-20,0)</f>
        <v>77000</v>
      </c>
      <c r="AE52" s="307">
        <f>VLOOKUP($U52,计算辅助页面!$Z$5:$AM$26,COLUMN()-20,0)</f>
        <v>108000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1457720</v>
      </c>
      <c r="AI52" s="314">
        <v>15000</v>
      </c>
      <c r="AJ52" s="315">
        <f>VLOOKUP(D52&amp;E52,计算辅助页面!$V$5:$Y$18,2,0)</f>
        <v>6</v>
      </c>
      <c r="AK52" s="316">
        <f t="shared" si="116"/>
        <v>30000</v>
      </c>
      <c r="AL52" s="316">
        <f>VLOOKUP(D52&amp;E52,计算辅助页面!$V$5:$Y$18,3,0)</f>
        <v>3</v>
      </c>
      <c r="AM52" s="317">
        <f t="shared" si="117"/>
        <v>90000</v>
      </c>
      <c r="AN52" s="317">
        <f>VLOOKUP(D52&amp;E52,计算辅助页面!$V$5:$Y$18,4,0)</f>
        <v>1</v>
      </c>
      <c r="AO52" s="304">
        <f t="shared" si="118"/>
        <v>1080000</v>
      </c>
      <c r="AP52" s="318">
        <f t="shared" si="119"/>
        <v>2537720</v>
      </c>
      <c r="AQ52" s="288" t="s">
        <v>560</v>
      </c>
      <c r="AR52" s="289" t="str">
        <f t="shared" si="111"/>
        <v>Viper ACR</v>
      </c>
      <c r="AS52" s="290" t="s">
        <v>596</v>
      </c>
      <c r="AT52" s="291" t="s">
        <v>609</v>
      </c>
      <c r="AU52" s="328" t="s">
        <v>702</v>
      </c>
      <c r="AV52" s="292">
        <v>7</v>
      </c>
      <c r="AW52" s="292">
        <v>317</v>
      </c>
      <c r="AY52" s="292">
        <v>404</v>
      </c>
      <c r="AZ52" s="292" t="s">
        <v>1417</v>
      </c>
      <c r="BA52" s="477">
        <v>155</v>
      </c>
      <c r="BB52" s="476">
        <v>2.2999999999999998</v>
      </c>
      <c r="BC52" s="472">
        <v>1.08</v>
      </c>
      <c r="BD52" s="472">
        <v>3.73</v>
      </c>
      <c r="BE52" s="472">
        <v>2.21</v>
      </c>
      <c r="BF52" s="474">
        <f>BA52+O52</f>
        <v>2971</v>
      </c>
      <c r="BG52" s="476">
        <f t="shared" ref="BG52" si="156">BB52+P52</f>
        <v>306.2</v>
      </c>
      <c r="BH52" s="480">
        <f t="shared" ref="BH52" si="157">BC52+Q52</f>
        <v>78.399999999999991</v>
      </c>
      <c r="BI52" s="480">
        <f t="shared" ref="BI52" si="158">BD52+R52</f>
        <v>89.93</v>
      </c>
      <c r="BJ52" s="480">
        <f t="shared" ref="BJ52" si="159">BE52+S52</f>
        <v>71.149999999999991</v>
      </c>
      <c r="BK52" s="473">
        <f t="shared" si="10"/>
        <v>2.3000000000000114</v>
      </c>
      <c r="BL52" s="473">
        <f t="shared" si="11"/>
        <v>1.0799999999999983</v>
      </c>
      <c r="BM52" s="473">
        <f t="shared" si="12"/>
        <v>3.730000000000004</v>
      </c>
      <c r="BN52" s="473">
        <f t="shared" si="13"/>
        <v>2.2099999999999937</v>
      </c>
      <c r="BO52" s="483">
        <v>7</v>
      </c>
      <c r="BP52" s="293"/>
      <c r="BQ52" s="293"/>
      <c r="BR52" s="293">
        <v>1</v>
      </c>
      <c r="BS52" s="293">
        <v>1</v>
      </c>
      <c r="BT52" s="293"/>
      <c r="BU52" s="293">
        <v>1</v>
      </c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/>
      <c r="CI52" s="293">
        <v>1</v>
      </c>
      <c r="CJ52" s="294" t="s">
        <v>1443</v>
      </c>
      <c r="CK52" s="294"/>
      <c r="CL52" s="294"/>
      <c r="CM52" s="294"/>
      <c r="CN52" s="294"/>
      <c r="CO52" s="295"/>
      <c r="CP52" s="295"/>
      <c r="CQ52" s="295"/>
      <c r="CR52" s="296">
        <v>285</v>
      </c>
      <c r="CS52" s="297">
        <v>68.5</v>
      </c>
      <c r="CT52" s="297">
        <v>55.81</v>
      </c>
      <c r="CU52" s="297">
        <v>50.95</v>
      </c>
      <c r="CV52" s="297">
        <f>P52-CR52</f>
        <v>18.899999999999977</v>
      </c>
      <c r="CW52" s="297">
        <f>Q52-CS52</f>
        <v>8.8199999999999932</v>
      </c>
      <c r="CX52" s="297">
        <f>R52-CT52</f>
        <v>30.39</v>
      </c>
      <c r="CY52" s="297">
        <f>S52-CU52</f>
        <v>17.989999999999995</v>
      </c>
      <c r="CZ52" s="297">
        <f>SUM(CV52:CY52)</f>
        <v>76.099999999999966</v>
      </c>
      <c r="DA52" s="297">
        <f>0.32*(P52-CR52)+1.75*(Q52-CS52)+1.13*(R52-CT52)+1.28*(S52-CU52)</f>
        <v>78.850899999999967</v>
      </c>
      <c r="DB52" s="295" t="s">
        <v>1801</v>
      </c>
      <c r="DC52" s="295">
        <v>2</v>
      </c>
      <c r="DD52" s="295"/>
      <c r="DE52" s="295"/>
    </row>
    <row r="53" spans="1:109" ht="21" customHeight="1">
      <c r="A53" s="268">
        <v>51</v>
      </c>
      <c r="B53" s="319" t="s">
        <v>1113</v>
      </c>
      <c r="C53" s="301" t="s">
        <v>1114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si="0"/>
        <v>165</v>
      </c>
      <c r="O53" s="321">
        <v>2857</v>
      </c>
      <c r="P53" s="322">
        <v>314.60000000000002</v>
      </c>
      <c r="Q53" s="323">
        <v>81.62</v>
      </c>
      <c r="R53" s="323">
        <v>65.849999999999994</v>
      </c>
      <c r="S53" s="323">
        <v>62.99</v>
      </c>
      <c r="T53" s="323"/>
      <c r="U53" s="311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si="116"/>
        <v>60000</v>
      </c>
      <c r="AL53" s="316">
        <f>VLOOKUP(D53&amp;E53,计算辅助页面!$V$5:$Y$18,3,0)</f>
        <v>3</v>
      </c>
      <c r="AM53" s="317">
        <f t="shared" si="117"/>
        <v>180000</v>
      </c>
      <c r="AN53" s="317">
        <f>VLOOKUP(D53&amp;E53,计算辅助页面!$V$5:$Y$18,4,0)</f>
        <v>1</v>
      </c>
      <c r="AO53" s="304">
        <f t="shared" si="118"/>
        <v>2160000</v>
      </c>
      <c r="AP53" s="318">
        <f t="shared" si="119"/>
        <v>5073840</v>
      </c>
      <c r="AQ53" s="288" t="s">
        <v>1115</v>
      </c>
      <c r="AR53" s="289" t="str">
        <f t="shared" si="111"/>
        <v>MK X Nagari 500</v>
      </c>
      <c r="AS53" s="290" t="s">
        <v>1116</v>
      </c>
      <c r="AT53" s="291" t="s">
        <v>1117</v>
      </c>
      <c r="AU53" s="328" t="s">
        <v>702</v>
      </c>
      <c r="AV53" s="292">
        <v>43</v>
      </c>
      <c r="AW53" s="292">
        <v>328</v>
      </c>
      <c r="AY53" s="292">
        <v>418</v>
      </c>
      <c r="AZ53" s="292" t="s">
        <v>1136</v>
      </c>
      <c r="BK53" s="473" t="str">
        <f t="shared" si="10"/>
        <v/>
      </c>
      <c r="BL53" s="473" t="str">
        <f t="shared" si="11"/>
        <v/>
      </c>
      <c r="BM53" s="473" t="str">
        <f t="shared" si="12"/>
        <v/>
      </c>
      <c r="BN53" s="473" t="str">
        <f t="shared" si="13"/>
        <v/>
      </c>
      <c r="BP53" s="293"/>
      <c r="BQ53" s="293"/>
      <c r="BR53" s="293"/>
      <c r="BS53" s="293"/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/>
      <c r="CI53" s="293"/>
      <c r="CJ53" s="294"/>
      <c r="CK53" s="294"/>
      <c r="CL53" s="294"/>
      <c r="CM53" s="294"/>
      <c r="CN53" s="294"/>
      <c r="CO53" s="295"/>
      <c r="CP53" s="295"/>
      <c r="CQ53" s="295"/>
      <c r="CR53" s="296"/>
      <c r="CS53" s="297"/>
      <c r="CT53" s="297"/>
      <c r="CU53" s="297"/>
      <c r="CV53" s="297"/>
      <c r="CW53" s="297"/>
      <c r="CX53" s="297"/>
      <c r="CY53" s="297"/>
      <c r="CZ53" s="297"/>
      <c r="DA53" s="297"/>
      <c r="DB53" s="295"/>
      <c r="DC53" s="295"/>
      <c r="DD53" s="295"/>
      <c r="DE53" s="295"/>
    </row>
    <row r="54" spans="1:109" ht="21" customHeight="1" thickBot="1">
      <c r="A54" s="299">
        <v>52</v>
      </c>
      <c r="B54" s="319" t="s">
        <v>392</v>
      </c>
      <c r="C54" s="301" t="s">
        <v>739</v>
      </c>
      <c r="D54" s="302" t="s">
        <v>151</v>
      </c>
      <c r="E54" s="303" t="s">
        <v>45</v>
      </c>
      <c r="F54" s="304">
        <f>9-LEN(E54)-LEN(SUBSTITUTE(E54,"★",""))</f>
        <v>5</v>
      </c>
      <c r="G54" s="305" t="s">
        <v>62</v>
      </c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2909</v>
      </c>
      <c r="P54" s="322">
        <v>321.7</v>
      </c>
      <c r="Q54" s="323">
        <v>75.319999999999993</v>
      </c>
      <c r="R54" s="323">
        <v>69.599999999999994</v>
      </c>
      <c r="S54" s="323">
        <v>66.63</v>
      </c>
      <c r="T54" s="323">
        <v>7.7</v>
      </c>
      <c r="U54" s="311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16"/>
        <v>60000</v>
      </c>
      <c r="AL54" s="316">
        <f>VLOOKUP(D54&amp;E54,计算辅助页面!$V$5:$Y$18,3,0)</f>
        <v>3</v>
      </c>
      <c r="AM54" s="317">
        <f t="shared" si="117"/>
        <v>180000</v>
      </c>
      <c r="AN54" s="317">
        <f>VLOOKUP(D54&amp;E54,计算辅助页面!$V$5:$Y$18,4,0)</f>
        <v>1</v>
      </c>
      <c r="AO54" s="304">
        <f t="shared" si="118"/>
        <v>2160000</v>
      </c>
      <c r="AP54" s="318">
        <f t="shared" si="119"/>
        <v>5073840</v>
      </c>
      <c r="AQ54" s="288" t="s">
        <v>563</v>
      </c>
      <c r="AR54" s="289" t="str">
        <f t="shared" si="111"/>
        <v>Shelby GR-1</v>
      </c>
      <c r="AS54" s="290" t="s">
        <v>927</v>
      </c>
      <c r="AT54" s="291" t="s">
        <v>616</v>
      </c>
      <c r="AU54" s="328" t="s">
        <v>702</v>
      </c>
      <c r="AV54" s="292">
        <v>42</v>
      </c>
      <c r="AW54" s="292">
        <v>335</v>
      </c>
      <c r="AY54" s="292">
        <v>429</v>
      </c>
      <c r="AZ54" s="292" t="s">
        <v>1422</v>
      </c>
      <c r="BA54" s="477">
        <v>158</v>
      </c>
      <c r="BB54" s="476">
        <v>2.1</v>
      </c>
      <c r="BC54" s="472">
        <v>1.28</v>
      </c>
      <c r="BD54" s="472">
        <v>2.2200000000000002</v>
      </c>
      <c r="BE54" s="472">
        <v>2.5299999999999998</v>
      </c>
      <c r="BF54" s="474">
        <f t="shared" ref="BF54:BF61" si="160">BA54+O54</f>
        <v>3067</v>
      </c>
      <c r="BG54" s="476">
        <f t="shared" ref="BG54:BG57" si="161">BB54+P54</f>
        <v>323.8</v>
      </c>
      <c r="BH54" s="480">
        <f t="shared" ref="BH54:BH57" si="162">BC54+Q54</f>
        <v>76.599999999999994</v>
      </c>
      <c r="BI54" s="480">
        <f t="shared" ref="BI54:BI57" si="163">BD54+R54</f>
        <v>71.819999999999993</v>
      </c>
      <c r="BJ54" s="480">
        <f t="shared" ref="BJ54:BJ57" si="164">BE54+S54</f>
        <v>69.16</v>
      </c>
      <c r="BK54" s="473">
        <f t="shared" si="10"/>
        <v>2.1000000000000227</v>
      </c>
      <c r="BL54" s="473">
        <f t="shared" si="11"/>
        <v>1.2800000000000011</v>
      </c>
      <c r="BM54" s="473">
        <f t="shared" si="12"/>
        <v>2.2199999999999989</v>
      </c>
      <c r="BN54" s="473">
        <f t="shared" si="13"/>
        <v>2.5300000000000011</v>
      </c>
      <c r="BO54" s="483">
        <v>7</v>
      </c>
      <c r="BP54" s="293"/>
      <c r="BQ54" s="293"/>
      <c r="BR54" s="293"/>
      <c r="BS54" s="293">
        <v>1</v>
      </c>
      <c r="BT54" s="293"/>
      <c r="BU54" s="293"/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>
        <v>1</v>
      </c>
      <c r="CJ54" s="294" t="s">
        <v>1444</v>
      </c>
      <c r="CK54" s="294"/>
      <c r="CL54" s="294"/>
      <c r="CM54" s="294"/>
      <c r="CN54" s="294"/>
      <c r="CO54" s="295">
        <v>1</v>
      </c>
      <c r="CP54" s="295"/>
      <c r="CQ54" s="295"/>
      <c r="CR54" s="296">
        <v>305</v>
      </c>
      <c r="CS54" s="297">
        <v>64.900000000000006</v>
      </c>
      <c r="CT54" s="297">
        <v>51.53</v>
      </c>
      <c r="CU54" s="297">
        <v>45.98</v>
      </c>
      <c r="CV54" s="297">
        <f t="shared" ref="CV54:CY57" si="165">P54-CR54</f>
        <v>16.699999999999989</v>
      </c>
      <c r="CW54" s="297">
        <f t="shared" si="165"/>
        <v>10.419999999999987</v>
      </c>
      <c r="CX54" s="297">
        <f t="shared" si="165"/>
        <v>18.069999999999993</v>
      </c>
      <c r="CY54" s="297">
        <f t="shared" si="165"/>
        <v>20.65</v>
      </c>
      <c r="CZ54" s="297">
        <f>SUM(CV54:CY54)</f>
        <v>65.839999999999975</v>
      </c>
      <c r="DA54" s="297">
        <f>0.32*(P54-CR54)+1.75*(Q54-CS54)+1.13*(R54-CT54)+1.28*(S54-CU54)</f>
        <v>70.430099999999968</v>
      </c>
      <c r="DB54" s="295" t="s">
        <v>1801</v>
      </c>
      <c r="DC54" s="295">
        <v>2</v>
      </c>
      <c r="DD54" s="295"/>
      <c r="DE54" s="295"/>
    </row>
    <row r="55" spans="1:109" ht="21" customHeight="1">
      <c r="A55" s="268">
        <v>53</v>
      </c>
      <c r="B55" s="300" t="s">
        <v>21</v>
      </c>
      <c r="C55" s="301" t="s">
        <v>1768</v>
      </c>
      <c r="D55" s="302" t="s">
        <v>151</v>
      </c>
      <c r="E55" s="303" t="s">
        <v>45</v>
      </c>
      <c r="F55" s="304">
        <f>9-LEN(E55)-LEN(SUBSTITUTE(E55,"★",""))</f>
        <v>5</v>
      </c>
      <c r="G55" s="305" t="s">
        <v>62</v>
      </c>
      <c r="H55" s="306">
        <v>35</v>
      </c>
      <c r="I55" s="306">
        <v>15</v>
      </c>
      <c r="J55" s="306">
        <v>21</v>
      </c>
      <c r="K55" s="306">
        <v>32</v>
      </c>
      <c r="L55" s="306" t="s">
        <v>59</v>
      </c>
      <c r="M55" s="306" t="s">
        <v>59</v>
      </c>
      <c r="N55" s="307">
        <f t="shared" si="0"/>
        <v>103</v>
      </c>
      <c r="O55" s="308">
        <v>3003</v>
      </c>
      <c r="P55" s="309">
        <v>317.89999999999998</v>
      </c>
      <c r="Q55" s="310">
        <v>78.22</v>
      </c>
      <c r="R55" s="310">
        <v>86.5</v>
      </c>
      <c r="S55" s="310">
        <v>60.57</v>
      </c>
      <c r="T55" s="310">
        <v>6.7160000000000002</v>
      </c>
      <c r="U55" s="311">
        <v>2530</v>
      </c>
      <c r="V55" s="312">
        <f>VLOOKUP($U55,计算辅助页面!$Z$5:$AM$26,COLUMN()-20,0)</f>
        <v>4100</v>
      </c>
      <c r="W55" s="312">
        <f>VLOOKUP($U55,计算辅助页面!$Z$5:$AM$26,COLUMN()-20,0)</f>
        <v>6600</v>
      </c>
      <c r="X55" s="307">
        <f>VLOOKUP($U55,计算辅助页面!$Z$5:$AM$26,COLUMN()-20,0)</f>
        <v>9900</v>
      </c>
      <c r="Y55" s="307">
        <f>VLOOKUP($U55,计算辅助页面!$Z$5:$AM$26,COLUMN()-20,0)</f>
        <v>14300</v>
      </c>
      <c r="Z55" s="313">
        <f>VLOOKUP($U55,计算辅助页面!$Z$5:$AM$26,COLUMN()-20,0)</f>
        <v>20000</v>
      </c>
      <c r="AA55" s="307">
        <f>VLOOKUP($U55,计算辅助页面!$Z$5:$AM$26,COLUMN()-20,0)</f>
        <v>28000</v>
      </c>
      <c r="AB55" s="307">
        <f>VLOOKUP($U55,计算辅助页面!$Z$5:$AM$26,COLUMN()-20,0)</f>
        <v>39000</v>
      </c>
      <c r="AC55" s="307">
        <f>VLOOKUP($U55,计算辅助页面!$Z$5:$AM$26,COLUMN()-20,0)</f>
        <v>55000</v>
      </c>
      <c r="AD55" s="307">
        <f>VLOOKUP($U55,计算辅助页面!$Z$5:$AM$26,COLUMN()-20,0)</f>
        <v>77000</v>
      </c>
      <c r="AE55" s="307">
        <f>VLOOKUP($U55,计算辅助页面!$Z$5:$AM$26,COLUMN()-20,0)</f>
        <v>108000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1457720</v>
      </c>
      <c r="AI55" s="314">
        <v>15000</v>
      </c>
      <c r="AJ55" s="315">
        <f>VLOOKUP(D55&amp;E55,计算辅助页面!$V$5:$Y$18,2,0)</f>
        <v>6</v>
      </c>
      <c r="AK55" s="316">
        <f t="shared" si="116"/>
        <v>30000</v>
      </c>
      <c r="AL55" s="316">
        <f>VLOOKUP(D55&amp;E55,计算辅助页面!$V$5:$Y$18,3,0)</f>
        <v>3</v>
      </c>
      <c r="AM55" s="317">
        <f t="shared" si="117"/>
        <v>90000</v>
      </c>
      <c r="AN55" s="317">
        <f>VLOOKUP(D55&amp;E55,计算辅助页面!$V$5:$Y$18,4,0)</f>
        <v>1</v>
      </c>
      <c r="AO55" s="304">
        <f t="shared" si="118"/>
        <v>1080000</v>
      </c>
      <c r="AP55" s="318">
        <f t="shared" si="119"/>
        <v>2537720</v>
      </c>
      <c r="AQ55" s="288" t="s">
        <v>1028</v>
      </c>
      <c r="AR55" s="289" t="str">
        <f t="shared" si="111"/>
        <v>H2 Speed</v>
      </c>
      <c r="AS55" s="290" t="s">
        <v>596</v>
      </c>
      <c r="AT55" s="291" t="s">
        <v>277</v>
      </c>
      <c r="AU55" s="328" t="s">
        <v>702</v>
      </c>
      <c r="AV55" s="292">
        <v>8</v>
      </c>
      <c r="AW55" s="292">
        <v>331</v>
      </c>
      <c r="AY55" s="292">
        <v>422</v>
      </c>
      <c r="AZ55" s="292" t="s">
        <v>1417</v>
      </c>
      <c r="BA55" s="477">
        <v>162</v>
      </c>
      <c r="BB55" s="476">
        <v>2.2000000000000002</v>
      </c>
      <c r="BC55" s="472">
        <v>1.08</v>
      </c>
      <c r="BD55" s="472">
        <v>2.68</v>
      </c>
      <c r="BE55" s="472">
        <v>2.2999999999999998</v>
      </c>
      <c r="BF55" s="474">
        <f t="shared" si="160"/>
        <v>3165</v>
      </c>
      <c r="BG55" s="476">
        <f t="shared" si="161"/>
        <v>320.09999999999997</v>
      </c>
      <c r="BH55" s="480">
        <f t="shared" si="162"/>
        <v>79.3</v>
      </c>
      <c r="BI55" s="480">
        <f t="shared" si="163"/>
        <v>89.18</v>
      </c>
      <c r="BJ55" s="480">
        <f t="shared" si="164"/>
        <v>62.87</v>
      </c>
      <c r="BK55" s="473">
        <f t="shared" si="10"/>
        <v>2.1999999999999886</v>
      </c>
      <c r="BL55" s="473">
        <f t="shared" si="11"/>
        <v>1.0799999999999983</v>
      </c>
      <c r="BM55" s="473">
        <f t="shared" si="12"/>
        <v>2.6800000000000068</v>
      </c>
      <c r="BN55" s="473">
        <f t="shared" si="13"/>
        <v>2.2999999999999972</v>
      </c>
      <c r="BO55" s="483">
        <v>7</v>
      </c>
      <c r="BP55" s="293"/>
      <c r="BQ55" s="293"/>
      <c r="BR55" s="293">
        <v>1</v>
      </c>
      <c r="BS55" s="293">
        <v>1</v>
      </c>
      <c r="BT55" s="293"/>
      <c r="BU55" s="293">
        <v>1</v>
      </c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>
        <v>1</v>
      </c>
      <c r="CJ55" s="294" t="s">
        <v>1445</v>
      </c>
      <c r="CK55" s="294"/>
      <c r="CL55" s="294"/>
      <c r="CM55" s="294"/>
      <c r="CN55" s="294"/>
      <c r="CO55" s="295"/>
      <c r="CP55" s="295"/>
      <c r="CQ55" s="295"/>
      <c r="CR55" s="296">
        <v>300</v>
      </c>
      <c r="CS55" s="297">
        <v>69.400000000000006</v>
      </c>
      <c r="CT55" s="297">
        <v>64.66</v>
      </c>
      <c r="CU55" s="297">
        <v>41.8</v>
      </c>
      <c r="CV55" s="297">
        <f t="shared" si="165"/>
        <v>17.899999999999977</v>
      </c>
      <c r="CW55" s="297">
        <f t="shared" si="165"/>
        <v>8.8199999999999932</v>
      </c>
      <c r="CX55" s="297">
        <f t="shared" si="165"/>
        <v>21.840000000000003</v>
      </c>
      <c r="CY55" s="297">
        <f t="shared" si="165"/>
        <v>18.770000000000003</v>
      </c>
      <c r="CZ55" s="297">
        <f>SUM(CV55:CY55)</f>
        <v>67.329999999999984</v>
      </c>
      <c r="DA55" s="297">
        <f>0.32*(P55-CR55)+1.75*(Q55-CS55)+1.13*(R55-CT55)+1.28*(S55-CU55)</f>
        <v>69.867799999999988</v>
      </c>
      <c r="DB55" s="295" t="s">
        <v>1801</v>
      </c>
      <c r="DC55" s="295">
        <v>1</v>
      </c>
      <c r="DD55" s="295"/>
      <c r="DE55" s="295"/>
    </row>
    <row r="56" spans="1:109" ht="21" customHeight="1" thickBot="1">
      <c r="A56" s="299">
        <v>54</v>
      </c>
      <c r="B56" s="338" t="s">
        <v>1748</v>
      </c>
      <c r="C56" s="301" t="s">
        <v>1749</v>
      </c>
      <c r="D56" s="302" t="s">
        <v>151</v>
      </c>
      <c r="E56" s="303" t="s">
        <v>45</v>
      </c>
      <c r="F56" s="327"/>
      <c r="G56" s="328"/>
      <c r="H56" s="306">
        <v>50</v>
      </c>
      <c r="I56" s="306">
        <v>29</v>
      </c>
      <c r="J56" s="306">
        <v>38</v>
      </c>
      <c r="K56" s="306">
        <v>48</v>
      </c>
      <c r="L56" s="306" t="s">
        <v>59</v>
      </c>
      <c r="M56" s="306" t="s">
        <v>59</v>
      </c>
      <c r="N56" s="307">
        <f t="shared" ref="N56" si="166">IF(COUNTBLANK(H56:M56),"",SUM(H56:M56))</f>
        <v>165</v>
      </c>
      <c r="O56" s="339">
        <v>3046</v>
      </c>
      <c r="P56" s="340">
        <v>312.8</v>
      </c>
      <c r="Q56" s="341">
        <v>75.52</v>
      </c>
      <c r="R56" s="341">
        <v>69.34</v>
      </c>
      <c r="S56" s="341">
        <v>78.28</v>
      </c>
      <c r="T56" s="341"/>
      <c r="U56" s="311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ref="AK56" si="167">IF(AI56,2*AI56,"")</f>
        <v>60000</v>
      </c>
      <c r="AL56" s="316">
        <f>VLOOKUP(D56&amp;E56,计算辅助页面!$V$5:$Y$18,3,0)</f>
        <v>3</v>
      </c>
      <c r="AM56" s="317">
        <f t="shared" ref="AM56" si="168">IF(AN56="×",AN56,IF(AI56,6*AI56,""))</f>
        <v>180000</v>
      </c>
      <c r="AN56" s="317">
        <f>VLOOKUP(D56&amp;E56,计算辅助页面!$V$5:$Y$18,4,0)</f>
        <v>1</v>
      </c>
      <c r="AO56" s="304">
        <f t="shared" ref="AO56" si="169">IF(AI56,IF(AN56="×",4*(AI56*AJ56+AK56*AL56),4*(AI56*AJ56+AK56*AL56+AM56*AN56)),"")</f>
        <v>2160000</v>
      </c>
      <c r="AP56" s="318">
        <f t="shared" si="119"/>
        <v>5073840</v>
      </c>
      <c r="AQ56" s="288" t="s">
        <v>731</v>
      </c>
      <c r="AR56" s="289" t="str">
        <f t="shared" si="111"/>
        <v>Sagaris</v>
      </c>
      <c r="AS56" s="290" t="s">
        <v>1750</v>
      </c>
      <c r="AT56" s="291" t="s">
        <v>1751</v>
      </c>
      <c r="AU56" s="328" t="s">
        <v>702</v>
      </c>
      <c r="AZ56" s="292" t="s">
        <v>1070</v>
      </c>
      <c r="BA56" s="477">
        <v>164</v>
      </c>
      <c r="BB56" s="476">
        <v>1.8</v>
      </c>
      <c r="BC56" s="472">
        <v>1.08</v>
      </c>
      <c r="BD56" s="472">
        <v>2.4500000000000002</v>
      </c>
      <c r="BE56" s="472">
        <v>2.72</v>
      </c>
      <c r="BF56" s="474">
        <f t="shared" si="160"/>
        <v>3210</v>
      </c>
      <c r="BG56" s="476">
        <f t="shared" si="161"/>
        <v>314.60000000000002</v>
      </c>
      <c r="BH56" s="480">
        <f t="shared" si="162"/>
        <v>76.599999999999994</v>
      </c>
      <c r="BI56" s="480">
        <f t="shared" si="163"/>
        <v>71.790000000000006</v>
      </c>
      <c r="BJ56" s="480">
        <f t="shared" si="164"/>
        <v>81</v>
      </c>
      <c r="BK56" s="473">
        <f t="shared" si="10"/>
        <v>1.8000000000000114</v>
      </c>
      <c r="BL56" s="473">
        <f t="shared" si="11"/>
        <v>1.0799999999999983</v>
      </c>
      <c r="BM56" s="473">
        <f t="shared" si="12"/>
        <v>2.4500000000000028</v>
      </c>
      <c r="BN56" s="473">
        <f t="shared" si="13"/>
        <v>2.7199999999999989</v>
      </c>
      <c r="BO56" s="483">
        <v>9</v>
      </c>
      <c r="BP56" s="293"/>
      <c r="BQ56" s="293"/>
      <c r="BR56" s="293"/>
      <c r="BS56" s="293"/>
      <c r="BT56" s="293"/>
      <c r="BU56" s="293"/>
      <c r="BV56" s="293">
        <v>1</v>
      </c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4"/>
      <c r="CK56" s="294"/>
      <c r="CL56" s="294"/>
      <c r="CM56" s="294"/>
      <c r="CN56" s="294"/>
      <c r="CO56" s="295"/>
      <c r="CP56" s="295"/>
      <c r="CQ56" s="295"/>
      <c r="CR56" s="296"/>
      <c r="CS56" s="297"/>
      <c r="CT56" s="297"/>
      <c r="CU56" s="297"/>
      <c r="CV56" s="297"/>
      <c r="CW56" s="297"/>
      <c r="CX56" s="297"/>
      <c r="CY56" s="297"/>
      <c r="CZ56" s="297"/>
      <c r="DA56" s="297"/>
      <c r="DB56" s="295"/>
      <c r="DC56" s="295"/>
      <c r="DD56" s="295"/>
      <c r="DE56" s="295"/>
    </row>
    <row r="57" spans="1:109" ht="21" customHeight="1">
      <c r="A57" s="268">
        <v>55</v>
      </c>
      <c r="B57" s="338" t="s">
        <v>324</v>
      </c>
      <c r="C57" s="301" t="s">
        <v>740</v>
      </c>
      <c r="D57" s="302" t="s">
        <v>151</v>
      </c>
      <c r="E57" s="303" t="s">
        <v>45</v>
      </c>
      <c r="F57" s="304">
        <f>9-LEN(E57)-LEN(SUBSTITUTE(E57,"★",""))</f>
        <v>5</v>
      </c>
      <c r="G57" s="305" t="s">
        <v>63</v>
      </c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si="0"/>
        <v>165</v>
      </c>
      <c r="O57" s="339">
        <v>3088</v>
      </c>
      <c r="P57" s="340">
        <v>316.3</v>
      </c>
      <c r="Q57" s="341">
        <v>85.72</v>
      </c>
      <c r="R57" s="341">
        <v>57.94</v>
      </c>
      <c r="S57" s="341">
        <v>71.91</v>
      </c>
      <c r="T57" s="341">
        <v>9.06</v>
      </c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116"/>
        <v>60000</v>
      </c>
      <c r="AL57" s="316">
        <f>VLOOKUP(D57&amp;E57,计算辅助页面!$V$5:$Y$18,3,0)</f>
        <v>3</v>
      </c>
      <c r="AM57" s="317">
        <f t="shared" si="117"/>
        <v>180000</v>
      </c>
      <c r="AN57" s="317">
        <f>VLOOKUP(D57&amp;E57,计算辅助页面!$V$5:$Y$18,4,0)</f>
        <v>1</v>
      </c>
      <c r="AO57" s="304">
        <f t="shared" si="118"/>
        <v>2160000</v>
      </c>
      <c r="AP57" s="318">
        <f t="shared" si="119"/>
        <v>5073840</v>
      </c>
      <c r="AQ57" s="288" t="s">
        <v>325</v>
      </c>
      <c r="AR57" s="289" t="str">
        <f t="shared" si="111"/>
        <v>Scalo SuperErelletra</v>
      </c>
      <c r="AS57" s="290" t="s">
        <v>925</v>
      </c>
      <c r="AT57" s="291" t="s">
        <v>614</v>
      </c>
      <c r="AU57" s="328" t="s">
        <v>702</v>
      </c>
      <c r="AV57" s="292">
        <v>7</v>
      </c>
      <c r="AW57" s="292">
        <v>329</v>
      </c>
      <c r="AY57" s="292">
        <v>420</v>
      </c>
      <c r="AZ57" s="292" t="s">
        <v>1417</v>
      </c>
      <c r="BA57" s="477">
        <v>166</v>
      </c>
      <c r="BB57" s="476">
        <v>2</v>
      </c>
      <c r="BC57" s="472">
        <v>1.23</v>
      </c>
      <c r="BD57" s="472">
        <v>2.29</v>
      </c>
      <c r="BE57" s="472">
        <v>2.13</v>
      </c>
      <c r="BF57" s="474">
        <f t="shared" si="160"/>
        <v>3254</v>
      </c>
      <c r="BG57" s="476">
        <f t="shared" si="161"/>
        <v>318.3</v>
      </c>
      <c r="BH57" s="480">
        <f t="shared" si="162"/>
        <v>86.95</v>
      </c>
      <c r="BI57" s="480">
        <f t="shared" si="163"/>
        <v>60.23</v>
      </c>
      <c r="BJ57" s="480">
        <f t="shared" si="164"/>
        <v>74.039999999999992</v>
      </c>
      <c r="BK57" s="473">
        <f t="shared" si="10"/>
        <v>2</v>
      </c>
      <c r="BL57" s="473">
        <f t="shared" si="11"/>
        <v>1.230000000000004</v>
      </c>
      <c r="BM57" s="473">
        <f t="shared" si="12"/>
        <v>2.2899999999999991</v>
      </c>
      <c r="BN57" s="473">
        <f t="shared" si="13"/>
        <v>2.1299999999999955</v>
      </c>
      <c r="BO57" s="483">
        <v>12</v>
      </c>
      <c r="BP57" s="293"/>
      <c r="BQ57" s="293"/>
      <c r="BR57" s="293">
        <v>1</v>
      </c>
      <c r="BS57" s="293">
        <v>1</v>
      </c>
      <c r="BT57" s="293"/>
      <c r="BU57" s="293">
        <v>1</v>
      </c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1446</v>
      </c>
      <c r="CK57" s="294"/>
      <c r="CL57" s="294"/>
      <c r="CM57" s="294"/>
      <c r="CN57" s="294"/>
      <c r="CO57" s="295"/>
      <c r="CP57" s="295"/>
      <c r="CQ57" s="295"/>
      <c r="CR57" s="296">
        <v>300</v>
      </c>
      <c r="CS57" s="297">
        <v>75.7</v>
      </c>
      <c r="CT57" s="297">
        <v>39.29</v>
      </c>
      <c r="CU57" s="297">
        <v>54.6</v>
      </c>
      <c r="CV57" s="297">
        <f t="shared" si="165"/>
        <v>16.300000000000011</v>
      </c>
      <c r="CW57" s="297">
        <f t="shared" si="165"/>
        <v>10.019999999999996</v>
      </c>
      <c r="CX57" s="297">
        <f t="shared" si="165"/>
        <v>18.649999999999999</v>
      </c>
      <c r="CY57" s="297">
        <f t="shared" si="165"/>
        <v>17.309999999999995</v>
      </c>
      <c r="CZ57" s="297">
        <f>SUM(CV57:CY57)</f>
        <v>62.28</v>
      </c>
      <c r="DA57" s="297">
        <f>0.32*(P57-CR57)+1.75*(Q57-CS57)+1.13*(R57-CT57)+1.28*(S57-CU57)</f>
        <v>65.982299999999981</v>
      </c>
      <c r="DB57" s="295" t="s">
        <v>1801</v>
      </c>
      <c r="DC57" s="295">
        <v>1</v>
      </c>
      <c r="DD57" s="295"/>
      <c r="DE57" s="295"/>
    </row>
    <row r="58" spans="1:109" ht="21" customHeight="1" thickBot="1">
      <c r="A58" s="299">
        <v>56</v>
      </c>
      <c r="B58" s="338" t="s">
        <v>1061</v>
      </c>
      <c r="C58" s="301" t="s">
        <v>1085</v>
      </c>
      <c r="D58" s="302" t="s">
        <v>151</v>
      </c>
      <c r="E58" s="303" t="s">
        <v>45</v>
      </c>
      <c r="F58" s="327"/>
      <c r="G58" s="328"/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39">
        <v>3144</v>
      </c>
      <c r="P58" s="340">
        <v>305.3</v>
      </c>
      <c r="Q58" s="341">
        <v>76.739999999999995</v>
      </c>
      <c r="R58" s="341">
        <v>82.8</v>
      </c>
      <c r="S58" s="341">
        <v>74.069999999999993</v>
      </c>
      <c r="T58" s="341"/>
      <c r="U58" s="324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116"/>
        <v>60000</v>
      </c>
      <c r="AL58" s="316">
        <f>VLOOKUP(D58&amp;E58,计算辅助页面!$V$5:$Y$18,3,0)</f>
        <v>3</v>
      </c>
      <c r="AM58" s="317">
        <f t="shared" si="117"/>
        <v>180000</v>
      </c>
      <c r="AN58" s="317">
        <f>VLOOKUP(D58&amp;E58,计算辅助页面!$V$5:$Y$18,4,0)</f>
        <v>1</v>
      </c>
      <c r="AO58" s="304">
        <f t="shared" si="118"/>
        <v>2160000</v>
      </c>
      <c r="AP58" s="318">
        <f t="shared" si="119"/>
        <v>5073840</v>
      </c>
      <c r="AQ58" s="288" t="s">
        <v>1062</v>
      </c>
      <c r="AR58" s="289" t="str">
        <f t="shared" si="111"/>
        <v>S1</v>
      </c>
      <c r="AS58" s="290" t="s">
        <v>1064</v>
      </c>
      <c r="AT58" s="291" t="s">
        <v>1065</v>
      </c>
      <c r="AU58" s="328" t="s">
        <v>702</v>
      </c>
      <c r="AV58" s="292">
        <v>24</v>
      </c>
      <c r="AW58" s="292">
        <v>318</v>
      </c>
      <c r="AX58" s="292">
        <v>327</v>
      </c>
      <c r="AY58" s="292">
        <v>415</v>
      </c>
      <c r="AZ58" s="292" t="s">
        <v>1090</v>
      </c>
      <c r="BA58" s="481">
        <v>167</v>
      </c>
      <c r="BB58" s="476">
        <v>1.9</v>
      </c>
      <c r="BC58" s="472">
        <v>1.1200000000000001</v>
      </c>
      <c r="BD58" s="472">
        <v>3.14</v>
      </c>
      <c r="BE58" s="472">
        <v>1.88</v>
      </c>
      <c r="BF58" s="474">
        <f t="shared" si="160"/>
        <v>3311</v>
      </c>
      <c r="BG58" s="476">
        <f t="shared" ref="BG58" si="170">BB58+P58</f>
        <v>307.2</v>
      </c>
      <c r="BH58" s="480">
        <f t="shared" ref="BH58" si="171">BC58+Q58</f>
        <v>77.86</v>
      </c>
      <c r="BI58" s="480">
        <f t="shared" ref="BI58" si="172">BD58+R58</f>
        <v>85.94</v>
      </c>
      <c r="BJ58" s="480">
        <f t="shared" ref="BJ58" si="173">BE58+S58</f>
        <v>75.949999999999989</v>
      </c>
      <c r="BK58" s="473">
        <f t="shared" si="10"/>
        <v>1.8999999999999773</v>
      </c>
      <c r="BL58" s="473">
        <f t="shared" si="11"/>
        <v>1.1200000000000045</v>
      </c>
      <c r="BM58" s="473">
        <f t="shared" si="12"/>
        <v>3.1400000000000006</v>
      </c>
      <c r="BN58" s="473">
        <f t="shared" si="13"/>
        <v>1.8799999999999955</v>
      </c>
      <c r="BO58" s="483">
        <v>1</v>
      </c>
      <c r="BP58" s="293"/>
      <c r="BQ58" s="293"/>
      <c r="BR58" s="293"/>
      <c r="BS58" s="293"/>
      <c r="BT58" s="293"/>
      <c r="BU58" s="293"/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/>
      <c r="CJ58" s="294" t="s">
        <v>1087</v>
      </c>
      <c r="CK58" s="294"/>
      <c r="CL58" s="294"/>
      <c r="CM58" s="294"/>
      <c r="CN58" s="294"/>
      <c r="CO58" s="295"/>
      <c r="CP58" s="295"/>
      <c r="CQ58" s="295"/>
      <c r="CR58" s="296"/>
      <c r="CS58" s="297"/>
      <c r="CT58" s="297"/>
      <c r="CU58" s="297"/>
      <c r="CV58" s="297"/>
      <c r="CW58" s="297"/>
      <c r="CX58" s="297"/>
      <c r="CY58" s="297"/>
      <c r="CZ58" s="297"/>
      <c r="DA58" s="297"/>
      <c r="DB58" s="295"/>
      <c r="DC58" s="295"/>
      <c r="DD58" s="295"/>
      <c r="DE58" s="295"/>
    </row>
    <row r="59" spans="1:109" ht="21" customHeight="1">
      <c r="A59" s="268">
        <v>57</v>
      </c>
      <c r="B59" s="338" t="s">
        <v>245</v>
      </c>
      <c r="C59" s="301" t="s">
        <v>1767</v>
      </c>
      <c r="D59" s="352" t="s">
        <v>151</v>
      </c>
      <c r="E59" s="303" t="s">
        <v>45</v>
      </c>
      <c r="F59" s="304">
        <f>9-LEN(E59)-LEN(SUBSTITUTE(E59,"★",""))</f>
        <v>5</v>
      </c>
      <c r="G59" s="305" t="s">
        <v>62</v>
      </c>
      <c r="H59" s="306">
        <v>35</v>
      </c>
      <c r="I59" s="306">
        <v>15</v>
      </c>
      <c r="J59" s="306">
        <v>21</v>
      </c>
      <c r="K59" s="306">
        <v>32</v>
      </c>
      <c r="L59" s="306" t="s">
        <v>59</v>
      </c>
      <c r="M59" s="306" t="s">
        <v>59</v>
      </c>
      <c r="N59" s="307">
        <f t="shared" si="0"/>
        <v>103</v>
      </c>
      <c r="O59" s="339">
        <v>3199</v>
      </c>
      <c r="P59" s="340">
        <v>323.5</v>
      </c>
      <c r="Q59" s="341">
        <v>84.32</v>
      </c>
      <c r="R59" s="341">
        <v>63.02</v>
      </c>
      <c r="S59" s="341">
        <v>54.67</v>
      </c>
      <c r="T59" s="341">
        <v>5.8490000000000002</v>
      </c>
      <c r="U59" s="311">
        <v>2530</v>
      </c>
      <c r="V59" s="312">
        <f>VLOOKUP($U59,计算辅助页面!$Z$5:$AM$26,COLUMN()-20,0)</f>
        <v>4100</v>
      </c>
      <c r="W59" s="312">
        <f>VLOOKUP($U59,计算辅助页面!$Z$5:$AM$26,COLUMN()-20,0)</f>
        <v>6600</v>
      </c>
      <c r="X59" s="307">
        <f>VLOOKUP($U59,计算辅助页面!$Z$5:$AM$26,COLUMN()-20,0)</f>
        <v>9900</v>
      </c>
      <c r="Y59" s="307">
        <f>VLOOKUP($U59,计算辅助页面!$Z$5:$AM$26,COLUMN()-20,0)</f>
        <v>14300</v>
      </c>
      <c r="Z59" s="313">
        <f>VLOOKUP($U59,计算辅助页面!$Z$5:$AM$26,COLUMN()-20,0)</f>
        <v>20000</v>
      </c>
      <c r="AA59" s="307">
        <f>VLOOKUP($U59,计算辅助页面!$Z$5:$AM$26,COLUMN()-20,0)</f>
        <v>28000</v>
      </c>
      <c r="AB59" s="307">
        <f>VLOOKUP($U59,计算辅助页面!$Z$5:$AM$26,COLUMN()-20,0)</f>
        <v>39000</v>
      </c>
      <c r="AC59" s="307">
        <f>VLOOKUP($U59,计算辅助页面!$Z$5:$AM$26,COLUMN()-20,0)</f>
        <v>55000</v>
      </c>
      <c r="AD59" s="307">
        <f>VLOOKUP($U59,计算辅助页面!$Z$5:$AM$26,COLUMN()-20,0)</f>
        <v>77000</v>
      </c>
      <c r="AE59" s="307">
        <f>VLOOKUP($U59,计算辅助页面!$Z$5:$AM$26,COLUMN()-20,0)</f>
        <v>108000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1457720</v>
      </c>
      <c r="AI59" s="314">
        <v>15000</v>
      </c>
      <c r="AJ59" s="315">
        <f>VLOOKUP(D59&amp;E59,计算辅助页面!$V$5:$Y$18,2,0)</f>
        <v>6</v>
      </c>
      <c r="AK59" s="316">
        <f t="shared" si="116"/>
        <v>30000</v>
      </c>
      <c r="AL59" s="316">
        <f>VLOOKUP(D59&amp;E59,计算辅助页面!$V$5:$Y$18,3,0)</f>
        <v>3</v>
      </c>
      <c r="AM59" s="317">
        <f t="shared" si="117"/>
        <v>90000</v>
      </c>
      <c r="AN59" s="317">
        <f>VLOOKUP(D59&amp;E59,计算辅助页面!$V$5:$Y$18,4,0)</f>
        <v>1</v>
      </c>
      <c r="AO59" s="304">
        <f t="shared" si="118"/>
        <v>1080000</v>
      </c>
      <c r="AP59" s="318">
        <f t="shared" si="119"/>
        <v>2537720</v>
      </c>
      <c r="AQ59" s="288" t="s">
        <v>723</v>
      </c>
      <c r="AR59" s="289" t="str">
        <f t="shared" si="111"/>
        <v>2017 NSX</v>
      </c>
      <c r="AS59" s="290" t="s">
        <v>596</v>
      </c>
      <c r="AT59" s="291" t="s">
        <v>278</v>
      </c>
      <c r="AU59" s="328" t="s">
        <v>702</v>
      </c>
      <c r="AV59" s="292">
        <v>10</v>
      </c>
      <c r="AW59" s="292">
        <v>337</v>
      </c>
      <c r="AY59" s="292">
        <v>432</v>
      </c>
      <c r="AZ59" s="292" t="s">
        <v>1417</v>
      </c>
      <c r="BA59" s="477">
        <v>169</v>
      </c>
      <c r="BB59" s="476">
        <v>2.2000000000000002</v>
      </c>
      <c r="BC59" s="472">
        <v>1.06</v>
      </c>
      <c r="BD59" s="472">
        <v>1.82</v>
      </c>
      <c r="BE59" s="472">
        <v>2.19</v>
      </c>
      <c r="BF59" s="474">
        <f t="shared" si="160"/>
        <v>3368</v>
      </c>
      <c r="BG59" s="476">
        <f t="shared" ref="BG59" si="174">BB59+P59</f>
        <v>325.7</v>
      </c>
      <c r="BH59" s="480">
        <f t="shared" ref="BH59" si="175">BC59+Q59</f>
        <v>85.38</v>
      </c>
      <c r="BI59" s="480">
        <f t="shared" ref="BI59" si="176">BD59+R59</f>
        <v>64.84</v>
      </c>
      <c r="BJ59" s="480">
        <f t="shared" ref="BJ59" si="177">BE59+S59</f>
        <v>56.86</v>
      </c>
      <c r="BK59" s="473">
        <f t="shared" si="10"/>
        <v>2.1999999999999886</v>
      </c>
      <c r="BL59" s="473">
        <f t="shared" si="11"/>
        <v>1.0600000000000023</v>
      </c>
      <c r="BM59" s="473">
        <f t="shared" si="12"/>
        <v>1.8200000000000003</v>
      </c>
      <c r="BN59" s="473">
        <f t="shared" si="13"/>
        <v>2.1899999999999977</v>
      </c>
      <c r="BO59" s="483">
        <v>3</v>
      </c>
      <c r="BP59" s="293"/>
      <c r="BQ59" s="293"/>
      <c r="BR59" s="293">
        <v>1</v>
      </c>
      <c r="BS59" s="293">
        <v>1</v>
      </c>
      <c r="BT59" s="293"/>
      <c r="BU59" s="293">
        <v>1</v>
      </c>
      <c r="BV59" s="293"/>
      <c r="BW59" s="293"/>
      <c r="BX59" s="293">
        <v>1</v>
      </c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>
        <v>1</v>
      </c>
      <c r="CJ59" s="294" t="s">
        <v>1447</v>
      </c>
      <c r="CK59" s="294"/>
      <c r="CL59" s="294"/>
      <c r="CM59" s="294"/>
      <c r="CN59" s="294"/>
      <c r="CO59" s="295"/>
      <c r="CP59" s="295"/>
      <c r="CQ59" s="295"/>
      <c r="CR59" s="296">
        <v>306</v>
      </c>
      <c r="CS59" s="297">
        <v>75.7</v>
      </c>
      <c r="CT59" s="297">
        <v>48.17</v>
      </c>
      <c r="CU59" s="297">
        <v>36.82</v>
      </c>
      <c r="CV59" s="297">
        <f t="shared" ref="CV59:CY60" si="178">P59-CR59</f>
        <v>17.5</v>
      </c>
      <c r="CW59" s="297">
        <f t="shared" si="178"/>
        <v>8.6199999999999903</v>
      </c>
      <c r="CX59" s="297">
        <f t="shared" si="178"/>
        <v>14.850000000000001</v>
      </c>
      <c r="CY59" s="297">
        <f t="shared" si="178"/>
        <v>17.850000000000001</v>
      </c>
      <c r="CZ59" s="297">
        <f>SUM(CV59:CY59)</f>
        <v>58.819999999999993</v>
      </c>
      <c r="DA59" s="297">
        <f>0.32*(P59-CR59)+1.75*(Q59-CS59)+1.13*(R59-CT59)+1.28*(S59-CU59)</f>
        <v>60.313499999999991</v>
      </c>
      <c r="DB59" s="295"/>
      <c r="DC59" s="295"/>
      <c r="DD59" s="295"/>
      <c r="DE59" s="295"/>
    </row>
    <row r="60" spans="1:109" ht="21" customHeight="1" thickBot="1">
      <c r="A60" s="299">
        <v>58</v>
      </c>
      <c r="B60" s="338" t="s">
        <v>165</v>
      </c>
      <c r="C60" s="301" t="s">
        <v>741</v>
      </c>
      <c r="D60" s="352" t="s">
        <v>151</v>
      </c>
      <c r="E60" s="303" t="s">
        <v>175</v>
      </c>
      <c r="F60" s="304">
        <f>9-LEN(E60)-LEN(SUBSTITUTE(E60,"★",""))</f>
        <v>5</v>
      </c>
      <c r="G60" s="305" t="s">
        <v>63</v>
      </c>
      <c r="H60" s="306">
        <v>35</v>
      </c>
      <c r="I60" s="306">
        <v>15</v>
      </c>
      <c r="J60" s="306">
        <v>21</v>
      </c>
      <c r="K60" s="306">
        <v>32</v>
      </c>
      <c r="L60" s="306" t="s">
        <v>59</v>
      </c>
      <c r="M60" s="306" t="s">
        <v>59</v>
      </c>
      <c r="N60" s="307">
        <f t="shared" si="0"/>
        <v>103</v>
      </c>
      <c r="O60" s="339">
        <v>3206</v>
      </c>
      <c r="P60" s="340">
        <v>335.7</v>
      </c>
      <c r="Q60" s="341">
        <v>74.430000000000007</v>
      </c>
      <c r="R60" s="341">
        <v>41.38</v>
      </c>
      <c r="S60" s="341">
        <v>72.91</v>
      </c>
      <c r="T60" s="341">
        <v>8.6829999999999998</v>
      </c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si="116"/>
        <v>60000</v>
      </c>
      <c r="AL60" s="316">
        <f>VLOOKUP(D60&amp;E60,计算辅助页面!$V$5:$Y$18,3,0)</f>
        <v>3</v>
      </c>
      <c r="AM60" s="317">
        <f t="shared" si="117"/>
        <v>180000</v>
      </c>
      <c r="AN60" s="317">
        <f>VLOOKUP(D60&amp;E60,计算辅助页面!$V$5:$Y$18,4,0)</f>
        <v>1</v>
      </c>
      <c r="AO60" s="304">
        <f t="shared" si="118"/>
        <v>2160000</v>
      </c>
      <c r="AP60" s="318">
        <f t="shared" si="119"/>
        <v>5073840</v>
      </c>
      <c r="AQ60" s="288" t="s">
        <v>1027</v>
      </c>
      <c r="AR60" s="289" t="str">
        <f t="shared" si="111"/>
        <v>Alfieri</v>
      </c>
      <c r="AS60" s="290" t="s">
        <v>830</v>
      </c>
      <c r="AT60" s="291" t="s">
        <v>623</v>
      </c>
      <c r="AU60" s="328" t="s">
        <v>702</v>
      </c>
      <c r="AV60" s="292">
        <v>11</v>
      </c>
      <c r="AW60" s="292">
        <v>349</v>
      </c>
      <c r="AY60" s="292">
        <v>453</v>
      </c>
      <c r="AZ60" s="292" t="s">
        <v>1417</v>
      </c>
      <c r="BA60" s="477">
        <v>244</v>
      </c>
      <c r="BB60" s="476">
        <v>3.8</v>
      </c>
      <c r="BC60" s="472">
        <v>1.72</v>
      </c>
      <c r="BD60" s="472">
        <v>1.48</v>
      </c>
      <c r="BE60" s="472">
        <v>2.62</v>
      </c>
      <c r="BF60" s="474">
        <f t="shared" si="160"/>
        <v>3450</v>
      </c>
      <c r="BG60" s="476">
        <f t="shared" ref="BG60:BG61" si="179">BB60+P60</f>
        <v>339.5</v>
      </c>
      <c r="BH60" s="480">
        <f t="shared" ref="BH60:BH61" si="180">BC60+Q60</f>
        <v>76.150000000000006</v>
      </c>
      <c r="BI60" s="480">
        <f t="shared" ref="BI60:BI61" si="181">BD60+R60</f>
        <v>42.86</v>
      </c>
      <c r="BJ60" s="480">
        <f t="shared" ref="BJ60:BJ61" si="182">BE60+S60</f>
        <v>75.53</v>
      </c>
      <c r="BK60" s="473">
        <f t="shared" si="10"/>
        <v>3.8000000000000114</v>
      </c>
      <c r="BL60" s="473">
        <f t="shared" si="11"/>
        <v>1.7199999999999989</v>
      </c>
      <c r="BM60" s="473">
        <f t="shared" si="12"/>
        <v>1.4799999999999969</v>
      </c>
      <c r="BN60" s="473">
        <f t="shared" si="13"/>
        <v>2.6200000000000045</v>
      </c>
      <c r="BO60" s="483">
        <v>6</v>
      </c>
      <c r="BP60" s="293"/>
      <c r="BQ60" s="293"/>
      <c r="BR60" s="293">
        <v>1</v>
      </c>
      <c r="BS60" s="293">
        <v>1</v>
      </c>
      <c r="BT60" s="293"/>
      <c r="BU60" s="293">
        <v>1</v>
      </c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>
        <v>1</v>
      </c>
      <c r="CJ60" s="294" t="s">
        <v>1448</v>
      </c>
      <c r="CK60" s="294"/>
      <c r="CL60" s="294"/>
      <c r="CM60" s="294"/>
      <c r="CN60" s="294"/>
      <c r="CO60" s="295"/>
      <c r="CP60" s="295"/>
      <c r="CQ60" s="295"/>
      <c r="CR60" s="296">
        <v>305</v>
      </c>
      <c r="CS60" s="297">
        <v>60.4</v>
      </c>
      <c r="CT60" s="297">
        <v>29.33</v>
      </c>
      <c r="CU60" s="297">
        <v>51.53</v>
      </c>
      <c r="CV60" s="297">
        <f t="shared" si="178"/>
        <v>30.699999999999989</v>
      </c>
      <c r="CW60" s="297">
        <f t="shared" si="178"/>
        <v>14.030000000000008</v>
      </c>
      <c r="CX60" s="297">
        <f t="shared" si="178"/>
        <v>12.050000000000004</v>
      </c>
      <c r="CY60" s="297">
        <f t="shared" si="178"/>
        <v>21.379999999999995</v>
      </c>
      <c r="CZ60" s="297">
        <f>SUM(CV60:CY60)</f>
        <v>78.16</v>
      </c>
      <c r="DA60" s="297">
        <f>0.32*(P60-CR60)+1.75*(Q60-CS60)+1.13*(R60-CT60)+1.28*(S60-CU60)</f>
        <v>75.359400000000008</v>
      </c>
      <c r="DB60" s="295" t="s">
        <v>1803</v>
      </c>
      <c r="DC60" s="295">
        <v>4</v>
      </c>
      <c r="DD60" s="295"/>
      <c r="DE60" s="295"/>
    </row>
    <row r="61" spans="1:109" ht="21" customHeight="1">
      <c r="A61" s="268">
        <v>59</v>
      </c>
      <c r="B61" s="295" t="s">
        <v>1343</v>
      </c>
      <c r="C61" s="301" t="s">
        <v>1344</v>
      </c>
      <c r="D61" s="352" t="s">
        <v>151</v>
      </c>
      <c r="E61" s="303" t="s">
        <v>175</v>
      </c>
      <c r="F61" s="345"/>
      <c r="G61" s="351"/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93">
        <v>3221</v>
      </c>
      <c r="P61" s="340">
        <v>320.39999999999998</v>
      </c>
      <c r="Q61" s="341">
        <v>80.819999999999993</v>
      </c>
      <c r="R61" s="341">
        <v>70.91</v>
      </c>
      <c r="S61" s="341">
        <v>61.06</v>
      </c>
      <c r="T61" s="341">
        <v>6.6</v>
      </c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16"/>
        <v>60000</v>
      </c>
      <c r="AL61" s="316">
        <f>VLOOKUP(D61&amp;E61,计算辅助页面!$V$5:$Y$18,3,0)</f>
        <v>3</v>
      </c>
      <c r="AM61" s="317">
        <f t="shared" si="117"/>
        <v>180000</v>
      </c>
      <c r="AN61" s="317">
        <f>VLOOKUP(D61&amp;E61,计算辅助页面!$V$5:$Y$18,4,0)</f>
        <v>1</v>
      </c>
      <c r="AO61" s="304">
        <f t="shared" si="118"/>
        <v>2160000</v>
      </c>
      <c r="AP61" s="318">
        <f t="shared" si="119"/>
        <v>5073840</v>
      </c>
      <c r="AQ61" s="288" t="s">
        <v>592</v>
      </c>
      <c r="AR61" s="289" t="str">
        <f t="shared" si="111"/>
        <v>XJR-15</v>
      </c>
      <c r="AS61" s="290" t="s">
        <v>1342</v>
      </c>
      <c r="AT61" s="291" t="s">
        <v>1345</v>
      </c>
      <c r="AU61" s="328" t="s">
        <v>702</v>
      </c>
      <c r="AW61" s="292">
        <v>334</v>
      </c>
      <c r="AY61" s="292">
        <v>427</v>
      </c>
      <c r="AZ61" s="292" t="s">
        <v>1364</v>
      </c>
      <c r="BA61" s="477">
        <v>170</v>
      </c>
      <c r="BB61" s="476">
        <v>1.6</v>
      </c>
      <c r="BC61" s="472">
        <v>1.18</v>
      </c>
      <c r="BD61" s="472">
        <v>2.78</v>
      </c>
      <c r="BE61" s="472">
        <v>2.06</v>
      </c>
      <c r="BF61" s="474">
        <f t="shared" si="160"/>
        <v>3391</v>
      </c>
      <c r="BG61" s="476">
        <f t="shared" si="179"/>
        <v>322</v>
      </c>
      <c r="BH61" s="480">
        <f t="shared" si="180"/>
        <v>82</v>
      </c>
      <c r="BI61" s="480">
        <f t="shared" si="181"/>
        <v>73.69</v>
      </c>
      <c r="BJ61" s="480">
        <f t="shared" si="182"/>
        <v>63.120000000000005</v>
      </c>
      <c r="BK61" s="473">
        <f t="shared" si="10"/>
        <v>1.6000000000000227</v>
      </c>
      <c r="BL61" s="473">
        <f t="shared" si="11"/>
        <v>1.1800000000000068</v>
      </c>
      <c r="BM61" s="473">
        <f t="shared" si="12"/>
        <v>2.7800000000000011</v>
      </c>
      <c r="BN61" s="473">
        <f t="shared" si="13"/>
        <v>2.0600000000000023</v>
      </c>
      <c r="BO61" s="483">
        <v>8</v>
      </c>
      <c r="BP61" s="293"/>
      <c r="BQ61" s="293"/>
      <c r="BR61" s="293"/>
      <c r="BS61" s="293"/>
      <c r="BT61" s="293"/>
      <c r="BU61" s="293"/>
      <c r="BV61" s="293">
        <v>1</v>
      </c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 t="s">
        <v>1358</v>
      </c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 t="s">
        <v>1803</v>
      </c>
      <c r="DC61" s="295">
        <v>4</v>
      </c>
      <c r="DD61" s="295"/>
      <c r="DE61" s="295"/>
    </row>
    <row r="62" spans="1:109" ht="21" customHeight="1" thickBot="1">
      <c r="A62" s="299">
        <v>60</v>
      </c>
      <c r="B62" s="295" t="s">
        <v>1695</v>
      </c>
      <c r="C62" s="301" t="s">
        <v>1696</v>
      </c>
      <c r="D62" s="352" t="s">
        <v>151</v>
      </c>
      <c r="E62" s="303" t="s">
        <v>175</v>
      </c>
      <c r="F62" s="345"/>
      <c r="G62" s="351"/>
      <c r="H62" s="306">
        <v>50</v>
      </c>
      <c r="I62" s="306">
        <v>29</v>
      </c>
      <c r="J62" s="306">
        <v>38</v>
      </c>
      <c r="K62" s="306">
        <v>48</v>
      </c>
      <c r="L62" s="306" t="s">
        <v>59</v>
      </c>
      <c r="M62" s="306" t="s">
        <v>59</v>
      </c>
      <c r="N62" s="307">
        <f t="shared" ref="N62" si="183">IF(COUNTBLANK(H62:M62),"",SUM(H62:M62))</f>
        <v>165</v>
      </c>
      <c r="O62" s="393">
        <v>3229</v>
      </c>
      <c r="P62" s="340">
        <v>312.10000000000002</v>
      </c>
      <c r="Q62" s="341">
        <v>87.92</v>
      </c>
      <c r="R62" s="341">
        <v>63.47</v>
      </c>
      <c r="S62" s="341">
        <v>62.72</v>
      </c>
      <c r="T62" s="341"/>
      <c r="U62" s="311">
        <v>5060</v>
      </c>
      <c r="V62" s="312">
        <f>VLOOKUP($U62,计算辅助页面!$Z$5:$AM$26,COLUMN()-20,0)</f>
        <v>8300</v>
      </c>
      <c r="W62" s="312">
        <f>VLOOKUP($U62,计算辅助页面!$Z$5:$AM$26,COLUMN()-20,0)</f>
        <v>13200</v>
      </c>
      <c r="X62" s="307">
        <f>VLOOKUP($U62,计算辅助页面!$Z$5:$AM$26,COLUMN()-20,0)</f>
        <v>19800</v>
      </c>
      <c r="Y62" s="307">
        <f>VLOOKUP($U62,计算辅助页面!$Z$5:$AM$26,COLUMN()-20,0)</f>
        <v>28600</v>
      </c>
      <c r="Z62" s="313">
        <f>VLOOKUP($U62,计算辅助页面!$Z$5:$AM$26,COLUMN()-20,0)</f>
        <v>40000</v>
      </c>
      <c r="AA62" s="307">
        <f>VLOOKUP($U62,计算辅助页面!$Z$5:$AM$26,COLUMN()-20,0)</f>
        <v>56000</v>
      </c>
      <c r="AB62" s="307">
        <f>VLOOKUP($U62,计算辅助页面!$Z$5:$AM$26,COLUMN()-20,0)</f>
        <v>78500</v>
      </c>
      <c r="AC62" s="307">
        <f>VLOOKUP($U62,计算辅助页面!$Z$5:$AM$26,COLUMN()-20,0)</f>
        <v>110000</v>
      </c>
      <c r="AD62" s="307">
        <f>VLOOKUP($U62,计算辅助页面!$Z$5:$AM$26,COLUMN()-20,0)</f>
        <v>154000</v>
      </c>
      <c r="AE62" s="307">
        <f>VLOOKUP($U62,计算辅助页面!$Z$5:$AM$26,COLUMN()-20,0)</f>
        <v>215000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2913840</v>
      </c>
      <c r="AI62" s="314">
        <v>30000</v>
      </c>
      <c r="AJ62" s="315">
        <f>VLOOKUP(D62&amp;E62,计算辅助页面!$V$5:$Y$18,2,0)</f>
        <v>6</v>
      </c>
      <c r="AK62" s="316">
        <f t="shared" ref="AK62" si="184">IF(AI62,2*AI62,"")</f>
        <v>60000</v>
      </c>
      <c r="AL62" s="316">
        <f>VLOOKUP(D62&amp;E62,计算辅助页面!$V$5:$Y$18,3,0)</f>
        <v>3</v>
      </c>
      <c r="AM62" s="317">
        <f t="shared" ref="AM62" si="185">IF(AN62="×",AN62,IF(AI62,6*AI62,""))</f>
        <v>180000</v>
      </c>
      <c r="AN62" s="317">
        <f>VLOOKUP(D62&amp;E62,计算辅助页面!$V$5:$Y$18,4,0)</f>
        <v>1</v>
      </c>
      <c r="AO62" s="304">
        <f t="shared" ref="AO62" si="186">IF(AI62,IF(AN62="×",4*(AI62*AJ62+AK62*AL62),4*(AI62*AJ62+AK62*AL62+AM62*AN62)),"")</f>
        <v>2160000</v>
      </c>
      <c r="AP62" s="318">
        <f t="shared" ref="AP62" si="187">IF(AND(AH62,AO62),AO62+AH62,"")</f>
        <v>5073840</v>
      </c>
      <c r="AQ62" s="288" t="s">
        <v>561</v>
      </c>
      <c r="AR62" s="289" t="str">
        <f t="shared" si="111"/>
        <v>Mission R</v>
      </c>
      <c r="AS62" s="290" t="s">
        <v>1740</v>
      </c>
      <c r="AT62" s="291" t="s">
        <v>1697</v>
      </c>
      <c r="AU62" s="328" t="s">
        <v>702</v>
      </c>
      <c r="AZ62" s="292" t="s">
        <v>1715</v>
      </c>
      <c r="BK62" s="473" t="str">
        <f t="shared" si="10"/>
        <v/>
      </c>
      <c r="BL62" s="473" t="str">
        <f t="shared" si="11"/>
        <v/>
      </c>
      <c r="BM62" s="473" t="str">
        <f t="shared" si="12"/>
        <v/>
      </c>
      <c r="BN62" s="473" t="str">
        <f t="shared" si="13"/>
        <v/>
      </c>
      <c r="BP62" s="293"/>
      <c r="BQ62" s="293"/>
      <c r="BR62" s="293"/>
      <c r="BS62" s="293"/>
      <c r="BT62" s="293"/>
      <c r="BU62" s="293"/>
      <c r="BV62" s="293"/>
      <c r="BW62" s="293"/>
      <c r="BX62" s="293"/>
      <c r="BY62" s="293"/>
      <c r="BZ62" s="293"/>
      <c r="CA62" s="293"/>
      <c r="CB62" s="293">
        <v>1</v>
      </c>
      <c r="CC62" s="293"/>
      <c r="CD62" s="293"/>
      <c r="CE62" s="293"/>
      <c r="CF62" s="293"/>
      <c r="CG62" s="293"/>
      <c r="CH62" s="293"/>
      <c r="CI62" s="293"/>
      <c r="CJ62" s="294" t="s">
        <v>1733</v>
      </c>
      <c r="CK62" s="294"/>
      <c r="CL62" s="294"/>
      <c r="CM62" s="294"/>
      <c r="CN62" s="294"/>
      <c r="CO62" s="295"/>
      <c r="CP62" s="295"/>
      <c r="CQ62" s="295"/>
      <c r="CR62" s="296"/>
      <c r="CS62" s="297"/>
      <c r="CT62" s="297"/>
      <c r="CU62" s="297"/>
      <c r="CV62" s="297"/>
      <c r="CW62" s="297"/>
      <c r="CX62" s="297"/>
      <c r="CY62" s="297"/>
      <c r="CZ62" s="297"/>
      <c r="DA62" s="297"/>
      <c r="DB62" s="295"/>
      <c r="DC62" s="295"/>
      <c r="DD62" s="295"/>
      <c r="DE62" s="295"/>
    </row>
    <row r="63" spans="1:109" ht="21" customHeight="1">
      <c r="A63" s="268">
        <v>61</v>
      </c>
      <c r="B63" s="295" t="s">
        <v>1409</v>
      </c>
      <c r="C63" s="301" t="s">
        <v>1410</v>
      </c>
      <c r="D63" s="352" t="s">
        <v>1411</v>
      </c>
      <c r="E63" s="303" t="s">
        <v>175</v>
      </c>
      <c r="F63" s="345"/>
      <c r="G63" s="351"/>
      <c r="H63" s="306">
        <v>50</v>
      </c>
      <c r="I63" s="306">
        <v>29</v>
      </c>
      <c r="J63" s="306">
        <v>38</v>
      </c>
      <c r="K63" s="306">
        <v>48</v>
      </c>
      <c r="L63" s="306" t="s">
        <v>59</v>
      </c>
      <c r="M63" s="306" t="s">
        <v>59</v>
      </c>
      <c r="N63" s="307">
        <f t="shared" si="0"/>
        <v>165</v>
      </c>
      <c r="O63" s="393">
        <v>3294</v>
      </c>
      <c r="P63" s="340">
        <v>335.1</v>
      </c>
      <c r="Q63" s="341">
        <v>75.36</v>
      </c>
      <c r="R63" s="341">
        <v>51.75</v>
      </c>
      <c r="S63" s="341">
        <v>59.32</v>
      </c>
      <c r="T63" s="341"/>
      <c r="U63" s="311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16"/>
        <v>60000</v>
      </c>
      <c r="AL63" s="316">
        <f>VLOOKUP(D63&amp;E63,计算辅助页面!$V$5:$Y$18,3,0)</f>
        <v>3</v>
      </c>
      <c r="AM63" s="317">
        <f t="shared" si="117"/>
        <v>180000</v>
      </c>
      <c r="AN63" s="317">
        <f>VLOOKUP(D63&amp;E63,计算辅助页面!$V$5:$Y$18,4,0)</f>
        <v>1</v>
      </c>
      <c r="AO63" s="304">
        <f t="shared" si="118"/>
        <v>2160000</v>
      </c>
      <c r="AP63" s="318">
        <f t="shared" si="119"/>
        <v>5073840</v>
      </c>
      <c r="AQ63" s="288" t="s">
        <v>564</v>
      </c>
      <c r="AR63" s="289" t="str">
        <f t="shared" si="111"/>
        <v>2022 Showcar Vision AMG</v>
      </c>
      <c r="AS63" s="290" t="s">
        <v>1392</v>
      </c>
      <c r="AT63" s="291" t="s">
        <v>1412</v>
      </c>
      <c r="AU63" s="328" t="s">
        <v>702</v>
      </c>
      <c r="AW63" s="292">
        <v>348</v>
      </c>
      <c r="AY63" s="292">
        <v>451</v>
      </c>
      <c r="AZ63" s="292" t="s">
        <v>1404</v>
      </c>
      <c r="BA63" s="477">
        <v>182</v>
      </c>
      <c r="BB63" s="476">
        <v>2.1</v>
      </c>
      <c r="BC63" s="472">
        <v>1.5</v>
      </c>
      <c r="BD63" s="472">
        <v>2.25</v>
      </c>
      <c r="BE63" s="472">
        <v>4.32</v>
      </c>
      <c r="BF63" s="474">
        <f>BA63+O63</f>
        <v>3476</v>
      </c>
      <c r="BG63" s="476">
        <f t="shared" ref="BG63:BG65" si="188">BB63+P63</f>
        <v>337.20000000000005</v>
      </c>
      <c r="BH63" s="480">
        <f t="shared" ref="BH63:BH65" si="189">BC63+Q63</f>
        <v>76.86</v>
      </c>
      <c r="BI63" s="480">
        <f t="shared" ref="BI63:BI65" si="190">BD63+R63</f>
        <v>54</v>
      </c>
      <c r="BJ63" s="480">
        <f t="shared" ref="BJ63:BJ65" si="191">BE63+S63</f>
        <v>63.64</v>
      </c>
      <c r="BK63" s="473">
        <f t="shared" si="10"/>
        <v>2.1000000000000227</v>
      </c>
      <c r="BL63" s="473">
        <f t="shared" si="11"/>
        <v>1.5</v>
      </c>
      <c r="BM63" s="473">
        <f t="shared" si="12"/>
        <v>2.25</v>
      </c>
      <c r="BN63" s="473">
        <f t="shared" si="13"/>
        <v>4.32</v>
      </c>
      <c r="BO63" s="483">
        <v>12</v>
      </c>
      <c r="BP63" s="293"/>
      <c r="BQ63" s="293"/>
      <c r="BR63" s="293"/>
      <c r="BS63" s="293"/>
      <c r="BT63" s="293"/>
      <c r="BU63" s="293"/>
      <c r="BV63" s="293"/>
      <c r="BW63" s="293"/>
      <c r="BX63" s="293"/>
      <c r="BY63" s="293"/>
      <c r="BZ63" s="293"/>
      <c r="CA63" s="293"/>
      <c r="CB63" s="293">
        <v>1</v>
      </c>
      <c r="CC63" s="293"/>
      <c r="CD63" s="293"/>
      <c r="CE63" s="293"/>
      <c r="CF63" s="293"/>
      <c r="CG63" s="293"/>
      <c r="CH63" s="293"/>
      <c r="CI63" s="293"/>
      <c r="CJ63" s="294" t="s">
        <v>1413</v>
      </c>
      <c r="CK63" s="294"/>
      <c r="CL63" s="294"/>
      <c r="CM63" s="294"/>
      <c r="CN63" s="294"/>
      <c r="CO63" s="295"/>
      <c r="CP63" s="295"/>
      <c r="CQ63" s="295"/>
      <c r="CR63" s="296"/>
      <c r="CS63" s="297"/>
      <c r="CT63" s="297"/>
      <c r="CU63" s="297"/>
      <c r="CV63" s="297"/>
      <c r="CW63" s="297"/>
      <c r="CX63" s="297"/>
      <c r="CY63" s="297"/>
      <c r="CZ63" s="297"/>
      <c r="DA63" s="297"/>
      <c r="DB63" s="295" t="s">
        <v>1803</v>
      </c>
      <c r="DC63" s="295">
        <v>4</v>
      </c>
      <c r="DD63" s="295"/>
      <c r="DE63" s="295"/>
    </row>
    <row r="64" spans="1:109" ht="21" customHeight="1" thickBot="1">
      <c r="A64" s="299">
        <v>62</v>
      </c>
      <c r="B64" s="394" t="s">
        <v>1169</v>
      </c>
      <c r="C64" s="301" t="s">
        <v>1170</v>
      </c>
      <c r="D64" s="352" t="s">
        <v>151</v>
      </c>
      <c r="E64" s="303" t="s">
        <v>175</v>
      </c>
      <c r="F64" s="345"/>
      <c r="G64" s="351"/>
      <c r="H64" s="395">
        <v>50</v>
      </c>
      <c r="I64" s="395">
        <v>29</v>
      </c>
      <c r="J64" s="395">
        <v>38</v>
      </c>
      <c r="K64" s="395">
        <v>48</v>
      </c>
      <c r="L64" s="306" t="s">
        <v>59</v>
      </c>
      <c r="M64" s="306" t="s">
        <v>59</v>
      </c>
      <c r="N64" s="307">
        <f t="shared" si="0"/>
        <v>165</v>
      </c>
      <c r="O64" s="396">
        <v>3334</v>
      </c>
      <c r="P64" s="340">
        <v>319.60000000000002</v>
      </c>
      <c r="Q64" s="341">
        <v>82.32</v>
      </c>
      <c r="R64" s="341">
        <v>62.53</v>
      </c>
      <c r="S64" s="341">
        <v>63.22</v>
      </c>
      <c r="T64" s="341"/>
      <c r="U64" s="324">
        <v>5060</v>
      </c>
      <c r="V64" s="312">
        <f>VLOOKUP($U64,计算辅助页面!$Z$5:$AM$26,COLUMN()-20,0)</f>
        <v>8300</v>
      </c>
      <c r="W64" s="312">
        <f>VLOOKUP($U64,计算辅助页面!$Z$5:$AM$26,COLUMN()-20,0)</f>
        <v>13200</v>
      </c>
      <c r="X64" s="307">
        <f>VLOOKUP($U64,计算辅助页面!$Z$5:$AM$26,COLUMN()-20,0)</f>
        <v>19800</v>
      </c>
      <c r="Y64" s="307">
        <f>VLOOKUP($U64,计算辅助页面!$Z$5:$AM$26,COLUMN()-20,0)</f>
        <v>28600</v>
      </c>
      <c r="Z64" s="313">
        <f>VLOOKUP($U64,计算辅助页面!$Z$5:$AM$26,COLUMN()-20,0)</f>
        <v>40000</v>
      </c>
      <c r="AA64" s="307">
        <f>VLOOKUP($U64,计算辅助页面!$Z$5:$AM$26,COLUMN()-20,0)</f>
        <v>56000</v>
      </c>
      <c r="AB64" s="307">
        <f>VLOOKUP($U64,计算辅助页面!$Z$5:$AM$26,COLUMN()-20,0)</f>
        <v>78500</v>
      </c>
      <c r="AC64" s="307">
        <f>VLOOKUP($U64,计算辅助页面!$Z$5:$AM$26,COLUMN()-20,0)</f>
        <v>110000</v>
      </c>
      <c r="AD64" s="307">
        <f>VLOOKUP($U64,计算辅助页面!$Z$5:$AM$26,COLUMN()-20,0)</f>
        <v>154000</v>
      </c>
      <c r="AE64" s="307">
        <f>VLOOKUP($U64,计算辅助页面!$Z$5:$AM$26,COLUMN()-20,0)</f>
        <v>215000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2913840</v>
      </c>
      <c r="AI64" s="314">
        <v>30000</v>
      </c>
      <c r="AJ64" s="315">
        <f>VLOOKUP(D64&amp;E64,计算辅助页面!$V$5:$Y$18,2,0)</f>
        <v>6</v>
      </c>
      <c r="AK64" s="316">
        <f t="shared" si="116"/>
        <v>60000</v>
      </c>
      <c r="AL64" s="316">
        <f>VLOOKUP(D64&amp;E64,计算辅助页面!$V$5:$Y$18,3,0)</f>
        <v>3</v>
      </c>
      <c r="AM64" s="317">
        <f t="shared" si="117"/>
        <v>180000</v>
      </c>
      <c r="AN64" s="317">
        <f>VLOOKUP(D64&amp;E64,计算辅助页面!$V$5:$Y$18,4,0)</f>
        <v>1</v>
      </c>
      <c r="AO64" s="304">
        <f t="shared" si="118"/>
        <v>2160000</v>
      </c>
      <c r="AP64" s="318">
        <f t="shared" si="119"/>
        <v>5073840</v>
      </c>
      <c r="AQ64" s="288" t="s">
        <v>567</v>
      </c>
      <c r="AR64" s="289" t="str">
        <f t="shared" si="111"/>
        <v>Monza SP1</v>
      </c>
      <c r="AS64" s="290" t="s">
        <v>1167</v>
      </c>
      <c r="AT64" s="291" t="s">
        <v>1171</v>
      </c>
      <c r="AU64" s="328" t="s">
        <v>702</v>
      </c>
      <c r="AV64" s="292">
        <v>45</v>
      </c>
      <c r="AW64" s="292">
        <v>332</v>
      </c>
      <c r="AY64" s="292">
        <v>424</v>
      </c>
      <c r="AZ64" s="292" t="s">
        <v>1070</v>
      </c>
      <c r="BA64" s="477">
        <v>173</v>
      </c>
      <c r="BB64" s="476">
        <v>2.4</v>
      </c>
      <c r="BC64" s="472">
        <v>1.03</v>
      </c>
      <c r="BD64" s="472">
        <v>2.5099999999999998</v>
      </c>
      <c r="BE64" s="472">
        <v>3.74</v>
      </c>
      <c r="BF64" s="474">
        <f>BA64+O64</f>
        <v>3507</v>
      </c>
      <c r="BG64" s="476">
        <f t="shared" si="188"/>
        <v>322</v>
      </c>
      <c r="BH64" s="480">
        <f t="shared" si="189"/>
        <v>83.35</v>
      </c>
      <c r="BI64" s="480">
        <f t="shared" si="190"/>
        <v>65.040000000000006</v>
      </c>
      <c r="BJ64" s="480">
        <f t="shared" si="191"/>
        <v>66.959999999999994</v>
      </c>
      <c r="BK64" s="473">
        <f t="shared" si="10"/>
        <v>2.3999999999999773</v>
      </c>
      <c r="BL64" s="473">
        <f t="shared" si="11"/>
        <v>1.0300000000000011</v>
      </c>
      <c r="BM64" s="473">
        <f t="shared" si="12"/>
        <v>2.5100000000000051</v>
      </c>
      <c r="BN64" s="473">
        <f t="shared" si="13"/>
        <v>3.7399999999999949</v>
      </c>
      <c r="BO64" s="483">
        <v>12</v>
      </c>
      <c r="BP64" s="293"/>
      <c r="BQ64" s="293"/>
      <c r="BR64" s="293"/>
      <c r="BS64" s="293"/>
      <c r="BT64" s="293"/>
      <c r="BU64" s="293"/>
      <c r="BV64" s="293">
        <v>1</v>
      </c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/>
      <c r="CJ64" s="294" t="s">
        <v>841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 t="s">
        <v>1803</v>
      </c>
      <c r="DC64" s="295">
        <v>3</v>
      </c>
      <c r="DD64" s="295"/>
      <c r="DE64" s="295"/>
    </row>
    <row r="65" spans="1:109" ht="21" customHeight="1">
      <c r="A65" s="268">
        <v>63</v>
      </c>
      <c r="B65" s="338" t="s">
        <v>1820</v>
      </c>
      <c r="C65" s="301" t="s">
        <v>861</v>
      </c>
      <c r="D65" s="352" t="s">
        <v>151</v>
      </c>
      <c r="E65" s="303" t="s">
        <v>175</v>
      </c>
      <c r="F65" s="345"/>
      <c r="G65" s="351"/>
      <c r="H65" s="306" t="s">
        <v>448</v>
      </c>
      <c r="I65" s="320">
        <v>25</v>
      </c>
      <c r="J65" s="320">
        <v>38</v>
      </c>
      <c r="K65" s="320">
        <v>52</v>
      </c>
      <c r="L65" s="306" t="s">
        <v>59</v>
      </c>
      <c r="M65" s="306" t="s">
        <v>59</v>
      </c>
      <c r="N65" s="307">
        <f t="shared" si="0"/>
        <v>115</v>
      </c>
      <c r="O65" s="339">
        <v>3392</v>
      </c>
      <c r="P65" s="340">
        <v>321.7</v>
      </c>
      <c r="Q65" s="341">
        <v>87.51</v>
      </c>
      <c r="R65" s="341">
        <v>68.27</v>
      </c>
      <c r="S65" s="341">
        <v>45.8</v>
      </c>
      <c r="T65" s="341">
        <v>4.7300000000000004</v>
      </c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si="116"/>
        <v>60000</v>
      </c>
      <c r="AL65" s="316">
        <f>VLOOKUP(D65&amp;E65,计算辅助页面!$V$5:$Y$18,3,0)</f>
        <v>3</v>
      </c>
      <c r="AM65" s="317">
        <f t="shared" si="117"/>
        <v>180000</v>
      </c>
      <c r="AN65" s="317">
        <f>VLOOKUP(D65&amp;E65,计算辅助页面!$V$5:$Y$18,4,0)</f>
        <v>1</v>
      </c>
      <c r="AO65" s="304">
        <f t="shared" si="118"/>
        <v>2160000</v>
      </c>
      <c r="AP65" s="318">
        <f t="shared" si="119"/>
        <v>5073840</v>
      </c>
      <c r="AQ65" s="288" t="s">
        <v>1026</v>
      </c>
      <c r="AR65" s="289" t="str">
        <f t="shared" si="111"/>
        <v>Corsa RRTurbo🔑</v>
      </c>
      <c r="AS65" s="290" t="s">
        <v>876</v>
      </c>
      <c r="AT65" s="291" t="s">
        <v>881</v>
      </c>
      <c r="AU65" s="328" t="s">
        <v>702</v>
      </c>
      <c r="AW65" s="292">
        <v>335</v>
      </c>
      <c r="AY65" s="292">
        <v>429</v>
      </c>
      <c r="AZ65" s="292" t="s">
        <v>1299</v>
      </c>
      <c r="BA65" s="477">
        <v>173</v>
      </c>
      <c r="BB65" s="476">
        <v>2.1</v>
      </c>
      <c r="BC65" s="472">
        <v>0.79</v>
      </c>
      <c r="BD65" s="472">
        <v>3.55</v>
      </c>
      <c r="BE65" s="472">
        <v>3.56</v>
      </c>
      <c r="BF65" s="474">
        <f>BA65+O65</f>
        <v>3565</v>
      </c>
      <c r="BG65" s="476">
        <f t="shared" si="188"/>
        <v>323.8</v>
      </c>
      <c r="BH65" s="480">
        <f t="shared" si="189"/>
        <v>88.300000000000011</v>
      </c>
      <c r="BI65" s="480">
        <f t="shared" si="190"/>
        <v>71.819999999999993</v>
      </c>
      <c r="BJ65" s="480">
        <f t="shared" si="191"/>
        <v>49.36</v>
      </c>
      <c r="BK65" s="473">
        <f t="shared" si="10"/>
        <v>2.1000000000000227</v>
      </c>
      <c r="BL65" s="473">
        <f t="shared" si="11"/>
        <v>0.79000000000000625</v>
      </c>
      <c r="BM65" s="473">
        <f t="shared" si="12"/>
        <v>3.5499999999999972</v>
      </c>
      <c r="BN65" s="473">
        <f t="shared" si="13"/>
        <v>3.5600000000000023</v>
      </c>
      <c r="BO65" s="483">
        <v>12</v>
      </c>
      <c r="BP65" s="293"/>
      <c r="BQ65" s="293"/>
      <c r="BR65" s="293"/>
      <c r="BS65" s="293"/>
      <c r="BT65" s="293"/>
      <c r="BU65" s="293"/>
      <c r="BV65" s="293"/>
      <c r="BW65" s="293">
        <v>1</v>
      </c>
      <c r="BX65" s="293"/>
      <c r="BY65" s="293"/>
      <c r="BZ65" s="293"/>
      <c r="CA65" s="293"/>
      <c r="CB65" s="293"/>
      <c r="CC65" s="293">
        <v>1</v>
      </c>
      <c r="CD65" s="293"/>
      <c r="CE65" s="293"/>
      <c r="CF65" s="293"/>
      <c r="CG65" s="293"/>
      <c r="CH65" s="293"/>
      <c r="CI65" s="293"/>
      <c r="CJ65" s="294"/>
      <c r="CK65" s="294"/>
      <c r="CL65" s="294"/>
      <c r="CM65" s="294"/>
      <c r="CN65" s="294"/>
      <c r="CO65" s="295"/>
      <c r="CP65" s="295"/>
      <c r="CQ65" s="295"/>
      <c r="CR65" s="296">
        <v>305</v>
      </c>
      <c r="CS65" s="297">
        <v>81.099999999999994</v>
      </c>
      <c r="CT65" s="297">
        <v>39.39</v>
      </c>
      <c r="CU65" s="297">
        <v>17.309999999999999</v>
      </c>
      <c r="CV65" s="297">
        <f>P65-CR65</f>
        <v>16.699999999999989</v>
      </c>
      <c r="CW65" s="297">
        <f>Q65-CS65</f>
        <v>6.4100000000000108</v>
      </c>
      <c r="CX65" s="297">
        <f>R65-CT65</f>
        <v>28.879999999999995</v>
      </c>
      <c r="CY65" s="297">
        <f>S65-CU65</f>
        <v>28.49</v>
      </c>
      <c r="CZ65" s="297">
        <f>SUM(CV65:CY65)</f>
        <v>80.47999999999999</v>
      </c>
      <c r="DA65" s="297">
        <f>0.32*(P65-CR65)+1.75*(Q65-CS65)+1.13*(R65-CT65)+1.28*(S65-CU65)</f>
        <v>85.663100000000014</v>
      </c>
      <c r="DB65" s="295" t="s">
        <v>1803</v>
      </c>
      <c r="DC65" s="295">
        <v>3</v>
      </c>
      <c r="DD65" s="295"/>
      <c r="DE65" s="295"/>
    </row>
    <row r="66" spans="1:109" ht="21" customHeight="1" thickBot="1">
      <c r="A66" s="299">
        <v>64</v>
      </c>
      <c r="B66" s="338" t="s">
        <v>1614</v>
      </c>
      <c r="C66" s="301" t="s">
        <v>1615</v>
      </c>
      <c r="D66" s="352" t="s">
        <v>197</v>
      </c>
      <c r="E66" s="303" t="s">
        <v>170</v>
      </c>
      <c r="F66" s="345"/>
      <c r="G66" s="351"/>
      <c r="H66" s="306">
        <v>35</v>
      </c>
      <c r="I66" s="306">
        <v>15</v>
      </c>
      <c r="J66" s="306">
        <v>21</v>
      </c>
      <c r="K66" s="306">
        <v>28</v>
      </c>
      <c r="L66" s="306">
        <v>35</v>
      </c>
      <c r="M66" s="306" t="s">
        <v>59</v>
      </c>
      <c r="N66" s="307">
        <f t="shared" ref="N66" si="192">IF(COUNTBLANK(H66:M66),"",SUM(H66:M66))</f>
        <v>134</v>
      </c>
      <c r="O66" s="339">
        <v>3412</v>
      </c>
      <c r="P66" s="340">
        <v>304.60000000000002</v>
      </c>
      <c r="Q66" s="341">
        <v>87.43</v>
      </c>
      <c r="R66" s="341">
        <v>83.66</v>
      </c>
      <c r="S66" s="341">
        <v>75.040000000000006</v>
      </c>
      <c r="T66" s="341"/>
      <c r="U66" s="324">
        <v>7130</v>
      </c>
      <c r="V66" s="312">
        <f>VLOOKUP($U66,计算辅助页面!$Z$5:$AM$26,COLUMN()-20,0)</f>
        <v>11600</v>
      </c>
      <c r="W66" s="312">
        <f>VLOOKUP($U66,计算辅助页面!$Z$5:$AM$26,COLUMN()-20,0)</f>
        <v>18600</v>
      </c>
      <c r="X66" s="307">
        <f>VLOOKUP($U66,计算辅助页面!$Z$5:$AM$26,COLUMN()-20,0)</f>
        <v>27900</v>
      </c>
      <c r="Y66" s="307">
        <f>VLOOKUP($U66,计算辅助页面!$Z$5:$AM$26,COLUMN()-20,0)</f>
        <v>40300</v>
      </c>
      <c r="Z66" s="313">
        <f>VLOOKUP($U66,计算辅助页面!$Z$5:$AM$26,COLUMN()-20,0)</f>
        <v>56500</v>
      </c>
      <c r="AA66" s="307">
        <f>VLOOKUP($U66,计算辅助页面!$Z$5:$AM$26,COLUMN()-20,0)</f>
        <v>79000</v>
      </c>
      <c r="AB66" s="307">
        <f>VLOOKUP($U66,计算辅助页面!$Z$5:$AM$26,COLUMN()-20,0)</f>
        <v>110500</v>
      </c>
      <c r="AC66" s="307">
        <f>VLOOKUP($U66,计算辅助页面!$Z$5:$AM$26,COLUMN()-20,0)</f>
        <v>155000</v>
      </c>
      <c r="AD66" s="307">
        <f>VLOOKUP($U66,计算辅助页面!$Z$5:$AM$26,COLUMN()-20,0)</f>
        <v>216500</v>
      </c>
      <c r="AE66" s="307">
        <f>VLOOKUP($U66,计算辅助页面!$Z$5:$AM$26,COLUMN()-20,0)</f>
        <v>303000</v>
      </c>
      <c r="AF66" s="307">
        <f>VLOOKUP($U66,计算辅助页面!$Z$5:$AM$26,COLUMN()-20,0)</f>
        <v>425000</v>
      </c>
      <c r="AG66" s="307" t="str">
        <f>VLOOKUP($U66,计算辅助页面!$Z$5:$AM$26,COLUMN()-20,0)</f>
        <v>×</v>
      </c>
      <c r="AH66" s="304">
        <f>VLOOKUP($U66,计算辅助页面!$Z$5:$AM$26,COLUMN()-20,0)</f>
        <v>5804120</v>
      </c>
      <c r="AI66" s="334">
        <v>40000</v>
      </c>
      <c r="AJ66" s="346">
        <f>VLOOKUP(D66&amp;E66,计算辅助页面!$V$5:$Y$18,2,0)</f>
        <v>9</v>
      </c>
      <c r="AK66" s="347">
        <f t="shared" ref="AK66" si="193">IF(AI66,2*AI66,"")</f>
        <v>80000</v>
      </c>
      <c r="AL66" s="347">
        <f>VLOOKUP(D66&amp;E66,计算辅助页面!$V$5:$Y$18,3,0)</f>
        <v>4</v>
      </c>
      <c r="AM66" s="348">
        <f t="shared" ref="AM66" si="194">IF(AN66="×",AN66,IF(AI66,6*AI66,""))</f>
        <v>240000</v>
      </c>
      <c r="AN66" s="348">
        <f>VLOOKUP(D66&amp;E66,计算辅助页面!$V$5:$Y$18,4,0)</f>
        <v>2</v>
      </c>
      <c r="AO66" s="345">
        <f t="shared" ref="AO66" si="195">IF(AI66,IF(AN66="×",4*(AI66*AJ66+AK66*AL66),4*(AI66*AJ66+AK66*AL66+AM66*AN66)),"")</f>
        <v>4640000</v>
      </c>
      <c r="AP66" s="349">
        <f t="shared" ref="AP66" si="196">IF(AND(AH66,AO66),AO66+AH66,"")</f>
        <v>10444120</v>
      </c>
      <c r="AQ66" s="288" t="s">
        <v>1616</v>
      </c>
      <c r="AR66" s="289" t="str">
        <f t="shared" si="111"/>
        <v>Gen 2 Asphalt Edition</v>
      </c>
      <c r="AS66" s="290" t="s">
        <v>1600</v>
      </c>
      <c r="AT66" s="291" t="s">
        <v>1617</v>
      </c>
      <c r="AU66" s="386" t="s">
        <v>703</v>
      </c>
      <c r="AW66" s="292">
        <v>317</v>
      </c>
      <c r="AY66" s="292">
        <v>405</v>
      </c>
      <c r="AZ66" s="292" t="s">
        <v>1618</v>
      </c>
      <c r="BA66" s="481">
        <f>BF66-O66</f>
        <v>165</v>
      </c>
      <c r="BB66" s="476">
        <f>BK66</f>
        <v>2.5999999999999659</v>
      </c>
      <c r="BC66" s="472">
        <f t="shared" ref="BC66" si="197">BL66</f>
        <v>1.3199999999999932</v>
      </c>
      <c r="BD66" s="472">
        <f t="shared" ref="BD66" si="198">BM66</f>
        <v>2.980000000000004</v>
      </c>
      <c r="BE66" s="472">
        <f t="shared" ref="BE66" si="199">BN66</f>
        <v>2.769999999999996</v>
      </c>
      <c r="BF66" s="474">
        <v>3577</v>
      </c>
      <c r="BG66" s="476">
        <v>307.2</v>
      </c>
      <c r="BH66" s="480">
        <v>88.75</v>
      </c>
      <c r="BI66" s="480">
        <v>86.64</v>
      </c>
      <c r="BJ66" s="480">
        <v>77.81</v>
      </c>
      <c r="BK66" s="473">
        <f t="shared" si="10"/>
        <v>2.5999999999999659</v>
      </c>
      <c r="BL66" s="473">
        <f t="shared" si="11"/>
        <v>1.3199999999999932</v>
      </c>
      <c r="BM66" s="473">
        <f t="shared" si="12"/>
        <v>2.980000000000004</v>
      </c>
      <c r="BN66" s="473">
        <f t="shared" si="13"/>
        <v>2.769999999999996</v>
      </c>
      <c r="BO66" s="483">
        <v>1</v>
      </c>
      <c r="BP66" s="293"/>
      <c r="BQ66" s="293"/>
      <c r="BR66" s="293"/>
      <c r="BS66" s="293"/>
      <c r="BT66" s="293"/>
      <c r="BU66" s="293"/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3"/>
      <c r="CJ66" s="294" t="s">
        <v>1624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/>
      <c r="DC66" s="295"/>
      <c r="DD66" s="295"/>
      <c r="DE66" s="295"/>
    </row>
    <row r="67" spans="1:109" ht="21" customHeight="1">
      <c r="A67" s="268">
        <v>65</v>
      </c>
      <c r="B67" s="338" t="s">
        <v>1598</v>
      </c>
      <c r="C67" s="301" t="s">
        <v>1207</v>
      </c>
      <c r="D67" s="352" t="s">
        <v>197</v>
      </c>
      <c r="E67" s="303" t="s">
        <v>170</v>
      </c>
      <c r="F67" s="345"/>
      <c r="G67" s="351"/>
      <c r="H67" s="306">
        <v>35</v>
      </c>
      <c r="I67" s="306">
        <v>15</v>
      </c>
      <c r="J67" s="306">
        <v>21</v>
      </c>
      <c r="K67" s="306">
        <v>28</v>
      </c>
      <c r="L67" s="306">
        <v>35</v>
      </c>
      <c r="M67" s="306" t="s">
        <v>59</v>
      </c>
      <c r="N67" s="307">
        <f t="shared" si="0"/>
        <v>134</v>
      </c>
      <c r="O67" s="339">
        <v>3483</v>
      </c>
      <c r="P67" s="340">
        <v>338.7</v>
      </c>
      <c r="Q67" s="341">
        <v>78.28</v>
      </c>
      <c r="R67" s="341">
        <v>48.14</v>
      </c>
      <c r="S67" s="341">
        <v>62.98</v>
      </c>
      <c r="T67" s="341"/>
      <c r="U67" s="324">
        <v>7130</v>
      </c>
      <c r="V67" s="312">
        <f>VLOOKUP($U67,计算辅助页面!$Z$5:$AM$26,COLUMN()-20,0)</f>
        <v>11600</v>
      </c>
      <c r="W67" s="312">
        <f>VLOOKUP($U67,计算辅助页面!$Z$5:$AM$26,COLUMN()-20,0)</f>
        <v>18600</v>
      </c>
      <c r="X67" s="307">
        <f>VLOOKUP($U67,计算辅助页面!$Z$5:$AM$26,COLUMN()-20,0)</f>
        <v>27900</v>
      </c>
      <c r="Y67" s="307">
        <f>VLOOKUP($U67,计算辅助页面!$Z$5:$AM$26,COLUMN()-20,0)</f>
        <v>40300</v>
      </c>
      <c r="Z67" s="313">
        <f>VLOOKUP($U67,计算辅助页面!$Z$5:$AM$26,COLUMN()-20,0)</f>
        <v>56500</v>
      </c>
      <c r="AA67" s="307">
        <f>VLOOKUP($U67,计算辅助页面!$Z$5:$AM$26,COLUMN()-20,0)</f>
        <v>79000</v>
      </c>
      <c r="AB67" s="307">
        <f>VLOOKUP($U67,计算辅助页面!$Z$5:$AM$26,COLUMN()-20,0)</f>
        <v>110500</v>
      </c>
      <c r="AC67" s="307">
        <f>VLOOKUP($U67,计算辅助页面!$Z$5:$AM$26,COLUMN()-20,0)</f>
        <v>155000</v>
      </c>
      <c r="AD67" s="307">
        <f>VLOOKUP($U67,计算辅助页面!$Z$5:$AM$26,COLUMN()-20,0)</f>
        <v>216500</v>
      </c>
      <c r="AE67" s="307">
        <f>VLOOKUP($U67,计算辅助页面!$Z$5:$AM$26,COLUMN()-20,0)</f>
        <v>303000</v>
      </c>
      <c r="AF67" s="307">
        <f>VLOOKUP($U67,计算辅助页面!$Z$5:$AM$26,COLUMN()-20,0)</f>
        <v>425000</v>
      </c>
      <c r="AG67" s="307" t="str">
        <f>VLOOKUP($U67,计算辅助页面!$Z$5:$AM$26,COLUMN()-20,0)</f>
        <v>×</v>
      </c>
      <c r="AH67" s="304">
        <f>VLOOKUP($U67,计算辅助页面!$Z$5:$AM$26,COLUMN()-20,0)</f>
        <v>5804120</v>
      </c>
      <c r="AI67" s="334">
        <v>40000</v>
      </c>
      <c r="AJ67" s="346">
        <f>VLOOKUP(D67&amp;E67,计算辅助页面!$V$5:$Y$18,2,0)</f>
        <v>9</v>
      </c>
      <c r="AK67" s="347">
        <f t="shared" si="116"/>
        <v>80000</v>
      </c>
      <c r="AL67" s="347">
        <f>VLOOKUP(D67&amp;E67,计算辅助页面!$V$5:$Y$18,3,0)</f>
        <v>4</v>
      </c>
      <c r="AM67" s="348">
        <f t="shared" si="117"/>
        <v>240000</v>
      </c>
      <c r="AN67" s="348">
        <f>VLOOKUP(D67&amp;E67,计算辅助页面!$V$5:$Y$18,4,0)</f>
        <v>2</v>
      </c>
      <c r="AO67" s="345">
        <f t="shared" si="118"/>
        <v>4640000</v>
      </c>
      <c r="AP67" s="349">
        <f t="shared" si="119"/>
        <v>10444120</v>
      </c>
      <c r="AQ67" s="288" t="s">
        <v>592</v>
      </c>
      <c r="AR67" s="289" t="str">
        <f t="shared" si="111"/>
        <v>XE SV Project 8</v>
      </c>
      <c r="AS67" s="290" t="s">
        <v>1200</v>
      </c>
      <c r="AT67" s="291" t="s">
        <v>1208</v>
      </c>
      <c r="AU67" s="386" t="s">
        <v>703</v>
      </c>
      <c r="AW67" s="292">
        <v>352</v>
      </c>
      <c r="AY67" s="292">
        <v>458</v>
      </c>
      <c r="AZ67" s="292" t="s">
        <v>1070</v>
      </c>
      <c r="BA67" s="481">
        <v>154</v>
      </c>
      <c r="BB67" s="476">
        <v>1.8</v>
      </c>
      <c r="BC67" s="472">
        <v>1.02</v>
      </c>
      <c r="BD67" s="472">
        <v>1.55</v>
      </c>
      <c r="BE67" s="472">
        <v>2.7</v>
      </c>
      <c r="BF67" s="474">
        <f t="shared" ref="BF67:BF72" si="200">BA67+O67</f>
        <v>3637</v>
      </c>
      <c r="BG67" s="476">
        <f t="shared" ref="BG67" si="201">BB67+P67</f>
        <v>340.5</v>
      </c>
      <c r="BH67" s="480">
        <f t="shared" ref="BH67" si="202">BC67+Q67</f>
        <v>79.3</v>
      </c>
      <c r="BI67" s="480">
        <f t="shared" ref="BI67" si="203">BD67+R67</f>
        <v>49.69</v>
      </c>
      <c r="BJ67" s="480">
        <f t="shared" ref="BJ67" si="204">BE67+S67</f>
        <v>65.679999999999993</v>
      </c>
      <c r="BK67" s="473">
        <f t="shared" si="10"/>
        <v>1.8000000000000114</v>
      </c>
      <c r="BL67" s="473">
        <f t="shared" si="11"/>
        <v>1.019999999999996</v>
      </c>
      <c r="BM67" s="473">
        <f t="shared" si="12"/>
        <v>1.5499999999999972</v>
      </c>
      <c r="BN67" s="473">
        <f t="shared" si="13"/>
        <v>2.6999999999999957</v>
      </c>
      <c r="BO67" s="483">
        <v>1</v>
      </c>
      <c r="BP67" s="293"/>
      <c r="BQ67" s="293"/>
      <c r="BR67" s="293"/>
      <c r="BS67" s="293"/>
      <c r="BT67" s="293"/>
      <c r="BU67" s="293"/>
      <c r="BV67" s="293">
        <v>1</v>
      </c>
      <c r="BW67" s="293"/>
      <c r="BX67" s="293"/>
      <c r="BY67" s="293"/>
      <c r="BZ67" s="293"/>
      <c r="CA67" s="293"/>
      <c r="CB67" s="293"/>
      <c r="CC67" s="293"/>
      <c r="CD67" s="293"/>
      <c r="CE67" s="293"/>
      <c r="CF67" s="293"/>
      <c r="CG67" s="293"/>
      <c r="CH67" s="293"/>
      <c r="CI67" s="293"/>
      <c r="CJ67" s="294" t="s">
        <v>26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/>
      <c r="DC67" s="295"/>
      <c r="DD67" s="295"/>
      <c r="DE67" s="295"/>
    </row>
    <row r="68" spans="1:109" ht="21" customHeight="1" thickBot="1">
      <c r="A68" s="299">
        <v>66</v>
      </c>
      <c r="B68" s="338" t="s">
        <v>691</v>
      </c>
      <c r="C68" s="301" t="s">
        <v>743</v>
      </c>
      <c r="D68" s="352" t="s">
        <v>197</v>
      </c>
      <c r="E68" s="303" t="s">
        <v>170</v>
      </c>
      <c r="F68" s="345">
        <f>9-LEN(E68)-LEN(SUBSTITUTE(E68,"★",""))</f>
        <v>4</v>
      </c>
      <c r="G68" s="351" t="s">
        <v>64</v>
      </c>
      <c r="H68" s="306">
        <v>35</v>
      </c>
      <c r="I68" s="306">
        <v>15</v>
      </c>
      <c r="J68" s="306">
        <v>21</v>
      </c>
      <c r="K68" s="306">
        <v>28</v>
      </c>
      <c r="L68" s="306">
        <v>35</v>
      </c>
      <c r="M68" s="306" t="s">
        <v>59</v>
      </c>
      <c r="N68" s="307">
        <f t="shared" si="0"/>
        <v>134</v>
      </c>
      <c r="O68" s="339">
        <v>3531</v>
      </c>
      <c r="P68" s="340">
        <v>340.6</v>
      </c>
      <c r="Q68" s="341">
        <v>72.88</v>
      </c>
      <c r="R68" s="341">
        <v>69.319999999999993</v>
      </c>
      <c r="S68" s="341">
        <v>63.5</v>
      </c>
      <c r="T68" s="341">
        <v>6.33</v>
      </c>
      <c r="U68" s="324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46">
        <f>VLOOKUP(D68&amp;E68,计算辅助页面!$V$5:$Y$18,2,0)</f>
        <v>9</v>
      </c>
      <c r="AK68" s="347">
        <f t="shared" si="116"/>
        <v>80000</v>
      </c>
      <c r="AL68" s="347">
        <f>VLOOKUP(D68&amp;E68,计算辅助页面!$V$5:$Y$18,3,0)</f>
        <v>4</v>
      </c>
      <c r="AM68" s="348">
        <f t="shared" si="117"/>
        <v>240000</v>
      </c>
      <c r="AN68" s="348">
        <f>VLOOKUP(D68&amp;E68,计算辅助页面!$V$5:$Y$18,4,0)</f>
        <v>2</v>
      </c>
      <c r="AO68" s="345">
        <f t="shared" si="118"/>
        <v>4640000</v>
      </c>
      <c r="AP68" s="349">
        <f t="shared" si="119"/>
        <v>10444120</v>
      </c>
      <c r="AQ68" s="288" t="s">
        <v>567</v>
      </c>
      <c r="AR68" s="289" t="str">
        <f t="shared" si="111"/>
        <v>F40</v>
      </c>
      <c r="AS68" s="290" t="s">
        <v>695</v>
      </c>
      <c r="AT68" s="291" t="s">
        <v>696</v>
      </c>
      <c r="AU68" s="397" t="s">
        <v>703</v>
      </c>
      <c r="AW68" s="292">
        <v>354</v>
      </c>
      <c r="AY68" s="292">
        <v>462</v>
      </c>
      <c r="AZ68" s="292" t="s">
        <v>1136</v>
      </c>
      <c r="BA68" s="481">
        <v>154</v>
      </c>
      <c r="BB68" s="476">
        <v>1.7</v>
      </c>
      <c r="BC68" s="472">
        <v>1.02</v>
      </c>
      <c r="BD68" s="472">
        <v>1.63</v>
      </c>
      <c r="BE68" s="472">
        <v>2.4300000000000002</v>
      </c>
      <c r="BF68" s="474">
        <f t="shared" si="200"/>
        <v>3685</v>
      </c>
      <c r="BG68" s="476">
        <f t="shared" ref="BG68" si="205">BB68+P68</f>
        <v>342.3</v>
      </c>
      <c r="BH68" s="480">
        <f t="shared" ref="BH68" si="206">BC68+Q68</f>
        <v>73.899999999999991</v>
      </c>
      <c r="BI68" s="480">
        <f t="shared" ref="BI68" si="207">BD68+R68</f>
        <v>70.949999999999989</v>
      </c>
      <c r="BJ68" s="480">
        <f t="shared" ref="BJ68" si="208">BE68+S68</f>
        <v>65.930000000000007</v>
      </c>
      <c r="BK68" s="473">
        <f t="shared" si="10"/>
        <v>1.6999999999999886</v>
      </c>
      <c r="BL68" s="473">
        <f t="shared" si="11"/>
        <v>1.019999999999996</v>
      </c>
      <c r="BM68" s="473">
        <f t="shared" si="12"/>
        <v>1.6299999999999955</v>
      </c>
      <c r="BN68" s="473">
        <f t="shared" si="13"/>
        <v>2.4300000000000068</v>
      </c>
      <c r="BO68" s="483">
        <v>1</v>
      </c>
      <c r="BP68" s="293"/>
      <c r="BQ68" s="293"/>
      <c r="BR68" s="293"/>
      <c r="BS68" s="293"/>
      <c r="BT68" s="293"/>
      <c r="BU68" s="293">
        <v>1</v>
      </c>
      <c r="BV68" s="293"/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/>
      <c r="CJ68" s="294" t="s">
        <v>841</v>
      </c>
      <c r="CK68" s="294"/>
      <c r="CL68" s="294"/>
      <c r="CM68" s="294"/>
      <c r="CN68" s="294"/>
      <c r="CO68" s="295"/>
      <c r="CP68" s="295"/>
      <c r="CQ68" s="295"/>
      <c r="CR68" s="296">
        <v>324</v>
      </c>
      <c r="CS68" s="297">
        <v>63.1</v>
      </c>
      <c r="CT68" s="297">
        <v>53.76</v>
      </c>
      <c r="CU68" s="297">
        <v>40.25</v>
      </c>
      <c r="CV68" s="297">
        <f t="shared" ref="CV68:CY69" si="209">P68-CR68</f>
        <v>16.600000000000023</v>
      </c>
      <c r="CW68" s="297">
        <f t="shared" si="209"/>
        <v>9.779999999999994</v>
      </c>
      <c r="CX68" s="297">
        <f t="shared" si="209"/>
        <v>15.559999999999995</v>
      </c>
      <c r="CY68" s="297">
        <f t="shared" si="209"/>
        <v>23.25</v>
      </c>
      <c r="CZ68" s="297">
        <f>SUM(CV68:CY68)</f>
        <v>65.190000000000012</v>
      </c>
      <c r="DA68" s="297">
        <f>0.32*(P68-CR68)+1.75*(Q68-CS68)+1.13*(R68-CT68)+1.28*(S68-CU68)</f>
        <v>69.769799999999989</v>
      </c>
      <c r="DB68" s="295"/>
      <c r="DC68" s="295"/>
      <c r="DD68" s="295"/>
      <c r="DE68" s="295"/>
    </row>
    <row r="69" spans="1:109" ht="21" customHeight="1" thickBot="1">
      <c r="A69" s="268">
        <v>67</v>
      </c>
      <c r="B69" s="338" t="s">
        <v>1449</v>
      </c>
      <c r="C69" s="301" t="s">
        <v>940</v>
      </c>
      <c r="D69" s="352" t="s">
        <v>197</v>
      </c>
      <c r="E69" s="303" t="s">
        <v>170</v>
      </c>
      <c r="F69" s="345"/>
      <c r="G69" s="351"/>
      <c r="H69" s="306" t="s">
        <v>448</v>
      </c>
      <c r="I69" s="306">
        <v>25</v>
      </c>
      <c r="J69" s="306">
        <v>32</v>
      </c>
      <c r="K69" s="306">
        <v>36</v>
      </c>
      <c r="L69" s="306">
        <v>40</v>
      </c>
      <c r="M69" s="306" t="s">
        <v>59</v>
      </c>
      <c r="N69" s="307">
        <f t="shared" si="0"/>
        <v>133</v>
      </c>
      <c r="O69" s="339">
        <v>3565</v>
      </c>
      <c r="P69" s="340">
        <v>320.7</v>
      </c>
      <c r="Q69" s="341">
        <v>83.68</v>
      </c>
      <c r="R69" s="341">
        <v>61.38</v>
      </c>
      <c r="S69" s="341">
        <v>72.010000000000005</v>
      </c>
      <c r="T69" s="341">
        <v>9</v>
      </c>
      <c r="U69" s="311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si="116"/>
        <v>80000</v>
      </c>
      <c r="AL69" s="347">
        <f>VLOOKUP(D69&amp;E69,计算辅助页面!$V$5:$Y$18,3,0)</f>
        <v>4</v>
      </c>
      <c r="AM69" s="348">
        <f t="shared" si="117"/>
        <v>240000</v>
      </c>
      <c r="AN69" s="348">
        <f>VLOOKUP(D69&amp;E69,计算辅助页面!$V$5:$Y$18,4,0)</f>
        <v>2</v>
      </c>
      <c r="AO69" s="345">
        <f t="shared" si="118"/>
        <v>4640000</v>
      </c>
      <c r="AP69" s="349">
        <f t="shared" si="119"/>
        <v>10444120</v>
      </c>
      <c r="AQ69" s="288" t="s">
        <v>1023</v>
      </c>
      <c r="AR69" s="289" t="str">
        <f t="shared" si="111"/>
        <v>R.S. 01🔑</v>
      </c>
      <c r="AS69" s="290" t="s">
        <v>942</v>
      </c>
      <c r="AT69" s="291" t="s">
        <v>944</v>
      </c>
      <c r="AU69" s="397" t="s">
        <v>703</v>
      </c>
      <c r="AW69" s="292">
        <v>334</v>
      </c>
      <c r="AY69" s="292">
        <v>427</v>
      </c>
      <c r="AZ69" s="292" t="s">
        <v>1076</v>
      </c>
      <c r="BA69" s="477">
        <v>156</v>
      </c>
      <c r="BB69" s="476">
        <v>2.2000000000000002</v>
      </c>
      <c r="BC69" s="472">
        <v>1.02</v>
      </c>
      <c r="BD69" s="472">
        <v>1.99</v>
      </c>
      <c r="BE69" s="472">
        <v>1.83</v>
      </c>
      <c r="BF69" s="474">
        <f t="shared" si="200"/>
        <v>3721</v>
      </c>
      <c r="BG69" s="476">
        <f t="shared" ref="BG69" si="210">BB69+P69</f>
        <v>322.89999999999998</v>
      </c>
      <c r="BH69" s="480">
        <f t="shared" ref="BH69" si="211">BC69+Q69</f>
        <v>84.7</v>
      </c>
      <c r="BI69" s="480">
        <f t="shared" ref="BI69" si="212">BD69+R69</f>
        <v>63.370000000000005</v>
      </c>
      <c r="BJ69" s="480">
        <f t="shared" ref="BJ69" si="213">BE69+S69</f>
        <v>73.84</v>
      </c>
      <c r="BK69" s="473">
        <f t="shared" si="10"/>
        <v>2.1999999999999886</v>
      </c>
      <c r="BL69" s="473">
        <f t="shared" si="11"/>
        <v>1.019999999999996</v>
      </c>
      <c r="BM69" s="473">
        <f t="shared" si="12"/>
        <v>1.990000000000002</v>
      </c>
      <c r="BN69" s="473">
        <f t="shared" si="13"/>
        <v>1.8299999999999983</v>
      </c>
      <c r="BO69" s="483">
        <v>3</v>
      </c>
      <c r="BP69" s="293"/>
      <c r="BQ69" s="293"/>
      <c r="BR69" s="293"/>
      <c r="BS69" s="293"/>
      <c r="BT69" s="293"/>
      <c r="BU69" s="293"/>
      <c r="BV69" s="293"/>
      <c r="BW69" s="293"/>
      <c r="BX69" s="293"/>
      <c r="BY69" s="293"/>
      <c r="BZ69" s="293"/>
      <c r="CA69" s="293">
        <v>1</v>
      </c>
      <c r="CB69" s="293"/>
      <c r="CC69" s="293">
        <v>1</v>
      </c>
      <c r="CD69" s="293">
        <v>1</v>
      </c>
      <c r="CE69" s="293"/>
      <c r="CF69" s="293"/>
      <c r="CG69" s="293"/>
      <c r="CH69" s="293"/>
      <c r="CI69" s="293"/>
      <c r="CJ69" s="294" t="s">
        <v>1450</v>
      </c>
      <c r="CK69" s="294"/>
      <c r="CL69" s="294"/>
      <c r="CM69" s="294"/>
      <c r="CN69" s="294"/>
      <c r="CO69" s="295"/>
      <c r="CP69" s="295"/>
      <c r="CQ69" s="295"/>
      <c r="CR69" s="296">
        <v>300</v>
      </c>
      <c r="CS69" s="297">
        <v>73.900000000000006</v>
      </c>
      <c r="CT69" s="297">
        <v>42.37</v>
      </c>
      <c r="CU69" s="297">
        <v>54.6</v>
      </c>
      <c r="CV69" s="297">
        <f t="shared" si="209"/>
        <v>20.699999999999989</v>
      </c>
      <c r="CW69" s="297">
        <f t="shared" si="209"/>
        <v>9.7800000000000011</v>
      </c>
      <c r="CX69" s="297">
        <f t="shared" si="209"/>
        <v>19.010000000000005</v>
      </c>
      <c r="CY69" s="297">
        <f t="shared" si="209"/>
        <v>17.410000000000004</v>
      </c>
      <c r="CZ69" s="297">
        <f>SUM(CV69:CY69)</f>
        <v>66.900000000000006</v>
      </c>
      <c r="DA69" s="297">
        <f>0.32*(P69-CR69)+1.75*(Q69-CS69)+1.13*(R69-CT69)+1.28*(S69-CU69)</f>
        <v>67.505099999999999</v>
      </c>
      <c r="DB69" s="295" t="s">
        <v>1803</v>
      </c>
      <c r="DC69" s="295">
        <v>3</v>
      </c>
      <c r="DD69" s="295"/>
      <c r="DE69" s="295"/>
    </row>
    <row r="70" spans="1:109" ht="21" customHeight="1" thickBot="1">
      <c r="A70" s="299">
        <v>68</v>
      </c>
      <c r="B70" s="338" t="s">
        <v>1310</v>
      </c>
      <c r="C70" s="301" t="s">
        <v>1311</v>
      </c>
      <c r="D70" s="352" t="s">
        <v>151</v>
      </c>
      <c r="E70" s="303" t="s">
        <v>170</v>
      </c>
      <c r="F70" s="345"/>
      <c r="G70" s="351"/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si="0"/>
        <v>134</v>
      </c>
      <c r="O70" s="339">
        <v>3575</v>
      </c>
      <c r="P70" s="340">
        <v>332.7</v>
      </c>
      <c r="Q70" s="341">
        <v>78.92</v>
      </c>
      <c r="R70" s="341">
        <v>70.489999999999995</v>
      </c>
      <c r="S70" s="341">
        <v>57.24</v>
      </c>
      <c r="T70" s="341">
        <v>5.83</v>
      </c>
      <c r="U70" s="311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15">
        <f>VLOOKUP(D70&amp;E70,计算辅助页面!$V$5:$Y$18,2,0)</f>
        <v>9</v>
      </c>
      <c r="AK70" s="316">
        <f t="shared" si="116"/>
        <v>80000</v>
      </c>
      <c r="AL70" s="316">
        <f>VLOOKUP(D70&amp;E70,计算辅助页面!$V$5:$Y$18,3,0)</f>
        <v>4</v>
      </c>
      <c r="AM70" s="317">
        <f t="shared" si="117"/>
        <v>240000</v>
      </c>
      <c r="AN70" s="317">
        <f>VLOOKUP(D70&amp;E70,计算辅助页面!$V$5:$Y$18,4,0)</f>
        <v>2</v>
      </c>
      <c r="AO70" s="304">
        <f t="shared" si="118"/>
        <v>4640000</v>
      </c>
      <c r="AP70" s="318">
        <f t="shared" si="119"/>
        <v>10444120</v>
      </c>
      <c r="AQ70" s="288" t="s">
        <v>564</v>
      </c>
      <c r="AR70" s="289" t="str">
        <f t="shared" si="111"/>
        <v>CLK-GTR</v>
      </c>
      <c r="AS70" s="290" t="s">
        <v>1307</v>
      </c>
      <c r="AT70" s="291" t="s">
        <v>1312</v>
      </c>
      <c r="AU70" s="397" t="s">
        <v>703</v>
      </c>
      <c r="AW70" s="292">
        <v>346</v>
      </c>
      <c r="AY70" s="292">
        <v>448</v>
      </c>
      <c r="AZ70" s="292" t="s">
        <v>1325</v>
      </c>
      <c r="BA70" s="477">
        <v>156</v>
      </c>
      <c r="BB70" s="476">
        <v>1.3</v>
      </c>
      <c r="BC70" s="472">
        <v>1.28</v>
      </c>
      <c r="BD70" s="472">
        <v>2.92</v>
      </c>
      <c r="BE70" s="472">
        <v>2.61</v>
      </c>
      <c r="BF70" s="474">
        <f t="shared" si="200"/>
        <v>3731</v>
      </c>
      <c r="BG70" s="476">
        <f t="shared" ref="BG70" si="214">BB70+P70</f>
        <v>334</v>
      </c>
      <c r="BH70" s="480">
        <f t="shared" ref="BH70" si="215">BC70+Q70</f>
        <v>80.2</v>
      </c>
      <c r="BI70" s="480">
        <f t="shared" ref="BI70" si="216">BD70+R70</f>
        <v>73.41</v>
      </c>
      <c r="BJ70" s="480">
        <f t="shared" ref="BJ70" si="217">BE70+S70</f>
        <v>59.85</v>
      </c>
      <c r="BK70" s="473">
        <f t="shared" si="10"/>
        <v>1.3000000000000114</v>
      </c>
      <c r="BL70" s="473">
        <f t="shared" si="11"/>
        <v>1.2800000000000011</v>
      </c>
      <c r="BM70" s="473">
        <f t="shared" si="12"/>
        <v>2.9200000000000017</v>
      </c>
      <c r="BN70" s="473">
        <f t="shared" si="13"/>
        <v>2.6099999999999994</v>
      </c>
      <c r="BO70" s="483">
        <v>4</v>
      </c>
      <c r="BP70" s="293"/>
      <c r="BQ70" s="293"/>
      <c r="BR70" s="293"/>
      <c r="BS70" s="293"/>
      <c r="BT70" s="293"/>
      <c r="BU70" s="293"/>
      <c r="BV70" s="293">
        <v>1</v>
      </c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/>
      <c r="CJ70" s="294" t="s">
        <v>1330</v>
      </c>
      <c r="CK70" s="294"/>
      <c r="CL70" s="294"/>
      <c r="CM70" s="294"/>
      <c r="CN70" s="294"/>
      <c r="CO70" s="295"/>
      <c r="CP70" s="295"/>
      <c r="CQ70" s="295"/>
      <c r="CR70" s="296"/>
      <c r="CS70" s="297"/>
      <c r="CT70" s="297"/>
      <c r="CU70" s="297"/>
      <c r="CV70" s="297"/>
      <c r="CW70" s="297"/>
      <c r="CX70" s="297"/>
      <c r="CY70" s="297"/>
      <c r="CZ70" s="297"/>
      <c r="DA70" s="297"/>
      <c r="DB70" s="295" t="s">
        <v>1803</v>
      </c>
      <c r="DC70" s="295">
        <v>2</v>
      </c>
      <c r="DD70" s="295"/>
      <c r="DE70" s="295"/>
    </row>
    <row r="71" spans="1:109" ht="21" customHeight="1" thickBot="1">
      <c r="A71" s="268">
        <v>69</v>
      </c>
      <c r="B71" s="338" t="s">
        <v>1451</v>
      </c>
      <c r="C71" s="301" t="s">
        <v>718</v>
      </c>
      <c r="D71" s="352" t="s">
        <v>197</v>
      </c>
      <c r="E71" s="303" t="s">
        <v>170</v>
      </c>
      <c r="F71" s="345">
        <f>9-LEN(E71)-LEN(SUBSTITUTE(E71,"★",""))</f>
        <v>4</v>
      </c>
      <c r="G71" s="351" t="s">
        <v>64</v>
      </c>
      <c r="H71" s="306" t="s">
        <v>448</v>
      </c>
      <c r="I71" s="306">
        <v>25</v>
      </c>
      <c r="J71" s="306">
        <v>32</v>
      </c>
      <c r="K71" s="306">
        <v>36</v>
      </c>
      <c r="L71" s="306">
        <v>41</v>
      </c>
      <c r="M71" s="306" t="s">
        <v>59</v>
      </c>
      <c r="N71" s="307">
        <f t="shared" si="0"/>
        <v>134</v>
      </c>
      <c r="O71" s="339">
        <v>3585</v>
      </c>
      <c r="P71" s="340">
        <v>314.39999999999998</v>
      </c>
      <c r="Q71" s="341">
        <v>74.290000000000006</v>
      </c>
      <c r="R71" s="341">
        <v>86.13</v>
      </c>
      <c r="S71" s="341">
        <v>73.760000000000005</v>
      </c>
      <c r="T71" s="341">
        <v>9.8000000000000007</v>
      </c>
      <c r="U71" s="311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si="116"/>
        <v>80000</v>
      </c>
      <c r="AL71" s="347">
        <f>VLOOKUP(D71&amp;E71,计算辅助页面!$V$5:$Y$18,3,0)</f>
        <v>4</v>
      </c>
      <c r="AM71" s="348">
        <f t="shared" si="117"/>
        <v>240000</v>
      </c>
      <c r="AN71" s="348">
        <f>VLOOKUP(D71&amp;E71,计算辅助页面!$V$5:$Y$18,4,0)</f>
        <v>2</v>
      </c>
      <c r="AO71" s="345">
        <f t="shared" si="118"/>
        <v>4640000</v>
      </c>
      <c r="AP71" s="349">
        <f t="shared" si="119"/>
        <v>10444120</v>
      </c>
      <c r="AQ71" s="288" t="s">
        <v>723</v>
      </c>
      <c r="AR71" s="289" t="str">
        <f t="shared" si="111"/>
        <v>NSX GT3 EVO🔑</v>
      </c>
      <c r="AS71" s="290" t="s">
        <v>724</v>
      </c>
      <c r="AT71" s="291" t="s">
        <v>847</v>
      </c>
      <c r="AU71" s="397" t="s">
        <v>703</v>
      </c>
      <c r="AW71" s="292">
        <v>327</v>
      </c>
      <c r="AX71" s="292">
        <v>345</v>
      </c>
      <c r="AY71" s="292">
        <v>442</v>
      </c>
      <c r="AZ71" s="292" t="s">
        <v>1076</v>
      </c>
      <c r="BA71" s="477">
        <v>156</v>
      </c>
      <c r="BB71" s="476">
        <v>2</v>
      </c>
      <c r="BC71" s="472">
        <v>1.41</v>
      </c>
      <c r="BD71" s="472">
        <v>2.3199999999999998</v>
      </c>
      <c r="BE71" s="472">
        <v>1.88</v>
      </c>
      <c r="BF71" s="474">
        <f t="shared" si="200"/>
        <v>3741</v>
      </c>
      <c r="BG71" s="476">
        <f t="shared" ref="BG71" si="218">BB71+P71</f>
        <v>316.39999999999998</v>
      </c>
      <c r="BH71" s="480">
        <f t="shared" ref="BH71" si="219">BC71+Q71</f>
        <v>75.7</v>
      </c>
      <c r="BI71" s="480">
        <f t="shared" ref="BI71" si="220">BD71+R71</f>
        <v>88.449999999999989</v>
      </c>
      <c r="BJ71" s="480">
        <f t="shared" ref="BJ71" si="221">BE71+S71</f>
        <v>75.64</v>
      </c>
      <c r="BK71" s="473">
        <f t="shared" si="10"/>
        <v>2</v>
      </c>
      <c r="BL71" s="473">
        <f t="shared" si="11"/>
        <v>1.4099999999999966</v>
      </c>
      <c r="BM71" s="473">
        <f t="shared" si="12"/>
        <v>2.3199999999999932</v>
      </c>
      <c r="BN71" s="473">
        <f t="shared" si="13"/>
        <v>1.8799999999999955</v>
      </c>
      <c r="BO71" s="483">
        <v>4</v>
      </c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>
        <v>1</v>
      </c>
      <c r="CB71" s="293"/>
      <c r="CC71" s="293">
        <v>1</v>
      </c>
      <c r="CD71" s="293">
        <v>1</v>
      </c>
      <c r="CE71" s="293"/>
      <c r="CF71" s="293"/>
      <c r="CG71" s="293"/>
      <c r="CH71" s="293"/>
      <c r="CI71" s="293"/>
      <c r="CJ71" s="294" t="s">
        <v>1447</v>
      </c>
      <c r="CK71" s="294"/>
      <c r="CL71" s="294"/>
      <c r="CM71" s="294"/>
      <c r="CN71" s="294"/>
      <c r="CO71" s="295"/>
      <c r="CP71" s="295"/>
      <c r="CQ71" s="295"/>
      <c r="CR71" s="296">
        <v>295</v>
      </c>
      <c r="CS71" s="297">
        <v>60.85</v>
      </c>
      <c r="CT71" s="297">
        <v>63.92</v>
      </c>
      <c r="CU71" s="297">
        <v>55.78</v>
      </c>
      <c r="CV71" s="297">
        <f t="shared" ref="CV71:CY72" si="222">P71-CR71</f>
        <v>19.399999999999977</v>
      </c>
      <c r="CW71" s="297">
        <f t="shared" si="222"/>
        <v>13.440000000000005</v>
      </c>
      <c r="CX71" s="297">
        <f t="shared" si="222"/>
        <v>22.209999999999994</v>
      </c>
      <c r="CY71" s="297">
        <f t="shared" si="222"/>
        <v>17.980000000000004</v>
      </c>
      <c r="CZ71" s="297">
        <f>SUM(CV71:CY71)</f>
        <v>73.029999999999973</v>
      </c>
      <c r="DA71" s="297">
        <f>0.32*(P71-CR71)+1.75*(Q71-CS71)+1.13*(R71-CT71)+1.28*(S71-CU71)</f>
        <v>77.839699999999993</v>
      </c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1024</v>
      </c>
      <c r="C72" s="301" t="s">
        <v>742</v>
      </c>
      <c r="D72" s="352" t="s">
        <v>197</v>
      </c>
      <c r="E72" s="303" t="s">
        <v>170</v>
      </c>
      <c r="F72" s="345">
        <f>9-LEN(E72)-LEN(SUBSTITUTE(E72,"★",""))</f>
        <v>4</v>
      </c>
      <c r="G72" s="351" t="s">
        <v>64</v>
      </c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3638</v>
      </c>
      <c r="P72" s="340">
        <v>350.5</v>
      </c>
      <c r="Q72" s="341">
        <v>74.12</v>
      </c>
      <c r="R72" s="341">
        <v>62.87</v>
      </c>
      <c r="S72" s="341">
        <v>46.83</v>
      </c>
      <c r="T72" s="341">
        <v>5.0669999999999993</v>
      </c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16"/>
        <v>80000</v>
      </c>
      <c r="AL72" s="347">
        <f>VLOOKUP(D72&amp;E72,计算辅助页面!$V$5:$Y$18,3,0)</f>
        <v>4</v>
      </c>
      <c r="AM72" s="348">
        <f t="shared" si="117"/>
        <v>240000</v>
      </c>
      <c r="AN72" s="348">
        <f>VLOOKUP(D72&amp;E72,计算辅助页面!$V$5:$Y$18,4,0)</f>
        <v>2</v>
      </c>
      <c r="AO72" s="345">
        <f t="shared" si="118"/>
        <v>4640000</v>
      </c>
      <c r="AP72" s="349">
        <f t="shared" si="119"/>
        <v>10444120</v>
      </c>
      <c r="AQ72" s="288" t="s">
        <v>1025</v>
      </c>
      <c r="AR72" s="289" t="str">
        <f t="shared" si="111"/>
        <v>Sarthe</v>
      </c>
      <c r="AS72" s="290" t="s">
        <v>929</v>
      </c>
      <c r="AT72" s="291" t="s">
        <v>637</v>
      </c>
      <c r="AU72" s="397" t="s">
        <v>703</v>
      </c>
      <c r="AV72" s="292">
        <v>11</v>
      </c>
      <c r="AW72" s="292">
        <v>365</v>
      </c>
      <c r="AY72" s="292">
        <v>479</v>
      </c>
      <c r="AZ72" s="292" t="s">
        <v>1417</v>
      </c>
      <c r="BA72" s="481">
        <v>157</v>
      </c>
      <c r="BB72" s="476">
        <v>1.1000000000000001</v>
      </c>
      <c r="BC72" s="472">
        <v>0.68</v>
      </c>
      <c r="BD72" s="472">
        <v>1.54</v>
      </c>
      <c r="BE72" s="472">
        <v>1.79</v>
      </c>
      <c r="BF72" s="474">
        <f t="shared" si="200"/>
        <v>3795</v>
      </c>
      <c r="BG72" s="476">
        <f t="shared" ref="BG72" si="223">BB72+P72</f>
        <v>351.6</v>
      </c>
      <c r="BH72" s="480">
        <f t="shared" ref="BH72" si="224">BC72+Q72</f>
        <v>74.800000000000011</v>
      </c>
      <c r="BI72" s="480">
        <f t="shared" ref="BI72" si="225">BD72+R72</f>
        <v>64.41</v>
      </c>
      <c r="BJ72" s="480">
        <f t="shared" ref="BJ72" si="226">BE72+S72</f>
        <v>48.62</v>
      </c>
      <c r="BK72" s="473">
        <f t="shared" si="10"/>
        <v>1.1000000000000227</v>
      </c>
      <c r="BL72" s="473">
        <f t="shared" si="11"/>
        <v>0.68000000000000682</v>
      </c>
      <c r="BM72" s="473">
        <f t="shared" si="12"/>
        <v>1.5399999999999991</v>
      </c>
      <c r="BN72" s="473">
        <f t="shared" si="13"/>
        <v>1.7899999999999991</v>
      </c>
      <c r="BO72" s="483">
        <v>1</v>
      </c>
      <c r="BP72" s="293"/>
      <c r="BQ72" s="293"/>
      <c r="BR72" s="293">
        <v>1</v>
      </c>
      <c r="BS72" s="293">
        <v>1</v>
      </c>
      <c r="BT72" s="293"/>
      <c r="BU72" s="293">
        <v>1</v>
      </c>
      <c r="BV72" s="293"/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>
        <v>1</v>
      </c>
      <c r="CJ72" s="294" t="s">
        <v>1452</v>
      </c>
      <c r="CK72" s="294"/>
      <c r="CL72" s="294"/>
      <c r="CM72" s="294"/>
      <c r="CN72" s="294"/>
      <c r="CO72" s="295"/>
      <c r="CP72" s="295"/>
      <c r="CQ72" s="295"/>
      <c r="CR72" s="296">
        <v>340</v>
      </c>
      <c r="CS72" s="297">
        <v>67.599999999999994</v>
      </c>
      <c r="CT72" s="297">
        <v>48.14</v>
      </c>
      <c r="CU72" s="297">
        <v>29.67</v>
      </c>
      <c r="CV72" s="297">
        <f t="shared" si="222"/>
        <v>10.5</v>
      </c>
      <c r="CW72" s="297">
        <f t="shared" si="222"/>
        <v>6.5200000000000102</v>
      </c>
      <c r="CX72" s="297">
        <f t="shared" si="222"/>
        <v>14.729999999999997</v>
      </c>
      <c r="CY72" s="297">
        <f t="shared" si="222"/>
        <v>17.159999999999997</v>
      </c>
      <c r="CZ72" s="297">
        <f>SUM(CV72:CY72)</f>
        <v>48.910000000000004</v>
      </c>
      <c r="DA72" s="297">
        <f>0.32*(P72-CR72)+1.75*(Q72-CS72)+1.13*(R72-CT72)+1.28*(S72-CU72)</f>
        <v>53.379700000000014</v>
      </c>
      <c r="DB72" s="295" t="s">
        <v>1803</v>
      </c>
      <c r="DC72" s="295">
        <v>2</v>
      </c>
      <c r="DD72" s="295"/>
      <c r="DE72" s="295"/>
    </row>
    <row r="73" spans="1:109" ht="21" customHeight="1" thickBot="1">
      <c r="A73" s="268">
        <v>71</v>
      </c>
      <c r="B73" s="338" t="s">
        <v>1453</v>
      </c>
      <c r="C73" s="301" t="s">
        <v>1284</v>
      </c>
      <c r="D73" s="352" t="s">
        <v>151</v>
      </c>
      <c r="E73" s="303" t="s">
        <v>170</v>
      </c>
      <c r="F73" s="345"/>
      <c r="G73" s="351"/>
      <c r="H73" s="306" t="s">
        <v>448</v>
      </c>
      <c r="I73" s="306">
        <v>25</v>
      </c>
      <c r="J73" s="306">
        <v>32</v>
      </c>
      <c r="K73" s="306">
        <v>36</v>
      </c>
      <c r="L73" s="306">
        <v>41</v>
      </c>
      <c r="M73" s="306" t="s">
        <v>59</v>
      </c>
      <c r="N73" s="307">
        <f t="shared" si="0"/>
        <v>134</v>
      </c>
      <c r="O73" s="339">
        <v>3660</v>
      </c>
      <c r="P73" s="340">
        <v>342.9</v>
      </c>
      <c r="Q73" s="341">
        <v>76.48</v>
      </c>
      <c r="R73" s="341">
        <v>72.36</v>
      </c>
      <c r="S73" s="341">
        <v>38.94</v>
      </c>
      <c r="T73" s="341">
        <v>4.3</v>
      </c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si="116"/>
        <v>80000</v>
      </c>
      <c r="AL73" s="347">
        <f>VLOOKUP(D73&amp;E73,计算辅助页面!$V$5:$Y$18,3,0)</f>
        <v>4</v>
      </c>
      <c r="AM73" s="348">
        <f t="shared" si="117"/>
        <v>240000</v>
      </c>
      <c r="AN73" s="348">
        <f>VLOOKUP(D73&amp;E73,计算辅助页面!$V$5:$Y$18,4,0)</f>
        <v>2</v>
      </c>
      <c r="AO73" s="345">
        <f t="shared" si="118"/>
        <v>4640000</v>
      </c>
      <c r="AP73" s="349">
        <f t="shared" si="119"/>
        <v>10444120</v>
      </c>
      <c r="AQ73" s="288" t="s">
        <v>1027</v>
      </c>
      <c r="AR73" s="289" t="str">
        <f t="shared" ref="AR73:AR109" si="227">TRIM(RIGHT(B73,LEN(B73)-LEN(AQ73)-1))</f>
        <v>MC12🔑</v>
      </c>
      <c r="AS73" s="290" t="s">
        <v>1278</v>
      </c>
      <c r="AT73" s="291" t="s">
        <v>1285</v>
      </c>
      <c r="AU73" s="397" t="s">
        <v>703</v>
      </c>
      <c r="AW73" s="292">
        <v>357</v>
      </c>
      <c r="AY73" s="292">
        <v>466</v>
      </c>
      <c r="AZ73" s="292" t="s">
        <v>1302</v>
      </c>
      <c r="BA73" s="481">
        <f>BF73-O73</f>
        <v>159</v>
      </c>
      <c r="BB73" s="476">
        <f>BK73</f>
        <v>1.3000000000000114</v>
      </c>
      <c r="BC73" s="472">
        <f t="shared" ref="BC73" si="228">BL73</f>
        <v>1.019999999999996</v>
      </c>
      <c r="BD73" s="472">
        <f t="shared" ref="BD73" si="229">BM73</f>
        <v>2.6400000000000006</v>
      </c>
      <c r="BE73" s="472">
        <f t="shared" ref="BE73" si="230">BN73</f>
        <v>3.0800000000000054</v>
      </c>
      <c r="BF73" s="474">
        <v>3819</v>
      </c>
      <c r="BG73" s="476">
        <v>344.2</v>
      </c>
      <c r="BH73" s="480">
        <v>77.5</v>
      </c>
      <c r="BI73" s="480">
        <v>75</v>
      </c>
      <c r="BJ73" s="480">
        <v>42.02</v>
      </c>
      <c r="BK73" s="473">
        <f t="shared" si="10"/>
        <v>1.3000000000000114</v>
      </c>
      <c r="BL73" s="473">
        <f t="shared" si="11"/>
        <v>1.019999999999996</v>
      </c>
      <c r="BM73" s="473">
        <f t="shared" si="12"/>
        <v>2.6400000000000006</v>
      </c>
      <c r="BN73" s="473">
        <f t="shared" si="13"/>
        <v>3.0800000000000054</v>
      </c>
      <c r="BO73" s="483">
        <v>1</v>
      </c>
      <c r="BP73" s="293"/>
      <c r="BQ73" s="293"/>
      <c r="BR73" s="293"/>
      <c r="BS73" s="293"/>
      <c r="BT73" s="293"/>
      <c r="BU73" s="293"/>
      <c r="BV73" s="293"/>
      <c r="BW73" s="293"/>
      <c r="BX73" s="293"/>
      <c r="BY73" s="293"/>
      <c r="BZ73" s="293"/>
      <c r="CA73" s="293">
        <v>1</v>
      </c>
      <c r="CB73" s="293"/>
      <c r="CC73" s="293">
        <v>1</v>
      </c>
      <c r="CD73" s="293"/>
      <c r="CE73" s="293"/>
      <c r="CF73" s="293"/>
      <c r="CG73" s="293"/>
      <c r="CH73" s="293"/>
      <c r="CI73" s="293"/>
      <c r="CJ73" s="294" t="s">
        <v>1448</v>
      </c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587</v>
      </c>
      <c r="C74" s="301" t="s">
        <v>744</v>
      </c>
      <c r="D74" s="352" t="s">
        <v>197</v>
      </c>
      <c r="E74" s="303" t="s">
        <v>170</v>
      </c>
      <c r="F74" s="345">
        <f>9-LEN(E74)-LEN(SUBSTITUTE(E74,"★",""))</f>
        <v>4</v>
      </c>
      <c r="G74" s="351" t="s">
        <v>64</v>
      </c>
      <c r="H74" s="306">
        <v>35</v>
      </c>
      <c r="I74" s="306">
        <v>15</v>
      </c>
      <c r="J74" s="306">
        <v>21</v>
      </c>
      <c r="K74" s="306">
        <v>28</v>
      </c>
      <c r="L74" s="306">
        <v>35</v>
      </c>
      <c r="M74" s="306" t="s">
        <v>59</v>
      </c>
      <c r="N74" s="307">
        <f t="shared" si="0"/>
        <v>134</v>
      </c>
      <c r="O74" s="339">
        <v>3665</v>
      </c>
      <c r="P74" s="340">
        <v>340.4</v>
      </c>
      <c r="Q74" s="341">
        <v>77.38</v>
      </c>
      <c r="R74" s="341">
        <v>67.260000000000005</v>
      </c>
      <c r="S74" s="341">
        <v>55.86</v>
      </c>
      <c r="T74" s="341">
        <v>5.73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16"/>
        <v>80000</v>
      </c>
      <c r="AL74" s="347">
        <f>VLOOKUP(D74&amp;E74,计算辅助页面!$V$5:$Y$18,3,0)</f>
        <v>4</v>
      </c>
      <c r="AM74" s="348">
        <f t="shared" si="117"/>
        <v>240000</v>
      </c>
      <c r="AN74" s="348">
        <f>VLOOKUP(D74&amp;E74,计算辅助页面!$V$5:$Y$18,4,0)</f>
        <v>2</v>
      </c>
      <c r="AO74" s="345">
        <f t="shared" si="118"/>
        <v>4640000</v>
      </c>
      <c r="AP74" s="349">
        <f t="shared" si="119"/>
        <v>10444120</v>
      </c>
      <c r="AQ74" s="288" t="s">
        <v>593</v>
      </c>
      <c r="AR74" s="289" t="str">
        <f t="shared" si="227"/>
        <v>Mulliner Bacalar</v>
      </c>
      <c r="AS74" s="290" t="s">
        <v>926</v>
      </c>
      <c r="AT74" s="291" t="s">
        <v>629</v>
      </c>
      <c r="AU74" s="397" t="s">
        <v>703</v>
      </c>
      <c r="AV74" s="292">
        <v>47</v>
      </c>
      <c r="AW74" s="292">
        <v>354</v>
      </c>
      <c r="AY74" s="292">
        <v>461</v>
      </c>
      <c r="AZ74" s="292" t="s">
        <v>1070</v>
      </c>
      <c r="BA74" s="477">
        <v>191</v>
      </c>
      <c r="BB74" s="476">
        <v>1.9</v>
      </c>
      <c r="BC74" s="472">
        <v>1.02</v>
      </c>
      <c r="BD74" s="472">
        <v>2.19</v>
      </c>
      <c r="BE74" s="472">
        <v>2.0499999999999998</v>
      </c>
      <c r="BF74" s="474">
        <f>BA74+O74</f>
        <v>3856</v>
      </c>
      <c r="BG74" s="476">
        <f t="shared" ref="BG74" si="231">BB74+P74</f>
        <v>342.29999999999995</v>
      </c>
      <c r="BH74" s="480">
        <f t="shared" ref="BH74" si="232">BC74+Q74</f>
        <v>78.399999999999991</v>
      </c>
      <c r="BI74" s="480">
        <f t="shared" ref="BI74" si="233">BD74+R74</f>
        <v>69.45</v>
      </c>
      <c r="BJ74" s="480">
        <f t="shared" ref="BJ74" si="234">BE74+S74</f>
        <v>57.91</v>
      </c>
      <c r="BK74" s="473">
        <f t="shared" ref="BK74:BK146" si="235">IF(BG74="", "", BG74-P74)</f>
        <v>1.8999999999999773</v>
      </c>
      <c r="BL74" s="473">
        <f t="shared" ref="BL74:BL146" si="236">IF(BH74="", "", BH74-Q74)</f>
        <v>1.019999999999996</v>
      </c>
      <c r="BM74" s="473">
        <f t="shared" ref="BM74:BM146" si="237">IF(BI74="", "", BI74-R74)</f>
        <v>2.1899999999999977</v>
      </c>
      <c r="BN74" s="473">
        <f t="shared" ref="BN74:BN146" si="238">IF(BJ74="", "", BJ74-S74)</f>
        <v>2.0499999999999972</v>
      </c>
      <c r="BO74" s="483">
        <v>3</v>
      </c>
      <c r="BP74" s="293"/>
      <c r="BQ74" s="293"/>
      <c r="BR74" s="293"/>
      <c r="BS74" s="293"/>
      <c r="BT74" s="293"/>
      <c r="BU74" s="293"/>
      <c r="BV74" s="293">
        <v>1</v>
      </c>
      <c r="BW74" s="293"/>
      <c r="BX74" s="293"/>
      <c r="BY74" s="293"/>
      <c r="BZ74" s="293"/>
      <c r="CA74" s="293"/>
      <c r="CB74" s="293"/>
      <c r="CC74" s="293"/>
      <c r="CD74" s="293">
        <v>1</v>
      </c>
      <c r="CE74" s="293"/>
      <c r="CF74" s="293"/>
      <c r="CG74" s="293" t="s">
        <v>1162</v>
      </c>
      <c r="CH74" s="293"/>
      <c r="CI74" s="293"/>
      <c r="CJ74" s="294" t="s">
        <v>1454</v>
      </c>
      <c r="CK74" s="294"/>
      <c r="CL74" s="294"/>
      <c r="CM74" s="294"/>
      <c r="CN74" s="294"/>
      <c r="CO74" s="295"/>
      <c r="CP74" s="295">
        <v>1</v>
      </c>
      <c r="CQ74" s="295"/>
      <c r="CR74" s="296">
        <v>322</v>
      </c>
      <c r="CS74" s="297">
        <v>67.599999999999994</v>
      </c>
      <c r="CT74" s="297">
        <v>46.32</v>
      </c>
      <c r="CU74" s="297">
        <v>36.229999999999997</v>
      </c>
      <c r="CV74" s="297">
        <f>P74-CR74</f>
        <v>18.399999999999977</v>
      </c>
      <c r="CW74" s="297">
        <f>Q74-CS74</f>
        <v>9.7800000000000011</v>
      </c>
      <c r="CX74" s="297">
        <f>R74-CT74</f>
        <v>20.940000000000005</v>
      </c>
      <c r="CY74" s="297">
        <f>S74-CU74</f>
        <v>19.630000000000003</v>
      </c>
      <c r="CZ74" s="297">
        <f>SUM(CV74:CY74)</f>
        <v>68.749999999999986</v>
      </c>
      <c r="DA74" s="297">
        <f>0.32*(P74-CR74)+1.75*(Q74-CS74)+1.13*(R74-CT74)+1.28*(S74-CU74)</f>
        <v>71.791600000000003</v>
      </c>
      <c r="DB74" s="295" t="s">
        <v>1803</v>
      </c>
      <c r="DC74" s="295">
        <v>2</v>
      </c>
      <c r="DD74" s="295"/>
      <c r="DE74" s="295"/>
    </row>
    <row r="75" spans="1:109" ht="21" customHeight="1" thickBot="1">
      <c r="A75" s="268">
        <v>73</v>
      </c>
      <c r="B75" s="338" t="s">
        <v>1663</v>
      </c>
      <c r="C75" s="301" t="s">
        <v>1664</v>
      </c>
      <c r="D75" s="352" t="s">
        <v>1665</v>
      </c>
      <c r="E75" s="303" t="s">
        <v>170</v>
      </c>
      <c r="F75" s="345"/>
      <c r="G75" s="351"/>
      <c r="H75" s="306">
        <v>35</v>
      </c>
      <c r="I75" s="306">
        <v>15</v>
      </c>
      <c r="J75" s="306">
        <v>21</v>
      </c>
      <c r="K75" s="306">
        <v>28</v>
      </c>
      <c r="L75" s="306">
        <v>35</v>
      </c>
      <c r="M75" s="306" t="s">
        <v>59</v>
      </c>
      <c r="N75" s="307">
        <f t="shared" ref="N75" si="239">IF(COUNTBLANK(H75:M75),"",SUM(H75:M75))</f>
        <v>134</v>
      </c>
      <c r="O75" s="339">
        <v>3678</v>
      </c>
      <c r="P75" s="340">
        <v>335.2</v>
      </c>
      <c r="Q75" s="341">
        <v>81.319999999999993</v>
      </c>
      <c r="R75" s="341">
        <v>60.44</v>
      </c>
      <c r="S75" s="341">
        <v>59.52</v>
      </c>
      <c r="T75" s="341"/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ref="AK75" si="240">IF(AI75,2*AI75,"")</f>
        <v>80000</v>
      </c>
      <c r="AL75" s="347">
        <f>VLOOKUP(D75&amp;E75,计算辅助页面!$V$5:$Y$18,3,0)</f>
        <v>4</v>
      </c>
      <c r="AM75" s="348">
        <f t="shared" ref="AM75" si="241">IF(AN75="×",AN75,IF(AI75,6*AI75,""))</f>
        <v>240000</v>
      </c>
      <c r="AN75" s="348">
        <f>VLOOKUP(D75&amp;E75,计算辅助页面!$V$5:$Y$18,4,0)</f>
        <v>2</v>
      </c>
      <c r="AO75" s="345">
        <f t="shared" ref="AO75" si="242">IF(AI75,IF(AN75="×",4*(AI75*AJ75+AK75*AL75),4*(AI75*AJ75+AK75*AL75+AM75*AN75)),"")</f>
        <v>4640000</v>
      </c>
      <c r="AP75" s="349">
        <f t="shared" ref="AP75" si="243">IF(AND(AH75,AO75),AO75+AH75,"")</f>
        <v>10444120</v>
      </c>
      <c r="AQ75" s="288" t="s">
        <v>1666</v>
      </c>
      <c r="AR75" s="289" t="str">
        <f t="shared" si="227"/>
        <v>P900</v>
      </c>
      <c r="AS75" s="290" t="s">
        <v>1647</v>
      </c>
      <c r="AT75" s="291" t="s">
        <v>1667</v>
      </c>
      <c r="AU75" s="397" t="s">
        <v>703</v>
      </c>
      <c r="AZ75" s="292" t="s">
        <v>1668</v>
      </c>
      <c r="BA75" s="481">
        <f>BF75-O75</f>
        <v>191</v>
      </c>
      <c r="BB75" s="476">
        <f>BK75</f>
        <v>1.6000000000000227</v>
      </c>
      <c r="BC75" s="472">
        <f t="shared" ref="BC75" si="244">BL75</f>
        <v>0.68000000000000682</v>
      </c>
      <c r="BD75" s="472">
        <f t="shared" ref="BD75" si="245">BM75</f>
        <v>2.25</v>
      </c>
      <c r="BE75" s="472">
        <f t="shared" ref="BE75" si="246">BN75</f>
        <v>3.6599999999999966</v>
      </c>
      <c r="BF75" s="474">
        <v>3869</v>
      </c>
      <c r="BG75" s="476">
        <v>336.8</v>
      </c>
      <c r="BH75" s="480">
        <v>82</v>
      </c>
      <c r="BI75" s="480">
        <v>62.69</v>
      </c>
      <c r="BJ75" s="480">
        <v>63.18</v>
      </c>
      <c r="BK75" s="473">
        <f t="shared" si="235"/>
        <v>1.6000000000000227</v>
      </c>
      <c r="BL75" s="473">
        <f t="shared" si="236"/>
        <v>0.68000000000000682</v>
      </c>
      <c r="BM75" s="473">
        <f t="shared" si="237"/>
        <v>2.25</v>
      </c>
      <c r="BN75" s="473">
        <f t="shared" si="238"/>
        <v>3.6599999999999966</v>
      </c>
      <c r="BO75" s="483">
        <v>4</v>
      </c>
      <c r="BP75" s="293"/>
      <c r="BQ75" s="293"/>
      <c r="BR75" s="293"/>
      <c r="BS75" s="293"/>
      <c r="BT75" s="293"/>
      <c r="BU75" s="293">
        <v>1</v>
      </c>
      <c r="BV75" s="293"/>
      <c r="BW75" s="293"/>
      <c r="BX75" s="293"/>
      <c r="BY75" s="293"/>
      <c r="BZ75" s="293"/>
      <c r="CA75" s="293"/>
      <c r="CB75" s="293"/>
      <c r="CC75" s="293"/>
      <c r="CD75" s="293"/>
      <c r="CE75" s="293"/>
      <c r="CF75" s="293"/>
      <c r="CG75" s="293"/>
      <c r="CH75" s="293"/>
      <c r="CI75" s="293"/>
      <c r="CJ75" s="294" t="s">
        <v>1778</v>
      </c>
      <c r="CK75" s="294"/>
      <c r="CL75" s="294"/>
      <c r="CM75" s="294"/>
      <c r="CN75" s="294"/>
      <c r="CO75" s="295"/>
      <c r="CP75" s="295"/>
      <c r="CQ75" s="295"/>
      <c r="CR75" s="296"/>
      <c r="CS75" s="297"/>
      <c r="CT75" s="297"/>
      <c r="CU75" s="297"/>
      <c r="CV75" s="297"/>
      <c r="CW75" s="297"/>
      <c r="CX75" s="297"/>
      <c r="CY75" s="297"/>
      <c r="CZ75" s="297"/>
      <c r="DA75" s="297"/>
      <c r="DB75" s="295" t="s">
        <v>1803</v>
      </c>
      <c r="DC75" s="295">
        <v>2</v>
      </c>
      <c r="DD75" s="295"/>
      <c r="DE75" s="295"/>
    </row>
    <row r="76" spans="1:109" ht="21" customHeight="1" thickBot="1">
      <c r="A76" s="299">
        <v>74</v>
      </c>
      <c r="B76" s="338" t="s">
        <v>1455</v>
      </c>
      <c r="C76" s="301" t="s">
        <v>1146</v>
      </c>
      <c r="D76" s="352" t="s">
        <v>197</v>
      </c>
      <c r="E76" s="303" t="s">
        <v>170</v>
      </c>
      <c r="F76" s="345"/>
      <c r="G76" s="351"/>
      <c r="H76" s="306" t="s">
        <v>448</v>
      </c>
      <c r="I76" s="306">
        <v>25</v>
      </c>
      <c r="J76" s="306">
        <v>32</v>
      </c>
      <c r="K76" s="306">
        <v>36</v>
      </c>
      <c r="L76" s="306">
        <v>40</v>
      </c>
      <c r="M76" s="306" t="s">
        <v>59</v>
      </c>
      <c r="N76" s="307">
        <f t="shared" ref="N76:N149" si="247">IF(COUNTBLANK(H76:M76),"",SUM(H76:M76))</f>
        <v>133</v>
      </c>
      <c r="O76" s="339">
        <v>3690</v>
      </c>
      <c r="P76" s="340">
        <v>346.2</v>
      </c>
      <c r="Q76" s="341">
        <v>72.319999999999993</v>
      </c>
      <c r="R76" s="341">
        <v>54.97</v>
      </c>
      <c r="S76" s="341">
        <v>60.38</v>
      </c>
      <c r="T76" s="341">
        <v>6.07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ref="AK76:AK113" si="248">IF(AI76,2*AI76,"")</f>
        <v>80000</v>
      </c>
      <c r="AL76" s="347">
        <f>VLOOKUP(D76&amp;E76,计算辅助页面!$V$5:$Y$18,3,0)</f>
        <v>4</v>
      </c>
      <c r="AM76" s="348">
        <f t="shared" ref="AM76:AM113" si="249">IF(AN76="×",AN76,IF(AI76,6*AI76,""))</f>
        <v>240000</v>
      </c>
      <c r="AN76" s="348">
        <f>VLOOKUP(D76&amp;E76,计算辅助页面!$V$5:$Y$18,4,0)</f>
        <v>2</v>
      </c>
      <c r="AO76" s="345">
        <f t="shared" ref="AO76:AO113" si="250">IF(AI76,IF(AN76="×",4*(AI76*AJ76+AK76*AL76),4*(AI76*AJ76+AK76*AL76+AM76*AN76)),"")</f>
        <v>4640000</v>
      </c>
      <c r="AP76" s="349">
        <f t="shared" ref="AP76:AP113" si="251">IF(AND(AH76,AO76),AO76+AH76,"")</f>
        <v>10444120</v>
      </c>
      <c r="AQ76" s="288" t="s">
        <v>565</v>
      </c>
      <c r="AR76" s="289" t="str">
        <f t="shared" si="227"/>
        <v>Miura Concept🔑</v>
      </c>
      <c r="AS76" s="290" t="s">
        <v>1143</v>
      </c>
      <c r="AT76" s="291" t="s">
        <v>1147</v>
      </c>
      <c r="AU76" s="397" t="s">
        <v>703</v>
      </c>
      <c r="AW76" s="292">
        <v>361</v>
      </c>
      <c r="AY76" s="292">
        <v>473</v>
      </c>
      <c r="AZ76" s="292" t="s">
        <v>1076</v>
      </c>
      <c r="BA76" s="481">
        <v>191</v>
      </c>
      <c r="BB76" s="476">
        <v>1.7</v>
      </c>
      <c r="BC76" s="472">
        <v>0.68</v>
      </c>
      <c r="BD76" s="472">
        <v>1.58</v>
      </c>
      <c r="BE76" s="472">
        <v>2.2599999999999998</v>
      </c>
      <c r="BF76" s="474">
        <f>BA76+O76</f>
        <v>3881</v>
      </c>
      <c r="BG76" s="476">
        <f t="shared" ref="BG76" si="252">BB76+P76</f>
        <v>347.9</v>
      </c>
      <c r="BH76" s="480">
        <f t="shared" ref="BH76" si="253">BC76+Q76</f>
        <v>73</v>
      </c>
      <c r="BI76" s="480">
        <f t="shared" ref="BI76" si="254">BD76+R76</f>
        <v>56.55</v>
      </c>
      <c r="BJ76" s="480">
        <f t="shared" ref="BJ76" si="255">BE76+S76</f>
        <v>62.64</v>
      </c>
      <c r="BK76" s="473">
        <f t="shared" si="235"/>
        <v>1.6999999999999886</v>
      </c>
      <c r="BL76" s="473">
        <f t="shared" si="236"/>
        <v>0.68000000000000682</v>
      </c>
      <c r="BM76" s="473">
        <f t="shared" si="237"/>
        <v>1.5799999999999983</v>
      </c>
      <c r="BN76" s="473">
        <f t="shared" si="238"/>
        <v>2.259999999999998</v>
      </c>
      <c r="BO76" s="483">
        <v>1</v>
      </c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/>
      <c r="CA76" s="293">
        <v>1</v>
      </c>
      <c r="CB76" s="293"/>
      <c r="CC76" s="293">
        <v>1</v>
      </c>
      <c r="CD76" s="293">
        <v>1</v>
      </c>
      <c r="CE76" s="293"/>
      <c r="CF76" s="293"/>
      <c r="CG76" s="293"/>
      <c r="CH76" s="293"/>
      <c r="CI76" s="293"/>
      <c r="CJ76" s="294" t="s">
        <v>1159</v>
      </c>
      <c r="CK76" s="294"/>
      <c r="CL76" s="294"/>
      <c r="CM76" s="294"/>
      <c r="CN76" s="294"/>
      <c r="CO76" s="295"/>
      <c r="CP76" s="295"/>
      <c r="CQ76" s="295"/>
      <c r="CR76" s="296"/>
      <c r="CS76" s="297"/>
      <c r="CT76" s="297"/>
      <c r="CU76" s="297"/>
      <c r="CV76" s="297"/>
      <c r="CW76" s="297"/>
      <c r="CX76" s="297"/>
      <c r="CY76" s="297"/>
      <c r="CZ76" s="297"/>
      <c r="DA76" s="297"/>
      <c r="DB76" s="295"/>
      <c r="DC76" s="295"/>
      <c r="DD76" s="295"/>
      <c r="DE76" s="295"/>
    </row>
    <row r="77" spans="1:109" ht="21" customHeight="1" thickBot="1">
      <c r="A77" s="268">
        <v>75</v>
      </c>
      <c r="B77" s="338" t="s">
        <v>449</v>
      </c>
      <c r="C77" s="301" t="s">
        <v>745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06" t="s">
        <v>448</v>
      </c>
      <c r="I77" s="306">
        <v>25</v>
      </c>
      <c r="J77" s="306">
        <v>32</v>
      </c>
      <c r="K77" s="306">
        <v>36</v>
      </c>
      <c r="L77" s="306">
        <v>40</v>
      </c>
      <c r="M77" s="306" t="s">
        <v>59</v>
      </c>
      <c r="N77" s="307">
        <f t="shared" si="247"/>
        <v>133</v>
      </c>
      <c r="O77" s="339">
        <v>3727</v>
      </c>
      <c r="P77" s="340">
        <v>323.60000000000002</v>
      </c>
      <c r="Q77" s="341">
        <v>73.44</v>
      </c>
      <c r="R77" s="341">
        <v>87.24</v>
      </c>
      <c r="S77" s="341">
        <v>70.55</v>
      </c>
      <c r="T77" s="341">
        <v>8.5500000000000007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248"/>
        <v>80000</v>
      </c>
      <c r="AL77" s="347">
        <f>VLOOKUP(D77&amp;E77,计算辅助页面!$V$5:$Y$18,3,0)</f>
        <v>4</v>
      </c>
      <c r="AM77" s="348">
        <f t="shared" si="249"/>
        <v>240000</v>
      </c>
      <c r="AN77" s="348">
        <f>VLOOKUP(D77&amp;E77,计算辅助页面!$V$5:$Y$18,4,0)</f>
        <v>2</v>
      </c>
      <c r="AO77" s="345">
        <f t="shared" si="250"/>
        <v>4640000</v>
      </c>
      <c r="AP77" s="349">
        <f t="shared" si="251"/>
        <v>10444120</v>
      </c>
      <c r="AQ77" s="288" t="s">
        <v>561</v>
      </c>
      <c r="AR77" s="289" t="str">
        <f t="shared" si="227"/>
        <v>718 Cayman GT4 ClubSport🔑</v>
      </c>
      <c r="AS77" s="290" t="s">
        <v>924</v>
      </c>
      <c r="AT77" s="291" t="s">
        <v>617</v>
      </c>
      <c r="AU77" s="397" t="s">
        <v>703</v>
      </c>
      <c r="AW77" s="292">
        <v>337</v>
      </c>
      <c r="AY77" s="292">
        <v>432</v>
      </c>
      <c r="AZ77" s="292" t="s">
        <v>1076</v>
      </c>
      <c r="BA77" s="477">
        <v>192</v>
      </c>
      <c r="BB77" s="476">
        <v>2</v>
      </c>
      <c r="BC77" s="472">
        <v>1.36</v>
      </c>
      <c r="BD77" s="472">
        <v>3.02</v>
      </c>
      <c r="BE77" s="472">
        <v>2.77</v>
      </c>
      <c r="BF77" s="474">
        <f>BA77+O77</f>
        <v>3919</v>
      </c>
      <c r="BG77" s="476">
        <f t="shared" ref="BG77" si="256">BB77+P77</f>
        <v>325.60000000000002</v>
      </c>
      <c r="BH77" s="480">
        <f t="shared" ref="BH77" si="257">BC77+Q77</f>
        <v>74.8</v>
      </c>
      <c r="BI77" s="480">
        <f t="shared" ref="BI77" si="258">BD77+R77</f>
        <v>90.259999999999991</v>
      </c>
      <c r="BJ77" s="480">
        <f t="shared" ref="BJ77" si="259">BE77+S77</f>
        <v>73.319999999999993</v>
      </c>
      <c r="BK77" s="473">
        <f t="shared" si="235"/>
        <v>2</v>
      </c>
      <c r="BL77" s="473">
        <f t="shared" si="236"/>
        <v>1.3599999999999994</v>
      </c>
      <c r="BM77" s="473">
        <f t="shared" si="237"/>
        <v>3.019999999999996</v>
      </c>
      <c r="BN77" s="473">
        <f t="shared" si="238"/>
        <v>2.769999999999996</v>
      </c>
      <c r="BO77" s="483">
        <v>4</v>
      </c>
      <c r="BP77" s="293"/>
      <c r="BQ77" s="293"/>
      <c r="BR77" s="293"/>
      <c r="BS77" s="293"/>
      <c r="BT77" s="293"/>
      <c r="BU77" s="293"/>
      <c r="BV77" s="293"/>
      <c r="BW77" s="293"/>
      <c r="BX77" s="293"/>
      <c r="BY77" s="293"/>
      <c r="BZ77" s="293"/>
      <c r="CA77" s="293">
        <v>1</v>
      </c>
      <c r="CB77" s="293"/>
      <c r="CC77" s="293">
        <v>1</v>
      </c>
      <c r="CD77" s="293">
        <v>1</v>
      </c>
      <c r="CE77" s="293"/>
      <c r="CF77" s="293"/>
      <c r="CG77" s="293"/>
      <c r="CH77" s="293"/>
      <c r="CI77" s="293"/>
      <c r="CJ77" s="294" t="s">
        <v>1249</v>
      </c>
      <c r="CK77" s="294"/>
      <c r="CL77" s="294"/>
      <c r="CM77" s="294"/>
      <c r="CN77" s="294"/>
      <c r="CO77" s="295"/>
      <c r="CP77" s="295"/>
      <c r="CQ77" s="295"/>
      <c r="CR77" s="296">
        <v>304</v>
      </c>
      <c r="CS77" s="297">
        <v>60.4</v>
      </c>
      <c r="CT77" s="297">
        <v>58.34</v>
      </c>
      <c r="CU77" s="297">
        <v>44.03</v>
      </c>
      <c r="CV77" s="297">
        <f t="shared" ref="CV77:CY79" si="260">P77-CR77</f>
        <v>19.600000000000023</v>
      </c>
      <c r="CW77" s="297">
        <f t="shared" si="260"/>
        <v>13.04</v>
      </c>
      <c r="CX77" s="297">
        <f t="shared" si="260"/>
        <v>28.899999999999991</v>
      </c>
      <c r="CY77" s="297">
        <f t="shared" si="260"/>
        <v>26.519999999999996</v>
      </c>
      <c r="CZ77" s="297">
        <f>SUM(CV77:CY77)</f>
        <v>88.06</v>
      </c>
      <c r="DA77" s="297">
        <f>0.32*(P77-CR77)+1.75*(Q77-CS77)+1.13*(R77-CT77)+1.28*(S77-CU77)</f>
        <v>95.694599999999994</v>
      </c>
      <c r="DB77" s="295" t="s">
        <v>1803</v>
      </c>
      <c r="DC77" s="295">
        <v>1</v>
      </c>
      <c r="DD77" s="295"/>
      <c r="DE77" s="295"/>
    </row>
    <row r="78" spans="1:109" ht="21" customHeight="1" thickBot="1">
      <c r="A78" s="299">
        <v>76</v>
      </c>
      <c r="B78" s="338" t="s">
        <v>1793</v>
      </c>
      <c r="C78" s="301" t="s">
        <v>1785</v>
      </c>
      <c r="D78" s="352" t="s">
        <v>151</v>
      </c>
      <c r="E78" s="303" t="s">
        <v>175</v>
      </c>
      <c r="F78" s="345"/>
      <c r="G78" s="351"/>
      <c r="H78" s="395">
        <v>50</v>
      </c>
      <c r="I78" s="395">
        <v>29</v>
      </c>
      <c r="J78" s="395">
        <v>38</v>
      </c>
      <c r="K78" s="395">
        <v>48</v>
      </c>
      <c r="L78" s="306" t="s">
        <v>59</v>
      </c>
      <c r="M78" s="306" t="s">
        <v>59</v>
      </c>
      <c r="N78" s="307">
        <f t="shared" ref="N78" si="261">IF(COUNTBLANK(H78:M78),"",SUM(H78:M78))</f>
        <v>165</v>
      </c>
      <c r="O78" s="339">
        <v>3727</v>
      </c>
      <c r="P78" s="340">
        <v>327.3</v>
      </c>
      <c r="Q78" s="341">
        <v>84.91</v>
      </c>
      <c r="R78" s="341">
        <v>79.849999999999994</v>
      </c>
      <c r="S78" s="341">
        <v>77.209999999999994</v>
      </c>
      <c r="T78" s="341"/>
      <c r="U78" s="324"/>
      <c r="V78" s="325"/>
      <c r="W78" s="325"/>
      <c r="X78" s="333"/>
      <c r="Y78" s="333"/>
      <c r="Z78" s="420"/>
      <c r="AA78" s="333"/>
      <c r="AB78" s="333"/>
      <c r="AC78" s="333"/>
      <c r="AD78" s="333"/>
      <c r="AE78" s="333"/>
      <c r="AF78" s="333"/>
      <c r="AG78" s="333"/>
      <c r="AH78" s="327"/>
      <c r="AI78" s="334"/>
      <c r="AJ78" s="346"/>
      <c r="AK78" s="347"/>
      <c r="AL78" s="347"/>
      <c r="AM78" s="348"/>
      <c r="AN78" s="348"/>
      <c r="AO78" s="345"/>
      <c r="AP78" s="349"/>
      <c r="AQ78" s="288" t="s">
        <v>560</v>
      </c>
      <c r="AR78" s="289" t="str">
        <f t="shared" si="227"/>
        <v>Challenger SRT8 Security [估算]</v>
      </c>
      <c r="AS78" s="290" t="s">
        <v>1740</v>
      </c>
      <c r="AT78" s="291" t="s">
        <v>1786</v>
      </c>
      <c r="AU78" s="328" t="s">
        <v>702</v>
      </c>
      <c r="AZ78" s="292" t="s">
        <v>1483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/>
      <c r="CB78" s="293"/>
      <c r="CC78" s="293"/>
      <c r="CD78" s="293"/>
      <c r="CE78" s="293"/>
      <c r="CF78" s="293"/>
      <c r="CG78" s="293"/>
      <c r="CH78" s="293"/>
      <c r="CI78" s="293"/>
      <c r="CJ78" s="294"/>
      <c r="CK78" s="294"/>
      <c r="CL78" s="294"/>
      <c r="CM78" s="294"/>
      <c r="CN78" s="294"/>
      <c r="CO78" s="295"/>
      <c r="CP78" s="295"/>
      <c r="CQ78" s="295"/>
      <c r="CR78" s="296"/>
      <c r="CS78" s="297"/>
      <c r="CT78" s="297"/>
      <c r="CU78" s="297"/>
      <c r="CV78" s="297"/>
      <c r="CW78" s="297"/>
      <c r="CX78" s="297"/>
      <c r="CY78" s="297"/>
      <c r="CZ78" s="297"/>
      <c r="DA78" s="297"/>
      <c r="DB78" s="295"/>
      <c r="DC78" s="295"/>
      <c r="DD78" s="295"/>
      <c r="DE78" s="295"/>
    </row>
    <row r="79" spans="1:109" ht="21" customHeight="1" thickBot="1">
      <c r="A79" s="268">
        <v>77</v>
      </c>
      <c r="B79" s="338" t="s">
        <v>584</v>
      </c>
      <c r="C79" s="301" t="s">
        <v>1769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64</v>
      </c>
      <c r="H79" s="320">
        <v>35</v>
      </c>
      <c r="I79" s="320">
        <v>15</v>
      </c>
      <c r="J79" s="320">
        <v>21</v>
      </c>
      <c r="K79" s="320">
        <v>28</v>
      </c>
      <c r="L79" s="320">
        <v>35</v>
      </c>
      <c r="M79" s="306" t="s">
        <v>59</v>
      </c>
      <c r="N79" s="307">
        <f t="shared" si="247"/>
        <v>134</v>
      </c>
      <c r="O79" s="339">
        <v>3787</v>
      </c>
      <c r="P79" s="340">
        <v>327.7</v>
      </c>
      <c r="Q79" s="341">
        <v>81.56</v>
      </c>
      <c r="R79" s="341">
        <v>60.15</v>
      </c>
      <c r="S79" s="341">
        <v>64.44</v>
      </c>
      <c r="T79" s="341">
        <v>7.1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248"/>
        <v>80000</v>
      </c>
      <c r="AL79" s="347">
        <f>VLOOKUP(D79&amp;E79,计算辅助页面!$V$5:$Y$18,3,0)</f>
        <v>4</v>
      </c>
      <c r="AM79" s="348">
        <f t="shared" si="249"/>
        <v>240000</v>
      </c>
      <c r="AN79" s="348">
        <f>VLOOKUP(D79&amp;E79,计算辅助页面!$V$5:$Y$18,4,0)</f>
        <v>2</v>
      </c>
      <c r="AO79" s="345">
        <f t="shared" si="250"/>
        <v>4640000</v>
      </c>
      <c r="AP79" s="349">
        <f t="shared" si="251"/>
        <v>10444120</v>
      </c>
      <c r="AQ79" s="288" t="s">
        <v>877</v>
      </c>
      <c r="AR79" s="289" t="str">
        <f t="shared" si="227"/>
        <v>Stingray</v>
      </c>
      <c r="AS79" s="290" t="s">
        <v>928</v>
      </c>
      <c r="AT79" s="291" t="s">
        <v>618</v>
      </c>
      <c r="AU79" s="397" t="s">
        <v>703</v>
      </c>
      <c r="AV79" s="292">
        <v>25</v>
      </c>
      <c r="AW79" s="292">
        <v>341</v>
      </c>
      <c r="AY79" s="292">
        <v>439</v>
      </c>
      <c r="AZ79" s="292" t="s">
        <v>1070</v>
      </c>
      <c r="BA79" s="477">
        <v>169</v>
      </c>
      <c r="BB79" s="476">
        <v>1.7</v>
      </c>
      <c r="BC79" s="472">
        <v>0.89</v>
      </c>
      <c r="BD79" s="472">
        <v>1.55</v>
      </c>
      <c r="BE79" s="472">
        <v>1.66</v>
      </c>
      <c r="BF79" s="474">
        <f>BA79+O79</f>
        <v>3956</v>
      </c>
      <c r="BG79" s="476">
        <f t="shared" ref="BG79" si="262">BB79+P79</f>
        <v>329.4</v>
      </c>
      <c r="BH79" s="480">
        <f t="shared" ref="BH79" si="263">BC79+Q79</f>
        <v>82.45</v>
      </c>
      <c r="BI79" s="480">
        <f t="shared" ref="BI79" si="264">BD79+R79</f>
        <v>61.699999999999996</v>
      </c>
      <c r="BJ79" s="480">
        <f t="shared" ref="BJ79" si="265">BE79+S79</f>
        <v>66.099999999999994</v>
      </c>
      <c r="BK79" s="473">
        <f t="shared" si="235"/>
        <v>1.6999999999999886</v>
      </c>
      <c r="BL79" s="473">
        <f t="shared" si="236"/>
        <v>0.89000000000000057</v>
      </c>
      <c r="BM79" s="473">
        <f t="shared" si="237"/>
        <v>1.5499999999999972</v>
      </c>
      <c r="BN79" s="473">
        <f t="shared" si="238"/>
        <v>1.6599999999999966</v>
      </c>
      <c r="BO79" s="483">
        <v>3</v>
      </c>
      <c r="BP79" s="293"/>
      <c r="BQ79" s="293"/>
      <c r="BR79" s="293"/>
      <c r="BS79" s="293"/>
      <c r="BT79" s="293"/>
      <c r="BU79" s="293"/>
      <c r="BV79" s="293">
        <v>1</v>
      </c>
      <c r="BW79" s="293"/>
      <c r="BX79" s="293"/>
      <c r="BY79" s="293"/>
      <c r="BZ79" s="293"/>
      <c r="CA79" s="293"/>
      <c r="CB79" s="293"/>
      <c r="CC79" s="293"/>
      <c r="CD79" s="293">
        <v>1</v>
      </c>
      <c r="CE79" s="293"/>
      <c r="CF79" s="293"/>
      <c r="CG79" s="293"/>
      <c r="CH79" s="293"/>
      <c r="CI79" s="293"/>
      <c r="CJ79" s="294" t="s">
        <v>1456</v>
      </c>
      <c r="CK79" s="294"/>
      <c r="CL79" s="294"/>
      <c r="CM79" s="294"/>
      <c r="CN79" s="294"/>
      <c r="CP79" s="295">
        <v>1</v>
      </c>
      <c r="CQ79" s="295"/>
      <c r="CR79" s="296">
        <v>312</v>
      </c>
      <c r="CS79" s="297">
        <v>73</v>
      </c>
      <c r="CT79" s="297">
        <v>45.3</v>
      </c>
      <c r="CU79" s="297">
        <v>48.59</v>
      </c>
      <c r="CV79" s="297">
        <f t="shared" si="260"/>
        <v>15.699999999999989</v>
      </c>
      <c r="CW79" s="297">
        <f t="shared" si="260"/>
        <v>8.5600000000000023</v>
      </c>
      <c r="CX79" s="297">
        <f t="shared" si="260"/>
        <v>14.850000000000001</v>
      </c>
      <c r="CY79" s="297">
        <f t="shared" si="260"/>
        <v>15.849999999999994</v>
      </c>
      <c r="CZ79" s="297">
        <f>SUM(CV79:CY79)</f>
        <v>54.959999999999987</v>
      </c>
      <c r="DA79" s="297">
        <f>0.32*(P79-CR79)+1.75*(Q79-CS79)+1.13*(R79-CT79)+1.28*(S79-CU79)</f>
        <v>57.072499999999991</v>
      </c>
      <c r="DB79" s="295" t="s">
        <v>1803</v>
      </c>
      <c r="DC79" s="295">
        <v>1</v>
      </c>
      <c r="DD79" s="295"/>
      <c r="DE79" s="295"/>
    </row>
    <row r="80" spans="1:109" ht="21" customHeight="1" thickBot="1">
      <c r="A80" s="299">
        <v>78</v>
      </c>
      <c r="B80" s="338" t="s">
        <v>1457</v>
      </c>
      <c r="C80" s="301" t="s">
        <v>1118</v>
      </c>
      <c r="D80" s="352" t="s">
        <v>197</v>
      </c>
      <c r="E80" s="303" t="s">
        <v>170</v>
      </c>
      <c r="F80" s="345"/>
      <c r="G80" s="351"/>
      <c r="H80" s="306" t="s">
        <v>407</v>
      </c>
      <c r="I80" s="306">
        <v>25</v>
      </c>
      <c r="J80" s="306">
        <v>32</v>
      </c>
      <c r="K80" s="306">
        <v>36</v>
      </c>
      <c r="L80" s="306">
        <v>41</v>
      </c>
      <c r="M80" s="306" t="s">
        <v>59</v>
      </c>
      <c r="N80" s="307">
        <f t="shared" si="247"/>
        <v>134</v>
      </c>
      <c r="O80" s="339">
        <v>3817</v>
      </c>
      <c r="P80" s="340">
        <v>322</v>
      </c>
      <c r="Q80" s="341">
        <v>83.93</v>
      </c>
      <c r="R80" s="341">
        <v>76.11</v>
      </c>
      <c r="S80" s="341">
        <v>75.7</v>
      </c>
      <c r="T80" s="341"/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248"/>
        <v>80000</v>
      </c>
      <c r="AL80" s="347">
        <f>VLOOKUP(D80&amp;E80,计算辅助页面!$V$5:$Y$18,3,0)</f>
        <v>4</v>
      </c>
      <c r="AM80" s="348">
        <f t="shared" si="249"/>
        <v>240000</v>
      </c>
      <c r="AN80" s="348">
        <f>VLOOKUP(D80&amp;E80,计算辅助页面!$V$5:$Y$18,4,0)</f>
        <v>2</v>
      </c>
      <c r="AO80" s="345">
        <f t="shared" si="250"/>
        <v>4640000</v>
      </c>
      <c r="AP80" s="349">
        <f t="shared" si="251"/>
        <v>10444120</v>
      </c>
      <c r="AQ80" s="288" t="s">
        <v>1119</v>
      </c>
      <c r="AR80" s="289" t="str">
        <f t="shared" si="227"/>
        <v>BT62🔑</v>
      </c>
      <c r="AS80" s="290" t="s">
        <v>1116</v>
      </c>
      <c r="AT80" s="291" t="s">
        <v>1120</v>
      </c>
      <c r="AU80" s="397" t="s">
        <v>703</v>
      </c>
      <c r="AW80" s="292">
        <v>335</v>
      </c>
      <c r="AY80" s="292">
        <v>429</v>
      </c>
      <c r="AZ80" s="292" t="s">
        <v>1076</v>
      </c>
      <c r="BA80" s="481">
        <f>BF80-O80</f>
        <v>170</v>
      </c>
      <c r="BB80" s="476">
        <v>1.8</v>
      </c>
      <c r="BC80" s="472">
        <v>0.77</v>
      </c>
      <c r="BD80" s="472">
        <v>2.94</v>
      </c>
      <c r="BE80" s="472">
        <v>3.11</v>
      </c>
      <c r="BF80" s="474">
        <v>3987</v>
      </c>
      <c r="BG80" s="476">
        <v>323.8</v>
      </c>
      <c r="BH80" s="480">
        <v>84.7</v>
      </c>
      <c r="BI80" s="480">
        <v>79.05</v>
      </c>
      <c r="BJ80" s="480">
        <v>78.81</v>
      </c>
      <c r="BK80" s="473">
        <f t="shared" si="235"/>
        <v>1.8000000000000114</v>
      </c>
      <c r="BL80" s="473">
        <f t="shared" si="236"/>
        <v>0.76999999999999602</v>
      </c>
      <c r="BM80" s="473">
        <f t="shared" si="237"/>
        <v>2.9399999999999977</v>
      </c>
      <c r="BN80" s="473">
        <f t="shared" si="238"/>
        <v>3.1099999999999994</v>
      </c>
      <c r="BO80" s="483">
        <v>1</v>
      </c>
      <c r="BP80" s="293"/>
      <c r="BQ80" s="293" t="s">
        <v>1636</v>
      </c>
      <c r="BR80" s="293"/>
      <c r="BS80" s="293"/>
      <c r="BT80" s="293"/>
      <c r="BU80" s="293"/>
      <c r="BV80" s="293"/>
      <c r="BW80" s="293"/>
      <c r="BX80" s="293"/>
      <c r="BY80" s="293"/>
      <c r="BZ80" s="293"/>
      <c r="CA80" s="293">
        <v>1</v>
      </c>
      <c r="CB80" s="293"/>
      <c r="CC80" s="293">
        <v>1</v>
      </c>
      <c r="CD80" s="293">
        <v>1</v>
      </c>
      <c r="CE80" s="293"/>
      <c r="CF80" s="293"/>
      <c r="CG80" s="293"/>
      <c r="CH80" s="293"/>
      <c r="CI80" s="293"/>
      <c r="CJ80" s="294"/>
      <c r="CK80" s="294"/>
      <c r="CL80" s="294"/>
      <c r="CM80" s="294"/>
      <c r="CN80" s="294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 t="s">
        <v>1803</v>
      </c>
      <c r="DC80" s="295">
        <v>1</v>
      </c>
      <c r="DD80" s="295"/>
      <c r="DE80" s="295"/>
    </row>
    <row r="81" spans="1:109" ht="21" customHeight="1" thickBot="1">
      <c r="A81" s="268">
        <v>79</v>
      </c>
      <c r="B81" s="338" t="s">
        <v>1817</v>
      </c>
      <c r="C81" s="301" t="s">
        <v>1677</v>
      </c>
      <c r="D81" s="352" t="s">
        <v>197</v>
      </c>
      <c r="E81" s="303" t="s">
        <v>170</v>
      </c>
      <c r="F81" s="345"/>
      <c r="G81" s="351"/>
      <c r="H81" s="306" t="s">
        <v>407</v>
      </c>
      <c r="I81" s="306">
        <v>25</v>
      </c>
      <c r="J81" s="306">
        <v>32</v>
      </c>
      <c r="K81" s="306">
        <v>36</v>
      </c>
      <c r="L81" s="306">
        <v>41</v>
      </c>
      <c r="M81" s="306" t="s">
        <v>59</v>
      </c>
      <c r="N81" s="307">
        <f t="shared" ref="N81" si="266">IF(COUNTBLANK(H81:M81),"",SUM(H81:M81))</f>
        <v>134</v>
      </c>
      <c r="O81" s="339">
        <v>3832</v>
      </c>
      <c r="P81" s="340">
        <v>336.3</v>
      </c>
      <c r="Q81" s="341">
        <v>83.68</v>
      </c>
      <c r="R81" s="341">
        <v>63.95</v>
      </c>
      <c r="S81" s="341">
        <v>46.53</v>
      </c>
      <c r="T81" s="341"/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ref="AK81" si="267">IF(AI81,2*AI81,"")</f>
        <v>80000</v>
      </c>
      <c r="AL81" s="347">
        <f>VLOOKUP(D81&amp;E81,计算辅助页面!$V$5:$Y$18,3,0)</f>
        <v>4</v>
      </c>
      <c r="AM81" s="348">
        <f t="shared" ref="AM81" si="268">IF(AN81="×",AN81,IF(AI81,6*AI81,""))</f>
        <v>240000</v>
      </c>
      <c r="AN81" s="348">
        <f>VLOOKUP(D81&amp;E81,计算辅助页面!$V$5:$Y$18,4,0)</f>
        <v>2</v>
      </c>
      <c r="AO81" s="345">
        <f t="shared" ref="AO81" si="269">IF(AI81,IF(AN81="×",4*(AI81*AJ81+AK81*AL81),4*(AI81*AJ81+AK81*AL81+AM81*AN81)),"")</f>
        <v>4640000</v>
      </c>
      <c r="AP81" s="349">
        <f t="shared" ref="AP81" si="270">IF(AND(AH81,AO81),AO81+AH81,"")</f>
        <v>10444120</v>
      </c>
      <c r="AQ81" s="288" t="s">
        <v>1027</v>
      </c>
      <c r="AR81" s="289" t="str">
        <f t="shared" si="227"/>
        <v>MC20 GT2🔑</v>
      </c>
      <c r="AS81" s="290" t="s">
        <v>1681</v>
      </c>
      <c r="AT81" s="291" t="s">
        <v>1678</v>
      </c>
      <c r="AU81" s="397" t="s">
        <v>703</v>
      </c>
      <c r="AZ81" s="292" t="s">
        <v>1076</v>
      </c>
      <c r="BA81" s="477">
        <f>BF81-O81</f>
        <v>170</v>
      </c>
      <c r="BB81" s="476">
        <f>BK81</f>
        <v>1.3999999999999773</v>
      </c>
      <c r="BC81" s="472">
        <f t="shared" ref="BC81" si="271">BL81</f>
        <v>1.019999999999996</v>
      </c>
      <c r="BD81" s="472">
        <f t="shared" ref="BD81" si="272">BM81</f>
        <v>2.5900000000000034</v>
      </c>
      <c r="BE81" s="472">
        <f t="shared" ref="BE81" si="273">BN81</f>
        <v>1.8699999999999974</v>
      </c>
      <c r="BF81" s="474">
        <v>4002</v>
      </c>
      <c r="BG81" s="476">
        <v>337.7</v>
      </c>
      <c r="BH81" s="480">
        <v>84.7</v>
      </c>
      <c r="BI81" s="480">
        <v>66.540000000000006</v>
      </c>
      <c r="BJ81" s="480">
        <v>48.4</v>
      </c>
      <c r="BK81" s="473">
        <f t="shared" ref="BK81" si="274">IF(BG81="", "", BG81-P81)</f>
        <v>1.3999999999999773</v>
      </c>
      <c r="BL81" s="473">
        <f t="shared" ref="BL81" si="275">IF(BH81="", "", BH81-Q81)</f>
        <v>1.019999999999996</v>
      </c>
      <c r="BM81" s="473">
        <f t="shared" ref="BM81" si="276">IF(BI81="", "", BI81-R81)</f>
        <v>2.5900000000000034</v>
      </c>
      <c r="BN81" s="473">
        <f t="shared" ref="BN81" si="277">IF(BJ81="", "", BJ81-S81)</f>
        <v>1.8699999999999974</v>
      </c>
      <c r="BO81" s="483">
        <v>5</v>
      </c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>
        <v>1</v>
      </c>
      <c r="CB81" s="293"/>
      <c r="CC81" s="293">
        <v>1</v>
      </c>
      <c r="CD81" s="293"/>
      <c r="CE81" s="293"/>
      <c r="CF81" s="293"/>
      <c r="CG81" s="293"/>
      <c r="CH81" s="293"/>
      <c r="CI81" s="293"/>
      <c r="CJ81" s="294" t="s">
        <v>1448</v>
      </c>
      <c r="CK81" s="294"/>
      <c r="CL81" s="294"/>
      <c r="CM81" s="294"/>
      <c r="CN81" s="294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/>
      <c r="DC81" s="295"/>
      <c r="DD81" s="295"/>
      <c r="DE81" s="295"/>
    </row>
    <row r="82" spans="1:109" ht="21" customHeight="1" thickBot="1">
      <c r="A82" s="299">
        <v>80</v>
      </c>
      <c r="B82" s="338" t="s">
        <v>1458</v>
      </c>
      <c r="C82" s="301" t="s">
        <v>746</v>
      </c>
      <c r="D82" s="352" t="s">
        <v>197</v>
      </c>
      <c r="E82" s="303" t="s">
        <v>170</v>
      </c>
      <c r="F82" s="345">
        <f>9-LEN(E82)-LEN(SUBSTITUTE(E82,"★",""))</f>
        <v>4</v>
      </c>
      <c r="G82" s="351" t="s">
        <v>64</v>
      </c>
      <c r="H82" s="306" t="s">
        <v>448</v>
      </c>
      <c r="I82" s="306">
        <v>25</v>
      </c>
      <c r="J82" s="306">
        <v>32</v>
      </c>
      <c r="K82" s="306">
        <v>36</v>
      </c>
      <c r="L82" s="306">
        <v>41</v>
      </c>
      <c r="M82" s="306" t="s">
        <v>59</v>
      </c>
      <c r="N82" s="307">
        <f t="shared" si="247"/>
        <v>134</v>
      </c>
      <c r="O82" s="339">
        <v>3843</v>
      </c>
      <c r="P82" s="340">
        <v>322</v>
      </c>
      <c r="Q82" s="341">
        <v>80.98</v>
      </c>
      <c r="R82" s="341">
        <v>83.65</v>
      </c>
      <c r="S82" s="341">
        <v>70.81</v>
      </c>
      <c r="T82" s="341"/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248"/>
        <v>80000</v>
      </c>
      <c r="AL82" s="347">
        <f>VLOOKUP(D82&amp;E82,计算辅助页面!$V$5:$Y$18,3,0)</f>
        <v>4</v>
      </c>
      <c r="AM82" s="348">
        <f t="shared" si="249"/>
        <v>240000</v>
      </c>
      <c r="AN82" s="348">
        <f>VLOOKUP(D82&amp;E82,计算辅助页面!$V$5:$Y$18,4,0)</f>
        <v>2</v>
      </c>
      <c r="AO82" s="345">
        <f t="shared" si="250"/>
        <v>4640000</v>
      </c>
      <c r="AP82" s="349">
        <f t="shared" si="251"/>
        <v>10444120</v>
      </c>
      <c r="AQ82" s="288" t="s">
        <v>567</v>
      </c>
      <c r="AR82" s="289" t="str">
        <f t="shared" si="227"/>
        <v>599XX EVO🔑</v>
      </c>
      <c r="AS82" s="290" t="s">
        <v>695</v>
      </c>
      <c r="AT82" s="291" t="s">
        <v>697</v>
      </c>
      <c r="AU82" s="397" t="s">
        <v>703</v>
      </c>
      <c r="AW82" s="292">
        <v>335</v>
      </c>
      <c r="AY82" s="292">
        <v>429</v>
      </c>
      <c r="AZ82" s="292" t="s">
        <v>1076</v>
      </c>
      <c r="BA82" s="477">
        <v>172</v>
      </c>
      <c r="BB82" s="476">
        <v>1.8</v>
      </c>
      <c r="BC82" s="472">
        <v>1.02</v>
      </c>
      <c r="BD82" s="472">
        <v>2.63</v>
      </c>
      <c r="BE82" s="472">
        <v>2.21</v>
      </c>
      <c r="BF82" s="474">
        <f t="shared" ref="BF82:BF91" si="278">BA82+O82</f>
        <v>4015</v>
      </c>
      <c r="BG82" s="476">
        <f t="shared" ref="BG82" si="279">BB82+P82</f>
        <v>323.8</v>
      </c>
      <c r="BH82" s="480">
        <f t="shared" ref="BH82" si="280">BC82+Q82</f>
        <v>82</v>
      </c>
      <c r="BI82" s="480">
        <f t="shared" ref="BI82" si="281">BD82+R82</f>
        <v>86.28</v>
      </c>
      <c r="BJ82" s="480">
        <f t="shared" ref="BJ82" si="282">BE82+S82</f>
        <v>73.02</v>
      </c>
      <c r="BK82" s="473">
        <f t="shared" si="235"/>
        <v>1.8000000000000114</v>
      </c>
      <c r="BL82" s="473">
        <f t="shared" si="236"/>
        <v>1.019999999999996</v>
      </c>
      <c r="BM82" s="473">
        <f t="shared" si="237"/>
        <v>2.6299999999999955</v>
      </c>
      <c r="BN82" s="473">
        <f t="shared" si="238"/>
        <v>2.2099999999999937</v>
      </c>
      <c r="BO82" s="483">
        <v>3</v>
      </c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>
        <v>1</v>
      </c>
      <c r="CB82" s="293"/>
      <c r="CC82" s="293">
        <v>1</v>
      </c>
      <c r="CD82" s="293">
        <v>1</v>
      </c>
      <c r="CE82" s="293"/>
      <c r="CF82" s="293"/>
      <c r="CG82" s="293"/>
      <c r="CH82" s="293"/>
      <c r="CI82" s="293"/>
      <c r="CJ82" s="294" t="s">
        <v>841</v>
      </c>
      <c r="CK82" s="294"/>
      <c r="CL82" s="294"/>
      <c r="CM82" s="294"/>
      <c r="CN82" s="294"/>
      <c r="CO82" s="295"/>
      <c r="CP82" s="295"/>
      <c r="CQ82" s="295"/>
      <c r="CR82" s="296">
        <v>305</v>
      </c>
      <c r="CS82" s="297">
        <v>71.2</v>
      </c>
      <c r="CT82" s="297">
        <v>58.47</v>
      </c>
      <c r="CU82" s="297">
        <v>49.68</v>
      </c>
      <c r="CV82" s="297">
        <f>P82-CR82</f>
        <v>17</v>
      </c>
      <c r="CW82" s="297">
        <f>Q82-CS82</f>
        <v>9.7800000000000011</v>
      </c>
      <c r="CX82" s="297">
        <f>R82-CT82</f>
        <v>25.180000000000007</v>
      </c>
      <c r="CY82" s="297">
        <f>S82-CU82</f>
        <v>21.130000000000003</v>
      </c>
      <c r="CZ82" s="297">
        <f>SUM(CV82:CY82)</f>
        <v>73.09</v>
      </c>
      <c r="DA82" s="297">
        <f>0.32*(P82-CR82)+1.75*(Q82-CS82)+1.13*(R82-CT82)+1.28*(S82-CU82)</f>
        <v>78.054800000000014</v>
      </c>
      <c r="DB82" s="295" t="s">
        <v>1803</v>
      </c>
      <c r="DC82" s="295">
        <v>1</v>
      </c>
      <c r="DD82" s="295"/>
      <c r="DE82" s="295"/>
    </row>
    <row r="83" spans="1:109" ht="21" customHeight="1" thickBot="1">
      <c r="A83" s="268">
        <v>81</v>
      </c>
      <c r="B83" s="338" t="s">
        <v>1459</v>
      </c>
      <c r="C83" s="301" t="s">
        <v>1232</v>
      </c>
      <c r="D83" s="352" t="s">
        <v>197</v>
      </c>
      <c r="E83" s="303" t="s">
        <v>170</v>
      </c>
      <c r="F83" s="345">
        <f>9-LEN(E83)-LEN(SUBSTITUTE(E83,"★",""))</f>
        <v>4</v>
      </c>
      <c r="G83" s="351" t="s">
        <v>1233</v>
      </c>
      <c r="H83" s="306" t="s">
        <v>448</v>
      </c>
      <c r="I83" s="306">
        <v>25</v>
      </c>
      <c r="J83" s="306">
        <v>32</v>
      </c>
      <c r="K83" s="306">
        <v>36</v>
      </c>
      <c r="L83" s="306">
        <v>41</v>
      </c>
      <c r="M83" s="306" t="s">
        <v>59</v>
      </c>
      <c r="N83" s="307">
        <f t="shared" si="247"/>
        <v>134</v>
      </c>
      <c r="O83" s="339">
        <v>3859</v>
      </c>
      <c r="P83" s="340">
        <v>307.8</v>
      </c>
      <c r="Q83" s="341">
        <v>89.55</v>
      </c>
      <c r="R83" s="341">
        <v>78.930000000000007</v>
      </c>
      <c r="S83" s="341">
        <v>68.930000000000007</v>
      </c>
      <c r="T83" s="341"/>
      <c r="U83" s="311">
        <v>7130</v>
      </c>
      <c r="V83" s="312">
        <f>VLOOKUP($U83,计算辅助页面!$Z$5:$AM$26,COLUMN()-20,0)</f>
        <v>11600</v>
      </c>
      <c r="W83" s="312">
        <f>VLOOKUP($U83,计算辅助页面!$Z$5:$AM$26,COLUMN()-20,0)</f>
        <v>18600</v>
      </c>
      <c r="X83" s="307">
        <f>VLOOKUP($U83,计算辅助页面!$Z$5:$AM$26,COLUMN()-20,0)</f>
        <v>27900</v>
      </c>
      <c r="Y83" s="307">
        <f>VLOOKUP($U83,计算辅助页面!$Z$5:$AM$26,COLUMN()-20,0)</f>
        <v>40300</v>
      </c>
      <c r="Z83" s="313">
        <f>VLOOKUP($U83,计算辅助页面!$Z$5:$AM$26,COLUMN()-20,0)</f>
        <v>56500</v>
      </c>
      <c r="AA83" s="307">
        <f>VLOOKUP($U83,计算辅助页面!$Z$5:$AM$26,COLUMN()-20,0)</f>
        <v>79000</v>
      </c>
      <c r="AB83" s="307">
        <f>VLOOKUP($U83,计算辅助页面!$Z$5:$AM$26,COLUMN()-20,0)</f>
        <v>110500</v>
      </c>
      <c r="AC83" s="307">
        <f>VLOOKUP($U83,计算辅助页面!$Z$5:$AM$26,COLUMN()-20,0)</f>
        <v>155000</v>
      </c>
      <c r="AD83" s="307">
        <f>VLOOKUP($U83,计算辅助页面!$Z$5:$AM$26,COLUMN()-20,0)</f>
        <v>216500</v>
      </c>
      <c r="AE83" s="307">
        <f>VLOOKUP($U83,计算辅助页面!$Z$5:$AM$26,COLUMN()-20,0)</f>
        <v>303000</v>
      </c>
      <c r="AF83" s="307">
        <f>VLOOKUP($U83,计算辅助页面!$Z$5:$AM$26,COLUMN()-20,0)</f>
        <v>425000</v>
      </c>
      <c r="AG83" s="307" t="str">
        <f>VLOOKUP($U83,计算辅助页面!$Z$5:$AM$26,COLUMN()-20,0)</f>
        <v>×</v>
      </c>
      <c r="AH83" s="304">
        <f>VLOOKUP($U83,计算辅助页面!$Z$5:$AM$26,COLUMN()-20,0)</f>
        <v>5804120</v>
      </c>
      <c r="AI83" s="334">
        <v>40000</v>
      </c>
      <c r="AJ83" s="346">
        <f>VLOOKUP(D83&amp;E83,计算辅助页面!$V$5:$Y$18,2,0)</f>
        <v>9</v>
      </c>
      <c r="AK83" s="347">
        <f t="shared" si="248"/>
        <v>80000</v>
      </c>
      <c r="AL83" s="347">
        <f>VLOOKUP(D83&amp;E83,计算辅助页面!$V$5:$Y$18,3,0)</f>
        <v>4</v>
      </c>
      <c r="AM83" s="348">
        <f t="shared" si="249"/>
        <v>240000</v>
      </c>
      <c r="AN83" s="348">
        <f>VLOOKUP(D83&amp;E83,计算辅助页面!$V$5:$Y$18,4,0)</f>
        <v>2</v>
      </c>
      <c r="AO83" s="345">
        <f t="shared" si="250"/>
        <v>4640000</v>
      </c>
      <c r="AP83" s="349">
        <f t="shared" si="251"/>
        <v>10444120</v>
      </c>
      <c r="AQ83" s="288" t="s">
        <v>1232</v>
      </c>
      <c r="AR83" s="289" t="str">
        <f t="shared" si="227"/>
        <v>S1🔑</v>
      </c>
      <c r="AS83" s="290" t="s">
        <v>1227</v>
      </c>
      <c r="AT83" s="291" t="s">
        <v>1234</v>
      </c>
      <c r="AU83" s="397" t="s">
        <v>703</v>
      </c>
      <c r="AW83" s="292">
        <v>321</v>
      </c>
      <c r="AX83" s="292">
        <v>333</v>
      </c>
      <c r="AY83" s="292">
        <v>422</v>
      </c>
      <c r="AZ83" s="292" t="s">
        <v>1076</v>
      </c>
      <c r="BA83" s="481">
        <v>173</v>
      </c>
      <c r="BB83" s="476">
        <v>1.2</v>
      </c>
      <c r="BC83" s="472">
        <v>1.45</v>
      </c>
      <c r="BD83" s="472">
        <v>1.77</v>
      </c>
      <c r="BE83" s="472">
        <v>1.74</v>
      </c>
      <c r="BF83" s="474">
        <f t="shared" si="278"/>
        <v>4032</v>
      </c>
      <c r="BG83" s="476">
        <f t="shared" ref="BG83" si="283">BB83+P83</f>
        <v>309</v>
      </c>
      <c r="BH83" s="480">
        <f t="shared" ref="BH83" si="284">BC83+Q83</f>
        <v>91</v>
      </c>
      <c r="BI83" s="480">
        <f t="shared" ref="BI83" si="285">BD83+R83</f>
        <v>80.7</v>
      </c>
      <c r="BJ83" s="480">
        <f t="shared" ref="BJ83" si="286">BE83+S83</f>
        <v>70.67</v>
      </c>
      <c r="BK83" s="473">
        <f t="shared" si="235"/>
        <v>1.1999999999999886</v>
      </c>
      <c r="BL83" s="473">
        <f t="shared" si="236"/>
        <v>1.4500000000000028</v>
      </c>
      <c r="BM83" s="473">
        <f t="shared" si="237"/>
        <v>1.769999999999996</v>
      </c>
      <c r="BN83" s="473">
        <f t="shared" si="238"/>
        <v>1.7399999999999949</v>
      </c>
      <c r="BO83" s="483">
        <v>1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>
        <v>1</v>
      </c>
      <c r="CB83" s="293"/>
      <c r="CC83" s="293">
        <v>1</v>
      </c>
      <c r="CD83" s="293"/>
      <c r="CE83" s="293"/>
      <c r="CF83" s="293"/>
      <c r="CG83" s="293"/>
      <c r="CH83" s="293"/>
      <c r="CI83" s="293"/>
      <c r="CJ83" s="294" t="s">
        <v>1329</v>
      </c>
      <c r="CK83" s="294"/>
      <c r="CL83" s="294"/>
      <c r="CM83" s="294"/>
      <c r="CN83" s="294"/>
      <c r="CO83" s="295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 t="s">
        <v>1803</v>
      </c>
      <c r="DC83" s="295">
        <v>1</v>
      </c>
      <c r="DD83" s="295"/>
      <c r="DE83" s="295"/>
    </row>
    <row r="84" spans="1:109" ht="21" customHeight="1" thickBot="1">
      <c r="A84" s="299">
        <v>82</v>
      </c>
      <c r="B84" s="338" t="s">
        <v>1148</v>
      </c>
      <c r="C84" s="301" t="s">
        <v>1149</v>
      </c>
      <c r="D84" s="352" t="s">
        <v>197</v>
      </c>
      <c r="E84" s="303" t="s">
        <v>170</v>
      </c>
      <c r="F84" s="345"/>
      <c r="G84" s="351"/>
      <c r="H84" s="306">
        <v>35</v>
      </c>
      <c r="I84" s="306">
        <v>15</v>
      </c>
      <c r="J84" s="306">
        <v>21</v>
      </c>
      <c r="K84" s="306">
        <v>28</v>
      </c>
      <c r="L84" s="306">
        <v>35</v>
      </c>
      <c r="M84" s="306" t="s">
        <v>59</v>
      </c>
      <c r="N84" s="307">
        <f t="shared" si="247"/>
        <v>134</v>
      </c>
      <c r="O84" s="339">
        <v>3871</v>
      </c>
      <c r="P84" s="340">
        <v>348.6</v>
      </c>
      <c r="Q84" s="341">
        <v>74.03</v>
      </c>
      <c r="R84" s="341">
        <v>62.5</v>
      </c>
      <c r="S84" s="341">
        <v>58.63</v>
      </c>
      <c r="T84" s="341"/>
      <c r="U84" s="398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si="248"/>
        <v>80000</v>
      </c>
      <c r="AL84" s="347">
        <f>VLOOKUP(D84&amp;E84,计算辅助页面!$V$5:$Y$18,3,0)</f>
        <v>4</v>
      </c>
      <c r="AM84" s="348">
        <f t="shared" si="249"/>
        <v>240000</v>
      </c>
      <c r="AN84" s="348">
        <f>VLOOKUP(D84&amp;E84,计算辅助页面!$V$5:$Y$18,4,0)</f>
        <v>2</v>
      </c>
      <c r="AO84" s="345">
        <f t="shared" si="250"/>
        <v>4640000</v>
      </c>
      <c r="AP84" s="349">
        <f t="shared" si="251"/>
        <v>10444120</v>
      </c>
      <c r="AQ84" s="288" t="s">
        <v>565</v>
      </c>
      <c r="AR84" s="289" t="str">
        <f t="shared" si="227"/>
        <v>Diablo GT</v>
      </c>
      <c r="AS84" s="290" t="s">
        <v>1143</v>
      </c>
      <c r="AT84" s="291" t="s">
        <v>1150</v>
      </c>
      <c r="AU84" s="397" t="s">
        <v>703</v>
      </c>
      <c r="AV84" s="292">
        <v>26</v>
      </c>
      <c r="AW84" s="292">
        <v>363</v>
      </c>
      <c r="AY84" s="292">
        <v>475</v>
      </c>
      <c r="AZ84" s="292" t="s">
        <v>1202</v>
      </c>
      <c r="BA84" s="481">
        <v>174</v>
      </c>
      <c r="BB84" s="476">
        <v>1.1000000000000001</v>
      </c>
      <c r="BC84" s="472">
        <v>0.77</v>
      </c>
      <c r="BD84" s="472">
        <v>1.91</v>
      </c>
      <c r="BE84" s="472">
        <v>2.21</v>
      </c>
      <c r="BF84" s="474">
        <f t="shared" si="278"/>
        <v>4045</v>
      </c>
      <c r="BG84" s="476">
        <f t="shared" ref="BG84" si="287">BB84+P84</f>
        <v>349.70000000000005</v>
      </c>
      <c r="BH84" s="480">
        <f t="shared" ref="BH84" si="288">BC84+Q84</f>
        <v>74.8</v>
      </c>
      <c r="BI84" s="480">
        <f t="shared" ref="BI84" si="289">BD84+R84</f>
        <v>64.41</v>
      </c>
      <c r="BJ84" s="480">
        <f t="shared" ref="BJ84" si="290">BE84+S84</f>
        <v>60.84</v>
      </c>
      <c r="BK84" s="473">
        <f t="shared" si="235"/>
        <v>1.1000000000000227</v>
      </c>
      <c r="BL84" s="473">
        <f t="shared" si="236"/>
        <v>0.76999999999999602</v>
      </c>
      <c r="BM84" s="473">
        <f t="shared" si="237"/>
        <v>1.9099999999999966</v>
      </c>
      <c r="BN84" s="473">
        <f t="shared" si="238"/>
        <v>2.2100000000000009</v>
      </c>
      <c r="BO84" s="483">
        <v>1</v>
      </c>
      <c r="BP84" s="293"/>
      <c r="BQ84" s="293"/>
      <c r="BR84" s="293"/>
      <c r="BS84" s="293"/>
      <c r="BT84" s="293"/>
      <c r="BU84" s="293"/>
      <c r="BV84" s="293"/>
      <c r="BW84" s="293"/>
      <c r="BX84" s="293"/>
      <c r="BY84" s="293"/>
      <c r="BZ84" s="293"/>
      <c r="CA84" s="293"/>
      <c r="CB84" s="293"/>
      <c r="CC84" s="293"/>
      <c r="CD84" s="293">
        <v>1</v>
      </c>
      <c r="CE84" s="293"/>
      <c r="CF84" s="293"/>
      <c r="CG84" s="293"/>
      <c r="CH84" s="293"/>
      <c r="CI84" s="293"/>
      <c r="CJ84" s="294" t="s">
        <v>1160</v>
      </c>
      <c r="CK84" s="294"/>
      <c r="CL84" s="294"/>
      <c r="CM84" s="294"/>
      <c r="CN84" s="294"/>
      <c r="CO84" s="295"/>
      <c r="CP84" s="295"/>
      <c r="CQ84" s="295"/>
      <c r="CR84" s="296"/>
      <c r="CS84" s="297"/>
      <c r="CT84" s="297"/>
      <c r="CU84" s="297"/>
      <c r="CV84" s="297"/>
      <c r="CW84" s="297"/>
      <c r="CX84" s="297"/>
      <c r="CY84" s="297"/>
      <c r="CZ84" s="297"/>
      <c r="DA84" s="297"/>
      <c r="DB84" s="295" t="s">
        <v>1803</v>
      </c>
      <c r="DC84" s="295">
        <v>1</v>
      </c>
      <c r="DD84" s="295"/>
      <c r="DE84" s="295"/>
    </row>
    <row r="85" spans="1:109" ht="21" customHeight="1" thickBot="1">
      <c r="A85" s="268">
        <v>83</v>
      </c>
      <c r="B85" s="338" t="s">
        <v>1021</v>
      </c>
      <c r="C85" s="301">
        <v>33</v>
      </c>
      <c r="D85" s="352" t="s">
        <v>197</v>
      </c>
      <c r="E85" s="303" t="s">
        <v>170</v>
      </c>
      <c r="F85" s="345">
        <f>9-LEN(E85)-LEN(SUBSTITUTE(E85,"★",""))</f>
        <v>4</v>
      </c>
      <c r="G85" s="351" t="s">
        <v>64</v>
      </c>
      <c r="H85" s="306">
        <v>35</v>
      </c>
      <c r="I85" s="306">
        <v>15</v>
      </c>
      <c r="J85" s="306">
        <v>21</v>
      </c>
      <c r="K85" s="306">
        <v>28</v>
      </c>
      <c r="L85" s="306">
        <v>35</v>
      </c>
      <c r="M85" s="306" t="s">
        <v>59</v>
      </c>
      <c r="N85" s="307">
        <f t="shared" si="247"/>
        <v>134</v>
      </c>
      <c r="O85" s="339">
        <v>3897</v>
      </c>
      <c r="P85" s="340">
        <v>352.1</v>
      </c>
      <c r="Q85" s="341">
        <v>78.53</v>
      </c>
      <c r="R85" s="341">
        <v>59.47</v>
      </c>
      <c r="S85" s="341">
        <v>47.71</v>
      </c>
      <c r="T85" s="341">
        <v>4.9000000000000004</v>
      </c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248"/>
        <v>80000</v>
      </c>
      <c r="AL85" s="347">
        <f>VLOOKUP(D85&amp;E85,计算辅助页面!$V$5:$Y$18,3,0)</f>
        <v>4</v>
      </c>
      <c r="AM85" s="348">
        <f t="shared" si="249"/>
        <v>240000</v>
      </c>
      <c r="AN85" s="348">
        <f>VLOOKUP(D85&amp;E85,计算辅助页面!$V$5:$Y$18,4,0)</f>
        <v>2</v>
      </c>
      <c r="AO85" s="345">
        <f t="shared" si="250"/>
        <v>4640000</v>
      </c>
      <c r="AP85" s="349">
        <f t="shared" si="251"/>
        <v>10444120</v>
      </c>
      <c r="AQ85" s="288" t="s">
        <v>1022</v>
      </c>
      <c r="AR85" s="289" t="str">
        <f t="shared" si="227"/>
        <v>Hussarya 33</v>
      </c>
      <c r="AS85" s="290" t="s">
        <v>925</v>
      </c>
      <c r="AT85" s="291" t="s">
        <v>639</v>
      </c>
      <c r="AU85" s="397" t="s">
        <v>703</v>
      </c>
      <c r="AV85" s="292">
        <v>14</v>
      </c>
      <c r="AW85" s="292">
        <v>366</v>
      </c>
      <c r="AY85" s="292">
        <v>482</v>
      </c>
      <c r="AZ85" s="292" t="s">
        <v>1136</v>
      </c>
      <c r="BA85" s="481">
        <v>174</v>
      </c>
      <c r="BB85" s="476">
        <v>1.3</v>
      </c>
      <c r="BC85" s="472">
        <v>0.77</v>
      </c>
      <c r="BD85" s="472">
        <v>1.58</v>
      </c>
      <c r="BE85" s="472">
        <v>2.2999999999999998</v>
      </c>
      <c r="BF85" s="474">
        <f t="shared" si="278"/>
        <v>4071</v>
      </c>
      <c r="BG85" s="476">
        <f t="shared" ref="BG85:BG87" si="291">BB85+P85</f>
        <v>353.40000000000003</v>
      </c>
      <c r="BH85" s="480">
        <f t="shared" ref="BH85:BH87" si="292">BC85+Q85</f>
        <v>79.3</v>
      </c>
      <c r="BI85" s="480">
        <f t="shared" ref="BI85:BI87" si="293">BD85+R85</f>
        <v>61.05</v>
      </c>
      <c r="BJ85" s="480">
        <f t="shared" ref="BJ85:BJ87" si="294">BE85+S85</f>
        <v>50.01</v>
      </c>
      <c r="BK85" s="473">
        <f t="shared" si="235"/>
        <v>1.3000000000000114</v>
      </c>
      <c r="BL85" s="473">
        <f t="shared" si="236"/>
        <v>0.76999999999999602</v>
      </c>
      <c r="BM85" s="473">
        <f t="shared" si="237"/>
        <v>1.5799999999999983</v>
      </c>
      <c r="BN85" s="473">
        <f t="shared" si="238"/>
        <v>2.2999999999999972</v>
      </c>
      <c r="BO85" s="483">
        <v>1</v>
      </c>
      <c r="BP85" s="293"/>
      <c r="BQ85" s="293"/>
      <c r="BR85" s="293"/>
      <c r="BS85" s="293">
        <v>1</v>
      </c>
      <c r="BT85" s="293"/>
      <c r="BU85" s="293">
        <v>1</v>
      </c>
      <c r="BV85" s="293"/>
      <c r="BW85" s="293"/>
      <c r="BX85" s="293"/>
      <c r="BY85" s="293"/>
      <c r="BZ85" s="293"/>
      <c r="CA85" s="293"/>
      <c r="CB85" s="293"/>
      <c r="CC85" s="293"/>
      <c r="CD85" s="293"/>
      <c r="CE85" s="293"/>
      <c r="CF85" s="293"/>
      <c r="CG85" s="293"/>
      <c r="CH85" s="293"/>
      <c r="CI85" s="293">
        <v>1</v>
      </c>
      <c r="CJ85" s="294" t="s">
        <v>1460</v>
      </c>
      <c r="CK85" s="294"/>
      <c r="CL85" s="294"/>
      <c r="CM85" s="294"/>
      <c r="CN85" s="294"/>
      <c r="CO85" s="295"/>
      <c r="CP85" s="295"/>
      <c r="CQ85" s="295"/>
      <c r="CR85" s="296">
        <v>340</v>
      </c>
      <c r="CS85" s="297">
        <v>71.2</v>
      </c>
      <c r="CT85" s="297">
        <v>44.4</v>
      </c>
      <c r="CU85" s="297">
        <v>25.68</v>
      </c>
      <c r="CV85" s="297">
        <f>P85-CR85</f>
        <v>12.100000000000023</v>
      </c>
      <c r="CW85" s="297">
        <f>Q85-CS85</f>
        <v>7.3299999999999983</v>
      </c>
      <c r="CX85" s="297">
        <f>R85-CT85</f>
        <v>15.07</v>
      </c>
      <c r="CY85" s="297">
        <f>S85-CU85</f>
        <v>22.03</v>
      </c>
      <c r="CZ85" s="297">
        <f>SUM(CV85:CY85)</f>
        <v>56.530000000000022</v>
      </c>
      <c r="DA85" s="297">
        <f>0.32*(P85-CR85)+1.75*(Q85-CS85)+1.13*(R85-CT85)+1.28*(S85-CU85)</f>
        <v>61.927000000000007</v>
      </c>
      <c r="DB85" s="295" t="s">
        <v>1805</v>
      </c>
      <c r="DC85" s="295">
        <v>4</v>
      </c>
      <c r="DD85" s="295"/>
      <c r="DE85" s="295"/>
    </row>
    <row r="86" spans="1:109" ht="21" customHeight="1" thickBot="1">
      <c r="A86" s="299">
        <v>84</v>
      </c>
      <c r="B86" s="394" t="s">
        <v>1461</v>
      </c>
      <c r="C86" s="399" t="s">
        <v>1172</v>
      </c>
      <c r="D86" s="352" t="s">
        <v>197</v>
      </c>
      <c r="E86" s="303" t="s">
        <v>170</v>
      </c>
      <c r="F86" s="345"/>
      <c r="G86" s="351"/>
      <c r="H86" s="400" t="s">
        <v>448</v>
      </c>
      <c r="I86" s="400">
        <v>25</v>
      </c>
      <c r="J86" s="400">
        <v>32</v>
      </c>
      <c r="K86" s="400">
        <v>36</v>
      </c>
      <c r="L86" s="400">
        <v>41</v>
      </c>
      <c r="M86" s="306" t="s">
        <v>59</v>
      </c>
      <c r="N86" s="307">
        <f t="shared" si="247"/>
        <v>134</v>
      </c>
      <c r="O86" s="396">
        <v>3946</v>
      </c>
      <c r="P86" s="340">
        <v>348.4</v>
      </c>
      <c r="Q86" s="341">
        <v>76.180000000000007</v>
      </c>
      <c r="R86" s="341">
        <v>66.08</v>
      </c>
      <c r="S86" s="341">
        <v>58.82</v>
      </c>
      <c r="T86" s="341"/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si="248"/>
        <v>80000</v>
      </c>
      <c r="AL86" s="347">
        <f>VLOOKUP(D86&amp;E86,计算辅助页面!$V$5:$Y$18,3,0)</f>
        <v>4</v>
      </c>
      <c r="AM86" s="348">
        <f t="shared" si="249"/>
        <v>240000</v>
      </c>
      <c r="AN86" s="348">
        <f>VLOOKUP(D86&amp;E86,计算辅助页面!$V$5:$Y$18,4,0)</f>
        <v>2</v>
      </c>
      <c r="AO86" s="345">
        <f t="shared" si="250"/>
        <v>4640000</v>
      </c>
      <c r="AP86" s="349">
        <f t="shared" si="251"/>
        <v>10444120</v>
      </c>
      <c r="AQ86" s="288" t="s">
        <v>712</v>
      </c>
      <c r="AR86" s="289" t="str">
        <f t="shared" si="227"/>
        <v>EB110🔑</v>
      </c>
      <c r="AS86" s="290" t="s">
        <v>1167</v>
      </c>
      <c r="AT86" s="291" t="s">
        <v>1173</v>
      </c>
      <c r="AU86" s="397" t="s">
        <v>703</v>
      </c>
      <c r="AW86" s="292">
        <v>362</v>
      </c>
      <c r="AY86" s="292">
        <v>475</v>
      </c>
      <c r="AZ86" s="292" t="s">
        <v>1076</v>
      </c>
      <c r="BA86" s="484">
        <v>176</v>
      </c>
      <c r="BB86" s="476">
        <v>1</v>
      </c>
      <c r="BC86" s="472">
        <v>1.32</v>
      </c>
      <c r="BD86" s="472">
        <v>2.15</v>
      </c>
      <c r="BE86" s="472">
        <v>2.02</v>
      </c>
      <c r="BF86" s="474">
        <f t="shared" si="278"/>
        <v>4122</v>
      </c>
      <c r="BG86" s="476">
        <f t="shared" si="291"/>
        <v>349.4</v>
      </c>
      <c r="BH86" s="480">
        <f t="shared" si="292"/>
        <v>77.5</v>
      </c>
      <c r="BI86" s="480">
        <f t="shared" si="293"/>
        <v>68.23</v>
      </c>
      <c r="BJ86" s="480">
        <f t="shared" si="294"/>
        <v>60.84</v>
      </c>
      <c r="BK86" s="473">
        <f t="shared" si="235"/>
        <v>1</v>
      </c>
      <c r="BL86" s="473">
        <f t="shared" si="236"/>
        <v>1.3199999999999932</v>
      </c>
      <c r="BM86" s="473">
        <f t="shared" si="237"/>
        <v>2.1500000000000057</v>
      </c>
      <c r="BN86" s="473">
        <f t="shared" si="238"/>
        <v>2.0200000000000031</v>
      </c>
      <c r="BO86" s="483">
        <v>4.0999999999999996</v>
      </c>
      <c r="BP86" s="293"/>
      <c r="BQ86" s="293"/>
      <c r="BR86" s="293"/>
      <c r="BS86" s="293"/>
      <c r="BT86" s="293"/>
      <c r="BU86" s="293"/>
      <c r="BV86" s="293"/>
      <c r="BW86" s="293"/>
      <c r="BX86" s="293"/>
      <c r="BY86" s="293"/>
      <c r="BZ86" s="293"/>
      <c r="CA86" s="293">
        <v>1</v>
      </c>
      <c r="CB86" s="293"/>
      <c r="CC86" s="293">
        <v>1</v>
      </c>
      <c r="CD86" s="293">
        <v>1</v>
      </c>
      <c r="CE86" s="293"/>
      <c r="CF86" s="293"/>
      <c r="CG86" s="293"/>
      <c r="CH86" s="293"/>
      <c r="CI86" s="293"/>
      <c r="CJ86" s="294" t="s">
        <v>150</v>
      </c>
      <c r="CK86" s="294"/>
      <c r="CL86" s="294"/>
      <c r="CM86" s="294"/>
      <c r="CN86" s="294"/>
      <c r="CO86" s="295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/>
      <c r="DC86" s="295"/>
      <c r="DD86" s="295"/>
      <c r="DE86" s="295"/>
    </row>
    <row r="87" spans="1:109" ht="21" customHeight="1" thickBot="1">
      <c r="A87" s="268">
        <v>85</v>
      </c>
      <c r="B87" s="293" t="s">
        <v>1462</v>
      </c>
      <c r="C87" s="469" t="s">
        <v>1306</v>
      </c>
      <c r="D87" s="352" t="s">
        <v>197</v>
      </c>
      <c r="E87" s="303" t="s">
        <v>170</v>
      </c>
      <c r="F87" s="345"/>
      <c r="G87" s="351"/>
      <c r="H87" s="400" t="s">
        <v>448</v>
      </c>
      <c r="I87" s="400">
        <v>25</v>
      </c>
      <c r="J87" s="400">
        <v>32</v>
      </c>
      <c r="K87" s="400">
        <v>36</v>
      </c>
      <c r="L87" s="400">
        <v>41</v>
      </c>
      <c r="M87" s="306" t="s">
        <v>59</v>
      </c>
      <c r="N87" s="307">
        <f t="shared" si="247"/>
        <v>134</v>
      </c>
      <c r="O87" s="470">
        <v>3971</v>
      </c>
      <c r="P87" s="340">
        <v>326.3</v>
      </c>
      <c r="Q87" s="341">
        <v>88.03</v>
      </c>
      <c r="R87" s="341">
        <v>72.48</v>
      </c>
      <c r="S87" s="341">
        <v>58.56</v>
      </c>
      <c r="T87" s="341">
        <v>6.1</v>
      </c>
      <c r="U87" s="311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si="248"/>
        <v>80000</v>
      </c>
      <c r="AL87" s="347">
        <f>VLOOKUP(D87&amp;E87,计算辅助页面!$V$5:$Y$18,3,0)</f>
        <v>4</v>
      </c>
      <c r="AM87" s="348">
        <f t="shared" si="249"/>
        <v>240000</v>
      </c>
      <c r="AN87" s="348">
        <f>VLOOKUP(D87&amp;E87,计算辅助页面!$V$5:$Y$18,4,0)</f>
        <v>2</v>
      </c>
      <c r="AO87" s="345">
        <f t="shared" si="250"/>
        <v>4640000</v>
      </c>
      <c r="AP87" s="349">
        <f t="shared" si="251"/>
        <v>10444120</v>
      </c>
      <c r="AQ87" s="288" t="s">
        <v>561</v>
      </c>
      <c r="AR87" s="289" t="str">
        <f t="shared" si="227"/>
        <v>Panamera Turbo S🔑</v>
      </c>
      <c r="AS87" s="290" t="s">
        <v>1307</v>
      </c>
      <c r="AT87" s="291" t="s">
        <v>1308</v>
      </c>
      <c r="AU87" s="397" t="s">
        <v>1309</v>
      </c>
      <c r="AW87" s="292">
        <v>340</v>
      </c>
      <c r="AY87" s="292">
        <v>437</v>
      </c>
      <c r="AZ87" s="292" t="s">
        <v>1324</v>
      </c>
      <c r="BA87" s="477">
        <v>177</v>
      </c>
      <c r="BB87" s="476">
        <v>1.2</v>
      </c>
      <c r="BC87" s="472">
        <v>0.72</v>
      </c>
      <c r="BD87" s="472">
        <v>3.56</v>
      </c>
      <c r="BE87" s="472">
        <v>3.38</v>
      </c>
      <c r="BF87" s="474">
        <f t="shared" si="278"/>
        <v>4148</v>
      </c>
      <c r="BG87" s="476">
        <f t="shared" si="291"/>
        <v>327.5</v>
      </c>
      <c r="BH87" s="480">
        <f t="shared" si="292"/>
        <v>88.75</v>
      </c>
      <c r="BI87" s="480">
        <f t="shared" si="293"/>
        <v>76.040000000000006</v>
      </c>
      <c r="BJ87" s="480">
        <f t="shared" si="294"/>
        <v>61.940000000000005</v>
      </c>
      <c r="BK87" s="473">
        <f t="shared" si="235"/>
        <v>1.1999999999999886</v>
      </c>
      <c r="BL87" s="473">
        <f t="shared" si="236"/>
        <v>0.71999999999999886</v>
      </c>
      <c r="BM87" s="473">
        <f t="shared" si="237"/>
        <v>3.5600000000000023</v>
      </c>
      <c r="BN87" s="473">
        <f t="shared" si="238"/>
        <v>3.3800000000000026</v>
      </c>
      <c r="BO87" s="483">
        <v>10</v>
      </c>
      <c r="BP87" s="293"/>
      <c r="BQ87" s="293"/>
      <c r="BR87" s="293"/>
      <c r="BS87" s="293"/>
      <c r="BT87" s="293"/>
      <c r="BU87" s="293">
        <v>1</v>
      </c>
      <c r="BV87" s="293"/>
      <c r="BW87" s="293"/>
      <c r="BX87" s="293"/>
      <c r="BY87" s="293"/>
      <c r="BZ87" s="293"/>
      <c r="CA87" s="293"/>
      <c r="CB87" s="293"/>
      <c r="CC87" s="293">
        <v>1</v>
      </c>
      <c r="CD87" s="293"/>
      <c r="CE87" s="293"/>
      <c r="CF87" s="293"/>
      <c r="CG87" s="293"/>
      <c r="CH87" s="293"/>
      <c r="CI87" s="293"/>
      <c r="CJ87" s="294" t="s">
        <v>1328</v>
      </c>
      <c r="CK87" s="294"/>
      <c r="CL87" s="294"/>
      <c r="CM87" s="294"/>
      <c r="CN87" s="294"/>
      <c r="CO87" s="295"/>
      <c r="CP87" s="295"/>
      <c r="CQ87" s="295"/>
      <c r="CR87" s="296"/>
      <c r="CS87" s="297"/>
      <c r="CT87" s="297"/>
      <c r="CU87" s="297"/>
      <c r="CV87" s="297"/>
      <c r="CW87" s="297"/>
      <c r="CX87" s="297"/>
      <c r="CY87" s="297"/>
      <c r="CZ87" s="297"/>
      <c r="DA87" s="297"/>
      <c r="DB87" s="295"/>
      <c r="DC87" s="295"/>
      <c r="DD87" s="295"/>
      <c r="DE87" s="295"/>
    </row>
    <row r="88" spans="1:109" ht="21" customHeight="1" thickBot="1">
      <c r="A88" s="299">
        <v>86</v>
      </c>
      <c r="B88" s="338" t="s">
        <v>500</v>
      </c>
      <c r="C88" s="301" t="s">
        <v>747</v>
      </c>
      <c r="D88" s="352" t="s">
        <v>197</v>
      </c>
      <c r="E88" s="401" t="s">
        <v>170</v>
      </c>
      <c r="F88" s="356">
        <f>9-LEN(E88)-LEN(SUBSTITUTE(E88,"★",""))</f>
        <v>4</v>
      </c>
      <c r="G88" s="357" t="s">
        <v>335</v>
      </c>
      <c r="H88" s="402">
        <v>35</v>
      </c>
      <c r="I88" s="402">
        <v>15</v>
      </c>
      <c r="J88" s="402">
        <v>21</v>
      </c>
      <c r="K88" s="402">
        <v>28</v>
      </c>
      <c r="L88" s="402">
        <v>35</v>
      </c>
      <c r="M88" s="402" t="s">
        <v>59</v>
      </c>
      <c r="N88" s="403">
        <f t="shared" si="247"/>
        <v>134</v>
      </c>
      <c r="O88" s="339">
        <v>3997</v>
      </c>
      <c r="P88" s="340">
        <v>340.7</v>
      </c>
      <c r="Q88" s="341">
        <v>76.56</v>
      </c>
      <c r="R88" s="341">
        <v>75.81</v>
      </c>
      <c r="S88" s="341">
        <v>59.69</v>
      </c>
      <c r="T88" s="341">
        <v>6</v>
      </c>
      <c r="U88" s="398">
        <v>7130</v>
      </c>
      <c r="V88" s="404">
        <f>VLOOKUP($U88,计算辅助页面!$Z$5:$AM$26,COLUMN()-20,0)</f>
        <v>11600</v>
      </c>
      <c r="W88" s="404">
        <f>VLOOKUP($U88,计算辅助页面!$Z$5:$AM$26,COLUMN()-20,0)</f>
        <v>18600</v>
      </c>
      <c r="X88" s="403">
        <f>VLOOKUP($U88,计算辅助页面!$Z$5:$AM$26,COLUMN()-20,0)</f>
        <v>27900</v>
      </c>
      <c r="Y88" s="403">
        <f>VLOOKUP($U88,计算辅助页面!$Z$5:$AM$26,COLUMN()-20,0)</f>
        <v>40300</v>
      </c>
      <c r="Z88" s="405">
        <f>VLOOKUP($U88,计算辅助页面!$Z$5:$AM$26,COLUMN()-20,0)</f>
        <v>56500</v>
      </c>
      <c r="AA88" s="403">
        <f>VLOOKUP($U88,计算辅助页面!$Z$5:$AM$26,COLUMN()-20,0)</f>
        <v>79000</v>
      </c>
      <c r="AB88" s="403">
        <f>VLOOKUP($U88,计算辅助页面!$Z$5:$AM$26,COLUMN()-20,0)</f>
        <v>110500</v>
      </c>
      <c r="AC88" s="403">
        <f>VLOOKUP($U88,计算辅助页面!$Z$5:$AM$26,COLUMN()-20,0)</f>
        <v>155000</v>
      </c>
      <c r="AD88" s="403">
        <f>VLOOKUP($U88,计算辅助页面!$Z$5:$AM$26,COLUMN()-20,0)</f>
        <v>216500</v>
      </c>
      <c r="AE88" s="403">
        <f>VLOOKUP($U88,计算辅助页面!$Z$5:$AM$26,COLUMN()-20,0)</f>
        <v>303000</v>
      </c>
      <c r="AF88" s="403">
        <f>VLOOKUP($U88,计算辅助页面!$Z$5:$AM$26,COLUMN()-20,0)</f>
        <v>425000</v>
      </c>
      <c r="AG88" s="403" t="str">
        <f>VLOOKUP($U88,计算辅助页面!$Z$5:$AM$26,COLUMN()-20,0)</f>
        <v>×</v>
      </c>
      <c r="AH88" s="406">
        <f>VLOOKUP($U88,计算辅助页面!$Z$5:$AM$26,COLUMN()-20,0)</f>
        <v>5804120</v>
      </c>
      <c r="AI88" s="367">
        <v>40000</v>
      </c>
      <c r="AJ88" s="368">
        <f>VLOOKUP(D88&amp;E88,计算辅助页面!$V$5:$Y$18,2,0)</f>
        <v>9</v>
      </c>
      <c r="AK88" s="369">
        <f t="shared" si="248"/>
        <v>80000</v>
      </c>
      <c r="AL88" s="369">
        <f>VLOOKUP(D88&amp;E88,计算辅助页面!$V$5:$Y$18,3,0)</f>
        <v>4</v>
      </c>
      <c r="AM88" s="370">
        <f t="shared" si="249"/>
        <v>240000</v>
      </c>
      <c r="AN88" s="370">
        <f>VLOOKUP(D88&amp;E88,计算辅助页面!$V$5:$Y$18,4,0)</f>
        <v>2</v>
      </c>
      <c r="AO88" s="356">
        <f t="shared" si="250"/>
        <v>4640000</v>
      </c>
      <c r="AP88" s="371">
        <f t="shared" si="251"/>
        <v>10444120</v>
      </c>
      <c r="AQ88" s="288" t="s">
        <v>565</v>
      </c>
      <c r="AR88" s="289" t="str">
        <f t="shared" si="227"/>
        <v>Gallardo LP 560-4</v>
      </c>
      <c r="AS88" s="290" t="s">
        <v>930</v>
      </c>
      <c r="AT88" s="291" t="s">
        <v>630</v>
      </c>
      <c r="AU88" s="397" t="s">
        <v>703</v>
      </c>
      <c r="AV88" s="292">
        <v>48</v>
      </c>
      <c r="AW88" s="292">
        <v>354</v>
      </c>
      <c r="AY88" s="292">
        <v>462</v>
      </c>
      <c r="AZ88" s="292" t="s">
        <v>1070</v>
      </c>
      <c r="BA88" s="477">
        <v>177</v>
      </c>
      <c r="BB88" s="476">
        <v>1.6</v>
      </c>
      <c r="BC88" s="472">
        <v>0.94</v>
      </c>
      <c r="BD88" s="472">
        <v>2.67</v>
      </c>
      <c r="BE88" s="472">
        <v>2.2320000000000002</v>
      </c>
      <c r="BF88" s="474">
        <f t="shared" si="278"/>
        <v>4174</v>
      </c>
      <c r="BG88" s="476">
        <f t="shared" ref="BG88" si="295">BB88+P88</f>
        <v>342.3</v>
      </c>
      <c r="BH88" s="480">
        <f t="shared" ref="BH88" si="296">BC88+Q88</f>
        <v>77.5</v>
      </c>
      <c r="BI88" s="480">
        <f t="shared" ref="BI88" si="297">BD88+R88</f>
        <v>78.48</v>
      </c>
      <c r="BJ88" s="480">
        <f t="shared" ref="BJ88" si="298">BE88+S88</f>
        <v>61.921999999999997</v>
      </c>
      <c r="BK88" s="473">
        <f t="shared" si="235"/>
        <v>1.6000000000000227</v>
      </c>
      <c r="BL88" s="473">
        <f t="shared" si="236"/>
        <v>0.93999999999999773</v>
      </c>
      <c r="BM88" s="473">
        <f t="shared" si="237"/>
        <v>2.6700000000000017</v>
      </c>
      <c r="BN88" s="473">
        <f t="shared" si="238"/>
        <v>2.2319999999999993</v>
      </c>
      <c r="BO88" s="483">
        <v>9</v>
      </c>
      <c r="BP88" s="293"/>
      <c r="BQ88" s="293"/>
      <c r="BR88" s="293"/>
      <c r="BS88" s="293"/>
      <c r="BT88" s="293"/>
      <c r="BU88" s="293"/>
      <c r="BV88" s="293">
        <v>1</v>
      </c>
      <c r="BW88" s="293"/>
      <c r="BX88" s="293"/>
      <c r="BY88" s="293"/>
      <c r="BZ88" s="293"/>
      <c r="CA88" s="293"/>
      <c r="CB88" s="293"/>
      <c r="CC88" s="293"/>
      <c r="CD88" s="293">
        <v>1</v>
      </c>
      <c r="CE88" s="293"/>
      <c r="CF88" s="293"/>
      <c r="CG88" s="293"/>
      <c r="CH88" s="293"/>
      <c r="CI88" s="293"/>
      <c r="CJ88" s="294" t="s">
        <v>1463</v>
      </c>
      <c r="CK88" s="294"/>
      <c r="CL88" s="294"/>
      <c r="CM88" s="294"/>
      <c r="CN88" s="294"/>
      <c r="CP88" s="295">
        <v>1</v>
      </c>
      <c r="CQ88" s="295"/>
      <c r="CR88" s="296">
        <v>325</v>
      </c>
      <c r="CS88" s="297">
        <v>67.599999999999994</v>
      </c>
      <c r="CT88" s="297">
        <v>50.25</v>
      </c>
      <c r="CU88" s="297">
        <v>38.4</v>
      </c>
      <c r="CV88" s="297">
        <f>P88-CR88</f>
        <v>15.699999999999989</v>
      </c>
      <c r="CW88" s="297">
        <f>Q88-CS88</f>
        <v>8.960000000000008</v>
      </c>
      <c r="CX88" s="297">
        <f>R88-CT88</f>
        <v>25.560000000000002</v>
      </c>
      <c r="CY88" s="297">
        <f>S88-CU88</f>
        <v>21.29</v>
      </c>
      <c r="CZ88" s="297">
        <f>SUM(CV88:CY88)</f>
        <v>71.509999999999991</v>
      </c>
      <c r="DA88" s="297">
        <f>0.32*(P88-CR88)+1.75*(Q88-CS88)+1.13*(R88-CT88)+1.28*(S88-CU88)</f>
        <v>76.838000000000008</v>
      </c>
      <c r="DB88" s="295" t="s">
        <v>1805</v>
      </c>
      <c r="DC88" s="295">
        <v>3</v>
      </c>
      <c r="DD88" s="295"/>
      <c r="DE88" s="295"/>
    </row>
    <row r="89" spans="1:109" ht="21" customHeight="1" thickBot="1">
      <c r="A89" s="268">
        <v>87</v>
      </c>
      <c r="B89" s="338" t="s">
        <v>1464</v>
      </c>
      <c r="C89" s="301" t="s">
        <v>1400</v>
      </c>
      <c r="D89" s="352" t="s">
        <v>197</v>
      </c>
      <c r="E89" s="401" t="s">
        <v>170</v>
      </c>
      <c r="F89" s="345"/>
      <c r="G89" s="351"/>
      <c r="H89" s="400" t="s">
        <v>448</v>
      </c>
      <c r="I89" s="400">
        <v>25</v>
      </c>
      <c r="J89" s="400">
        <v>32</v>
      </c>
      <c r="K89" s="400">
        <v>36</v>
      </c>
      <c r="L89" s="400">
        <v>41</v>
      </c>
      <c r="M89" s="306" t="s">
        <v>59</v>
      </c>
      <c r="N89" s="307">
        <f t="shared" si="247"/>
        <v>134</v>
      </c>
      <c r="O89" s="339">
        <v>4009</v>
      </c>
      <c r="P89" s="340">
        <v>341.6</v>
      </c>
      <c r="Q89" s="341">
        <v>81.23</v>
      </c>
      <c r="R89" s="341">
        <v>65</v>
      </c>
      <c r="S89" s="341">
        <v>52.13</v>
      </c>
      <c r="T89" s="341"/>
      <c r="U89" s="398">
        <v>7130</v>
      </c>
      <c r="V89" s="404">
        <f>VLOOKUP($U89,计算辅助页面!$Z$5:$AM$26,COLUMN()-20,0)</f>
        <v>11600</v>
      </c>
      <c r="W89" s="404">
        <f>VLOOKUP($U89,计算辅助页面!$Z$5:$AM$26,COLUMN()-20,0)</f>
        <v>18600</v>
      </c>
      <c r="X89" s="403">
        <f>VLOOKUP($U89,计算辅助页面!$Z$5:$AM$26,COLUMN()-20,0)</f>
        <v>27900</v>
      </c>
      <c r="Y89" s="403">
        <f>VLOOKUP($U89,计算辅助页面!$Z$5:$AM$26,COLUMN()-20,0)</f>
        <v>40300</v>
      </c>
      <c r="Z89" s="405">
        <f>VLOOKUP($U89,计算辅助页面!$Z$5:$AM$26,COLUMN()-20,0)</f>
        <v>56500</v>
      </c>
      <c r="AA89" s="403">
        <f>VLOOKUP($U89,计算辅助页面!$Z$5:$AM$26,COLUMN()-20,0)</f>
        <v>79000</v>
      </c>
      <c r="AB89" s="403">
        <f>VLOOKUP($U89,计算辅助页面!$Z$5:$AM$26,COLUMN()-20,0)</f>
        <v>110500</v>
      </c>
      <c r="AC89" s="403">
        <f>VLOOKUP($U89,计算辅助页面!$Z$5:$AM$26,COLUMN()-20,0)</f>
        <v>155000</v>
      </c>
      <c r="AD89" s="403">
        <f>VLOOKUP($U89,计算辅助页面!$Z$5:$AM$26,COLUMN()-20,0)</f>
        <v>216500</v>
      </c>
      <c r="AE89" s="403">
        <f>VLOOKUP($U89,计算辅助页面!$Z$5:$AM$26,COLUMN()-20,0)</f>
        <v>303000</v>
      </c>
      <c r="AF89" s="403">
        <f>VLOOKUP($U89,计算辅助页面!$Z$5:$AM$26,COLUMN()-20,0)</f>
        <v>425000</v>
      </c>
      <c r="AG89" s="403" t="str">
        <f>VLOOKUP($U89,计算辅助页面!$Z$5:$AM$26,COLUMN()-20,0)</f>
        <v>×</v>
      </c>
      <c r="AH89" s="406">
        <f>VLOOKUP($U89,计算辅助页面!$Z$5:$AM$26,COLUMN()-20,0)</f>
        <v>5804120</v>
      </c>
      <c r="AI89" s="367">
        <v>40000</v>
      </c>
      <c r="AJ89" s="368">
        <f>VLOOKUP(D89&amp;E89,计算辅助页面!$V$5:$Y$18,2,0)</f>
        <v>9</v>
      </c>
      <c r="AK89" s="369">
        <f t="shared" si="248"/>
        <v>80000</v>
      </c>
      <c r="AL89" s="369">
        <f>VLOOKUP(D89&amp;E89,计算辅助页面!$V$5:$Y$18,3,0)</f>
        <v>4</v>
      </c>
      <c r="AM89" s="370">
        <f t="shared" si="249"/>
        <v>240000</v>
      </c>
      <c r="AN89" s="370">
        <f>VLOOKUP(D89&amp;E89,计算辅助页面!$V$5:$Y$18,4,0)</f>
        <v>2</v>
      </c>
      <c r="AO89" s="356">
        <f t="shared" si="250"/>
        <v>4640000</v>
      </c>
      <c r="AP89" s="371">
        <f t="shared" si="251"/>
        <v>10444120</v>
      </c>
      <c r="AQ89" s="288" t="s">
        <v>567</v>
      </c>
      <c r="AR89" s="289" t="str">
        <f t="shared" si="227"/>
        <v>296 GTB🔑</v>
      </c>
      <c r="AS89" s="290" t="s">
        <v>1392</v>
      </c>
      <c r="AT89" s="291" t="s">
        <v>1400</v>
      </c>
      <c r="AU89" s="397" t="s">
        <v>703</v>
      </c>
      <c r="AW89" s="292">
        <v>355</v>
      </c>
      <c r="AY89" s="292">
        <v>463</v>
      </c>
      <c r="AZ89" s="292" t="s">
        <v>1401</v>
      </c>
      <c r="BA89" s="477">
        <v>178</v>
      </c>
      <c r="BB89" s="476">
        <v>1.2</v>
      </c>
      <c r="BC89" s="472">
        <v>0.77</v>
      </c>
      <c r="BD89" s="472">
        <v>2.25</v>
      </c>
      <c r="BE89" s="472">
        <v>2.82</v>
      </c>
      <c r="BF89" s="474">
        <f t="shared" si="278"/>
        <v>4187</v>
      </c>
      <c r="BG89" s="476">
        <f t="shared" ref="BG89" si="299">BB89+P89</f>
        <v>342.8</v>
      </c>
      <c r="BH89" s="480">
        <f t="shared" ref="BH89" si="300">BC89+Q89</f>
        <v>82</v>
      </c>
      <c r="BI89" s="480">
        <f t="shared" ref="BI89" si="301">BD89+R89</f>
        <v>67.25</v>
      </c>
      <c r="BJ89" s="480">
        <f t="shared" ref="BJ89" si="302">BE89+S89</f>
        <v>54.95</v>
      </c>
      <c r="BK89" s="473">
        <f t="shared" si="235"/>
        <v>1.1999999999999886</v>
      </c>
      <c r="BL89" s="473">
        <f t="shared" si="236"/>
        <v>0.76999999999999602</v>
      </c>
      <c r="BM89" s="473">
        <f t="shared" si="237"/>
        <v>2.25</v>
      </c>
      <c r="BN89" s="473">
        <f t="shared" si="238"/>
        <v>2.8200000000000003</v>
      </c>
      <c r="BO89" s="483">
        <v>4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>
        <v>1</v>
      </c>
      <c r="CB89" s="293"/>
      <c r="CC89" s="293">
        <v>1</v>
      </c>
      <c r="CD89" s="293"/>
      <c r="CE89" s="293"/>
      <c r="CF89" s="293"/>
      <c r="CG89" s="293"/>
      <c r="CH89" s="293"/>
      <c r="CI89" s="293"/>
      <c r="CJ89" s="294" t="s">
        <v>1414</v>
      </c>
      <c r="CK89" s="294"/>
      <c r="CL89" s="294"/>
      <c r="CM89" s="294"/>
      <c r="CN89" s="294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 t="s">
        <v>1805</v>
      </c>
      <c r="DC89" s="295">
        <v>3</v>
      </c>
      <c r="DD89" s="295"/>
      <c r="DE89" s="295"/>
    </row>
    <row r="90" spans="1:109" ht="21" customHeight="1" thickBot="1">
      <c r="A90" s="299">
        <v>88</v>
      </c>
      <c r="B90" s="338" t="s">
        <v>1095</v>
      </c>
      <c r="C90" s="301" t="s">
        <v>1096</v>
      </c>
      <c r="D90" s="352" t="s">
        <v>197</v>
      </c>
      <c r="E90" s="401" t="s">
        <v>170</v>
      </c>
      <c r="F90" s="345"/>
      <c r="G90" s="351"/>
      <c r="H90" s="373">
        <v>35</v>
      </c>
      <c r="I90" s="402">
        <v>15</v>
      </c>
      <c r="J90" s="402">
        <v>21</v>
      </c>
      <c r="K90" s="402">
        <v>28</v>
      </c>
      <c r="L90" s="402">
        <v>35</v>
      </c>
      <c r="M90" s="402" t="s">
        <v>59</v>
      </c>
      <c r="N90" s="403">
        <f t="shared" si="247"/>
        <v>134</v>
      </c>
      <c r="O90" s="339">
        <v>4022</v>
      </c>
      <c r="P90" s="340">
        <v>339.1</v>
      </c>
      <c r="Q90" s="341">
        <v>80.98</v>
      </c>
      <c r="R90" s="341">
        <v>69.09</v>
      </c>
      <c r="S90" s="341">
        <v>57.31</v>
      </c>
      <c r="T90" s="341">
        <v>5.8</v>
      </c>
      <c r="U90" s="311">
        <v>7130</v>
      </c>
      <c r="V90" s="404">
        <f>VLOOKUP($U90,计算辅助页面!$Z$5:$AM$26,COLUMN()-20,0)</f>
        <v>11600</v>
      </c>
      <c r="W90" s="404">
        <f>VLOOKUP($U90,计算辅助页面!$Z$5:$AM$26,COLUMN()-20,0)</f>
        <v>18600</v>
      </c>
      <c r="X90" s="403">
        <f>VLOOKUP($U90,计算辅助页面!$Z$5:$AM$26,COLUMN()-20,0)</f>
        <v>27900</v>
      </c>
      <c r="Y90" s="403">
        <f>VLOOKUP($U90,计算辅助页面!$Z$5:$AM$26,COLUMN()-20,0)</f>
        <v>40300</v>
      </c>
      <c r="Z90" s="405">
        <f>VLOOKUP($U90,计算辅助页面!$Z$5:$AM$26,COLUMN()-20,0)</f>
        <v>56500</v>
      </c>
      <c r="AA90" s="403">
        <f>VLOOKUP($U90,计算辅助页面!$Z$5:$AM$26,COLUMN()-20,0)</f>
        <v>79000</v>
      </c>
      <c r="AB90" s="403">
        <f>VLOOKUP($U90,计算辅助页面!$Z$5:$AM$26,COLUMN()-20,0)</f>
        <v>110500</v>
      </c>
      <c r="AC90" s="403">
        <f>VLOOKUP($U90,计算辅助页面!$Z$5:$AM$26,COLUMN()-20,0)</f>
        <v>155000</v>
      </c>
      <c r="AD90" s="403">
        <f>VLOOKUP($U90,计算辅助页面!$Z$5:$AM$26,COLUMN()-20,0)</f>
        <v>216500</v>
      </c>
      <c r="AE90" s="403">
        <f>VLOOKUP($U90,计算辅助页面!$Z$5:$AM$26,COLUMN()-20,0)</f>
        <v>303000</v>
      </c>
      <c r="AF90" s="403">
        <f>VLOOKUP($U90,计算辅助页面!$Z$5:$AM$26,COLUMN()-20,0)</f>
        <v>425000</v>
      </c>
      <c r="AG90" s="403" t="str">
        <f>VLOOKUP($U90,计算辅助页面!$Z$5:$AM$26,COLUMN()-20,0)</f>
        <v>×</v>
      </c>
      <c r="AH90" s="406">
        <f>VLOOKUP($U90,计算辅助页面!$Z$5:$AM$26,COLUMN()-20,0)</f>
        <v>5804120</v>
      </c>
      <c r="AI90" s="334">
        <v>40000</v>
      </c>
      <c r="AJ90" s="368">
        <f>VLOOKUP(D90&amp;E90,计算辅助页面!$V$5:$Y$18,2,0)</f>
        <v>9</v>
      </c>
      <c r="AK90" s="347">
        <f t="shared" si="248"/>
        <v>80000</v>
      </c>
      <c r="AL90" s="369">
        <f>VLOOKUP(D90&amp;E90,计算辅助页面!$V$5:$Y$18,3,0)</f>
        <v>4</v>
      </c>
      <c r="AM90" s="370">
        <f t="shared" si="249"/>
        <v>240000</v>
      </c>
      <c r="AN90" s="370">
        <f>VLOOKUP(D90&amp;E90,计算辅助页面!$V$5:$Y$18,4,0)</f>
        <v>2</v>
      </c>
      <c r="AO90" s="356">
        <f t="shared" si="250"/>
        <v>4640000</v>
      </c>
      <c r="AP90" s="371">
        <f t="shared" si="251"/>
        <v>10444120</v>
      </c>
      <c r="AQ90" s="288" t="s">
        <v>568</v>
      </c>
      <c r="AR90" s="289" t="str">
        <f t="shared" si="227"/>
        <v>GT</v>
      </c>
      <c r="AS90" s="290" t="s">
        <v>1093</v>
      </c>
      <c r="AT90" s="291" t="s">
        <v>1097</v>
      </c>
      <c r="AU90" s="397" t="s">
        <v>703</v>
      </c>
      <c r="AV90" s="292">
        <v>46</v>
      </c>
      <c r="AW90" s="292">
        <v>353</v>
      </c>
      <c r="AY90" s="292">
        <v>459</v>
      </c>
      <c r="AZ90" s="292" t="s">
        <v>1111</v>
      </c>
      <c r="BA90" s="477">
        <v>178</v>
      </c>
      <c r="BB90" s="476">
        <v>1.4</v>
      </c>
      <c r="BC90" s="472">
        <v>1.02</v>
      </c>
      <c r="BD90" s="472">
        <v>1.59</v>
      </c>
      <c r="BE90" s="472">
        <v>2.37</v>
      </c>
      <c r="BF90" s="474">
        <f t="shared" si="278"/>
        <v>4200</v>
      </c>
      <c r="BG90" s="476">
        <f t="shared" ref="BG90" si="303">BB90+P90</f>
        <v>340.5</v>
      </c>
      <c r="BH90" s="480">
        <f t="shared" ref="BH90" si="304">BC90+Q90</f>
        <v>82</v>
      </c>
      <c r="BI90" s="480">
        <f t="shared" ref="BI90" si="305">BD90+R90</f>
        <v>70.680000000000007</v>
      </c>
      <c r="BJ90" s="480">
        <f t="shared" ref="BJ90" si="306">BE90+S90</f>
        <v>59.68</v>
      </c>
      <c r="BK90" s="473">
        <f t="shared" si="235"/>
        <v>1.3999999999999773</v>
      </c>
      <c r="BL90" s="473">
        <f t="shared" si="236"/>
        <v>1.019999999999996</v>
      </c>
      <c r="BM90" s="473">
        <f t="shared" si="237"/>
        <v>1.5900000000000034</v>
      </c>
      <c r="BN90" s="473">
        <f t="shared" si="238"/>
        <v>2.3699999999999974</v>
      </c>
      <c r="BO90" s="483">
        <v>4</v>
      </c>
      <c r="BP90" s="293"/>
      <c r="BQ90" s="293"/>
      <c r="BR90" s="293"/>
      <c r="BS90" s="293"/>
      <c r="BT90" s="293"/>
      <c r="BU90" s="293">
        <v>1</v>
      </c>
      <c r="BV90" s="293"/>
      <c r="BW90" s="293"/>
      <c r="BX90" s="293"/>
      <c r="BY90" s="293"/>
      <c r="BZ90" s="293"/>
      <c r="CA90" s="293"/>
      <c r="CB90" s="293"/>
      <c r="CC90" s="293"/>
      <c r="CD90" s="293"/>
      <c r="CE90" s="293"/>
      <c r="CF90" s="293"/>
      <c r="CG90" s="293"/>
      <c r="CH90" s="293"/>
      <c r="CI90" s="293"/>
      <c r="CJ90" s="294" t="s">
        <v>1138</v>
      </c>
      <c r="CK90" s="294"/>
      <c r="CL90" s="294"/>
      <c r="CM90" s="294"/>
      <c r="CN90" s="294"/>
      <c r="CO90" s="295"/>
      <c r="CP90" s="295"/>
      <c r="CQ90" s="295"/>
      <c r="CR90" s="296"/>
      <c r="CS90" s="297"/>
      <c r="CT90" s="297"/>
      <c r="CU90" s="297"/>
      <c r="CV90" s="297"/>
      <c r="CW90" s="297"/>
      <c r="CX90" s="297"/>
      <c r="CY90" s="297"/>
      <c r="CZ90" s="297"/>
      <c r="DA90" s="297"/>
      <c r="DB90" s="295" t="s">
        <v>1805</v>
      </c>
      <c r="DC90" s="295">
        <v>3</v>
      </c>
      <c r="DD90" s="295"/>
      <c r="DE90" s="295"/>
    </row>
    <row r="91" spans="1:109" ht="21" customHeight="1" thickBot="1">
      <c r="A91" s="268">
        <v>89</v>
      </c>
      <c r="B91" s="338" t="s">
        <v>1465</v>
      </c>
      <c r="C91" s="301" t="s">
        <v>1254</v>
      </c>
      <c r="D91" s="352" t="s">
        <v>197</v>
      </c>
      <c r="E91" s="401" t="s">
        <v>170</v>
      </c>
      <c r="F91" s="345"/>
      <c r="G91" s="351"/>
      <c r="H91" s="306" t="s">
        <v>448</v>
      </c>
      <c r="I91" s="306">
        <v>25</v>
      </c>
      <c r="J91" s="306">
        <v>32</v>
      </c>
      <c r="K91" s="306">
        <v>36</v>
      </c>
      <c r="L91" s="306">
        <v>41</v>
      </c>
      <c r="M91" s="306" t="s">
        <v>59</v>
      </c>
      <c r="N91" s="307">
        <f t="shared" si="247"/>
        <v>134</v>
      </c>
      <c r="O91" s="339">
        <v>4048</v>
      </c>
      <c r="P91" s="340">
        <v>335.7</v>
      </c>
      <c r="Q91" s="341">
        <v>81.790000000000006</v>
      </c>
      <c r="R91" s="341">
        <v>60.83</v>
      </c>
      <c r="S91" s="341">
        <v>67.41</v>
      </c>
      <c r="T91" s="341">
        <v>7.4</v>
      </c>
      <c r="U91" s="311">
        <v>7130</v>
      </c>
      <c r="V91" s="404">
        <f>VLOOKUP($U91,计算辅助页面!$Z$5:$AM$26,COLUMN()-20,0)</f>
        <v>11600</v>
      </c>
      <c r="W91" s="404">
        <f>VLOOKUP($U91,计算辅助页面!$Z$5:$AM$26,COLUMN()-20,0)</f>
        <v>18600</v>
      </c>
      <c r="X91" s="403">
        <f>VLOOKUP($U91,计算辅助页面!$Z$5:$AM$26,COLUMN()-20,0)</f>
        <v>27900</v>
      </c>
      <c r="Y91" s="403">
        <f>VLOOKUP($U91,计算辅助页面!$Z$5:$AM$26,COLUMN()-20,0)</f>
        <v>40300</v>
      </c>
      <c r="Z91" s="405">
        <f>VLOOKUP($U91,计算辅助页面!$Z$5:$AM$26,COLUMN()-20,0)</f>
        <v>56500</v>
      </c>
      <c r="AA91" s="403">
        <f>VLOOKUP($U91,计算辅助页面!$Z$5:$AM$26,COLUMN()-20,0)</f>
        <v>79000</v>
      </c>
      <c r="AB91" s="403">
        <f>VLOOKUP($U91,计算辅助页面!$Z$5:$AM$26,COLUMN()-20,0)</f>
        <v>110500</v>
      </c>
      <c r="AC91" s="403">
        <f>VLOOKUP($U91,计算辅助页面!$Z$5:$AM$26,COLUMN()-20,0)</f>
        <v>155000</v>
      </c>
      <c r="AD91" s="403">
        <f>VLOOKUP($U91,计算辅助页面!$Z$5:$AM$26,COLUMN()-20,0)</f>
        <v>216500</v>
      </c>
      <c r="AE91" s="403">
        <f>VLOOKUP($U91,计算辅助页面!$Z$5:$AM$26,COLUMN()-20,0)</f>
        <v>303000</v>
      </c>
      <c r="AF91" s="403">
        <f>VLOOKUP($U91,计算辅助页面!$Z$5:$AM$26,COLUMN()-20,0)</f>
        <v>425000</v>
      </c>
      <c r="AG91" s="403" t="str">
        <f>VLOOKUP($U91,计算辅助页面!$Z$5:$AM$26,COLUMN()-20,0)</f>
        <v>×</v>
      </c>
      <c r="AH91" s="406">
        <f>VLOOKUP($U91,计算辅助页面!$Z$5:$AM$26,COLUMN()-20,0)</f>
        <v>5804120</v>
      </c>
      <c r="AI91" s="334">
        <v>40000</v>
      </c>
      <c r="AJ91" s="368">
        <f>VLOOKUP(D91&amp;E91,计算辅助页面!$V$5:$Y$18,2,0)</f>
        <v>9</v>
      </c>
      <c r="AK91" s="347">
        <f t="shared" si="248"/>
        <v>80000</v>
      </c>
      <c r="AL91" s="369">
        <f>VLOOKUP(D91&amp;E91,计算辅助页面!$V$5:$Y$18,3,0)</f>
        <v>4</v>
      </c>
      <c r="AM91" s="370">
        <f t="shared" si="249"/>
        <v>240000</v>
      </c>
      <c r="AN91" s="370">
        <f>VLOOKUP(D91&amp;E91,计算辅助页面!$V$5:$Y$18,4,0)</f>
        <v>2</v>
      </c>
      <c r="AO91" s="356">
        <f t="shared" si="250"/>
        <v>4640000</v>
      </c>
      <c r="AP91" s="371">
        <f t="shared" si="251"/>
        <v>10444120</v>
      </c>
      <c r="AQ91" s="288" t="s">
        <v>564</v>
      </c>
      <c r="AR91" s="289" t="str">
        <f t="shared" si="227"/>
        <v>Mercedes-AMG GT Black Series🔑</v>
      </c>
      <c r="AS91" s="290" t="s">
        <v>1255</v>
      </c>
      <c r="AT91" s="291" t="s">
        <v>1256</v>
      </c>
      <c r="AU91" s="397" t="s">
        <v>703</v>
      </c>
      <c r="AW91" s="292">
        <v>349</v>
      </c>
      <c r="AY91" s="292">
        <v>453</v>
      </c>
      <c r="AZ91" s="292" t="s">
        <v>1076</v>
      </c>
      <c r="BA91" s="477">
        <v>178</v>
      </c>
      <c r="BB91" s="476">
        <v>1.1000000000000001</v>
      </c>
      <c r="BC91" s="472">
        <v>1.1100000000000001</v>
      </c>
      <c r="BD91" s="472">
        <v>1.86</v>
      </c>
      <c r="BE91" s="472">
        <v>1.72</v>
      </c>
      <c r="BF91" s="474">
        <f t="shared" si="278"/>
        <v>4226</v>
      </c>
      <c r="BG91" s="476">
        <f t="shared" ref="BG91" si="307">BB91+P91</f>
        <v>336.8</v>
      </c>
      <c r="BH91" s="480">
        <f t="shared" ref="BH91" si="308">BC91+Q91</f>
        <v>82.9</v>
      </c>
      <c r="BI91" s="480">
        <f t="shared" ref="BI91" si="309">BD91+R91</f>
        <v>62.69</v>
      </c>
      <c r="BJ91" s="480">
        <f t="shared" ref="BJ91" si="310">BE91+S91</f>
        <v>69.13</v>
      </c>
      <c r="BK91" s="473">
        <f t="shared" si="235"/>
        <v>1.1000000000000227</v>
      </c>
      <c r="BL91" s="473">
        <f t="shared" si="236"/>
        <v>1.1099999999999994</v>
      </c>
      <c r="BM91" s="473">
        <f t="shared" si="237"/>
        <v>1.8599999999999994</v>
      </c>
      <c r="BN91" s="473">
        <f t="shared" si="238"/>
        <v>1.7199999999999989</v>
      </c>
      <c r="BO91" s="483">
        <v>3</v>
      </c>
      <c r="BP91" s="293"/>
      <c r="BQ91" s="293"/>
      <c r="BR91" s="293"/>
      <c r="BS91" s="293"/>
      <c r="BT91" s="293"/>
      <c r="BU91" s="293"/>
      <c r="BV91" s="293"/>
      <c r="BW91" s="293"/>
      <c r="BX91" s="293"/>
      <c r="BY91" s="293"/>
      <c r="BZ91" s="293"/>
      <c r="CA91" s="293">
        <v>1</v>
      </c>
      <c r="CB91" s="293"/>
      <c r="CC91" s="293">
        <v>1</v>
      </c>
      <c r="CD91" s="293"/>
      <c r="CE91" s="293"/>
      <c r="CF91" s="293"/>
      <c r="CG91" s="293"/>
      <c r="CH91" s="293"/>
      <c r="CI91" s="293"/>
      <c r="CJ91" s="294" t="s">
        <v>1274</v>
      </c>
      <c r="CK91" s="294"/>
      <c r="CL91" s="294"/>
      <c r="CM91" s="294"/>
      <c r="CN91" s="294"/>
      <c r="CP91" s="295"/>
      <c r="CQ91" s="295"/>
      <c r="CR91" s="296"/>
      <c r="CS91" s="297"/>
      <c r="CT91" s="297"/>
      <c r="CU91" s="297"/>
      <c r="CV91" s="297"/>
      <c r="CW91" s="297"/>
      <c r="CX91" s="297"/>
      <c r="CY91" s="297"/>
      <c r="CZ91" s="297"/>
      <c r="DA91" s="297"/>
      <c r="DB91" s="295" t="s">
        <v>1805</v>
      </c>
      <c r="DC91" s="295">
        <v>3</v>
      </c>
      <c r="DD91" s="295"/>
      <c r="DE91" s="295"/>
    </row>
    <row r="92" spans="1:109" ht="21" customHeight="1" thickBot="1">
      <c r="A92" s="299">
        <v>90</v>
      </c>
      <c r="B92" s="338" t="s">
        <v>1629</v>
      </c>
      <c r="C92" s="301" t="s">
        <v>1602</v>
      </c>
      <c r="D92" s="352" t="s">
        <v>197</v>
      </c>
      <c r="E92" s="401" t="s">
        <v>170</v>
      </c>
      <c r="F92" s="345"/>
      <c r="G92" s="351"/>
      <c r="H92" s="306" t="s">
        <v>448</v>
      </c>
      <c r="I92" s="306">
        <v>25</v>
      </c>
      <c r="J92" s="306">
        <v>32</v>
      </c>
      <c r="K92" s="306">
        <v>36</v>
      </c>
      <c r="L92" s="306">
        <v>41</v>
      </c>
      <c r="M92" s="306" t="s">
        <v>59</v>
      </c>
      <c r="N92" s="307">
        <f t="shared" ref="N92" si="311">IF(COUNTBLANK(H92:M92),"",SUM(H92:M92))</f>
        <v>134</v>
      </c>
      <c r="O92" s="339">
        <v>4073</v>
      </c>
      <c r="P92" s="340">
        <v>348.8</v>
      </c>
      <c r="Q92" s="341">
        <v>80.459999999999994</v>
      </c>
      <c r="R92" s="341">
        <v>54.89</v>
      </c>
      <c r="S92" s="341">
        <v>60.3</v>
      </c>
      <c r="T92" s="341"/>
      <c r="U92" s="311">
        <v>7130</v>
      </c>
      <c r="V92" s="404">
        <f>VLOOKUP($U92,计算辅助页面!$Z$5:$AM$26,COLUMN()-20,0)</f>
        <v>11600</v>
      </c>
      <c r="W92" s="404">
        <f>VLOOKUP($U92,计算辅助页面!$Z$5:$AM$26,COLUMN()-20,0)</f>
        <v>18600</v>
      </c>
      <c r="X92" s="403">
        <f>VLOOKUP($U92,计算辅助页面!$Z$5:$AM$26,COLUMN()-20,0)</f>
        <v>27900</v>
      </c>
      <c r="Y92" s="403">
        <f>VLOOKUP($U92,计算辅助页面!$Z$5:$AM$26,COLUMN()-20,0)</f>
        <v>40300</v>
      </c>
      <c r="Z92" s="405">
        <f>VLOOKUP($U92,计算辅助页面!$Z$5:$AM$26,COLUMN()-20,0)</f>
        <v>56500</v>
      </c>
      <c r="AA92" s="403">
        <f>VLOOKUP($U92,计算辅助页面!$Z$5:$AM$26,COLUMN()-20,0)</f>
        <v>79000</v>
      </c>
      <c r="AB92" s="403">
        <f>VLOOKUP($U92,计算辅助页面!$Z$5:$AM$26,COLUMN()-20,0)</f>
        <v>110500</v>
      </c>
      <c r="AC92" s="403">
        <f>VLOOKUP($U92,计算辅助页面!$Z$5:$AM$26,COLUMN()-20,0)</f>
        <v>155000</v>
      </c>
      <c r="AD92" s="403">
        <f>VLOOKUP($U92,计算辅助页面!$Z$5:$AM$26,COLUMN()-20,0)</f>
        <v>216500</v>
      </c>
      <c r="AE92" s="403">
        <f>VLOOKUP($U92,计算辅助页面!$Z$5:$AM$26,COLUMN()-20,0)</f>
        <v>303000</v>
      </c>
      <c r="AF92" s="403">
        <f>VLOOKUP($U92,计算辅助页面!$Z$5:$AM$26,COLUMN()-20,0)</f>
        <v>425000</v>
      </c>
      <c r="AG92" s="403" t="str">
        <f>VLOOKUP($U92,计算辅助页面!$Z$5:$AM$26,COLUMN()-20,0)</f>
        <v>×</v>
      </c>
      <c r="AH92" s="406">
        <f>VLOOKUP($U92,计算辅助页面!$Z$5:$AM$26,COLUMN()-20,0)</f>
        <v>5804120</v>
      </c>
      <c r="AI92" s="334">
        <v>40000</v>
      </c>
      <c r="AJ92" s="368">
        <f>VLOOKUP(D92&amp;E92,计算辅助页面!$V$5:$Y$18,2,0)</f>
        <v>9</v>
      </c>
      <c r="AK92" s="347">
        <f t="shared" ref="AK92" si="312">IF(AI92,2*AI92,"")</f>
        <v>80000</v>
      </c>
      <c r="AL92" s="369">
        <f>VLOOKUP(D92&amp;E92,计算辅助页面!$V$5:$Y$18,3,0)</f>
        <v>4</v>
      </c>
      <c r="AM92" s="370">
        <f t="shared" ref="AM92" si="313">IF(AN92="×",AN92,IF(AI92,6*AI92,""))</f>
        <v>240000</v>
      </c>
      <c r="AN92" s="370">
        <f>VLOOKUP(D92&amp;E92,计算辅助页面!$V$5:$Y$18,4,0)</f>
        <v>2</v>
      </c>
      <c r="AO92" s="356">
        <f t="shared" ref="AO92" si="314">IF(AI92,IF(AN92="×",4*(AI92*AJ92+AK92*AL92),4*(AI92*AJ92+AK92*AL92+AM92*AN92)),"")</f>
        <v>4640000</v>
      </c>
      <c r="AP92" s="371">
        <f t="shared" ref="AP92" si="315">IF(AND(AH92,AO92),AO92+AH92,"")</f>
        <v>10444120</v>
      </c>
      <c r="AQ92" s="288" t="s">
        <v>567</v>
      </c>
      <c r="AR92" s="289" t="str">
        <f t="shared" si="227"/>
        <v>Daytona SP3🔑</v>
      </c>
      <c r="AS92" s="290" t="s">
        <v>1600</v>
      </c>
      <c r="AT92" s="291" t="s">
        <v>1603</v>
      </c>
      <c r="AU92" s="397" t="s">
        <v>703</v>
      </c>
      <c r="AW92" s="292">
        <v>363</v>
      </c>
      <c r="AY92" s="292">
        <v>476</v>
      </c>
      <c r="AZ92" s="292" t="s">
        <v>1076</v>
      </c>
      <c r="BA92" s="481">
        <f>BF92-O92</f>
        <v>180</v>
      </c>
      <c r="BB92" s="476">
        <v>1.8</v>
      </c>
      <c r="BC92" s="472">
        <v>0.77</v>
      </c>
      <c r="BD92" s="472">
        <v>2.94</v>
      </c>
      <c r="BE92" s="472">
        <v>3.11</v>
      </c>
      <c r="BF92" s="474">
        <v>4253</v>
      </c>
      <c r="BG92" s="476">
        <v>349.7</v>
      </c>
      <c r="BH92" s="480">
        <v>81.099999999999994</v>
      </c>
      <c r="BI92" s="480">
        <v>56.77</v>
      </c>
      <c r="BJ92" s="480">
        <v>62.88</v>
      </c>
      <c r="BK92" s="473">
        <f t="shared" si="235"/>
        <v>0.89999999999997726</v>
      </c>
      <c r="BL92" s="473">
        <f t="shared" si="236"/>
        <v>0.64000000000000057</v>
      </c>
      <c r="BM92" s="473">
        <f t="shared" si="237"/>
        <v>1.8800000000000026</v>
      </c>
      <c r="BN92" s="473">
        <f t="shared" si="238"/>
        <v>2.5800000000000054</v>
      </c>
      <c r="BO92" s="483">
        <v>1</v>
      </c>
      <c r="BP92" s="293"/>
      <c r="BQ92" s="293"/>
      <c r="BR92" s="293"/>
      <c r="BS92" s="293"/>
      <c r="BT92" s="293"/>
      <c r="BU92" s="293"/>
      <c r="BV92" s="293"/>
      <c r="BW92" s="293"/>
      <c r="BX92" s="293"/>
      <c r="BY92" s="293"/>
      <c r="BZ92" s="293"/>
      <c r="CA92" s="293">
        <v>1</v>
      </c>
      <c r="CB92" s="293"/>
      <c r="CC92" s="293">
        <v>1</v>
      </c>
      <c r="CD92" s="293"/>
      <c r="CE92" s="293"/>
      <c r="CF92" s="293"/>
      <c r="CG92" s="293"/>
      <c r="CH92" s="293"/>
      <c r="CI92" s="293"/>
      <c r="CJ92" s="294" t="s">
        <v>841</v>
      </c>
      <c r="CK92" s="294"/>
      <c r="CL92" s="294"/>
      <c r="CM92" s="294"/>
      <c r="CN92" s="294"/>
      <c r="CO92" s="295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 t="s">
        <v>1805</v>
      </c>
      <c r="DC92" s="295">
        <v>2</v>
      </c>
      <c r="DD92" s="295"/>
      <c r="DE92" s="295"/>
    </row>
    <row r="93" spans="1:109" ht="21" customHeight="1" thickBot="1">
      <c r="A93" s="268">
        <v>91</v>
      </c>
      <c r="B93" s="407" t="s">
        <v>23</v>
      </c>
      <c r="C93" s="389">
        <v>911</v>
      </c>
      <c r="D93" s="271" t="s">
        <v>7</v>
      </c>
      <c r="E93" s="408" t="s">
        <v>44</v>
      </c>
      <c r="F93" s="409">
        <f>9-LEN(E93)-LEN(SUBSTITUTE(E93,"★",""))</f>
        <v>6</v>
      </c>
      <c r="G93" s="335" t="s">
        <v>65</v>
      </c>
      <c r="H93" s="410">
        <v>30</v>
      </c>
      <c r="I93" s="410">
        <v>30</v>
      </c>
      <c r="J93" s="410">
        <v>70</v>
      </c>
      <c r="K93" s="410" t="s">
        <v>59</v>
      </c>
      <c r="L93" s="410" t="s">
        <v>59</v>
      </c>
      <c r="M93" s="410" t="s">
        <v>59</v>
      </c>
      <c r="N93" s="411">
        <f t="shared" si="247"/>
        <v>130</v>
      </c>
      <c r="O93" s="277">
        <v>2186</v>
      </c>
      <c r="P93" s="278">
        <v>328.8</v>
      </c>
      <c r="Q93" s="279">
        <v>71.209999999999994</v>
      </c>
      <c r="R93" s="279">
        <v>45.84</v>
      </c>
      <c r="S93" s="279">
        <v>56.6</v>
      </c>
      <c r="T93" s="279">
        <v>5.9829999999999988</v>
      </c>
      <c r="U93" s="412">
        <v>1840</v>
      </c>
      <c r="V93" s="413">
        <f>VLOOKUP($U93,计算辅助页面!$Z$5:$AM$26,COLUMN()-20,0)</f>
        <v>3000</v>
      </c>
      <c r="W93" s="413">
        <f>VLOOKUP($U93,计算辅助页面!$Z$5:$AM$26,COLUMN()-20,0)</f>
        <v>4800</v>
      </c>
      <c r="X93" s="411">
        <f>VLOOKUP($U93,计算辅助页面!$Z$5:$AM$26,COLUMN()-20,0)</f>
        <v>7200</v>
      </c>
      <c r="Y93" s="411">
        <f>VLOOKUP($U93,计算辅助页面!$Z$5:$AM$26,COLUMN()-20,0)</f>
        <v>10400</v>
      </c>
      <c r="Z93" s="414">
        <f>VLOOKUP($U93,计算辅助页面!$Z$5:$AM$26,COLUMN()-20,0)</f>
        <v>14500</v>
      </c>
      <c r="AA93" s="411">
        <f>VLOOKUP($U93,计算辅助页面!$Z$5:$AM$26,COLUMN()-20,0)</f>
        <v>20500</v>
      </c>
      <c r="AB93" s="411">
        <f>VLOOKUP($U93,计算辅助页面!$Z$5:$AM$26,COLUMN()-20,0)</f>
        <v>28500</v>
      </c>
      <c r="AC93" s="411">
        <f>VLOOKUP($U93,计算辅助页面!$Z$5:$AM$26,COLUMN()-20,0)</f>
        <v>40000</v>
      </c>
      <c r="AD93" s="411">
        <f>VLOOKUP($U93,计算辅助页面!$Z$5:$AM$26,COLUMN()-20,0)</f>
        <v>56000</v>
      </c>
      <c r="AE93" s="411" t="str">
        <f>VLOOKUP($U93,计算辅助页面!$Z$5:$AM$26,COLUMN()-20,0)</f>
        <v>×</v>
      </c>
      <c r="AF93" s="411" t="str">
        <f>VLOOKUP($U93,计算辅助页面!$Z$5:$AM$26,COLUMN()-20,0)</f>
        <v>×</v>
      </c>
      <c r="AG93" s="411" t="str">
        <f>VLOOKUP($U93,计算辅助页面!$Z$5:$AM$26,COLUMN()-20,0)</f>
        <v>×</v>
      </c>
      <c r="AH93" s="273">
        <f>VLOOKUP($U93,计算辅助页面!$Z$5:$AM$26,COLUMN()-20,0)</f>
        <v>746960</v>
      </c>
      <c r="AI93" s="415">
        <v>15000</v>
      </c>
      <c r="AJ93" s="416">
        <f>VLOOKUP(D93&amp;E93,计算辅助页面!$V$5:$Y$18,2,0)</f>
        <v>6</v>
      </c>
      <c r="AK93" s="417">
        <f t="shared" si="248"/>
        <v>30000</v>
      </c>
      <c r="AL93" s="417">
        <f>VLOOKUP(D93&amp;E93,计算辅助页面!$V$5:$Y$18,3,0)</f>
        <v>1</v>
      </c>
      <c r="AM93" s="418">
        <f t="shared" si="249"/>
        <v>90000</v>
      </c>
      <c r="AN93" s="418">
        <f>VLOOKUP(D93&amp;E93,计算辅助页面!$V$5:$Y$18,4,0)</f>
        <v>1</v>
      </c>
      <c r="AO93" s="409">
        <f t="shared" si="250"/>
        <v>840000</v>
      </c>
      <c r="AP93" s="419">
        <f t="shared" si="251"/>
        <v>1586960</v>
      </c>
      <c r="AQ93" s="288" t="s">
        <v>561</v>
      </c>
      <c r="AR93" s="289" t="str">
        <f t="shared" si="227"/>
        <v>911 GTS Coupe</v>
      </c>
      <c r="AS93" s="290" t="s">
        <v>596</v>
      </c>
      <c r="AT93" s="291" t="s">
        <v>619</v>
      </c>
      <c r="AU93" s="274" t="s">
        <v>701</v>
      </c>
      <c r="AV93" s="292">
        <v>4</v>
      </c>
      <c r="AW93" s="292">
        <v>342</v>
      </c>
      <c r="AY93" s="292">
        <v>441</v>
      </c>
      <c r="AZ93" s="292" t="s">
        <v>1417</v>
      </c>
      <c r="BA93" s="477">
        <v>133</v>
      </c>
      <c r="BB93" s="476">
        <v>2.4</v>
      </c>
      <c r="BC93" s="472">
        <v>0.89</v>
      </c>
      <c r="BD93" s="472">
        <v>0.67</v>
      </c>
      <c r="BE93" s="472">
        <v>1.92</v>
      </c>
      <c r="BF93" s="474">
        <f>BA93+O93</f>
        <v>2319</v>
      </c>
      <c r="BG93" s="476">
        <f t="shared" ref="BG93" si="316">BB93+P93</f>
        <v>331.2</v>
      </c>
      <c r="BH93" s="480">
        <f t="shared" ref="BH93" si="317">BC93+Q93</f>
        <v>72.099999999999994</v>
      </c>
      <c r="BI93" s="480">
        <f t="shared" ref="BI93" si="318">BD93+R93</f>
        <v>46.510000000000005</v>
      </c>
      <c r="BJ93" s="480">
        <f t="shared" ref="BJ93" si="319">BE93+S93</f>
        <v>58.52</v>
      </c>
      <c r="BK93" s="473">
        <f t="shared" si="235"/>
        <v>2.3999999999999773</v>
      </c>
      <c r="BL93" s="473">
        <f t="shared" si="236"/>
        <v>0.89000000000000057</v>
      </c>
      <c r="BM93" s="473">
        <f t="shared" si="237"/>
        <v>0.67000000000000171</v>
      </c>
      <c r="BN93" s="473">
        <f t="shared" si="238"/>
        <v>1.9200000000000017</v>
      </c>
      <c r="BO93" s="483">
        <v>5</v>
      </c>
      <c r="BP93" s="293">
        <v>1</v>
      </c>
      <c r="BQ93" s="293"/>
      <c r="BR93" s="293">
        <v>1</v>
      </c>
      <c r="BS93" s="293">
        <v>1</v>
      </c>
      <c r="BT93" s="293"/>
      <c r="BU93" s="293"/>
      <c r="BV93" s="293"/>
      <c r="BW93" s="293"/>
      <c r="BX93" s="293"/>
      <c r="BY93" s="293"/>
      <c r="BZ93" s="293"/>
      <c r="CA93" s="293"/>
      <c r="CB93" s="293"/>
      <c r="CC93" s="293"/>
      <c r="CD93" s="293"/>
      <c r="CE93" s="293" t="s">
        <v>1466</v>
      </c>
      <c r="CF93" s="293">
        <v>1</v>
      </c>
      <c r="CG93" s="293"/>
      <c r="CH93" s="293"/>
      <c r="CI93" s="293">
        <v>1</v>
      </c>
      <c r="CJ93" s="294" t="s">
        <v>1249</v>
      </c>
      <c r="CK93" s="294"/>
      <c r="CL93" s="294"/>
      <c r="CM93" s="294"/>
      <c r="CN93" s="294"/>
      <c r="CO93" s="295"/>
      <c r="CP93" s="295"/>
      <c r="CQ93" s="295"/>
      <c r="CR93" s="296">
        <v>312</v>
      </c>
      <c r="CS93" s="297">
        <v>64.900000000000006</v>
      </c>
      <c r="CT93" s="297">
        <v>41.08</v>
      </c>
      <c r="CU93" s="297">
        <v>42.95</v>
      </c>
      <c r="CV93" s="297">
        <f t="shared" ref="CV93:CY95" si="320">P93-CR93</f>
        <v>16.800000000000011</v>
      </c>
      <c r="CW93" s="297">
        <f t="shared" si="320"/>
        <v>6.3099999999999881</v>
      </c>
      <c r="CX93" s="297">
        <f t="shared" si="320"/>
        <v>4.7600000000000051</v>
      </c>
      <c r="CY93" s="297">
        <f t="shared" si="320"/>
        <v>13.649999999999999</v>
      </c>
      <c r="CZ93" s="297">
        <f>SUM(CV93:CY93)</f>
        <v>41.52</v>
      </c>
      <c r="DA93" s="297">
        <f>0.32*(P93-CR93)+1.75*(Q93-CS93)+1.13*(R93-CT93)+1.28*(S93-CU93)</f>
        <v>39.269299999999987</v>
      </c>
      <c r="DB93" s="295" t="s">
        <v>1801</v>
      </c>
      <c r="DC93" s="295">
        <v>4</v>
      </c>
      <c r="DD93" s="295"/>
      <c r="DE93" s="295"/>
    </row>
    <row r="94" spans="1:109" ht="21" customHeight="1" thickBot="1">
      <c r="A94" s="299">
        <v>92</v>
      </c>
      <c r="B94" s="300" t="s">
        <v>24</v>
      </c>
      <c r="C94" s="301" t="s">
        <v>1771</v>
      </c>
      <c r="D94" s="302" t="s">
        <v>7</v>
      </c>
      <c r="E94" s="303" t="s">
        <v>44</v>
      </c>
      <c r="F94" s="304">
        <f>9-LEN(E94)-LEN(SUBSTITUTE(E94,"★",""))</f>
        <v>6</v>
      </c>
      <c r="G94" s="305" t="s">
        <v>65</v>
      </c>
      <c r="H94" s="306">
        <v>30</v>
      </c>
      <c r="I94" s="306">
        <v>30</v>
      </c>
      <c r="J94" s="306">
        <v>70</v>
      </c>
      <c r="K94" s="306" t="s">
        <v>59</v>
      </c>
      <c r="L94" s="306" t="s">
        <v>59</v>
      </c>
      <c r="M94" s="306" t="s">
        <v>59</v>
      </c>
      <c r="N94" s="307">
        <f t="shared" si="247"/>
        <v>130</v>
      </c>
      <c r="O94" s="308">
        <v>2330</v>
      </c>
      <c r="P94" s="309">
        <v>340.6</v>
      </c>
      <c r="Q94" s="310">
        <v>74.2</v>
      </c>
      <c r="R94" s="310">
        <v>43.21</v>
      </c>
      <c r="S94" s="310">
        <v>55.4</v>
      </c>
      <c r="T94" s="310">
        <v>5.6660000000000004</v>
      </c>
      <c r="U94" s="311">
        <v>1840</v>
      </c>
      <c r="V94" s="312">
        <f>VLOOKUP($U94,计算辅助页面!$Z$5:$AM$26,COLUMN()-20,0)</f>
        <v>3000</v>
      </c>
      <c r="W94" s="312">
        <f>VLOOKUP($U94,计算辅助页面!$Z$5:$AM$26,COLUMN()-20,0)</f>
        <v>4800</v>
      </c>
      <c r="X94" s="307">
        <f>VLOOKUP($U94,计算辅助页面!$Z$5:$AM$26,COLUMN()-20,0)</f>
        <v>7200</v>
      </c>
      <c r="Y94" s="307">
        <f>VLOOKUP($U94,计算辅助页面!$Z$5:$AM$26,COLUMN()-20,0)</f>
        <v>10400</v>
      </c>
      <c r="Z94" s="313">
        <f>VLOOKUP($U94,计算辅助页面!$Z$5:$AM$26,COLUMN()-20,0)</f>
        <v>14500</v>
      </c>
      <c r="AA94" s="307">
        <f>VLOOKUP($U94,计算辅助页面!$Z$5:$AM$26,COLUMN()-20,0)</f>
        <v>20500</v>
      </c>
      <c r="AB94" s="307">
        <f>VLOOKUP($U94,计算辅助页面!$Z$5:$AM$26,COLUMN()-20,0)</f>
        <v>28500</v>
      </c>
      <c r="AC94" s="307">
        <f>VLOOKUP($U94,计算辅助页面!$Z$5:$AM$26,COLUMN()-20,0)</f>
        <v>40000</v>
      </c>
      <c r="AD94" s="307">
        <f>VLOOKUP($U94,计算辅助页面!$Z$5:$AM$26,COLUMN()-20,0)</f>
        <v>56000</v>
      </c>
      <c r="AE94" s="307" t="str">
        <f>VLOOKUP($U94,计算辅助页面!$Z$5:$AM$26,COLUMN()-20,0)</f>
        <v>×</v>
      </c>
      <c r="AF94" s="307" t="str">
        <f>VLOOKUP($U94,计算辅助页面!$Z$5:$AM$26,COLUMN()-20,0)</f>
        <v>×</v>
      </c>
      <c r="AG94" s="307" t="str">
        <f>VLOOKUP($U94,计算辅助页面!$Z$5:$AM$26,COLUMN()-20,0)</f>
        <v>×</v>
      </c>
      <c r="AH94" s="304">
        <f>VLOOKUP($U94,计算辅助页面!$Z$5:$AM$26,COLUMN()-20,0)</f>
        <v>746960</v>
      </c>
      <c r="AI94" s="314">
        <v>15000</v>
      </c>
      <c r="AJ94" s="315">
        <f>VLOOKUP(D94&amp;E94,计算辅助页面!$V$5:$Y$18,2,0)</f>
        <v>6</v>
      </c>
      <c r="AK94" s="316">
        <f t="shared" si="248"/>
        <v>30000</v>
      </c>
      <c r="AL94" s="316">
        <f>VLOOKUP(D94&amp;E94,计算辅助页面!$V$5:$Y$18,3,0)</f>
        <v>1</v>
      </c>
      <c r="AM94" s="317">
        <f t="shared" si="249"/>
        <v>90000</v>
      </c>
      <c r="AN94" s="317">
        <f>VLOOKUP(D94&amp;E94,计算辅助页面!$V$5:$Y$18,4,0)</f>
        <v>1</v>
      </c>
      <c r="AO94" s="304">
        <f t="shared" si="250"/>
        <v>840000</v>
      </c>
      <c r="AP94" s="318">
        <f t="shared" si="251"/>
        <v>1586960</v>
      </c>
      <c r="AQ94" s="288" t="s">
        <v>566</v>
      </c>
      <c r="AR94" s="289" t="str">
        <f t="shared" si="227"/>
        <v>DB11</v>
      </c>
      <c r="AS94" s="290" t="s">
        <v>596</v>
      </c>
      <c r="AT94" s="291" t="s">
        <v>280</v>
      </c>
      <c r="AU94" s="274" t="s">
        <v>701</v>
      </c>
      <c r="AV94" s="292">
        <v>5</v>
      </c>
      <c r="AW94" s="292">
        <v>354</v>
      </c>
      <c r="AY94" s="292">
        <v>462</v>
      </c>
      <c r="AZ94" s="292" t="s">
        <v>1417</v>
      </c>
      <c r="BK94" s="473" t="str">
        <f t="shared" si="235"/>
        <v/>
      </c>
      <c r="BL94" s="473" t="str">
        <f t="shared" si="236"/>
        <v/>
      </c>
      <c r="BM94" s="473" t="str">
        <f t="shared" si="237"/>
        <v/>
      </c>
      <c r="BN94" s="473" t="str">
        <f t="shared" si="238"/>
        <v/>
      </c>
      <c r="BP94" s="293"/>
      <c r="BQ94" s="293"/>
      <c r="BR94" s="293">
        <v>1</v>
      </c>
      <c r="BS94" s="293">
        <v>1</v>
      </c>
      <c r="BT94" s="293"/>
      <c r="BU94" s="293"/>
      <c r="BV94" s="293"/>
      <c r="BW94" s="293"/>
      <c r="BX94" s="293"/>
      <c r="BY94" s="293"/>
      <c r="BZ94" s="293"/>
      <c r="CA94" s="293"/>
      <c r="CB94" s="293"/>
      <c r="CC94" s="293"/>
      <c r="CD94" s="293"/>
      <c r="CE94" s="293"/>
      <c r="CF94" s="293"/>
      <c r="CG94" s="293"/>
      <c r="CH94" s="293"/>
      <c r="CI94" s="293">
        <v>1</v>
      </c>
      <c r="CJ94" s="294" t="s">
        <v>1139</v>
      </c>
      <c r="CK94" s="294"/>
      <c r="CL94" s="294"/>
      <c r="CM94" s="294"/>
      <c r="CN94" s="294"/>
      <c r="CO94" s="295"/>
      <c r="CP94" s="295"/>
      <c r="CQ94" s="295"/>
      <c r="CR94" s="296">
        <v>322</v>
      </c>
      <c r="CS94" s="297">
        <v>66.7</v>
      </c>
      <c r="CT94" s="297">
        <v>38.03</v>
      </c>
      <c r="CU94" s="297">
        <v>43.92</v>
      </c>
      <c r="CV94" s="297">
        <f t="shared" si="320"/>
        <v>18.600000000000023</v>
      </c>
      <c r="CW94" s="297">
        <f t="shared" si="320"/>
        <v>7.5</v>
      </c>
      <c r="CX94" s="297">
        <f t="shared" si="320"/>
        <v>5.18</v>
      </c>
      <c r="CY94" s="297">
        <f t="shared" si="320"/>
        <v>11.479999999999997</v>
      </c>
      <c r="CZ94" s="297">
        <f>SUM(CV94:CY94)</f>
        <v>42.760000000000019</v>
      </c>
      <c r="DA94" s="297">
        <f>0.32*(P94-CR94)+1.75*(Q94-CS94)+1.13*(R94-CT94)+1.28*(S94-CU94)</f>
        <v>39.6248</v>
      </c>
      <c r="DB94" s="295" t="s">
        <v>1801</v>
      </c>
      <c r="DC94" s="295">
        <v>3</v>
      </c>
      <c r="DD94" s="295"/>
      <c r="DE94" s="295"/>
    </row>
    <row r="95" spans="1:109" ht="21" customHeight="1">
      <c r="A95" s="268">
        <v>93</v>
      </c>
      <c r="B95" s="300" t="s">
        <v>25</v>
      </c>
      <c r="C95" s="301" t="s">
        <v>748</v>
      </c>
      <c r="D95" s="302" t="s">
        <v>7</v>
      </c>
      <c r="E95" s="303" t="s">
        <v>45</v>
      </c>
      <c r="F95" s="304">
        <f>9-LEN(E95)-LEN(SUBSTITUTE(E95,"★",""))</f>
        <v>5</v>
      </c>
      <c r="G95" s="305" t="s">
        <v>67</v>
      </c>
      <c r="H95" s="306">
        <v>30</v>
      </c>
      <c r="I95" s="306">
        <v>18</v>
      </c>
      <c r="J95" s="306">
        <v>24</v>
      </c>
      <c r="K95" s="306">
        <v>36</v>
      </c>
      <c r="L95" s="306" t="s">
        <v>59</v>
      </c>
      <c r="M95" s="306" t="s">
        <v>59</v>
      </c>
      <c r="N95" s="307">
        <f t="shared" si="247"/>
        <v>108</v>
      </c>
      <c r="O95" s="308">
        <v>2500</v>
      </c>
      <c r="P95" s="309">
        <v>341</v>
      </c>
      <c r="Q95" s="310">
        <v>75.55</v>
      </c>
      <c r="R95" s="310">
        <v>49.28</v>
      </c>
      <c r="S95" s="310">
        <v>50.12</v>
      </c>
      <c r="T95" s="310">
        <v>5.1660000000000004</v>
      </c>
      <c r="U95" s="311">
        <v>2880</v>
      </c>
      <c r="V95" s="312">
        <f>VLOOKUP($U95,计算辅助页面!$Z$5:$AM$26,COLUMN()-20,0)</f>
        <v>4700</v>
      </c>
      <c r="W95" s="312">
        <f>VLOOKUP($U95,计算辅助页面!$Z$5:$AM$26,COLUMN()-20,0)</f>
        <v>7500</v>
      </c>
      <c r="X95" s="307">
        <f>VLOOKUP($U95,计算辅助页面!$Z$5:$AM$26,COLUMN()-20,0)</f>
        <v>11300</v>
      </c>
      <c r="Y95" s="307">
        <f>VLOOKUP($U95,计算辅助页面!$Z$5:$AM$26,COLUMN()-20,0)</f>
        <v>16300</v>
      </c>
      <c r="Z95" s="313">
        <f>VLOOKUP($U95,计算辅助页面!$Z$5:$AM$26,COLUMN()-20,0)</f>
        <v>23000</v>
      </c>
      <c r="AA95" s="307">
        <f>VLOOKUP($U95,计算辅助页面!$Z$5:$AM$26,COLUMN()-20,0)</f>
        <v>32000</v>
      </c>
      <c r="AB95" s="307">
        <f>VLOOKUP($U95,计算辅助页面!$Z$5:$AM$26,COLUMN()-20,0)</f>
        <v>44500</v>
      </c>
      <c r="AC95" s="307">
        <f>VLOOKUP($U95,计算辅助页面!$Z$5:$AM$26,COLUMN()-20,0)</f>
        <v>62500</v>
      </c>
      <c r="AD95" s="307">
        <f>VLOOKUP($U95,计算辅助页面!$Z$5:$AM$26,COLUMN()-20,0)</f>
        <v>87500</v>
      </c>
      <c r="AE95" s="307">
        <f>VLOOKUP($U95,计算辅助页面!$Z$5:$AM$26,COLUMN()-20,0)</f>
        <v>122000</v>
      </c>
      <c r="AF95" s="307" t="str">
        <f>VLOOKUP($U95,计算辅助页面!$Z$5:$AM$26,COLUMN()-20,0)</f>
        <v>×</v>
      </c>
      <c r="AG95" s="307" t="str">
        <f>VLOOKUP($U95,计算辅助页面!$Z$5:$AM$26,COLUMN()-20,0)</f>
        <v>×</v>
      </c>
      <c r="AH95" s="304">
        <f>VLOOKUP($U95,计算辅助页面!$Z$5:$AM$26,COLUMN()-20,0)</f>
        <v>1656720</v>
      </c>
      <c r="AI95" s="314">
        <v>20000</v>
      </c>
      <c r="AJ95" s="315">
        <f>VLOOKUP(D95&amp;E95,计算辅助页面!$V$5:$Y$18,2,0)</f>
        <v>6</v>
      </c>
      <c r="AK95" s="316">
        <f t="shared" si="248"/>
        <v>40000</v>
      </c>
      <c r="AL95" s="316">
        <f>VLOOKUP(D95&amp;E95,计算辅助页面!$V$5:$Y$18,3,0)</f>
        <v>4</v>
      </c>
      <c r="AM95" s="317">
        <f t="shared" si="249"/>
        <v>120000</v>
      </c>
      <c r="AN95" s="317">
        <f>VLOOKUP(D95&amp;E95,计算辅助页面!$V$5:$Y$18,4,0)</f>
        <v>2</v>
      </c>
      <c r="AO95" s="304">
        <f t="shared" si="250"/>
        <v>2080000</v>
      </c>
      <c r="AP95" s="318">
        <f t="shared" si="251"/>
        <v>3736720</v>
      </c>
      <c r="AQ95" s="288" t="s">
        <v>592</v>
      </c>
      <c r="AR95" s="289" t="str">
        <f t="shared" si="227"/>
        <v>F-type SVR</v>
      </c>
      <c r="AS95" s="290" t="s">
        <v>596</v>
      </c>
      <c r="AT95" s="291" t="s">
        <v>631</v>
      </c>
      <c r="AU95" s="328" t="s">
        <v>702</v>
      </c>
      <c r="AV95" s="292">
        <v>5</v>
      </c>
      <c r="AW95" s="292">
        <v>355</v>
      </c>
      <c r="AY95" s="292">
        <v>462</v>
      </c>
      <c r="AZ95" s="292" t="s">
        <v>1417</v>
      </c>
      <c r="BA95" s="477">
        <v>123</v>
      </c>
      <c r="BB95" s="476">
        <v>2.2000000000000002</v>
      </c>
      <c r="BC95" s="472">
        <v>1.05</v>
      </c>
      <c r="BD95" s="472">
        <v>0.7</v>
      </c>
      <c r="BE95" s="472">
        <v>0</v>
      </c>
      <c r="BF95" s="474">
        <f>BA95+O95</f>
        <v>2623</v>
      </c>
      <c r="BG95" s="476">
        <f t="shared" ref="BG95" si="321">BB95+P95</f>
        <v>343.2</v>
      </c>
      <c r="BH95" s="480">
        <f t="shared" ref="BH95" si="322">BC95+Q95</f>
        <v>76.599999999999994</v>
      </c>
      <c r="BI95" s="480">
        <f t="shared" ref="BI95" si="323">BD95+R95</f>
        <v>49.980000000000004</v>
      </c>
      <c r="BJ95" s="480">
        <f t="shared" ref="BJ95" si="324">BE95+S95</f>
        <v>50.12</v>
      </c>
      <c r="BK95" s="473">
        <f t="shared" si="235"/>
        <v>2.1999999999999886</v>
      </c>
      <c r="BL95" s="473">
        <f t="shared" si="236"/>
        <v>1.0499999999999972</v>
      </c>
      <c r="BM95" s="473">
        <f t="shared" si="237"/>
        <v>0.70000000000000284</v>
      </c>
      <c r="BN95" s="473">
        <f t="shared" si="238"/>
        <v>0</v>
      </c>
      <c r="BO95" s="483">
        <v>7</v>
      </c>
      <c r="BP95" s="293"/>
      <c r="BQ95" s="293"/>
      <c r="BR95" s="293">
        <v>1</v>
      </c>
      <c r="BS95" s="293">
        <v>1</v>
      </c>
      <c r="BT95" s="293"/>
      <c r="BU95" s="293">
        <v>1</v>
      </c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3">
        <v>1</v>
      </c>
      <c r="CJ95" s="294" t="s">
        <v>26</v>
      </c>
      <c r="CK95" s="294"/>
      <c r="CL95" s="294"/>
      <c r="CM95" s="294"/>
      <c r="CN95" s="294"/>
      <c r="CO95" s="295"/>
      <c r="CP95" s="295"/>
      <c r="CQ95" s="295"/>
      <c r="CR95" s="296">
        <v>322</v>
      </c>
      <c r="CS95" s="297">
        <v>66.7</v>
      </c>
      <c r="CT95" s="297">
        <v>43.33</v>
      </c>
      <c r="CU95" s="297">
        <v>34.31</v>
      </c>
      <c r="CV95" s="297">
        <f t="shared" si="320"/>
        <v>19</v>
      </c>
      <c r="CW95" s="297">
        <f t="shared" si="320"/>
        <v>8.8499999999999943</v>
      </c>
      <c r="CX95" s="297">
        <f t="shared" si="320"/>
        <v>5.9500000000000028</v>
      </c>
      <c r="CY95" s="297">
        <f t="shared" si="320"/>
        <v>15.809999999999995</v>
      </c>
      <c r="CZ95" s="297">
        <f>SUM(CV95:CY95)</f>
        <v>49.609999999999992</v>
      </c>
      <c r="DA95" s="297">
        <f>0.32*(P95-CR95)+1.75*(Q95-CS95)+1.13*(R95-CT95)+1.28*(S95-CU95)</f>
        <v>48.527799999999985</v>
      </c>
      <c r="DB95" s="295"/>
      <c r="DC95" s="295"/>
      <c r="DD95" s="295"/>
      <c r="DE95" s="295"/>
    </row>
    <row r="96" spans="1:109" ht="21" customHeight="1" thickBot="1">
      <c r="A96" s="299">
        <v>94</v>
      </c>
      <c r="B96" s="319" t="s">
        <v>1257</v>
      </c>
      <c r="C96" s="301" t="s">
        <v>1258</v>
      </c>
      <c r="D96" s="302" t="s">
        <v>7</v>
      </c>
      <c r="E96" s="303" t="s">
        <v>45</v>
      </c>
      <c r="F96" s="327"/>
      <c r="G96" s="328"/>
      <c r="H96" s="320">
        <v>55</v>
      </c>
      <c r="I96" s="320">
        <v>35</v>
      </c>
      <c r="J96" s="320">
        <v>44</v>
      </c>
      <c r="K96" s="320">
        <v>54</v>
      </c>
      <c r="L96" s="306" t="s">
        <v>59</v>
      </c>
      <c r="M96" s="306" t="s">
        <v>59</v>
      </c>
      <c r="N96" s="307">
        <f t="shared" si="247"/>
        <v>188</v>
      </c>
      <c r="O96" s="321">
        <v>2576</v>
      </c>
      <c r="P96" s="322">
        <v>338.9</v>
      </c>
      <c r="Q96" s="323">
        <v>73.849999999999994</v>
      </c>
      <c r="R96" s="323">
        <v>43.52</v>
      </c>
      <c r="S96" s="323">
        <v>61.42</v>
      </c>
      <c r="T96" s="323"/>
      <c r="U96" s="324">
        <v>5750</v>
      </c>
      <c r="V96" s="325">
        <f>VLOOKUP($U96,计算辅助页面!$Z$5:$AM$26,COLUMN()-20,0)</f>
        <v>9400</v>
      </c>
      <c r="W96" s="325">
        <f>VLOOKUP($U96,计算辅助页面!$Z$5:$AM$26,COLUMN()-20,0)</f>
        <v>15000</v>
      </c>
      <c r="X96" s="333">
        <f>VLOOKUP($U96,计算辅助页面!$Z$5:$AM$26,COLUMN()-20,0)</f>
        <v>22500</v>
      </c>
      <c r="Y96" s="333">
        <f>VLOOKUP($U96,计算辅助页面!$Z$5:$AM$26,COLUMN()-20,0)</f>
        <v>32500</v>
      </c>
      <c r="Z96" s="420">
        <f>VLOOKUP($U96,计算辅助页面!$Z$5:$AM$26,COLUMN()-20,0)</f>
        <v>45500</v>
      </c>
      <c r="AA96" s="333">
        <f>VLOOKUP($U96,计算辅助页面!$Z$5:$AM$26,COLUMN()-20,0)</f>
        <v>63500</v>
      </c>
      <c r="AB96" s="333">
        <f>VLOOKUP($U96,计算辅助页面!$Z$5:$AM$26,COLUMN()-20,0)</f>
        <v>89000</v>
      </c>
      <c r="AC96" s="333">
        <f>VLOOKUP($U96,计算辅助页面!$Z$5:$AM$26,COLUMN()-20,0)</f>
        <v>125000</v>
      </c>
      <c r="AD96" s="333">
        <f>VLOOKUP($U96,计算辅助页面!$Z$5:$AM$26,COLUMN()-20,0)</f>
        <v>175000</v>
      </c>
      <c r="AE96" s="333">
        <f>VLOOKUP($U96,计算辅助页面!$Z$5:$AM$26,COLUMN()-20,0)</f>
        <v>245000</v>
      </c>
      <c r="AF96" s="307" t="str">
        <f>VLOOKUP($U96,计算辅助页面!$Z$5:$AM$26,COLUMN()-20,0)</f>
        <v>×</v>
      </c>
      <c r="AG96" s="307" t="str">
        <f>VLOOKUP($U96,计算辅助页面!$Z$5:$AM$26,COLUMN()-20,0)</f>
        <v>×</v>
      </c>
      <c r="AH96" s="304">
        <f>VLOOKUP($U96,计算辅助页面!$Z$5:$AM$26,COLUMN()-20,0)</f>
        <v>3312600</v>
      </c>
      <c r="AI96" s="326">
        <v>40000</v>
      </c>
      <c r="AJ96" s="315">
        <f>VLOOKUP(D96&amp;E96,计算辅助页面!$V$5:$Y$18,2,0)</f>
        <v>6</v>
      </c>
      <c r="AK96" s="336">
        <f t="shared" si="248"/>
        <v>80000</v>
      </c>
      <c r="AL96" s="316">
        <f>VLOOKUP(D96&amp;E96,计算辅助页面!$V$5:$Y$18,3,0)</f>
        <v>4</v>
      </c>
      <c r="AM96" s="337">
        <f t="shared" si="249"/>
        <v>240000</v>
      </c>
      <c r="AN96" s="317">
        <f>VLOOKUP(D96&amp;E96,计算辅助页面!$V$5:$Y$18,4,0)</f>
        <v>2</v>
      </c>
      <c r="AO96" s="304">
        <f t="shared" si="250"/>
        <v>4160000</v>
      </c>
      <c r="AP96" s="318">
        <f t="shared" si="251"/>
        <v>7472600</v>
      </c>
      <c r="AQ96" s="288" t="s">
        <v>567</v>
      </c>
      <c r="AR96" s="289" t="str">
        <f t="shared" si="227"/>
        <v>F50</v>
      </c>
      <c r="AS96" s="290" t="s">
        <v>1255</v>
      </c>
      <c r="AT96" s="291" t="s">
        <v>1259</v>
      </c>
      <c r="AU96" s="335" t="s">
        <v>702</v>
      </c>
      <c r="AW96" s="292">
        <v>353</v>
      </c>
      <c r="AY96" s="292">
        <v>459</v>
      </c>
      <c r="AZ96" s="292" t="s">
        <v>1070</v>
      </c>
      <c r="BA96" s="477">
        <v>126</v>
      </c>
      <c r="BB96" s="476">
        <v>1.6</v>
      </c>
      <c r="BC96" s="472">
        <v>0.95</v>
      </c>
      <c r="BD96" s="472">
        <v>0.92</v>
      </c>
      <c r="BE96" s="472">
        <v>2.2599999999999998</v>
      </c>
      <c r="BF96" s="474">
        <f>BA96+O96</f>
        <v>2702</v>
      </c>
      <c r="BG96" s="476">
        <f t="shared" ref="BG96" si="325">BB96+P96</f>
        <v>340.5</v>
      </c>
      <c r="BH96" s="480">
        <f t="shared" ref="BH96" si="326">BC96+Q96</f>
        <v>74.8</v>
      </c>
      <c r="BI96" s="480">
        <f t="shared" ref="BI96" si="327">BD96+R96</f>
        <v>44.440000000000005</v>
      </c>
      <c r="BJ96" s="480">
        <f t="shared" ref="BJ96" si="328">BE96+S96</f>
        <v>63.68</v>
      </c>
      <c r="BK96" s="473">
        <f t="shared" si="235"/>
        <v>1.6000000000000227</v>
      </c>
      <c r="BL96" s="473">
        <f t="shared" si="236"/>
        <v>0.95000000000000284</v>
      </c>
      <c r="BM96" s="473">
        <f t="shared" si="237"/>
        <v>0.92000000000000171</v>
      </c>
      <c r="BN96" s="473">
        <f t="shared" si="238"/>
        <v>2.259999999999998</v>
      </c>
      <c r="BO96" s="483">
        <v>5</v>
      </c>
      <c r="BP96" s="293"/>
      <c r="BQ96" s="293"/>
      <c r="BR96" s="293"/>
      <c r="BS96" s="293"/>
      <c r="BT96" s="293"/>
      <c r="BU96" s="293"/>
      <c r="BV96" s="293">
        <v>1</v>
      </c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3"/>
      <c r="CJ96" s="294" t="s">
        <v>841</v>
      </c>
      <c r="CK96" s="294"/>
      <c r="CL96" s="294"/>
      <c r="CM96" s="294"/>
      <c r="CN96" s="294"/>
      <c r="CO96" s="295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 t="s">
        <v>1801</v>
      </c>
      <c r="DC96" s="295">
        <v>3</v>
      </c>
      <c r="DD96" s="295"/>
      <c r="DE96" s="295"/>
    </row>
    <row r="97" spans="1:109" ht="21" customHeight="1">
      <c r="A97" s="268">
        <v>95</v>
      </c>
      <c r="B97" s="300" t="s">
        <v>27</v>
      </c>
      <c r="C97" s="301" t="s">
        <v>1770</v>
      </c>
      <c r="D97" s="302" t="s">
        <v>7</v>
      </c>
      <c r="E97" s="303" t="s">
        <v>44</v>
      </c>
      <c r="F97" s="304">
        <f>9-LEN(E97)-LEN(SUBSTITUTE(E97,"★",""))</f>
        <v>6</v>
      </c>
      <c r="G97" s="305" t="s">
        <v>64</v>
      </c>
      <c r="H97" s="306">
        <v>40</v>
      </c>
      <c r="I97" s="306">
        <v>30</v>
      </c>
      <c r="J97" s="306">
        <v>70</v>
      </c>
      <c r="K97" s="306" t="s">
        <v>59</v>
      </c>
      <c r="L97" s="306" t="s">
        <v>59</v>
      </c>
      <c r="M97" s="306" t="s">
        <v>59</v>
      </c>
      <c r="N97" s="307">
        <f t="shared" si="247"/>
        <v>140</v>
      </c>
      <c r="O97" s="308">
        <v>2633</v>
      </c>
      <c r="P97" s="309">
        <v>329.7</v>
      </c>
      <c r="Q97" s="310">
        <v>80.209999999999994</v>
      </c>
      <c r="R97" s="310">
        <v>45.2</v>
      </c>
      <c r="S97" s="310">
        <v>56.71</v>
      </c>
      <c r="T97" s="310">
        <v>5.9659999999999993</v>
      </c>
      <c r="U97" s="311">
        <v>1840</v>
      </c>
      <c r="V97" s="312">
        <f>VLOOKUP($U97,计算辅助页面!$Z$5:$AM$26,COLUMN()-20,0)</f>
        <v>3000</v>
      </c>
      <c r="W97" s="312">
        <f>VLOOKUP($U97,计算辅助页面!$Z$5:$AM$26,COLUMN()-20,0)</f>
        <v>4800</v>
      </c>
      <c r="X97" s="307">
        <f>VLOOKUP($U97,计算辅助页面!$Z$5:$AM$26,COLUMN()-20,0)</f>
        <v>7200</v>
      </c>
      <c r="Y97" s="307">
        <f>VLOOKUP($U97,计算辅助页面!$Z$5:$AM$26,COLUMN()-20,0)</f>
        <v>10400</v>
      </c>
      <c r="Z97" s="313">
        <f>VLOOKUP($U97,计算辅助页面!$Z$5:$AM$26,COLUMN()-20,0)</f>
        <v>14500</v>
      </c>
      <c r="AA97" s="307">
        <f>VLOOKUP($U97,计算辅助页面!$Z$5:$AM$26,COLUMN()-20,0)</f>
        <v>20500</v>
      </c>
      <c r="AB97" s="307">
        <f>VLOOKUP($U97,计算辅助页面!$Z$5:$AM$26,COLUMN()-20,0)</f>
        <v>28500</v>
      </c>
      <c r="AC97" s="307">
        <f>VLOOKUP($U97,计算辅助页面!$Z$5:$AM$26,COLUMN()-20,0)</f>
        <v>40000</v>
      </c>
      <c r="AD97" s="307">
        <f>VLOOKUP($U97,计算辅助页面!$Z$5:$AM$26,COLUMN()-20,0)</f>
        <v>56000</v>
      </c>
      <c r="AE97" s="307" t="str">
        <f>VLOOKUP($U97,计算辅助页面!$Z$5:$AM$26,COLUMN()-20,0)</f>
        <v>×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746960</v>
      </c>
      <c r="AI97" s="314">
        <v>15000</v>
      </c>
      <c r="AJ97" s="315">
        <f>VLOOKUP(D97&amp;E97,计算辅助页面!$V$5:$Y$18,2,0)</f>
        <v>6</v>
      </c>
      <c r="AK97" s="316">
        <f t="shared" si="248"/>
        <v>30000</v>
      </c>
      <c r="AL97" s="316">
        <f>VLOOKUP(D97&amp;E97,计算辅助页面!$V$5:$Y$18,3,0)</f>
        <v>1</v>
      </c>
      <c r="AM97" s="317">
        <f t="shared" si="249"/>
        <v>90000</v>
      </c>
      <c r="AN97" s="317">
        <f>VLOOKUP(D97&amp;E97,计算辅助页面!$V$5:$Y$18,4,0)</f>
        <v>1</v>
      </c>
      <c r="AO97" s="304">
        <f t="shared" si="250"/>
        <v>840000</v>
      </c>
      <c r="AP97" s="318">
        <f t="shared" si="251"/>
        <v>1586960</v>
      </c>
      <c r="AQ97" s="288" t="s">
        <v>1020</v>
      </c>
      <c r="AR97" s="289" t="str">
        <f t="shared" si="227"/>
        <v>W70</v>
      </c>
      <c r="AS97" s="290" t="s">
        <v>596</v>
      </c>
      <c r="AT97" s="291" t="s">
        <v>282</v>
      </c>
      <c r="AU97" s="274" t="s">
        <v>701</v>
      </c>
      <c r="AV97" s="292">
        <v>6</v>
      </c>
      <c r="AW97" s="292">
        <v>342</v>
      </c>
      <c r="AY97" s="292">
        <v>441</v>
      </c>
      <c r="AZ97" s="292" t="s">
        <v>1417</v>
      </c>
      <c r="BK97" s="473" t="str">
        <f t="shared" si="235"/>
        <v/>
      </c>
      <c r="BL97" s="473" t="str">
        <f t="shared" si="236"/>
        <v/>
      </c>
      <c r="BM97" s="473" t="str">
        <f t="shared" si="237"/>
        <v/>
      </c>
      <c r="BN97" s="473" t="str">
        <f t="shared" si="238"/>
        <v/>
      </c>
      <c r="BP97" s="293"/>
      <c r="BQ97" s="293"/>
      <c r="BR97" s="293">
        <v>1</v>
      </c>
      <c r="BS97" s="293">
        <v>1</v>
      </c>
      <c r="BT97" s="293"/>
      <c r="BU97" s="293"/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3">
        <v>1</v>
      </c>
      <c r="CJ97" s="294" t="s">
        <v>1059</v>
      </c>
      <c r="CK97" s="294"/>
      <c r="CL97" s="294"/>
      <c r="CM97" s="294"/>
      <c r="CN97" s="294"/>
      <c r="CO97" s="295"/>
      <c r="CP97" s="295"/>
      <c r="CQ97" s="295"/>
      <c r="CR97" s="296">
        <v>313</v>
      </c>
      <c r="CS97" s="297">
        <v>73.900000000000006</v>
      </c>
      <c r="CT97" s="297">
        <v>40.46</v>
      </c>
      <c r="CU97" s="297">
        <v>43.05</v>
      </c>
      <c r="CV97" s="297">
        <f t="shared" ref="CV97:CY102" si="329">P97-CR97</f>
        <v>16.699999999999989</v>
      </c>
      <c r="CW97" s="297">
        <f t="shared" si="329"/>
        <v>6.3099999999999881</v>
      </c>
      <c r="CX97" s="297">
        <f t="shared" si="329"/>
        <v>4.740000000000002</v>
      </c>
      <c r="CY97" s="297">
        <f t="shared" si="329"/>
        <v>13.660000000000004</v>
      </c>
      <c r="CZ97" s="297">
        <f>SUM(CV97:CY97)</f>
        <v>41.409999999999982</v>
      </c>
      <c r="DA97" s="297">
        <f>0.32*(P97-CR97)+1.75*(Q97-CS97)+1.13*(R97-CT97)+1.28*(S97-CU97)</f>
        <v>39.227499999999978</v>
      </c>
      <c r="DB97" s="295" t="s">
        <v>1801</v>
      </c>
      <c r="DC97" s="295">
        <v>3</v>
      </c>
      <c r="DD97" s="295"/>
      <c r="DE97" s="295"/>
    </row>
    <row r="98" spans="1:109" ht="21" customHeight="1" thickBot="1">
      <c r="A98" s="299">
        <v>96</v>
      </c>
      <c r="B98" s="319" t="s">
        <v>442</v>
      </c>
      <c r="C98" s="301" t="s">
        <v>749</v>
      </c>
      <c r="D98" s="302" t="s">
        <v>7</v>
      </c>
      <c r="E98" s="303" t="s">
        <v>45</v>
      </c>
      <c r="F98" s="304">
        <f>9-LEN(E98)-LEN(SUBSTITUTE(E98,"★",""))</f>
        <v>5</v>
      </c>
      <c r="G98" s="305" t="s">
        <v>67</v>
      </c>
      <c r="H98" s="320">
        <v>55</v>
      </c>
      <c r="I98" s="320">
        <v>35</v>
      </c>
      <c r="J98" s="320">
        <v>44</v>
      </c>
      <c r="K98" s="320">
        <v>54</v>
      </c>
      <c r="L98" s="306" t="s">
        <v>59</v>
      </c>
      <c r="M98" s="306" t="s">
        <v>59</v>
      </c>
      <c r="N98" s="307">
        <f t="shared" si="247"/>
        <v>188</v>
      </c>
      <c r="O98" s="321">
        <v>2735</v>
      </c>
      <c r="P98" s="322">
        <v>329.8</v>
      </c>
      <c r="Q98" s="323">
        <v>75.150000000000006</v>
      </c>
      <c r="R98" s="323">
        <v>53.7</v>
      </c>
      <c r="S98" s="323">
        <v>68.88</v>
      </c>
      <c r="T98" s="421">
        <v>7.95</v>
      </c>
      <c r="U98" s="324">
        <v>5750</v>
      </c>
      <c r="V98" s="325">
        <f>VLOOKUP($U98,计算辅助页面!$Z$5:$AM$26,COLUMN()-20,0)</f>
        <v>9400</v>
      </c>
      <c r="W98" s="325">
        <f>VLOOKUP($U98,计算辅助页面!$Z$5:$AM$26,COLUMN()-20,0)</f>
        <v>15000</v>
      </c>
      <c r="X98" s="333">
        <f>VLOOKUP($U98,计算辅助页面!$Z$5:$AM$26,COLUMN()-20,0)</f>
        <v>22500</v>
      </c>
      <c r="Y98" s="333">
        <f>VLOOKUP($U98,计算辅助页面!$Z$5:$AM$26,COLUMN()-20,0)</f>
        <v>32500</v>
      </c>
      <c r="Z98" s="420">
        <f>VLOOKUP($U98,计算辅助页面!$Z$5:$AM$26,COLUMN()-20,0)</f>
        <v>45500</v>
      </c>
      <c r="AA98" s="333">
        <f>VLOOKUP($U98,计算辅助页面!$Z$5:$AM$26,COLUMN()-20,0)</f>
        <v>63500</v>
      </c>
      <c r="AB98" s="333">
        <f>VLOOKUP($U98,计算辅助页面!$Z$5:$AM$26,COLUMN()-20,0)</f>
        <v>89000</v>
      </c>
      <c r="AC98" s="333">
        <f>VLOOKUP($U98,计算辅助页面!$Z$5:$AM$26,COLUMN()-20,0)</f>
        <v>125000</v>
      </c>
      <c r="AD98" s="333">
        <f>VLOOKUP($U98,计算辅助页面!$Z$5:$AM$26,COLUMN()-20,0)</f>
        <v>175000</v>
      </c>
      <c r="AE98" s="333">
        <f>VLOOKUP($U98,计算辅助页面!$Z$5:$AM$26,COLUMN()-20,0)</f>
        <v>245000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3312600</v>
      </c>
      <c r="AI98" s="326">
        <v>40000</v>
      </c>
      <c r="AJ98" s="315">
        <f>VLOOKUP(D98&amp;E98,计算辅助页面!$V$5:$Y$18,2,0)</f>
        <v>6</v>
      </c>
      <c r="AK98" s="336">
        <f t="shared" si="248"/>
        <v>80000</v>
      </c>
      <c r="AL98" s="316">
        <f>VLOOKUP(D98&amp;E98,计算辅助页面!$V$5:$Y$18,3,0)</f>
        <v>4</v>
      </c>
      <c r="AM98" s="337">
        <f t="shared" si="249"/>
        <v>240000</v>
      </c>
      <c r="AN98" s="317">
        <f>VLOOKUP(D98&amp;E98,计算辅助页面!$V$5:$Y$18,4,0)</f>
        <v>2</v>
      </c>
      <c r="AO98" s="304">
        <f t="shared" si="250"/>
        <v>4160000</v>
      </c>
      <c r="AP98" s="318">
        <f t="shared" si="251"/>
        <v>7472600</v>
      </c>
      <c r="AQ98" s="288" t="s">
        <v>561</v>
      </c>
      <c r="AR98" s="289" t="str">
        <f t="shared" si="227"/>
        <v>911 GT1 Evolution</v>
      </c>
      <c r="AS98" s="290" t="s">
        <v>924</v>
      </c>
      <c r="AT98" s="291" t="s">
        <v>622</v>
      </c>
      <c r="AU98" s="328" t="s">
        <v>702</v>
      </c>
      <c r="AV98" s="292">
        <v>44</v>
      </c>
      <c r="AW98" s="292">
        <v>343</v>
      </c>
      <c r="AY98" s="292">
        <v>443</v>
      </c>
      <c r="AZ98" s="292" t="s">
        <v>1136</v>
      </c>
      <c r="BA98" s="477">
        <v>131</v>
      </c>
      <c r="BB98" s="476">
        <v>2.2999999999999998</v>
      </c>
      <c r="BC98" s="472">
        <v>1</v>
      </c>
      <c r="BD98" s="472">
        <v>1.01</v>
      </c>
      <c r="BE98" s="472">
        <v>1.54</v>
      </c>
      <c r="BF98" s="474">
        <f>BA98+O98</f>
        <v>2866</v>
      </c>
      <c r="BG98" s="476">
        <f t="shared" ref="BG98" si="330">BB98+P98</f>
        <v>332.1</v>
      </c>
      <c r="BH98" s="480">
        <f t="shared" ref="BH98" si="331">BC98+Q98</f>
        <v>76.150000000000006</v>
      </c>
      <c r="BI98" s="480">
        <f t="shared" ref="BI98" si="332">BD98+R98</f>
        <v>54.71</v>
      </c>
      <c r="BJ98" s="480">
        <f t="shared" ref="BJ98" si="333">BE98+S98</f>
        <v>70.42</v>
      </c>
      <c r="BK98" s="473">
        <f t="shared" si="235"/>
        <v>2.3000000000000114</v>
      </c>
      <c r="BL98" s="473">
        <f t="shared" si="236"/>
        <v>1</v>
      </c>
      <c r="BM98" s="473">
        <f t="shared" si="237"/>
        <v>1.009999999999998</v>
      </c>
      <c r="BN98" s="473">
        <f t="shared" si="238"/>
        <v>1.5400000000000063</v>
      </c>
      <c r="BO98" s="483">
        <v>4</v>
      </c>
      <c r="BP98" s="293"/>
      <c r="BQ98" s="293"/>
      <c r="BR98" s="293"/>
      <c r="BS98" s="293"/>
      <c r="BT98" s="293"/>
      <c r="BU98" s="293">
        <v>1</v>
      </c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/>
      <c r="CG98" s="293"/>
      <c r="CH98" s="293"/>
      <c r="CI98" s="293"/>
      <c r="CJ98" s="294" t="s">
        <v>1249</v>
      </c>
      <c r="CK98" s="294"/>
      <c r="CL98" s="294"/>
      <c r="CM98" s="294"/>
      <c r="CN98" s="294"/>
      <c r="CO98" s="295"/>
      <c r="CP98" s="295"/>
      <c r="CQ98" s="295"/>
      <c r="CR98" s="296">
        <v>310</v>
      </c>
      <c r="CS98" s="297">
        <v>66.7</v>
      </c>
      <c r="CT98" s="297">
        <v>45.1</v>
      </c>
      <c r="CU98" s="297">
        <v>55.86</v>
      </c>
      <c r="CV98" s="297">
        <f t="shared" si="329"/>
        <v>19.800000000000011</v>
      </c>
      <c r="CW98" s="297">
        <f t="shared" si="329"/>
        <v>8.4500000000000028</v>
      </c>
      <c r="CX98" s="297">
        <f t="shared" si="329"/>
        <v>8.6000000000000014</v>
      </c>
      <c r="CY98" s="297">
        <f t="shared" si="329"/>
        <v>13.019999999999996</v>
      </c>
      <c r="CZ98" s="297">
        <f>SUM(CV98:CY98)</f>
        <v>49.870000000000012</v>
      </c>
      <c r="DA98" s="297">
        <f>0.32*(P98-CR98)+1.75*(Q98-CS98)+1.13*(R98-CT98)+1.28*(S98-CU98)</f>
        <v>47.507100000000001</v>
      </c>
      <c r="DB98" s="295"/>
      <c r="DC98" s="295"/>
      <c r="DD98" s="295"/>
      <c r="DE98" s="295"/>
    </row>
    <row r="99" spans="1:109" ht="21" customHeight="1">
      <c r="A99" s="268">
        <v>97</v>
      </c>
      <c r="B99" s="300" t="s">
        <v>28</v>
      </c>
      <c r="C99" s="301" t="s">
        <v>1773</v>
      </c>
      <c r="D99" s="302" t="s">
        <v>7</v>
      </c>
      <c r="E99" s="303" t="s">
        <v>45</v>
      </c>
      <c r="F99" s="304">
        <f>9-LEN(E99)-LEN(SUBSTITUTE(E99,"★",""))</f>
        <v>5</v>
      </c>
      <c r="G99" s="305" t="s">
        <v>67</v>
      </c>
      <c r="H99" s="306">
        <v>35</v>
      </c>
      <c r="I99" s="306">
        <v>18</v>
      </c>
      <c r="J99" s="306">
        <v>24</v>
      </c>
      <c r="K99" s="306">
        <v>36</v>
      </c>
      <c r="L99" s="306" t="s">
        <v>59</v>
      </c>
      <c r="M99" s="306" t="s">
        <v>59</v>
      </c>
      <c r="N99" s="307">
        <f t="shared" si="247"/>
        <v>113</v>
      </c>
      <c r="O99" s="308">
        <v>2816</v>
      </c>
      <c r="P99" s="309">
        <v>362.8</v>
      </c>
      <c r="Q99" s="310">
        <v>79.150000000000006</v>
      </c>
      <c r="R99" s="310">
        <v>34.36</v>
      </c>
      <c r="S99" s="310">
        <v>54.49</v>
      </c>
      <c r="T99" s="310">
        <v>5.35</v>
      </c>
      <c r="U99" s="311">
        <v>2880</v>
      </c>
      <c r="V99" s="312">
        <f>VLOOKUP($U99,计算辅助页面!$Z$5:$AM$26,COLUMN()-20,0)</f>
        <v>4700</v>
      </c>
      <c r="W99" s="312">
        <f>VLOOKUP($U99,计算辅助页面!$Z$5:$AM$26,COLUMN()-20,0)</f>
        <v>7500</v>
      </c>
      <c r="X99" s="307">
        <f>VLOOKUP($U99,计算辅助页面!$Z$5:$AM$26,COLUMN()-20,0)</f>
        <v>11300</v>
      </c>
      <c r="Y99" s="307">
        <f>VLOOKUP($U99,计算辅助页面!$Z$5:$AM$26,COLUMN()-20,0)</f>
        <v>16300</v>
      </c>
      <c r="Z99" s="313">
        <f>VLOOKUP($U99,计算辅助页面!$Z$5:$AM$26,COLUMN()-20,0)</f>
        <v>23000</v>
      </c>
      <c r="AA99" s="307">
        <f>VLOOKUP($U99,计算辅助页面!$Z$5:$AM$26,COLUMN()-20,0)</f>
        <v>32000</v>
      </c>
      <c r="AB99" s="307">
        <f>VLOOKUP($U99,计算辅助页面!$Z$5:$AM$26,COLUMN()-20,0)</f>
        <v>44500</v>
      </c>
      <c r="AC99" s="307">
        <f>VLOOKUP($U99,计算辅助页面!$Z$5:$AM$26,COLUMN()-20,0)</f>
        <v>62500</v>
      </c>
      <c r="AD99" s="307">
        <f>VLOOKUP($U99,计算辅助页面!$Z$5:$AM$26,COLUMN()-20,0)</f>
        <v>87500</v>
      </c>
      <c r="AE99" s="307">
        <f>VLOOKUP($U99,计算辅助页面!$Z$5:$AM$26,COLUMN()-20,0)</f>
        <v>122000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1656720</v>
      </c>
      <c r="AI99" s="314">
        <v>20000</v>
      </c>
      <c r="AJ99" s="315">
        <f>VLOOKUP(D99&amp;E99,计算辅助页面!$V$5:$Y$18,2,0)</f>
        <v>6</v>
      </c>
      <c r="AK99" s="316">
        <f t="shared" si="248"/>
        <v>40000</v>
      </c>
      <c r="AL99" s="316">
        <f>VLOOKUP(D99&amp;E99,计算辅助页面!$V$5:$Y$18,3,0)</f>
        <v>4</v>
      </c>
      <c r="AM99" s="317">
        <f t="shared" si="249"/>
        <v>120000</v>
      </c>
      <c r="AN99" s="317">
        <f>VLOOKUP(D99&amp;E99,计算辅助页面!$V$5:$Y$18,4,0)</f>
        <v>2</v>
      </c>
      <c r="AO99" s="304">
        <f t="shared" si="250"/>
        <v>2080000</v>
      </c>
      <c r="AP99" s="318">
        <f t="shared" si="251"/>
        <v>3736720</v>
      </c>
      <c r="AQ99" s="288" t="s">
        <v>563</v>
      </c>
      <c r="AR99" s="289" t="str">
        <f t="shared" si="227"/>
        <v>GT</v>
      </c>
      <c r="AS99" s="290" t="s">
        <v>596</v>
      </c>
      <c r="AT99" s="291" t="s">
        <v>650</v>
      </c>
      <c r="AU99" s="328" t="s">
        <v>702</v>
      </c>
      <c r="AV99" s="292">
        <v>7</v>
      </c>
      <c r="AW99" s="292">
        <v>377</v>
      </c>
      <c r="AY99" s="292">
        <v>500</v>
      </c>
      <c r="AZ99" s="292" t="s">
        <v>1417</v>
      </c>
      <c r="BA99" s="477">
        <v>134</v>
      </c>
      <c r="BB99" s="476">
        <v>1.7</v>
      </c>
      <c r="BC99" s="472">
        <v>1.05</v>
      </c>
      <c r="BD99" s="472">
        <v>0.52</v>
      </c>
      <c r="BE99" s="472">
        <v>1.91</v>
      </c>
      <c r="BF99" s="474">
        <f>BA99+O99</f>
        <v>2950</v>
      </c>
      <c r="BG99" s="476">
        <f t="shared" ref="BG99" si="334">BB99+P99</f>
        <v>364.5</v>
      </c>
      <c r="BH99" s="480">
        <f t="shared" ref="BH99" si="335">BC99+Q99</f>
        <v>80.2</v>
      </c>
      <c r="BI99" s="480">
        <f t="shared" ref="BI99" si="336">BD99+R99</f>
        <v>34.880000000000003</v>
      </c>
      <c r="BJ99" s="480">
        <f t="shared" ref="BJ99" si="337">BE99+S99</f>
        <v>56.4</v>
      </c>
      <c r="BK99" s="473">
        <f t="shared" si="235"/>
        <v>1.6999999999999886</v>
      </c>
      <c r="BL99" s="473">
        <f t="shared" si="236"/>
        <v>1.0499999999999972</v>
      </c>
      <c r="BM99" s="473">
        <f t="shared" si="237"/>
        <v>0.52000000000000313</v>
      </c>
      <c r="BN99" s="473">
        <f t="shared" si="238"/>
        <v>1.9099999999999966</v>
      </c>
      <c r="BO99" s="483">
        <v>12</v>
      </c>
      <c r="BP99" s="293"/>
      <c r="BQ99" s="293"/>
      <c r="BR99" s="293">
        <v>1</v>
      </c>
      <c r="BS99" s="293">
        <v>1</v>
      </c>
      <c r="BT99" s="293"/>
      <c r="BU99" s="293">
        <v>1</v>
      </c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>
        <v>1</v>
      </c>
      <c r="CJ99" s="294" t="s">
        <v>1467</v>
      </c>
      <c r="CK99" s="294"/>
      <c r="CL99" s="294"/>
      <c r="CM99" s="294"/>
      <c r="CN99" s="294"/>
      <c r="CO99" s="295"/>
      <c r="CP99" s="295"/>
      <c r="CQ99" s="295"/>
      <c r="CR99" s="296">
        <v>348</v>
      </c>
      <c r="CS99" s="297">
        <v>70.3</v>
      </c>
      <c r="CT99" s="297">
        <v>29.92</v>
      </c>
      <c r="CU99" s="297">
        <v>38.29</v>
      </c>
      <c r="CV99" s="297">
        <f t="shared" si="329"/>
        <v>14.800000000000011</v>
      </c>
      <c r="CW99" s="297">
        <f t="shared" si="329"/>
        <v>8.8500000000000085</v>
      </c>
      <c r="CX99" s="297">
        <f t="shared" si="329"/>
        <v>4.4399999999999977</v>
      </c>
      <c r="CY99" s="297">
        <f t="shared" si="329"/>
        <v>16.200000000000003</v>
      </c>
      <c r="CZ99" s="297">
        <f>SUM(CV99:CY99)</f>
        <v>44.29000000000002</v>
      </c>
      <c r="DA99" s="297">
        <f>0.32*(P99-CR99)+1.75*(Q99-CS99)+1.13*(R99-CT99)+1.28*(S99-CU99)</f>
        <v>45.976700000000022</v>
      </c>
      <c r="DB99" s="295" t="s">
        <v>1801</v>
      </c>
      <c r="DC99" s="295">
        <v>2</v>
      </c>
      <c r="DD99" s="295"/>
      <c r="DE99" s="295"/>
    </row>
    <row r="100" spans="1:109" ht="21" customHeight="1" thickBot="1">
      <c r="A100" s="299">
        <v>98</v>
      </c>
      <c r="B100" s="300" t="s">
        <v>29</v>
      </c>
      <c r="C100" s="301" t="s">
        <v>1772</v>
      </c>
      <c r="D100" s="302" t="s">
        <v>7</v>
      </c>
      <c r="E100" s="303" t="s">
        <v>45</v>
      </c>
      <c r="F100" s="304">
        <f>9-LEN(E100)-LEN(SUBSTITUTE(E100,"★",""))</f>
        <v>5</v>
      </c>
      <c r="G100" s="305" t="s">
        <v>67</v>
      </c>
      <c r="H100" s="306">
        <v>40</v>
      </c>
      <c r="I100" s="306">
        <v>18</v>
      </c>
      <c r="J100" s="306">
        <v>24</v>
      </c>
      <c r="K100" s="306">
        <v>36</v>
      </c>
      <c r="L100" s="306" t="s">
        <v>59</v>
      </c>
      <c r="M100" s="306" t="s">
        <v>59</v>
      </c>
      <c r="N100" s="307">
        <f t="shared" si="247"/>
        <v>118</v>
      </c>
      <c r="O100" s="308">
        <v>2983</v>
      </c>
      <c r="P100" s="309">
        <v>336.6</v>
      </c>
      <c r="Q100" s="310">
        <v>81.05</v>
      </c>
      <c r="R100" s="310">
        <v>45.56</v>
      </c>
      <c r="S100" s="310">
        <v>68.209999999999994</v>
      </c>
      <c r="T100" s="310">
        <v>7.6159999999999997</v>
      </c>
      <c r="U100" s="311">
        <v>2880</v>
      </c>
      <c r="V100" s="312">
        <f>VLOOKUP($U100,计算辅助页面!$Z$5:$AM$26,COLUMN()-20,0)</f>
        <v>4700</v>
      </c>
      <c r="W100" s="312">
        <f>VLOOKUP($U100,计算辅助页面!$Z$5:$AM$26,COLUMN()-20,0)</f>
        <v>7500</v>
      </c>
      <c r="X100" s="307">
        <f>VLOOKUP($U100,计算辅助页面!$Z$5:$AM$26,COLUMN()-20,0)</f>
        <v>11300</v>
      </c>
      <c r="Y100" s="307">
        <f>VLOOKUP($U100,计算辅助页面!$Z$5:$AM$26,COLUMN()-20,0)</f>
        <v>16300</v>
      </c>
      <c r="Z100" s="313">
        <f>VLOOKUP($U100,计算辅助页面!$Z$5:$AM$26,COLUMN()-20,0)</f>
        <v>23000</v>
      </c>
      <c r="AA100" s="307">
        <f>VLOOKUP($U100,计算辅助页面!$Z$5:$AM$26,COLUMN()-20,0)</f>
        <v>32000</v>
      </c>
      <c r="AB100" s="307">
        <f>VLOOKUP($U100,计算辅助页面!$Z$5:$AM$26,COLUMN()-20,0)</f>
        <v>44500</v>
      </c>
      <c r="AC100" s="307">
        <f>VLOOKUP($U100,计算辅助页面!$Z$5:$AM$26,COLUMN()-20,0)</f>
        <v>62500</v>
      </c>
      <c r="AD100" s="307">
        <f>VLOOKUP($U100,计算辅助页面!$Z$5:$AM$26,COLUMN()-20,0)</f>
        <v>87500</v>
      </c>
      <c r="AE100" s="307">
        <f>VLOOKUP($U100,计算辅助页面!$Z$5:$AM$26,COLUMN()-20,0)</f>
        <v>122000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1656720</v>
      </c>
      <c r="AI100" s="314">
        <v>20000</v>
      </c>
      <c r="AJ100" s="315">
        <f>VLOOKUP(D100&amp;E100,计算辅助页面!$V$5:$Y$18,2,0)</f>
        <v>6</v>
      </c>
      <c r="AK100" s="316">
        <f t="shared" si="248"/>
        <v>40000</v>
      </c>
      <c r="AL100" s="316">
        <f>VLOOKUP(D100&amp;E100,计算辅助页面!$V$5:$Y$18,3,0)</f>
        <v>4</v>
      </c>
      <c r="AM100" s="317">
        <f t="shared" si="249"/>
        <v>120000</v>
      </c>
      <c r="AN100" s="317">
        <f>VLOOKUP(D100&amp;E100,计算辅助页面!$V$5:$Y$18,4,0)</f>
        <v>2</v>
      </c>
      <c r="AO100" s="304">
        <f t="shared" si="250"/>
        <v>2080000</v>
      </c>
      <c r="AP100" s="318">
        <f t="shared" si="251"/>
        <v>3736720</v>
      </c>
      <c r="AQ100" s="288" t="s">
        <v>565</v>
      </c>
      <c r="AR100" s="289" t="str">
        <f t="shared" si="227"/>
        <v>Asterion</v>
      </c>
      <c r="AS100" s="290" t="s">
        <v>596</v>
      </c>
      <c r="AT100" s="291" t="s">
        <v>624</v>
      </c>
      <c r="AU100" s="328" t="s">
        <v>702</v>
      </c>
      <c r="AW100" s="292">
        <v>350</v>
      </c>
      <c r="AY100" s="292">
        <v>455</v>
      </c>
      <c r="AZ100" s="292" t="s">
        <v>1468</v>
      </c>
      <c r="BA100" s="477">
        <v>139</v>
      </c>
      <c r="BB100" s="476">
        <v>2</v>
      </c>
      <c r="BC100" s="472">
        <v>0.95</v>
      </c>
      <c r="BD100" s="472">
        <v>0.95</v>
      </c>
      <c r="BE100" s="472">
        <v>1.19</v>
      </c>
      <c r="BF100" s="474">
        <f>BA100+O100</f>
        <v>3122</v>
      </c>
      <c r="BG100" s="476">
        <f t="shared" ref="BG100" si="338">BB100+P100</f>
        <v>338.6</v>
      </c>
      <c r="BH100" s="480">
        <f t="shared" ref="BH100" si="339">BC100+Q100</f>
        <v>82</v>
      </c>
      <c r="BI100" s="480">
        <f t="shared" ref="BI100" si="340">BD100+R100</f>
        <v>46.510000000000005</v>
      </c>
      <c r="BJ100" s="480">
        <f t="shared" ref="BJ100" si="341">BE100+S100</f>
        <v>69.399999999999991</v>
      </c>
      <c r="BK100" s="473">
        <f t="shared" si="235"/>
        <v>2</v>
      </c>
      <c r="BL100" s="473">
        <f t="shared" si="236"/>
        <v>0.95000000000000284</v>
      </c>
      <c r="BM100" s="473">
        <f t="shared" si="237"/>
        <v>0.95000000000000284</v>
      </c>
      <c r="BN100" s="473">
        <f t="shared" si="238"/>
        <v>1.1899999999999977</v>
      </c>
      <c r="BO100" s="483">
        <v>3</v>
      </c>
      <c r="BP100" s="293"/>
      <c r="BQ100" s="293">
        <v>1</v>
      </c>
      <c r="BR100" s="293"/>
      <c r="BS100" s="293"/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>
        <v>1</v>
      </c>
      <c r="CG100" s="293"/>
      <c r="CH100" s="293"/>
      <c r="CI100" s="293"/>
      <c r="CJ100" s="294" t="s">
        <v>1469</v>
      </c>
      <c r="CK100" s="294"/>
      <c r="CL100" s="294"/>
      <c r="CM100" s="294"/>
      <c r="CN100" s="294"/>
      <c r="CO100" s="295">
        <v>1</v>
      </c>
      <c r="CP100" s="295"/>
      <c r="CQ100" s="295"/>
      <c r="CR100" s="296">
        <v>320</v>
      </c>
      <c r="CS100" s="297">
        <v>73</v>
      </c>
      <c r="CT100" s="297">
        <v>37.51</v>
      </c>
      <c r="CU100" s="297">
        <v>58.07</v>
      </c>
      <c r="CV100" s="297">
        <f t="shared" si="329"/>
        <v>16.600000000000023</v>
      </c>
      <c r="CW100" s="297">
        <f t="shared" si="329"/>
        <v>8.0499999999999972</v>
      </c>
      <c r="CX100" s="297">
        <f t="shared" si="329"/>
        <v>8.0500000000000043</v>
      </c>
      <c r="CY100" s="297">
        <f t="shared" si="329"/>
        <v>10.139999999999993</v>
      </c>
      <c r="CZ100" s="297">
        <f>SUM(CV100:CY100)</f>
        <v>42.840000000000018</v>
      </c>
      <c r="DA100" s="297">
        <f>0.32*(P100-CR100)+1.75*(Q100-CS100)+1.13*(R100-CT100)+1.28*(S100-CU100)</f>
        <v>41.475200000000001</v>
      </c>
      <c r="DB100" s="295" t="s">
        <v>1801</v>
      </c>
      <c r="DC100" s="295">
        <v>1</v>
      </c>
      <c r="DD100" s="295"/>
      <c r="DE100" s="295"/>
    </row>
    <row r="101" spans="1:109" ht="21" customHeight="1">
      <c r="A101" s="268">
        <v>99</v>
      </c>
      <c r="B101" s="319" t="s">
        <v>1698</v>
      </c>
      <c r="C101" s="301" t="s">
        <v>1699</v>
      </c>
      <c r="D101" s="302" t="s">
        <v>7</v>
      </c>
      <c r="E101" s="303" t="s">
        <v>45</v>
      </c>
      <c r="F101" s="327"/>
      <c r="G101" s="328"/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ref="N101:N102" si="342">IF(COUNTBLANK(H101:M101),"",SUM(H101:M101))</f>
        <v>188</v>
      </c>
      <c r="O101" s="321">
        <v>3025</v>
      </c>
      <c r="P101" s="322">
        <v>335.2</v>
      </c>
      <c r="Q101" s="323">
        <v>75.650000000000006</v>
      </c>
      <c r="R101" s="323">
        <v>46.89</v>
      </c>
      <c r="S101" s="323">
        <v>73.819999999999993</v>
      </c>
      <c r="T101" s="323"/>
      <c r="U101" s="324">
        <v>5750</v>
      </c>
      <c r="V101" s="312">
        <f>VLOOKUP($U101,计算辅助页面!$Z$5:$AM$26,COLUMN()-20,0)</f>
        <v>9400</v>
      </c>
      <c r="W101" s="312">
        <f>VLOOKUP($U101,计算辅助页面!$Z$5:$AM$26,COLUMN()-20,0)</f>
        <v>15000</v>
      </c>
      <c r="X101" s="307">
        <f>VLOOKUP($U101,计算辅助页面!$Z$5:$AM$26,COLUMN()-20,0)</f>
        <v>22500</v>
      </c>
      <c r="Y101" s="307">
        <f>VLOOKUP($U101,计算辅助页面!$Z$5:$AM$26,COLUMN()-20,0)</f>
        <v>32500</v>
      </c>
      <c r="Z101" s="313">
        <f>VLOOKUP($U101,计算辅助页面!$Z$5:$AM$26,COLUMN()-20,0)</f>
        <v>45500</v>
      </c>
      <c r="AA101" s="307">
        <f>VLOOKUP($U101,计算辅助页面!$Z$5:$AM$26,COLUMN()-20,0)</f>
        <v>63500</v>
      </c>
      <c r="AB101" s="307">
        <f>VLOOKUP($U101,计算辅助页面!$Z$5:$AM$26,COLUMN()-20,0)</f>
        <v>89000</v>
      </c>
      <c r="AC101" s="307">
        <f>VLOOKUP($U101,计算辅助页面!$Z$5:$AM$26,COLUMN()-20,0)</f>
        <v>125000</v>
      </c>
      <c r="AD101" s="307">
        <f>VLOOKUP($U101,计算辅助页面!$Z$5:$AM$26,COLUMN()-20,0)</f>
        <v>175000</v>
      </c>
      <c r="AE101" s="307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16">
        <f t="shared" ref="AK101" si="343">IF(AI101,2*AI101,"")</f>
        <v>80000</v>
      </c>
      <c r="AL101" s="316">
        <f>VLOOKUP(D101&amp;E101,计算辅助页面!$V$5:$Y$18,3,0)</f>
        <v>4</v>
      </c>
      <c r="AM101" s="317">
        <f t="shared" ref="AM101" si="344">IF(AN101="×",AN101,IF(AI101,6*AI101,""))</f>
        <v>240000</v>
      </c>
      <c r="AN101" s="317">
        <f>VLOOKUP(D101&amp;E101,计算辅助页面!$V$5:$Y$18,4,0)</f>
        <v>2</v>
      </c>
      <c r="AO101" s="304">
        <f t="shared" ref="AO101" si="345">IF(AI101,IF(AN101="×",4*(AI101*AJ101+AK101*AL101),4*(AI101*AJ101+AK101*AL101+AM101*AN101)),"")</f>
        <v>4160000</v>
      </c>
      <c r="AP101" s="318">
        <f t="shared" ref="AP101" si="346">IF(AND(AH101,AO101),AO101+AH101,"")</f>
        <v>7472600</v>
      </c>
      <c r="AQ101" s="288" t="s">
        <v>1700</v>
      </c>
      <c r="AR101" s="289" t="str">
        <f t="shared" si="227"/>
        <v>Mustang RTR Spec 5 10th Anniv.</v>
      </c>
      <c r="AS101" s="290" t="s">
        <v>1740</v>
      </c>
      <c r="AT101" s="291" t="s">
        <v>1701</v>
      </c>
      <c r="AU101" s="328" t="s">
        <v>702</v>
      </c>
      <c r="AZ101" s="292" t="s">
        <v>1070</v>
      </c>
      <c r="BA101" s="481">
        <f>BF101-O101</f>
        <v>140</v>
      </c>
      <c r="BB101" s="476">
        <f>BK101</f>
        <v>1.6000000000000227</v>
      </c>
      <c r="BC101" s="472">
        <f t="shared" ref="BC101" si="347">BL101</f>
        <v>0.94999999999998863</v>
      </c>
      <c r="BD101" s="472">
        <f t="shared" ref="BD101" si="348">BM101</f>
        <v>0.92000000000000171</v>
      </c>
      <c r="BE101" s="472">
        <f t="shared" ref="BE101" si="349">BN101</f>
        <v>1.2600000000000051</v>
      </c>
      <c r="BF101" s="474">
        <v>3165</v>
      </c>
      <c r="BG101" s="476">
        <v>336.8</v>
      </c>
      <c r="BH101" s="480">
        <v>76.599999999999994</v>
      </c>
      <c r="BI101" s="480">
        <v>47.81</v>
      </c>
      <c r="BJ101" s="480">
        <v>75.08</v>
      </c>
      <c r="BK101" s="473">
        <f t="shared" ref="BK101" si="350">IF(BG101="", "", BG101-P101)</f>
        <v>1.6000000000000227</v>
      </c>
      <c r="BL101" s="473">
        <f t="shared" ref="BL101" si="351">IF(BH101="", "", BH101-Q101)</f>
        <v>0.94999999999998863</v>
      </c>
      <c r="BM101" s="473">
        <f t="shared" ref="BM101" si="352">IF(BI101="", "", BI101-R101)</f>
        <v>0.92000000000000171</v>
      </c>
      <c r="BN101" s="473">
        <f t="shared" ref="BN101" si="353">IF(BJ101="", "", BJ101-S101)</f>
        <v>1.2600000000000051</v>
      </c>
      <c r="BO101" s="483">
        <v>7</v>
      </c>
      <c r="BP101" s="293"/>
      <c r="BQ101" s="293"/>
      <c r="BR101" s="293"/>
      <c r="BS101" s="293"/>
      <c r="BT101" s="293"/>
      <c r="BU101" s="293"/>
      <c r="BV101" s="293">
        <v>1</v>
      </c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1732</v>
      </c>
      <c r="CK101" s="294"/>
      <c r="CL101" s="294"/>
      <c r="CM101" s="294"/>
      <c r="CN101" s="294"/>
      <c r="CO101" s="295"/>
      <c r="CP101" s="295"/>
      <c r="CQ101" s="295"/>
      <c r="CR101" s="296"/>
      <c r="CS101" s="297"/>
      <c r="CT101" s="297"/>
      <c r="CU101" s="297"/>
      <c r="CV101" s="297"/>
      <c r="CW101" s="297"/>
      <c r="CX101" s="297"/>
      <c r="CY101" s="297"/>
      <c r="CZ101" s="297"/>
      <c r="DA101" s="297"/>
      <c r="DB101" s="295"/>
      <c r="DC101" s="295"/>
      <c r="DD101" s="295"/>
      <c r="DE101" s="295"/>
    </row>
    <row r="102" spans="1:109" ht="21" customHeight="1" thickBot="1">
      <c r="A102" s="299">
        <v>100</v>
      </c>
      <c r="B102" s="319" t="s">
        <v>865</v>
      </c>
      <c r="C102" s="301" t="s">
        <v>866</v>
      </c>
      <c r="D102" s="302" t="s">
        <v>7</v>
      </c>
      <c r="E102" s="303" t="s">
        <v>45</v>
      </c>
      <c r="F102" s="327"/>
      <c r="G102" s="328"/>
      <c r="H102" s="320">
        <v>55</v>
      </c>
      <c r="I102" s="320">
        <v>35</v>
      </c>
      <c r="J102" s="320">
        <v>44</v>
      </c>
      <c r="K102" s="320">
        <v>54</v>
      </c>
      <c r="L102" s="306" t="s">
        <v>59</v>
      </c>
      <c r="M102" s="306" t="s">
        <v>59</v>
      </c>
      <c r="N102" s="307">
        <f t="shared" si="342"/>
        <v>188</v>
      </c>
      <c r="O102" s="321">
        <v>3069</v>
      </c>
      <c r="P102" s="322">
        <v>331.7</v>
      </c>
      <c r="Q102" s="323">
        <v>77.45</v>
      </c>
      <c r="R102" s="323">
        <v>60.49</v>
      </c>
      <c r="S102" s="323">
        <v>66.78</v>
      </c>
      <c r="T102" s="323">
        <v>7.33</v>
      </c>
      <c r="U102" s="324">
        <v>5750</v>
      </c>
      <c r="V102" s="312">
        <f>VLOOKUP($U102,计算辅助页面!$Z$5:$AM$26,COLUMN()-20,0)</f>
        <v>9400</v>
      </c>
      <c r="W102" s="312">
        <f>VLOOKUP($U102,计算辅助页面!$Z$5:$AM$26,COLUMN()-20,0)</f>
        <v>15000</v>
      </c>
      <c r="X102" s="307">
        <f>VLOOKUP($U102,计算辅助页面!$Z$5:$AM$26,COLUMN()-20,0)</f>
        <v>22500</v>
      </c>
      <c r="Y102" s="307">
        <f>VLOOKUP($U102,计算辅助页面!$Z$5:$AM$26,COLUMN()-20,0)</f>
        <v>32500</v>
      </c>
      <c r="Z102" s="313">
        <f>VLOOKUP($U102,计算辅助页面!$Z$5:$AM$26,COLUMN()-20,0)</f>
        <v>45500</v>
      </c>
      <c r="AA102" s="307">
        <f>VLOOKUP($U102,计算辅助页面!$Z$5:$AM$26,COLUMN()-20,0)</f>
        <v>63500</v>
      </c>
      <c r="AB102" s="307">
        <f>VLOOKUP($U102,计算辅助页面!$Z$5:$AM$26,COLUMN()-20,0)</f>
        <v>89000</v>
      </c>
      <c r="AC102" s="307">
        <f>VLOOKUP($U102,计算辅助页面!$Z$5:$AM$26,COLUMN()-20,0)</f>
        <v>125000</v>
      </c>
      <c r="AD102" s="307">
        <f>VLOOKUP($U102,计算辅助页面!$Z$5:$AM$26,COLUMN()-20,0)</f>
        <v>175000</v>
      </c>
      <c r="AE102" s="307">
        <f>VLOOKUP($U102,计算辅助页面!$Z$5:$AM$26,COLUMN()-20,0)</f>
        <v>245000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3312600</v>
      </c>
      <c r="AI102" s="326">
        <v>40000</v>
      </c>
      <c r="AJ102" s="315">
        <f>VLOOKUP(D102&amp;E102,计算辅助页面!$V$5:$Y$18,2,0)</f>
        <v>6</v>
      </c>
      <c r="AK102" s="316">
        <f t="shared" si="248"/>
        <v>80000</v>
      </c>
      <c r="AL102" s="316">
        <f>VLOOKUP(D102&amp;E102,计算辅助页面!$V$5:$Y$18,3,0)</f>
        <v>4</v>
      </c>
      <c r="AM102" s="317">
        <f t="shared" si="249"/>
        <v>240000</v>
      </c>
      <c r="AN102" s="317">
        <f>VLOOKUP(D102&amp;E102,计算辅助页面!$V$5:$Y$18,4,0)</f>
        <v>2</v>
      </c>
      <c r="AO102" s="304">
        <f t="shared" si="250"/>
        <v>4160000</v>
      </c>
      <c r="AP102" s="318">
        <f t="shared" si="251"/>
        <v>7472600</v>
      </c>
      <c r="AQ102" s="288" t="s">
        <v>867</v>
      </c>
      <c r="AR102" s="289" t="str">
        <f t="shared" si="227"/>
        <v>Roma</v>
      </c>
      <c r="AS102" s="290" t="s">
        <v>876</v>
      </c>
      <c r="AT102" s="291" t="s">
        <v>882</v>
      </c>
      <c r="AU102" s="328" t="s">
        <v>702</v>
      </c>
      <c r="AV102" s="292">
        <v>22</v>
      </c>
      <c r="AW102" s="292">
        <v>345</v>
      </c>
      <c r="AY102" s="292">
        <v>446</v>
      </c>
      <c r="AZ102" s="292" t="s">
        <v>1136</v>
      </c>
      <c r="BA102" s="477">
        <v>141</v>
      </c>
      <c r="BB102" s="476">
        <v>1.4</v>
      </c>
      <c r="BC102" s="472">
        <v>0.95</v>
      </c>
      <c r="BD102" s="472">
        <v>1.71</v>
      </c>
      <c r="BE102" s="472">
        <v>1.81</v>
      </c>
      <c r="BF102" s="474">
        <f>BA102+O102</f>
        <v>3210</v>
      </c>
      <c r="BG102" s="476">
        <f t="shared" ref="BG102" si="354">BB102+P102</f>
        <v>333.09999999999997</v>
      </c>
      <c r="BH102" s="480">
        <f t="shared" ref="BH102" si="355">BC102+Q102</f>
        <v>78.400000000000006</v>
      </c>
      <c r="BI102" s="480">
        <f t="shared" ref="BI102" si="356">BD102+R102</f>
        <v>62.2</v>
      </c>
      <c r="BJ102" s="480">
        <f t="shared" ref="BJ102" si="357">BE102+S102</f>
        <v>68.59</v>
      </c>
      <c r="BK102" s="473">
        <f t="shared" si="235"/>
        <v>1.3999999999999773</v>
      </c>
      <c r="BL102" s="473">
        <f t="shared" si="236"/>
        <v>0.95000000000000284</v>
      </c>
      <c r="BM102" s="473">
        <f t="shared" si="237"/>
        <v>1.7100000000000009</v>
      </c>
      <c r="BN102" s="473">
        <f t="shared" si="238"/>
        <v>1.8100000000000023</v>
      </c>
      <c r="BO102" s="483">
        <v>6</v>
      </c>
      <c r="BP102" s="293"/>
      <c r="BQ102" s="293"/>
      <c r="BR102" s="293"/>
      <c r="BS102" s="293"/>
      <c r="BT102" s="293"/>
      <c r="BU102" s="293">
        <v>1</v>
      </c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/>
      <c r="CJ102" s="294" t="s">
        <v>1470</v>
      </c>
      <c r="CK102" s="294"/>
      <c r="CL102" s="294"/>
      <c r="CM102" s="294"/>
      <c r="CN102" s="294"/>
      <c r="CO102" s="295"/>
      <c r="CP102" s="295"/>
      <c r="CQ102" s="295"/>
      <c r="CR102" s="296">
        <v>320</v>
      </c>
      <c r="CS102" s="297">
        <v>69.400000000000006</v>
      </c>
      <c r="CT102" s="297">
        <v>46.11</v>
      </c>
      <c r="CU102" s="297">
        <v>51.38</v>
      </c>
      <c r="CV102" s="297">
        <f t="shared" si="329"/>
        <v>11.699999999999989</v>
      </c>
      <c r="CW102" s="297">
        <f t="shared" si="329"/>
        <v>8.0499999999999972</v>
      </c>
      <c r="CX102" s="297">
        <f t="shared" si="329"/>
        <v>14.380000000000003</v>
      </c>
      <c r="CY102" s="297">
        <f t="shared" si="329"/>
        <v>15.399999999999999</v>
      </c>
      <c r="CZ102" s="297">
        <f>SUM(CV102:CY102)</f>
        <v>49.529999999999987</v>
      </c>
      <c r="DA102" s="297">
        <f>0.32*(P102-CR102)+1.75*(Q102-CS102)+1.13*(R102-CT102)+1.28*(S102-CU102)</f>
        <v>53.792899999999989</v>
      </c>
      <c r="DB102" s="295" t="s">
        <v>1801</v>
      </c>
      <c r="DC102" s="295">
        <v>1</v>
      </c>
      <c r="DD102" s="295"/>
      <c r="DE102" s="295"/>
    </row>
    <row r="103" spans="1:109" ht="21" customHeight="1">
      <c r="A103" s="268">
        <v>101</v>
      </c>
      <c r="B103" s="319" t="s">
        <v>1066</v>
      </c>
      <c r="C103" s="301" t="s">
        <v>1802</v>
      </c>
      <c r="D103" s="302" t="s">
        <v>7</v>
      </c>
      <c r="E103" s="303" t="s">
        <v>45</v>
      </c>
      <c r="F103" s="327"/>
      <c r="G103" s="328"/>
      <c r="H103" s="320">
        <v>55</v>
      </c>
      <c r="I103" s="320">
        <v>35</v>
      </c>
      <c r="J103" s="320">
        <v>44</v>
      </c>
      <c r="K103" s="320">
        <v>54</v>
      </c>
      <c r="L103" s="306" t="s">
        <v>59</v>
      </c>
      <c r="M103" s="306" t="s">
        <v>59</v>
      </c>
      <c r="N103" s="307">
        <f t="shared" si="247"/>
        <v>188</v>
      </c>
      <c r="O103" s="321">
        <v>3112</v>
      </c>
      <c r="P103" s="322">
        <v>337</v>
      </c>
      <c r="Q103" s="323">
        <v>78.73</v>
      </c>
      <c r="R103" s="323">
        <v>50.41</v>
      </c>
      <c r="S103" s="323">
        <v>59.6</v>
      </c>
      <c r="T103" s="323"/>
      <c r="U103" s="324">
        <v>5750</v>
      </c>
      <c r="V103" s="312">
        <f>VLOOKUP($U103,计算辅助页面!$Z$5:$AM$26,COLUMN()-20,0)</f>
        <v>9400</v>
      </c>
      <c r="W103" s="312">
        <f>VLOOKUP($U103,计算辅助页面!$Z$5:$AM$26,COLUMN()-20,0)</f>
        <v>15000</v>
      </c>
      <c r="X103" s="307">
        <f>VLOOKUP($U103,计算辅助页面!$Z$5:$AM$26,COLUMN()-20,0)</f>
        <v>22500</v>
      </c>
      <c r="Y103" s="307">
        <f>VLOOKUP($U103,计算辅助页面!$Z$5:$AM$26,COLUMN()-20,0)</f>
        <v>32500</v>
      </c>
      <c r="Z103" s="313">
        <f>VLOOKUP($U103,计算辅助页面!$Z$5:$AM$26,COLUMN()-20,0)</f>
        <v>45500</v>
      </c>
      <c r="AA103" s="307">
        <f>VLOOKUP($U103,计算辅助页面!$Z$5:$AM$26,COLUMN()-20,0)</f>
        <v>63500</v>
      </c>
      <c r="AB103" s="307">
        <f>VLOOKUP($U103,计算辅助页面!$Z$5:$AM$26,COLUMN()-20,0)</f>
        <v>89000</v>
      </c>
      <c r="AC103" s="307">
        <f>VLOOKUP($U103,计算辅助页面!$Z$5:$AM$26,COLUMN()-20,0)</f>
        <v>125000</v>
      </c>
      <c r="AD103" s="307">
        <f>VLOOKUP($U103,计算辅助页面!$Z$5:$AM$26,COLUMN()-20,0)</f>
        <v>175000</v>
      </c>
      <c r="AE103" s="307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16">
        <f t="shared" si="248"/>
        <v>80000</v>
      </c>
      <c r="AL103" s="316">
        <f>VLOOKUP(D103&amp;E103,计算辅助页面!$V$5:$Y$18,3,0)</f>
        <v>4</v>
      </c>
      <c r="AM103" s="317">
        <f t="shared" si="249"/>
        <v>240000</v>
      </c>
      <c r="AN103" s="317">
        <f>VLOOKUP(D103&amp;E103,计算辅助页面!$V$5:$Y$18,4,0)</f>
        <v>2</v>
      </c>
      <c r="AO103" s="304">
        <f t="shared" si="250"/>
        <v>4160000</v>
      </c>
      <c r="AP103" s="318">
        <f t="shared" si="251"/>
        <v>7472600</v>
      </c>
      <c r="AQ103" s="288" t="s">
        <v>1068</v>
      </c>
      <c r="AR103" s="289" t="str">
        <f t="shared" si="227"/>
        <v>AF10</v>
      </c>
      <c r="AS103" s="290" t="s">
        <v>1064</v>
      </c>
      <c r="AT103" s="291" t="s">
        <v>1069</v>
      </c>
      <c r="AU103" s="328" t="s">
        <v>702</v>
      </c>
      <c r="AV103" s="292">
        <v>45</v>
      </c>
      <c r="AW103" s="292">
        <v>351</v>
      </c>
      <c r="AY103" s="292">
        <v>455</v>
      </c>
      <c r="AZ103" s="292" t="s">
        <v>1070</v>
      </c>
      <c r="BK103" s="473" t="str">
        <f t="shared" si="235"/>
        <v/>
      </c>
      <c r="BL103" s="473" t="str">
        <f t="shared" si="236"/>
        <v/>
      </c>
      <c r="BM103" s="473" t="str">
        <f t="shared" si="237"/>
        <v/>
      </c>
      <c r="BN103" s="473" t="str">
        <f t="shared" si="238"/>
        <v/>
      </c>
      <c r="BP103" s="293"/>
      <c r="BQ103" s="293"/>
      <c r="BR103" s="293"/>
      <c r="BS103" s="293"/>
      <c r="BT103" s="293"/>
      <c r="BU103" s="293"/>
      <c r="BV103" s="293">
        <v>1</v>
      </c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1067</v>
      </c>
      <c r="CK103" s="294"/>
      <c r="CL103" s="294"/>
      <c r="CM103" s="294"/>
      <c r="CN103" s="294"/>
      <c r="CO103" s="295"/>
      <c r="CP103" s="295"/>
      <c r="CQ103" s="295"/>
      <c r="CR103" s="296"/>
      <c r="CS103" s="297"/>
      <c r="CT103" s="297"/>
      <c r="CU103" s="297"/>
      <c r="CV103" s="297"/>
      <c r="CW103" s="297"/>
      <c r="CX103" s="297"/>
      <c r="CY103" s="297"/>
      <c r="CZ103" s="297"/>
      <c r="DA103" s="297"/>
      <c r="DB103" s="295" t="s">
        <v>1801</v>
      </c>
      <c r="DC103" s="295">
        <v>1</v>
      </c>
      <c r="DD103" s="295"/>
      <c r="DE103" s="295"/>
    </row>
    <row r="104" spans="1:109" ht="21" customHeight="1" thickBot="1">
      <c r="A104" s="299">
        <v>102</v>
      </c>
      <c r="B104" s="319" t="s">
        <v>1316</v>
      </c>
      <c r="C104" s="301" t="s">
        <v>1317</v>
      </c>
      <c r="D104" s="302" t="s">
        <v>7</v>
      </c>
      <c r="E104" s="303" t="s">
        <v>45</v>
      </c>
      <c r="F104" s="327"/>
      <c r="G104" s="328"/>
      <c r="H104" s="320">
        <v>55</v>
      </c>
      <c r="I104" s="320">
        <v>35</v>
      </c>
      <c r="J104" s="320">
        <v>44</v>
      </c>
      <c r="K104" s="320">
        <v>54</v>
      </c>
      <c r="L104" s="306" t="s">
        <v>59</v>
      </c>
      <c r="M104" s="306" t="s">
        <v>59</v>
      </c>
      <c r="N104" s="307">
        <f t="shared" si="247"/>
        <v>188</v>
      </c>
      <c r="O104" s="321">
        <v>3134</v>
      </c>
      <c r="P104" s="322">
        <v>333.3</v>
      </c>
      <c r="Q104" s="323">
        <v>79.459999999999994</v>
      </c>
      <c r="R104" s="323">
        <v>53.36</v>
      </c>
      <c r="S104" s="323">
        <v>63.69</v>
      </c>
      <c r="T104" s="323">
        <v>6.6</v>
      </c>
      <c r="U104" s="324">
        <v>5750</v>
      </c>
      <c r="V104" s="325">
        <f>VLOOKUP($U104,计算辅助页面!$Z$5:$AM$26,COLUMN()-20,0)</f>
        <v>9400</v>
      </c>
      <c r="W104" s="325">
        <f>VLOOKUP($U104,计算辅助页面!$Z$5:$AM$26,COLUMN()-20,0)</f>
        <v>15000</v>
      </c>
      <c r="X104" s="333">
        <f>VLOOKUP($U104,计算辅助页面!$Z$5:$AM$26,COLUMN()-20,0)</f>
        <v>22500</v>
      </c>
      <c r="Y104" s="333">
        <f>VLOOKUP($U104,计算辅助页面!$Z$5:$AM$26,COLUMN()-20,0)</f>
        <v>32500</v>
      </c>
      <c r="Z104" s="420">
        <f>VLOOKUP($U104,计算辅助页面!$Z$5:$AM$26,COLUMN()-20,0)</f>
        <v>45500</v>
      </c>
      <c r="AA104" s="333">
        <f>VLOOKUP($U104,计算辅助页面!$Z$5:$AM$26,COLUMN()-20,0)</f>
        <v>63500</v>
      </c>
      <c r="AB104" s="333">
        <f>VLOOKUP($U104,计算辅助页面!$Z$5:$AM$26,COLUMN()-20,0)</f>
        <v>89000</v>
      </c>
      <c r="AC104" s="333">
        <f>VLOOKUP($U104,计算辅助页面!$Z$5:$AM$26,COLUMN()-20,0)</f>
        <v>125000</v>
      </c>
      <c r="AD104" s="333">
        <f>VLOOKUP($U104,计算辅助页面!$Z$5:$AM$26,COLUMN()-20,0)</f>
        <v>175000</v>
      </c>
      <c r="AE104" s="333">
        <f>VLOOKUP($U104,计算辅助页面!$Z$5:$AM$26,COLUMN()-20,0)</f>
        <v>245000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3312600</v>
      </c>
      <c r="AI104" s="326">
        <v>40000</v>
      </c>
      <c r="AJ104" s="315">
        <f>VLOOKUP(D104&amp;E104,计算辅助页面!$V$5:$Y$18,2,0)</f>
        <v>6</v>
      </c>
      <c r="AK104" s="336">
        <f t="shared" si="248"/>
        <v>80000</v>
      </c>
      <c r="AL104" s="316">
        <f>VLOOKUP(D104&amp;E104,计算辅助页面!$V$5:$Y$18,3,0)</f>
        <v>4</v>
      </c>
      <c r="AM104" s="337">
        <f t="shared" si="249"/>
        <v>240000</v>
      </c>
      <c r="AN104" s="317">
        <f>VLOOKUP(D104&amp;E104,计算辅助页面!$V$5:$Y$18,4,0)</f>
        <v>2</v>
      </c>
      <c r="AO104" s="304">
        <f t="shared" si="250"/>
        <v>4160000</v>
      </c>
      <c r="AP104" s="318">
        <f t="shared" si="251"/>
        <v>7472600</v>
      </c>
      <c r="AQ104" s="288" t="s">
        <v>557</v>
      </c>
      <c r="AR104" s="289" t="str">
        <f t="shared" si="227"/>
        <v>M4 GT3</v>
      </c>
      <c r="AS104" s="290" t="s">
        <v>1307</v>
      </c>
      <c r="AT104" s="291" t="s">
        <v>1318</v>
      </c>
      <c r="AU104" s="328" t="s">
        <v>702</v>
      </c>
      <c r="AW104" s="292">
        <v>347</v>
      </c>
      <c r="AY104" s="292">
        <v>449</v>
      </c>
      <c r="AZ104" s="292" t="s">
        <v>1325</v>
      </c>
      <c r="BA104" s="477">
        <v>143</v>
      </c>
      <c r="BB104" s="476">
        <v>1.6</v>
      </c>
      <c r="BC104" s="472">
        <v>1.19</v>
      </c>
      <c r="BD104" s="472">
        <v>0.93</v>
      </c>
      <c r="BE104" s="472">
        <v>1.22</v>
      </c>
      <c r="BF104" s="474">
        <f>BA104+O104</f>
        <v>3277</v>
      </c>
      <c r="BG104" s="476">
        <f t="shared" ref="BG104:BG105" si="358">BB104+P104</f>
        <v>334.90000000000003</v>
      </c>
      <c r="BH104" s="480">
        <f t="shared" ref="BH104:BH105" si="359">BC104+Q104</f>
        <v>80.649999999999991</v>
      </c>
      <c r="BI104" s="480">
        <f t="shared" ref="BI104:BI105" si="360">BD104+R104</f>
        <v>54.29</v>
      </c>
      <c r="BJ104" s="480">
        <f t="shared" ref="BJ104:BJ105" si="361">BE104+S104</f>
        <v>64.91</v>
      </c>
      <c r="BK104" s="473">
        <f t="shared" si="235"/>
        <v>1.6000000000000227</v>
      </c>
      <c r="BL104" s="473">
        <f t="shared" si="236"/>
        <v>1.1899999999999977</v>
      </c>
      <c r="BM104" s="473">
        <f t="shared" si="237"/>
        <v>0.92999999999999972</v>
      </c>
      <c r="BN104" s="473">
        <f t="shared" si="238"/>
        <v>1.2199999999999989</v>
      </c>
      <c r="BO104" s="483">
        <v>7</v>
      </c>
      <c r="BP104" s="293"/>
      <c r="BQ104" s="293"/>
      <c r="BR104" s="293"/>
      <c r="BS104" s="293"/>
      <c r="BT104" s="293"/>
      <c r="BU104" s="293"/>
      <c r="BV104" s="293">
        <v>1</v>
      </c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/>
      <c r="CJ104" s="294" t="s">
        <v>1332</v>
      </c>
      <c r="CK104" s="294"/>
      <c r="CL104" s="294"/>
      <c r="CM104" s="294"/>
      <c r="CN104" s="294"/>
      <c r="CO104" s="295"/>
      <c r="CP104" s="295"/>
      <c r="CQ104" s="295"/>
      <c r="CR104" s="296"/>
      <c r="CS104" s="297"/>
      <c r="CT104" s="297"/>
      <c r="CU104" s="297"/>
      <c r="CV104" s="297"/>
      <c r="CW104" s="297"/>
      <c r="CX104" s="297"/>
      <c r="CY104" s="297"/>
      <c r="CZ104" s="297"/>
      <c r="DA104" s="297"/>
      <c r="DB104" s="295" t="s">
        <v>1801</v>
      </c>
      <c r="DC104" s="295">
        <v>1</v>
      </c>
      <c r="DD104" s="295"/>
      <c r="DE104" s="295"/>
    </row>
    <row r="105" spans="1:109" ht="21" customHeight="1">
      <c r="A105" s="268">
        <v>103</v>
      </c>
      <c r="B105" s="300" t="s">
        <v>30</v>
      </c>
      <c r="C105" s="301" t="s">
        <v>750</v>
      </c>
      <c r="D105" s="302" t="s">
        <v>7</v>
      </c>
      <c r="E105" s="303" t="s">
        <v>45</v>
      </c>
      <c r="F105" s="304">
        <f>9-LEN(E105)-LEN(SUBSTITUTE(E105,"★",""))</f>
        <v>5</v>
      </c>
      <c r="G105" s="305" t="s">
        <v>66</v>
      </c>
      <c r="H105" s="306">
        <v>40</v>
      </c>
      <c r="I105" s="306">
        <v>18</v>
      </c>
      <c r="J105" s="306">
        <v>24</v>
      </c>
      <c r="K105" s="306">
        <v>36</v>
      </c>
      <c r="L105" s="306" t="s">
        <v>59</v>
      </c>
      <c r="M105" s="306" t="s">
        <v>59</v>
      </c>
      <c r="N105" s="307">
        <f>IF(COUNTBLANK(H105:M105),"",SUM(H105:M105))</f>
        <v>118</v>
      </c>
      <c r="O105" s="308">
        <v>3155</v>
      </c>
      <c r="P105" s="309">
        <v>368</v>
      </c>
      <c r="Q105" s="310">
        <v>76.55</v>
      </c>
      <c r="R105" s="310">
        <v>36.14</v>
      </c>
      <c r="S105" s="310">
        <v>61.1</v>
      </c>
      <c r="T105" s="310">
        <v>5.9329999999999998</v>
      </c>
      <c r="U105" s="311">
        <v>2880</v>
      </c>
      <c r="V105" s="312">
        <f>VLOOKUP($U105,计算辅助页面!$Z$5:$AM$26,COLUMN()-20,0)</f>
        <v>4700</v>
      </c>
      <c r="W105" s="312">
        <f>VLOOKUP($U105,计算辅助页面!$Z$5:$AM$26,COLUMN()-20,0)</f>
        <v>7500</v>
      </c>
      <c r="X105" s="307">
        <f>VLOOKUP($U105,计算辅助页面!$Z$5:$AM$26,COLUMN()-20,0)</f>
        <v>11300</v>
      </c>
      <c r="Y105" s="307">
        <f>VLOOKUP($U105,计算辅助页面!$Z$5:$AM$26,COLUMN()-20,0)</f>
        <v>16300</v>
      </c>
      <c r="Z105" s="313">
        <f>VLOOKUP($U105,计算辅助页面!$Z$5:$AM$26,COLUMN()-20,0)</f>
        <v>23000</v>
      </c>
      <c r="AA105" s="307">
        <f>VLOOKUP($U105,计算辅助页面!$Z$5:$AM$26,COLUMN()-20,0)</f>
        <v>32000</v>
      </c>
      <c r="AB105" s="307">
        <f>VLOOKUP($U105,计算辅助页面!$Z$5:$AM$26,COLUMN()-20,0)</f>
        <v>44500</v>
      </c>
      <c r="AC105" s="307">
        <f>VLOOKUP($U105,计算辅助页面!$Z$5:$AM$26,COLUMN()-20,0)</f>
        <v>62500</v>
      </c>
      <c r="AD105" s="307">
        <f>VLOOKUP($U105,计算辅助页面!$Z$5:$AM$26,COLUMN()-20,0)</f>
        <v>87500</v>
      </c>
      <c r="AE105" s="307">
        <f>VLOOKUP($U105,计算辅助页面!$Z$5:$AM$26,COLUMN()-20,0)</f>
        <v>122000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1656720</v>
      </c>
      <c r="AI105" s="314">
        <v>20000</v>
      </c>
      <c r="AJ105" s="315">
        <f>VLOOKUP(D105&amp;E105,计算辅助页面!$V$5:$Y$18,2,0)</f>
        <v>6</v>
      </c>
      <c r="AK105" s="316">
        <f>IF(AI105,2*AI105,"")</f>
        <v>40000</v>
      </c>
      <c r="AL105" s="316">
        <f>VLOOKUP(D105&amp;E105,计算辅助页面!$V$5:$Y$18,3,0)</f>
        <v>4</v>
      </c>
      <c r="AM105" s="317">
        <f>IF(AN105="×",AN105,IF(AI105,6*AI105,""))</f>
        <v>120000</v>
      </c>
      <c r="AN105" s="317">
        <f>VLOOKUP(D105&amp;E105,计算辅助页面!$V$5:$Y$18,4,0)</f>
        <v>2</v>
      </c>
      <c r="AO105" s="304">
        <f>IF(AI105,IF(AN105="×",4*(AI105*AJ105+AK105*AL105),4*(AI105*AJ105+AK105*AL105+AM105*AN105)),"")</f>
        <v>2080000</v>
      </c>
      <c r="AP105" s="318">
        <f>IF(AND(AH105,AO105),AO105+AH105,"")</f>
        <v>3736720</v>
      </c>
      <c r="AQ105" s="288" t="s">
        <v>1019</v>
      </c>
      <c r="AR105" s="289" t="str">
        <f>TRIM(RIGHT(B105,LEN(B105)-LEN(AQ105)-1))</f>
        <v>Cien Concept</v>
      </c>
      <c r="AS105" s="290" t="s">
        <v>596</v>
      </c>
      <c r="AT105" s="291" t="s">
        <v>661</v>
      </c>
      <c r="AU105" s="328" t="s">
        <v>702</v>
      </c>
      <c r="AW105" s="292">
        <v>383</v>
      </c>
      <c r="AY105" s="292">
        <v>509</v>
      </c>
      <c r="AZ105" s="292" t="s">
        <v>1442</v>
      </c>
      <c r="BA105" s="477">
        <v>144</v>
      </c>
      <c r="BB105" s="476">
        <v>2.1</v>
      </c>
      <c r="BC105" s="472">
        <v>0.95</v>
      </c>
      <c r="BD105" s="472">
        <v>0.72</v>
      </c>
      <c r="BE105" s="472">
        <v>1.24</v>
      </c>
      <c r="BF105" s="474">
        <f>BA105+O105</f>
        <v>3299</v>
      </c>
      <c r="BG105" s="476">
        <f t="shared" si="358"/>
        <v>370.1</v>
      </c>
      <c r="BH105" s="480">
        <f t="shared" si="359"/>
        <v>77.5</v>
      </c>
      <c r="BI105" s="480">
        <f t="shared" si="360"/>
        <v>36.86</v>
      </c>
      <c r="BJ105" s="480">
        <f t="shared" si="361"/>
        <v>62.34</v>
      </c>
      <c r="BK105" s="473">
        <f t="shared" ref="BK105:BN106" si="362">IF(BG105="", "", BG105-P105)</f>
        <v>2.1000000000000227</v>
      </c>
      <c r="BL105" s="473">
        <f t="shared" si="362"/>
        <v>0.95000000000000284</v>
      </c>
      <c r="BM105" s="473">
        <f t="shared" si="362"/>
        <v>0.71999999999999886</v>
      </c>
      <c r="BN105" s="473">
        <f t="shared" si="362"/>
        <v>1.240000000000002</v>
      </c>
      <c r="BO105" s="483">
        <v>10</v>
      </c>
      <c r="BP105" s="293"/>
      <c r="BQ105" s="293"/>
      <c r="BR105" s="293"/>
      <c r="BS105" s="293"/>
      <c r="BT105" s="293">
        <v>1</v>
      </c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3"/>
      <c r="CJ105" s="294" t="s">
        <v>1471</v>
      </c>
      <c r="CK105" s="294"/>
      <c r="CL105" s="294"/>
      <c r="CM105" s="294"/>
      <c r="CN105" s="294"/>
      <c r="CO105" s="295">
        <v>1</v>
      </c>
      <c r="CP105" s="295"/>
      <c r="CQ105" s="295"/>
      <c r="CR105" s="296">
        <v>350</v>
      </c>
      <c r="CS105" s="297">
        <v>68.5</v>
      </c>
      <c r="CT105" s="297">
        <v>30.04</v>
      </c>
      <c r="CU105" s="297">
        <v>50.68</v>
      </c>
      <c r="CV105" s="297">
        <f t="shared" ref="CV105:CY107" si="363">P105-CR105</f>
        <v>18</v>
      </c>
      <c r="CW105" s="297">
        <f t="shared" si="363"/>
        <v>8.0499999999999972</v>
      </c>
      <c r="CX105" s="297">
        <f t="shared" si="363"/>
        <v>6.1000000000000014</v>
      </c>
      <c r="CY105" s="297">
        <f t="shared" si="363"/>
        <v>10.420000000000002</v>
      </c>
      <c r="CZ105" s="297">
        <f>SUM(CV105:CY105)</f>
        <v>42.57</v>
      </c>
      <c r="DA105" s="297">
        <f>0.32*(P105-CR105)+1.75*(Q105-CS105)+1.13*(R105-CT105)+1.28*(S105-CU105)</f>
        <v>40.078099999999999</v>
      </c>
      <c r="DB105" s="295" t="s">
        <v>1801</v>
      </c>
      <c r="DC105" s="295">
        <v>1</v>
      </c>
      <c r="DD105" s="295"/>
      <c r="DE105" s="295"/>
    </row>
    <row r="106" spans="1:109" ht="21" customHeight="1" thickBot="1">
      <c r="A106" s="299">
        <v>104</v>
      </c>
      <c r="B106" s="319" t="s">
        <v>1784</v>
      </c>
      <c r="C106" s="301" t="s">
        <v>1752</v>
      </c>
      <c r="D106" s="302" t="s">
        <v>7</v>
      </c>
      <c r="E106" s="303" t="s">
        <v>45</v>
      </c>
      <c r="F106" s="327"/>
      <c r="G106" s="328"/>
      <c r="H106" s="320" t="s">
        <v>448</v>
      </c>
      <c r="I106" s="320">
        <v>35</v>
      </c>
      <c r="J106" s="320">
        <v>55</v>
      </c>
      <c r="K106" s="320">
        <v>85</v>
      </c>
      <c r="L106" s="306" t="s">
        <v>59</v>
      </c>
      <c r="M106" s="306" t="s">
        <v>59</v>
      </c>
      <c r="N106" s="307">
        <f t="shared" ref="N106" si="364">IF(COUNTBLANK(H106:M106),"",SUM(H106:M106))</f>
        <v>175</v>
      </c>
      <c r="O106" s="321">
        <v>3178</v>
      </c>
      <c r="P106" s="322">
        <v>331</v>
      </c>
      <c r="Q106" s="323">
        <v>78.23</v>
      </c>
      <c r="R106" s="323">
        <v>56.43</v>
      </c>
      <c r="S106" s="323">
        <v>60.73</v>
      </c>
      <c r="T106" s="323"/>
      <c r="U106" s="324">
        <v>5750</v>
      </c>
      <c r="V106" s="325">
        <f>VLOOKUP($U106,计算辅助页面!$Z$5:$AM$26,COLUMN()-20,0)</f>
        <v>9400</v>
      </c>
      <c r="W106" s="325">
        <f>VLOOKUP($U106,计算辅助页面!$Z$5:$AM$26,COLUMN()-20,0)</f>
        <v>15000</v>
      </c>
      <c r="X106" s="333">
        <f>VLOOKUP($U106,计算辅助页面!$Z$5:$AM$26,COLUMN()-20,0)</f>
        <v>22500</v>
      </c>
      <c r="Y106" s="333">
        <f>VLOOKUP($U106,计算辅助页面!$Z$5:$AM$26,COLUMN()-20,0)</f>
        <v>32500</v>
      </c>
      <c r="Z106" s="420">
        <f>VLOOKUP($U106,计算辅助页面!$Z$5:$AM$26,COLUMN()-20,0)</f>
        <v>45500</v>
      </c>
      <c r="AA106" s="333">
        <f>VLOOKUP($U106,计算辅助页面!$Z$5:$AM$26,COLUMN()-20,0)</f>
        <v>63500</v>
      </c>
      <c r="AB106" s="333">
        <f>VLOOKUP($U106,计算辅助页面!$Z$5:$AM$26,COLUMN()-20,0)</f>
        <v>89000</v>
      </c>
      <c r="AC106" s="333">
        <f>VLOOKUP($U106,计算辅助页面!$Z$5:$AM$26,COLUMN()-20,0)</f>
        <v>125000</v>
      </c>
      <c r="AD106" s="333">
        <f>VLOOKUP($U106,计算辅助页面!$Z$5:$AM$26,COLUMN()-20,0)</f>
        <v>175000</v>
      </c>
      <c r="AE106" s="333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36">
        <f t="shared" ref="AK106" si="365">IF(AI106,2*AI106,"")</f>
        <v>80000</v>
      </c>
      <c r="AL106" s="316">
        <f>VLOOKUP(D106&amp;E106,计算辅助页面!$V$5:$Y$18,3,0)</f>
        <v>4</v>
      </c>
      <c r="AM106" s="337">
        <f t="shared" ref="AM106" si="366">IF(AN106="×",AN106,IF(AI106,6*AI106,""))</f>
        <v>240000</v>
      </c>
      <c r="AN106" s="317">
        <f>VLOOKUP(D106&amp;E106,计算辅助页面!$V$5:$Y$18,4,0)</f>
        <v>2</v>
      </c>
      <c r="AO106" s="304">
        <f t="shared" ref="AO106" si="367">IF(AI106,IF(AN106="×",4*(AI106*AJ106+AK106*AL106),4*(AI106*AJ106+AK106*AL106+AM106*AN106)),"")</f>
        <v>4160000</v>
      </c>
      <c r="AP106" s="318">
        <f t="shared" ref="AP106" si="368">IF(AND(AH106,AO106),AO106+AH106,"")</f>
        <v>7472600</v>
      </c>
      <c r="AQ106" s="288" t="s">
        <v>566</v>
      </c>
      <c r="AR106" s="289" t="str">
        <f>TRIM(RIGHT(B106,LEN(B106)-LEN(AQ106)-1))</f>
        <v>Valour🔑</v>
      </c>
      <c r="AS106" s="290" t="s">
        <v>1750</v>
      </c>
      <c r="AT106" s="291" t="s">
        <v>1753</v>
      </c>
      <c r="AU106" s="328" t="s">
        <v>702</v>
      </c>
      <c r="AZ106" s="292" t="s">
        <v>1076</v>
      </c>
      <c r="BK106" s="473" t="str">
        <f t="shared" si="362"/>
        <v/>
      </c>
      <c r="BL106" s="473" t="str">
        <f t="shared" si="362"/>
        <v/>
      </c>
      <c r="BM106" s="473" t="str">
        <f t="shared" si="362"/>
        <v/>
      </c>
      <c r="BN106" s="473" t="str">
        <f t="shared" si="362"/>
        <v/>
      </c>
      <c r="BP106" s="293"/>
      <c r="BQ106" s="293"/>
      <c r="BR106" s="293"/>
      <c r="BS106" s="293"/>
      <c r="BT106" s="293"/>
      <c r="BU106" s="293"/>
      <c r="BV106" s="293"/>
      <c r="BW106" s="293"/>
      <c r="BX106" s="293"/>
      <c r="BY106" s="293"/>
      <c r="BZ106" s="293"/>
      <c r="CA106" s="293">
        <v>1</v>
      </c>
      <c r="CB106" s="293"/>
      <c r="CC106" s="293">
        <v>1</v>
      </c>
      <c r="CD106" s="293"/>
      <c r="CE106" s="293"/>
      <c r="CF106" s="293"/>
      <c r="CG106" s="293"/>
      <c r="CH106" s="293"/>
      <c r="CI106" s="293"/>
      <c r="CJ106" s="294" t="s">
        <v>1139</v>
      </c>
      <c r="CK106" s="294"/>
      <c r="CL106" s="294"/>
      <c r="CM106" s="294"/>
      <c r="CN106" s="294"/>
      <c r="CO106" s="295"/>
      <c r="CP106" s="295"/>
      <c r="CQ106" s="295"/>
      <c r="CR106" s="296"/>
      <c r="CS106" s="297"/>
      <c r="CT106" s="297"/>
      <c r="CU106" s="297"/>
      <c r="CV106" s="297"/>
      <c r="CW106" s="297"/>
      <c r="CX106" s="297"/>
      <c r="CY106" s="297"/>
      <c r="CZ106" s="297"/>
      <c r="DA106" s="297"/>
      <c r="DB106" s="295"/>
      <c r="DC106" s="295"/>
      <c r="DD106" s="295"/>
      <c r="DE106" s="295"/>
    </row>
    <row r="107" spans="1:109" ht="21" customHeight="1">
      <c r="A107" s="268">
        <v>105</v>
      </c>
      <c r="B107" s="319" t="s">
        <v>1783</v>
      </c>
      <c r="C107" s="301" t="s">
        <v>751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66</v>
      </c>
      <c r="H107" s="320" t="s">
        <v>448</v>
      </c>
      <c r="I107" s="320">
        <v>35</v>
      </c>
      <c r="J107" s="320">
        <v>55</v>
      </c>
      <c r="K107" s="320">
        <v>85</v>
      </c>
      <c r="L107" s="306" t="s">
        <v>59</v>
      </c>
      <c r="M107" s="306" t="s">
        <v>59</v>
      </c>
      <c r="N107" s="307">
        <f t="shared" si="247"/>
        <v>175</v>
      </c>
      <c r="O107" s="321">
        <v>3200</v>
      </c>
      <c r="P107" s="322">
        <v>315.5</v>
      </c>
      <c r="Q107" s="323">
        <v>86.26</v>
      </c>
      <c r="R107" s="323">
        <v>79</v>
      </c>
      <c r="S107" s="323">
        <v>67.88</v>
      </c>
      <c r="T107" s="323">
        <v>8</v>
      </c>
      <c r="U107" s="324">
        <v>5750</v>
      </c>
      <c r="V107" s="325">
        <f>VLOOKUP($U107,计算辅助页面!$Z$5:$AM$26,COLUMN()-20,0)</f>
        <v>9400</v>
      </c>
      <c r="W107" s="325">
        <f>VLOOKUP($U107,计算辅助页面!$Z$5:$AM$26,COLUMN()-20,0)</f>
        <v>15000</v>
      </c>
      <c r="X107" s="333">
        <f>VLOOKUP($U107,计算辅助页面!$Z$5:$AM$26,COLUMN()-20,0)</f>
        <v>22500</v>
      </c>
      <c r="Y107" s="333">
        <f>VLOOKUP($U107,计算辅助页面!$Z$5:$AM$26,COLUMN()-20,0)</f>
        <v>32500</v>
      </c>
      <c r="Z107" s="420">
        <f>VLOOKUP($U107,计算辅助页面!$Z$5:$AM$26,COLUMN()-20,0)</f>
        <v>45500</v>
      </c>
      <c r="AA107" s="333">
        <f>VLOOKUP($U107,计算辅助页面!$Z$5:$AM$26,COLUMN()-20,0)</f>
        <v>63500</v>
      </c>
      <c r="AB107" s="333">
        <f>VLOOKUP($U107,计算辅助页面!$Z$5:$AM$26,COLUMN()-20,0)</f>
        <v>89000</v>
      </c>
      <c r="AC107" s="333">
        <f>VLOOKUP($U107,计算辅助页面!$Z$5:$AM$26,COLUMN()-20,0)</f>
        <v>125000</v>
      </c>
      <c r="AD107" s="333">
        <f>VLOOKUP($U107,计算辅助页面!$Z$5:$AM$26,COLUMN()-20,0)</f>
        <v>175000</v>
      </c>
      <c r="AE107" s="333">
        <f>VLOOKUP($U107,计算辅助页面!$Z$5:$AM$26,COLUMN()-20,0)</f>
        <v>245000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3312600</v>
      </c>
      <c r="AI107" s="326">
        <v>40000</v>
      </c>
      <c r="AJ107" s="315">
        <f>VLOOKUP(D107&amp;E107,计算辅助页面!$V$5:$Y$18,2,0)</f>
        <v>6</v>
      </c>
      <c r="AK107" s="336">
        <f t="shared" si="248"/>
        <v>80000</v>
      </c>
      <c r="AL107" s="316">
        <f>VLOOKUP(D107&amp;E107,计算辅助页面!$V$5:$Y$18,3,0)</f>
        <v>4</v>
      </c>
      <c r="AM107" s="337">
        <f t="shared" si="249"/>
        <v>240000</v>
      </c>
      <c r="AN107" s="317">
        <f>VLOOKUP(D107&amp;E107,计算辅助页面!$V$5:$Y$18,4,0)</f>
        <v>2</v>
      </c>
      <c r="AO107" s="304">
        <f t="shared" si="250"/>
        <v>4160000</v>
      </c>
      <c r="AP107" s="318">
        <f t="shared" si="251"/>
        <v>7472600</v>
      </c>
      <c r="AQ107" s="288" t="s">
        <v>563</v>
      </c>
      <c r="AR107" s="289" t="str">
        <f t="shared" si="227"/>
        <v>GT MKII🔑</v>
      </c>
      <c r="AS107" s="290" t="s">
        <v>928</v>
      </c>
      <c r="AT107" s="291" t="s">
        <v>613</v>
      </c>
      <c r="AU107" s="328" t="s">
        <v>702</v>
      </c>
      <c r="AW107" s="292">
        <v>329</v>
      </c>
      <c r="AY107" s="292">
        <v>419</v>
      </c>
      <c r="AZ107" s="292" t="s">
        <v>1076</v>
      </c>
      <c r="BA107" s="477">
        <v>145</v>
      </c>
      <c r="BB107" s="476">
        <v>1.8</v>
      </c>
      <c r="BC107" s="472">
        <v>1.1399999999999999</v>
      </c>
      <c r="BD107" s="472">
        <v>2.5</v>
      </c>
      <c r="BE107" s="472">
        <v>2.21</v>
      </c>
      <c r="BF107" s="474">
        <f>BA107+O107</f>
        <v>3345</v>
      </c>
      <c r="BG107" s="476">
        <f t="shared" ref="BG107" si="369">BB107+P107</f>
        <v>317.3</v>
      </c>
      <c r="BH107" s="480">
        <f t="shared" ref="BH107" si="370">BC107+Q107</f>
        <v>87.4</v>
      </c>
      <c r="BI107" s="480">
        <f t="shared" ref="BI107" si="371">BD107+R107</f>
        <v>81.5</v>
      </c>
      <c r="BJ107" s="480">
        <f t="shared" ref="BJ107" si="372">BE107+S107</f>
        <v>70.089999999999989</v>
      </c>
      <c r="BK107" s="473">
        <f t="shared" si="235"/>
        <v>1.8000000000000114</v>
      </c>
      <c r="BL107" s="473">
        <f t="shared" si="236"/>
        <v>1.1400000000000006</v>
      </c>
      <c r="BM107" s="473">
        <f t="shared" si="237"/>
        <v>2.5</v>
      </c>
      <c r="BN107" s="473">
        <f t="shared" si="238"/>
        <v>2.2099999999999937</v>
      </c>
      <c r="BO107" s="483">
        <v>3</v>
      </c>
      <c r="BP107" s="293"/>
      <c r="BQ107" s="293"/>
      <c r="BR107" s="293"/>
      <c r="BS107" s="293"/>
      <c r="BT107" s="293"/>
      <c r="BU107" s="293"/>
      <c r="BV107" s="293"/>
      <c r="BW107" s="293"/>
      <c r="BX107" s="293"/>
      <c r="BY107" s="293"/>
      <c r="BZ107" s="293"/>
      <c r="CA107" s="293">
        <v>1</v>
      </c>
      <c r="CB107" s="293"/>
      <c r="CC107" s="293">
        <v>1</v>
      </c>
      <c r="CD107" s="293">
        <v>1</v>
      </c>
      <c r="CE107" s="293"/>
      <c r="CF107" s="293"/>
      <c r="CG107" s="293"/>
      <c r="CH107" s="293"/>
      <c r="CI107" s="293"/>
      <c r="CJ107" s="294" t="s">
        <v>1472</v>
      </c>
      <c r="CK107" s="294"/>
      <c r="CL107" s="294"/>
      <c r="CM107" s="294"/>
      <c r="CN107" s="294"/>
      <c r="CO107" s="295"/>
      <c r="CP107" s="295"/>
      <c r="CQ107" s="295"/>
      <c r="CR107" s="296">
        <v>300</v>
      </c>
      <c r="CS107" s="297">
        <v>76.599999999999994</v>
      </c>
      <c r="CT107" s="297">
        <v>57.8</v>
      </c>
      <c r="CU107" s="297">
        <v>49.12</v>
      </c>
      <c r="CV107" s="297">
        <f t="shared" si="363"/>
        <v>15.5</v>
      </c>
      <c r="CW107" s="297">
        <f t="shared" si="363"/>
        <v>9.6600000000000108</v>
      </c>
      <c r="CX107" s="297">
        <f t="shared" si="363"/>
        <v>21.200000000000003</v>
      </c>
      <c r="CY107" s="297">
        <f t="shared" si="363"/>
        <v>18.759999999999998</v>
      </c>
      <c r="CZ107" s="297">
        <f>SUM(CV107:CY107)</f>
        <v>65.12</v>
      </c>
      <c r="DA107" s="297">
        <f>0.32*(P107-CR107)+1.75*(Q107-CS107)+1.13*(R107-CT107)+1.28*(S107-CU107)</f>
        <v>69.833800000000025</v>
      </c>
      <c r="DB107" s="295" t="s">
        <v>1803</v>
      </c>
      <c r="DC107" s="295">
        <v>4</v>
      </c>
      <c r="DD107" s="295"/>
      <c r="DE107" s="295"/>
    </row>
    <row r="108" spans="1:109" ht="21" customHeight="1" thickBot="1">
      <c r="A108" s="299">
        <v>106</v>
      </c>
      <c r="B108" s="319" t="s">
        <v>1632</v>
      </c>
      <c r="C108" s="301" t="s">
        <v>1599</v>
      </c>
      <c r="D108" s="302" t="s">
        <v>7</v>
      </c>
      <c r="E108" s="303" t="s">
        <v>45</v>
      </c>
      <c r="F108" s="327"/>
      <c r="G108" s="328"/>
      <c r="H108" s="320">
        <v>55</v>
      </c>
      <c r="I108" s="320">
        <v>35</v>
      </c>
      <c r="J108" s="320">
        <v>44</v>
      </c>
      <c r="K108" s="320">
        <v>54</v>
      </c>
      <c r="L108" s="306" t="s">
        <v>59</v>
      </c>
      <c r="M108" s="306" t="s">
        <v>59</v>
      </c>
      <c r="N108" s="307">
        <f t="shared" ref="N108" si="373">IF(COUNTBLANK(H108:M108),"",SUM(H108:M108))</f>
        <v>188</v>
      </c>
      <c r="O108" s="321">
        <v>3222</v>
      </c>
      <c r="P108" s="322">
        <v>320.3</v>
      </c>
      <c r="Q108" s="323">
        <v>85.88</v>
      </c>
      <c r="R108" s="323">
        <v>73.05</v>
      </c>
      <c r="S108" s="323">
        <v>57.09</v>
      </c>
      <c r="T108" s="323"/>
      <c r="U108" s="324">
        <v>5750</v>
      </c>
      <c r="V108" s="325">
        <f>VLOOKUP($U108,计算辅助页面!$Z$5:$AM$26,COLUMN()-20,0)</f>
        <v>9400</v>
      </c>
      <c r="W108" s="325">
        <f>VLOOKUP($U108,计算辅助页面!$Z$5:$AM$26,COLUMN()-20,0)</f>
        <v>15000</v>
      </c>
      <c r="X108" s="333">
        <f>VLOOKUP($U108,计算辅助页面!$Z$5:$AM$26,COLUMN()-20,0)</f>
        <v>22500</v>
      </c>
      <c r="Y108" s="333">
        <f>VLOOKUP($U108,计算辅助页面!$Z$5:$AM$26,COLUMN()-20,0)</f>
        <v>32500</v>
      </c>
      <c r="Z108" s="420">
        <f>VLOOKUP($U108,计算辅助页面!$Z$5:$AM$26,COLUMN()-20,0)</f>
        <v>45500</v>
      </c>
      <c r="AA108" s="333">
        <f>VLOOKUP($U108,计算辅助页面!$Z$5:$AM$26,COLUMN()-20,0)</f>
        <v>63500</v>
      </c>
      <c r="AB108" s="333">
        <f>VLOOKUP($U108,计算辅助页面!$Z$5:$AM$26,COLUMN()-20,0)</f>
        <v>89000</v>
      </c>
      <c r="AC108" s="333">
        <f>VLOOKUP($U108,计算辅助页面!$Z$5:$AM$26,COLUMN()-20,0)</f>
        <v>125000</v>
      </c>
      <c r="AD108" s="333">
        <f>VLOOKUP($U108,计算辅助页面!$Z$5:$AM$26,COLUMN()-20,0)</f>
        <v>175000</v>
      </c>
      <c r="AE108" s="333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36">
        <f t="shared" ref="AK108" si="374">IF(AI108,2*AI108,"")</f>
        <v>80000</v>
      </c>
      <c r="AL108" s="316">
        <f>VLOOKUP(D108&amp;E108,计算辅助页面!$V$5:$Y$18,3,0)</f>
        <v>4</v>
      </c>
      <c r="AM108" s="337">
        <f t="shared" ref="AM108" si="375">IF(AN108="×",AN108,IF(AI108,6*AI108,""))</f>
        <v>240000</v>
      </c>
      <c r="AN108" s="317">
        <f>VLOOKUP(D108&amp;E108,计算辅助页面!$V$5:$Y$18,4,0)</f>
        <v>2</v>
      </c>
      <c r="AO108" s="304">
        <f t="shared" ref="AO108" si="376">IF(AI108,IF(AN108="×",4*(AI108*AJ108+AK108*AL108),4*(AI108*AJ108+AK108*AL108+AM108*AN108)),"")</f>
        <v>4160000</v>
      </c>
      <c r="AP108" s="318">
        <f t="shared" ref="AP108" si="377">IF(AND(AH108,AO108),AO108+AH108,"")</f>
        <v>7472600</v>
      </c>
      <c r="AQ108" s="288" t="s">
        <v>565</v>
      </c>
      <c r="AR108" s="289" t="str">
        <f t="shared" si="227"/>
        <v>Huracan STO</v>
      </c>
      <c r="AS108" s="290" t="s">
        <v>1600</v>
      </c>
      <c r="AT108" s="291" t="s">
        <v>1601</v>
      </c>
      <c r="AU108" s="328" t="s">
        <v>702</v>
      </c>
      <c r="AZ108" s="292" t="s">
        <v>1070</v>
      </c>
      <c r="BA108" s="481">
        <f>BF108-O108</f>
        <v>146</v>
      </c>
      <c r="BB108" s="476">
        <f>BK108</f>
        <v>1.1999999999999886</v>
      </c>
      <c r="BC108" s="472">
        <f t="shared" ref="BC108:BE108" si="378">BL108</f>
        <v>1.5200000000000102</v>
      </c>
      <c r="BD108" s="472">
        <f t="shared" si="378"/>
        <v>2.7199999999999989</v>
      </c>
      <c r="BE108" s="472">
        <f t="shared" si="378"/>
        <v>2.1299999999999955</v>
      </c>
      <c r="BF108" s="474">
        <v>3368</v>
      </c>
      <c r="BG108" s="476">
        <v>321.5</v>
      </c>
      <c r="BH108" s="480">
        <v>87.4</v>
      </c>
      <c r="BI108" s="480">
        <v>75.77</v>
      </c>
      <c r="BJ108" s="480">
        <v>59.22</v>
      </c>
      <c r="BK108" s="473">
        <f t="shared" si="235"/>
        <v>1.1999999999999886</v>
      </c>
      <c r="BL108" s="473">
        <f t="shared" si="236"/>
        <v>1.5200000000000102</v>
      </c>
      <c r="BM108" s="473">
        <f t="shared" si="237"/>
        <v>2.7199999999999989</v>
      </c>
      <c r="BN108" s="473">
        <f t="shared" si="238"/>
        <v>2.1299999999999955</v>
      </c>
      <c r="BO108" s="483">
        <v>1</v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1623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 t="s">
        <v>1803</v>
      </c>
      <c r="DC108" s="295">
        <v>4</v>
      </c>
      <c r="DD108" s="295"/>
      <c r="DE108" s="295"/>
    </row>
    <row r="109" spans="1:109" ht="21" customHeight="1">
      <c r="A109" s="268">
        <v>107</v>
      </c>
      <c r="B109" s="319" t="s">
        <v>394</v>
      </c>
      <c r="C109" s="301" t="s">
        <v>752</v>
      </c>
      <c r="D109" s="302" t="s">
        <v>7</v>
      </c>
      <c r="E109" s="303" t="s">
        <v>45</v>
      </c>
      <c r="F109" s="304">
        <f>9-LEN(E109)-LEN(SUBSTITUTE(E109,"★",""))</f>
        <v>5</v>
      </c>
      <c r="G109" s="305" t="s">
        <v>66</v>
      </c>
      <c r="H109" s="320">
        <v>40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si="247"/>
        <v>173</v>
      </c>
      <c r="O109" s="321">
        <v>3245</v>
      </c>
      <c r="P109" s="322">
        <v>341</v>
      </c>
      <c r="Q109" s="323">
        <v>79.25</v>
      </c>
      <c r="R109" s="323">
        <v>58.34</v>
      </c>
      <c r="S109" s="323">
        <v>54.1</v>
      </c>
      <c r="T109" s="323">
        <v>5.54</v>
      </c>
      <c r="U109" s="324">
        <v>5750</v>
      </c>
      <c r="V109" s="325">
        <f>VLOOKUP($U109,计算辅助页面!$Z$5:$AM$26,COLUMN()-20,0)</f>
        <v>9400</v>
      </c>
      <c r="W109" s="325">
        <f>VLOOKUP($U109,计算辅助页面!$Z$5:$AM$26,COLUMN()-20,0)</f>
        <v>15000</v>
      </c>
      <c r="X109" s="333">
        <f>VLOOKUP($U109,计算辅助页面!$Z$5:$AM$26,COLUMN()-20,0)</f>
        <v>22500</v>
      </c>
      <c r="Y109" s="333">
        <f>VLOOKUP($U109,计算辅助页面!$Z$5:$AM$26,COLUMN()-20,0)</f>
        <v>32500</v>
      </c>
      <c r="Z109" s="420">
        <f>VLOOKUP($U109,计算辅助页面!$Z$5:$AM$26,COLUMN()-20,0)</f>
        <v>45500</v>
      </c>
      <c r="AA109" s="333">
        <f>VLOOKUP($U109,计算辅助页面!$Z$5:$AM$26,COLUMN()-20,0)</f>
        <v>63500</v>
      </c>
      <c r="AB109" s="333">
        <f>VLOOKUP($U109,计算辅助页面!$Z$5:$AM$26,COLUMN()-20,0)</f>
        <v>89000</v>
      </c>
      <c r="AC109" s="333">
        <f>VLOOKUP($U109,计算辅助页面!$Z$5:$AM$26,COLUMN()-20,0)</f>
        <v>125000</v>
      </c>
      <c r="AD109" s="333">
        <f>VLOOKUP($U109,计算辅助页面!$Z$5:$AM$26,COLUMN()-20,0)</f>
        <v>175000</v>
      </c>
      <c r="AE109" s="333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36">
        <f t="shared" si="248"/>
        <v>80000</v>
      </c>
      <c r="AL109" s="316">
        <f>VLOOKUP(D109&amp;E109,计算辅助页面!$V$5:$Y$18,3,0)</f>
        <v>4</v>
      </c>
      <c r="AM109" s="337">
        <f t="shared" si="249"/>
        <v>240000</v>
      </c>
      <c r="AN109" s="317">
        <f>VLOOKUP(D109&amp;E109,计算辅助页面!$V$5:$Y$18,4,0)</f>
        <v>2</v>
      </c>
      <c r="AO109" s="304">
        <f t="shared" si="250"/>
        <v>4160000</v>
      </c>
      <c r="AP109" s="318">
        <f t="shared" si="251"/>
        <v>7472600</v>
      </c>
      <c r="AQ109" s="288" t="s">
        <v>860</v>
      </c>
      <c r="AR109" s="289" t="str">
        <f t="shared" si="227"/>
        <v>Zerouno</v>
      </c>
      <c r="AS109" s="290" t="s">
        <v>927</v>
      </c>
      <c r="AT109" s="291" t="s">
        <v>632</v>
      </c>
      <c r="AU109" s="328" t="s">
        <v>702</v>
      </c>
      <c r="AV109" s="292">
        <v>8</v>
      </c>
      <c r="AW109" s="292">
        <v>355</v>
      </c>
      <c r="AY109" s="292">
        <v>462</v>
      </c>
      <c r="AZ109" s="292" t="s">
        <v>1417</v>
      </c>
      <c r="BA109" s="481">
        <v>146</v>
      </c>
      <c r="BB109" s="476">
        <v>1.3</v>
      </c>
      <c r="BC109" s="472">
        <v>0.95</v>
      </c>
      <c r="BD109" s="472">
        <v>1.32</v>
      </c>
      <c r="BE109" s="472">
        <v>1.8</v>
      </c>
      <c r="BF109" s="474">
        <f t="shared" ref="BF109:BF117" si="379">BA109+O109</f>
        <v>3391</v>
      </c>
      <c r="BG109" s="476">
        <f t="shared" ref="BG109:BG110" si="380">BB109+P109</f>
        <v>342.3</v>
      </c>
      <c r="BH109" s="480">
        <f t="shared" ref="BH109:BH110" si="381">BC109+Q109</f>
        <v>80.2</v>
      </c>
      <c r="BI109" s="480">
        <f t="shared" ref="BI109:BI110" si="382">BD109+R109</f>
        <v>59.660000000000004</v>
      </c>
      <c r="BJ109" s="480">
        <f t="shared" ref="BJ109:BJ110" si="383">BE109+S109</f>
        <v>55.9</v>
      </c>
      <c r="BK109" s="473">
        <f t="shared" si="235"/>
        <v>1.3000000000000114</v>
      </c>
      <c r="BL109" s="473">
        <f t="shared" si="236"/>
        <v>0.95000000000000284</v>
      </c>
      <c r="BM109" s="473">
        <f t="shared" si="237"/>
        <v>1.3200000000000003</v>
      </c>
      <c r="BN109" s="473">
        <f t="shared" si="238"/>
        <v>1.7999999999999972</v>
      </c>
      <c r="BO109" s="483">
        <v>1</v>
      </c>
      <c r="BP109" s="293"/>
      <c r="BQ109" s="293"/>
      <c r="BR109" s="293">
        <v>1</v>
      </c>
      <c r="BS109" s="293">
        <v>1</v>
      </c>
      <c r="BT109" s="293"/>
      <c r="BU109" s="293">
        <v>1</v>
      </c>
      <c r="BV109" s="293"/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>
        <v>1</v>
      </c>
      <c r="CJ109" s="294" t="s">
        <v>1473</v>
      </c>
      <c r="CK109" s="294"/>
      <c r="CL109" s="294"/>
      <c r="CM109" s="294"/>
      <c r="CN109" s="294"/>
      <c r="CO109" s="295"/>
      <c r="CP109" s="295"/>
      <c r="CQ109" s="295"/>
      <c r="CR109" s="296">
        <v>330</v>
      </c>
      <c r="CS109" s="297">
        <v>71.2</v>
      </c>
      <c r="CT109" s="297">
        <v>47.13</v>
      </c>
      <c r="CU109" s="297">
        <v>38.82</v>
      </c>
      <c r="CV109" s="297">
        <f>P109-CR109</f>
        <v>11</v>
      </c>
      <c r="CW109" s="297">
        <f>Q109-CS109</f>
        <v>8.0499999999999972</v>
      </c>
      <c r="CX109" s="297">
        <f>R109-CT109</f>
        <v>11.21</v>
      </c>
      <c r="CY109" s="297">
        <f>S109-CU109</f>
        <v>15.280000000000001</v>
      </c>
      <c r="CZ109" s="297">
        <f>SUM(CV109:CY109)</f>
        <v>45.54</v>
      </c>
      <c r="DA109" s="297">
        <f>0.32*(P109-CR109)+1.75*(Q109-CS109)+1.13*(R109-CT109)+1.28*(S109-CU109)</f>
        <v>49.833199999999991</v>
      </c>
      <c r="DB109" s="295" t="s">
        <v>1803</v>
      </c>
      <c r="DC109" s="295">
        <v>4</v>
      </c>
      <c r="DD109" s="295"/>
      <c r="DE109" s="295"/>
    </row>
    <row r="110" spans="1:109" ht="21" customHeight="1" thickBot="1">
      <c r="A110" s="299">
        <v>108</v>
      </c>
      <c r="B110" s="319" t="s">
        <v>1380</v>
      </c>
      <c r="C110" s="301" t="s">
        <v>1381</v>
      </c>
      <c r="D110" s="302" t="s">
        <v>7</v>
      </c>
      <c r="E110" s="303" t="s">
        <v>45</v>
      </c>
      <c r="F110" s="327"/>
      <c r="G110" s="328"/>
      <c r="H110" s="320">
        <v>55</v>
      </c>
      <c r="I110" s="320">
        <v>35</v>
      </c>
      <c r="J110" s="320">
        <v>44</v>
      </c>
      <c r="K110" s="320">
        <v>54</v>
      </c>
      <c r="L110" s="306" t="s">
        <v>59</v>
      </c>
      <c r="M110" s="306" t="s">
        <v>59</v>
      </c>
      <c r="N110" s="307">
        <f t="shared" si="247"/>
        <v>188</v>
      </c>
      <c r="O110" s="321">
        <v>3267</v>
      </c>
      <c r="P110" s="322">
        <v>337.7</v>
      </c>
      <c r="Q110" s="323">
        <v>81.05</v>
      </c>
      <c r="R110" s="323">
        <v>68.33</v>
      </c>
      <c r="S110" s="323">
        <v>47.34</v>
      </c>
      <c r="T110" s="323">
        <v>4.8</v>
      </c>
      <c r="U110" s="324">
        <v>5750</v>
      </c>
      <c r="V110" s="325">
        <f>VLOOKUP($U110,计算辅助页面!$Z$5:$AM$26,COLUMN()-20,0)</f>
        <v>9400</v>
      </c>
      <c r="W110" s="325">
        <f>VLOOKUP($U110,计算辅助页面!$Z$5:$AM$26,COLUMN()-20,0)</f>
        <v>15000</v>
      </c>
      <c r="X110" s="333">
        <f>VLOOKUP($U110,计算辅助页面!$Z$5:$AM$26,COLUMN()-20,0)</f>
        <v>22500</v>
      </c>
      <c r="Y110" s="333">
        <f>VLOOKUP($U110,计算辅助页面!$Z$5:$AM$26,COLUMN()-20,0)</f>
        <v>32500</v>
      </c>
      <c r="Z110" s="420">
        <f>VLOOKUP($U110,计算辅助页面!$Z$5:$AM$26,COLUMN()-20,0)</f>
        <v>45500</v>
      </c>
      <c r="AA110" s="333">
        <f>VLOOKUP($U110,计算辅助页面!$Z$5:$AM$26,COLUMN()-20,0)</f>
        <v>63500</v>
      </c>
      <c r="AB110" s="333">
        <f>VLOOKUP($U110,计算辅助页面!$Z$5:$AM$26,COLUMN()-20,0)</f>
        <v>89000</v>
      </c>
      <c r="AC110" s="333">
        <f>VLOOKUP($U110,计算辅助页面!$Z$5:$AM$26,COLUMN()-20,0)</f>
        <v>125000</v>
      </c>
      <c r="AD110" s="333">
        <f>VLOOKUP($U110,计算辅助页面!$Z$5:$AM$26,COLUMN()-20,0)</f>
        <v>175000</v>
      </c>
      <c r="AE110" s="333">
        <f>VLOOKUP($U110,计算辅助页面!$Z$5:$AM$26,COLUMN()-20,0)</f>
        <v>245000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3312600</v>
      </c>
      <c r="AI110" s="326">
        <v>40000</v>
      </c>
      <c r="AJ110" s="315">
        <f>VLOOKUP(D110&amp;E110,计算辅助页面!$V$5:$Y$18,2,0)</f>
        <v>6</v>
      </c>
      <c r="AK110" s="336">
        <f t="shared" si="248"/>
        <v>80000</v>
      </c>
      <c r="AL110" s="316">
        <f>VLOOKUP(D110&amp;E110,计算辅助页面!$V$5:$Y$18,3,0)</f>
        <v>4</v>
      </c>
      <c r="AM110" s="337">
        <f t="shared" si="249"/>
        <v>240000</v>
      </c>
      <c r="AN110" s="317">
        <f>VLOOKUP(D110&amp;E110,计算辅助页面!$V$5:$Y$18,4,0)</f>
        <v>2</v>
      </c>
      <c r="AO110" s="304">
        <f t="shared" si="250"/>
        <v>4160000</v>
      </c>
      <c r="AP110" s="318">
        <f t="shared" si="251"/>
        <v>7472600</v>
      </c>
      <c r="AQ110" s="288" t="s">
        <v>568</v>
      </c>
      <c r="AR110" s="289" t="str">
        <f t="shared" ref="AR110:AR145" si="384">TRIM(RIGHT(B110,LEN(B110)-LEN(AQ110)-1))</f>
        <v>Artura</v>
      </c>
      <c r="AS110" s="290" t="s">
        <v>1372</v>
      </c>
      <c r="AT110" s="291" t="s">
        <v>1382</v>
      </c>
      <c r="AU110" s="328" t="s">
        <v>702</v>
      </c>
      <c r="AW110" s="292">
        <v>351</v>
      </c>
      <c r="AY110" s="292">
        <v>457</v>
      </c>
      <c r="AZ110" s="292" t="s">
        <v>1070</v>
      </c>
      <c r="BA110" s="477">
        <v>147</v>
      </c>
      <c r="BB110" s="476">
        <v>0.9</v>
      </c>
      <c r="BC110" s="472">
        <v>0.95</v>
      </c>
      <c r="BD110" s="472">
        <v>2.0699999999999998</v>
      </c>
      <c r="BE110" s="472">
        <v>2.15</v>
      </c>
      <c r="BF110" s="474">
        <f t="shared" si="379"/>
        <v>3414</v>
      </c>
      <c r="BG110" s="476">
        <f t="shared" si="380"/>
        <v>338.59999999999997</v>
      </c>
      <c r="BH110" s="480">
        <f t="shared" si="381"/>
        <v>82</v>
      </c>
      <c r="BI110" s="480">
        <f t="shared" si="382"/>
        <v>70.399999999999991</v>
      </c>
      <c r="BJ110" s="480">
        <f t="shared" si="383"/>
        <v>49.49</v>
      </c>
      <c r="BK110" s="473">
        <f t="shared" si="235"/>
        <v>0.89999999999997726</v>
      </c>
      <c r="BL110" s="473">
        <f t="shared" si="236"/>
        <v>0.95000000000000284</v>
      </c>
      <c r="BM110" s="473">
        <f t="shared" si="237"/>
        <v>2.0699999999999932</v>
      </c>
      <c r="BN110" s="473">
        <f t="shared" si="238"/>
        <v>2.1499999999999986</v>
      </c>
      <c r="BO110" s="483">
        <v>4</v>
      </c>
      <c r="BP110" s="293"/>
      <c r="BQ110" s="293"/>
      <c r="BR110" s="293"/>
      <c r="BS110" s="293"/>
      <c r="BT110" s="293"/>
      <c r="BU110" s="293"/>
      <c r="BV110" s="293">
        <v>1</v>
      </c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1728</v>
      </c>
      <c r="CK110" s="294"/>
      <c r="CL110" s="294"/>
      <c r="CM110" s="294"/>
      <c r="CN110" s="294"/>
      <c r="CO110" s="295"/>
      <c r="CP110" s="295"/>
      <c r="CQ110" s="295"/>
      <c r="CR110" s="296"/>
      <c r="CS110" s="297"/>
      <c r="CT110" s="297"/>
      <c r="CU110" s="297"/>
      <c r="CV110" s="297"/>
      <c r="CW110" s="297"/>
      <c r="CX110" s="297"/>
      <c r="CY110" s="297"/>
      <c r="CZ110" s="297"/>
      <c r="DA110" s="297"/>
      <c r="DB110" s="295" t="s">
        <v>1803</v>
      </c>
      <c r="DC110" s="295">
        <v>4</v>
      </c>
      <c r="DD110" s="295"/>
      <c r="DE110" s="295"/>
    </row>
    <row r="111" spans="1:109" ht="21" customHeight="1">
      <c r="A111" s="268">
        <v>109</v>
      </c>
      <c r="B111" s="319" t="s">
        <v>1474</v>
      </c>
      <c r="C111" s="301" t="s">
        <v>1121</v>
      </c>
      <c r="D111" s="302" t="s">
        <v>7</v>
      </c>
      <c r="E111" s="303" t="s">
        <v>45</v>
      </c>
      <c r="F111" s="327"/>
      <c r="G111" s="328"/>
      <c r="H111" s="320" t="s">
        <v>448</v>
      </c>
      <c r="I111" s="320">
        <v>35</v>
      </c>
      <c r="J111" s="320">
        <v>55</v>
      </c>
      <c r="K111" s="320">
        <v>85</v>
      </c>
      <c r="L111" s="306" t="s">
        <v>59</v>
      </c>
      <c r="M111" s="306" t="s">
        <v>59</v>
      </c>
      <c r="N111" s="307">
        <f t="shared" si="247"/>
        <v>175</v>
      </c>
      <c r="O111" s="321">
        <v>3289</v>
      </c>
      <c r="P111" s="322">
        <v>332.6</v>
      </c>
      <c r="Q111" s="323">
        <v>76.739999999999995</v>
      </c>
      <c r="R111" s="323">
        <v>66.010000000000005</v>
      </c>
      <c r="S111" s="323">
        <v>76.94</v>
      </c>
      <c r="T111" s="323"/>
      <c r="U111" s="324">
        <v>5750</v>
      </c>
      <c r="V111" s="325">
        <f>VLOOKUP($U111,计算辅助页面!$Z$5:$AM$26,COLUMN()-20,0)</f>
        <v>9400</v>
      </c>
      <c r="W111" s="325">
        <f>VLOOKUP($U111,计算辅助页面!$Z$5:$AM$26,COLUMN()-20,0)</f>
        <v>15000</v>
      </c>
      <c r="X111" s="333">
        <f>VLOOKUP($U111,计算辅助页面!$Z$5:$AM$26,COLUMN()-20,0)</f>
        <v>22500</v>
      </c>
      <c r="Y111" s="333">
        <f>VLOOKUP($U111,计算辅助页面!$Z$5:$AM$26,COLUMN()-20,0)</f>
        <v>32500</v>
      </c>
      <c r="Z111" s="420">
        <f>VLOOKUP($U111,计算辅助页面!$Z$5:$AM$26,COLUMN()-20,0)</f>
        <v>45500</v>
      </c>
      <c r="AA111" s="333">
        <f>VLOOKUP($U111,计算辅助页面!$Z$5:$AM$26,COLUMN()-20,0)</f>
        <v>63500</v>
      </c>
      <c r="AB111" s="333">
        <f>VLOOKUP($U111,计算辅助页面!$Z$5:$AM$26,COLUMN()-20,0)</f>
        <v>89000</v>
      </c>
      <c r="AC111" s="333">
        <f>VLOOKUP($U111,计算辅助页面!$Z$5:$AM$26,COLUMN()-20,0)</f>
        <v>125000</v>
      </c>
      <c r="AD111" s="333">
        <f>VLOOKUP($U111,计算辅助页面!$Z$5:$AM$26,COLUMN()-20,0)</f>
        <v>175000</v>
      </c>
      <c r="AE111" s="333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36">
        <f t="shared" si="248"/>
        <v>80000</v>
      </c>
      <c r="AL111" s="316">
        <f>VLOOKUP(D111&amp;E111,计算辅助页面!$V$5:$Y$18,3,0)</f>
        <v>4</v>
      </c>
      <c r="AM111" s="337">
        <f t="shared" si="249"/>
        <v>240000</v>
      </c>
      <c r="AN111" s="317">
        <f>VLOOKUP(D111&amp;E111,计算辅助页面!$V$5:$Y$18,4,0)</f>
        <v>2</v>
      </c>
      <c r="AO111" s="304">
        <f t="shared" si="250"/>
        <v>4160000</v>
      </c>
      <c r="AP111" s="318">
        <f t="shared" si="251"/>
        <v>7472600</v>
      </c>
      <c r="AQ111" s="288" t="s">
        <v>1068</v>
      </c>
      <c r="AR111" s="289" t="str">
        <f t="shared" si="384"/>
        <v>AF8 Falcon Edition🔑</v>
      </c>
      <c r="AS111" s="290" t="s">
        <v>1116</v>
      </c>
      <c r="AT111" s="291" t="s">
        <v>1122</v>
      </c>
      <c r="AU111" s="328" t="s">
        <v>702</v>
      </c>
      <c r="AW111" s="292">
        <v>346</v>
      </c>
      <c r="AY111" s="292">
        <v>448</v>
      </c>
      <c r="AZ111" s="292" t="s">
        <v>1076</v>
      </c>
      <c r="BA111" s="481">
        <v>148</v>
      </c>
      <c r="BB111" s="476">
        <v>1.4</v>
      </c>
      <c r="BC111" s="472">
        <v>0.76</v>
      </c>
      <c r="BD111" s="472">
        <v>1.48</v>
      </c>
      <c r="BE111" s="472">
        <v>1.64</v>
      </c>
      <c r="BF111" s="474">
        <f t="shared" si="379"/>
        <v>3437</v>
      </c>
      <c r="BG111" s="476">
        <f t="shared" ref="BG111" si="385">BB111+P111</f>
        <v>334</v>
      </c>
      <c r="BH111" s="480">
        <f t="shared" ref="BH111" si="386">BC111+Q111</f>
        <v>77.5</v>
      </c>
      <c r="BI111" s="480">
        <f t="shared" ref="BI111" si="387">BD111+R111</f>
        <v>67.490000000000009</v>
      </c>
      <c r="BJ111" s="480">
        <f t="shared" ref="BJ111" si="388">BE111+S111</f>
        <v>78.58</v>
      </c>
      <c r="BK111" s="473">
        <f t="shared" si="235"/>
        <v>1.3999999999999773</v>
      </c>
      <c r="BL111" s="473">
        <f t="shared" si="236"/>
        <v>0.76000000000000512</v>
      </c>
      <c r="BM111" s="473">
        <f t="shared" si="237"/>
        <v>1.480000000000004</v>
      </c>
      <c r="BN111" s="473">
        <f t="shared" si="238"/>
        <v>1.6400000000000006</v>
      </c>
      <c r="BO111" s="483">
        <v>1</v>
      </c>
      <c r="BP111" s="293"/>
      <c r="BQ111" s="293"/>
      <c r="BR111" s="293"/>
      <c r="BS111" s="293"/>
      <c r="BT111" s="293"/>
      <c r="BU111" s="293"/>
      <c r="BV111" s="293">
        <v>1</v>
      </c>
      <c r="BW111" s="293"/>
      <c r="BX111" s="293"/>
      <c r="BY111" s="293"/>
      <c r="BZ111" s="293"/>
      <c r="CA111" s="293">
        <v>1</v>
      </c>
      <c r="CB111" s="293"/>
      <c r="CC111" s="293">
        <v>1</v>
      </c>
      <c r="CD111" s="293">
        <v>1</v>
      </c>
      <c r="CE111" s="293"/>
      <c r="CF111" s="293"/>
      <c r="CG111" s="293"/>
      <c r="CH111" s="293"/>
      <c r="CI111" s="293"/>
      <c r="CJ111" s="294" t="s">
        <v>1067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/>
      <c r="DC111" s="295"/>
      <c r="DD111" s="295"/>
      <c r="DE111" s="295"/>
    </row>
    <row r="112" spans="1:109" ht="21" customHeight="1" thickBot="1">
      <c r="A112" s="299">
        <v>110</v>
      </c>
      <c r="B112" s="300" t="s">
        <v>32</v>
      </c>
      <c r="C112" s="301">
        <v>488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06">
        <v>40</v>
      </c>
      <c r="I112" s="306">
        <v>18</v>
      </c>
      <c r="J112" s="306">
        <v>24</v>
      </c>
      <c r="K112" s="306">
        <v>36</v>
      </c>
      <c r="L112" s="306" t="s">
        <v>59</v>
      </c>
      <c r="M112" s="306" t="s">
        <v>59</v>
      </c>
      <c r="N112" s="307">
        <f t="shared" si="247"/>
        <v>118</v>
      </c>
      <c r="O112" s="308">
        <v>3334</v>
      </c>
      <c r="P112" s="309">
        <v>347.6</v>
      </c>
      <c r="Q112" s="310">
        <v>80.239999999999995</v>
      </c>
      <c r="R112" s="310">
        <v>48.38</v>
      </c>
      <c r="S112" s="310">
        <v>65.84</v>
      </c>
      <c r="T112" s="310">
        <v>6.5</v>
      </c>
      <c r="U112" s="311">
        <v>2880</v>
      </c>
      <c r="V112" s="312">
        <f>VLOOKUP($U112,计算辅助页面!$Z$5:$AM$26,COLUMN()-20,0)</f>
        <v>4700</v>
      </c>
      <c r="W112" s="312">
        <f>VLOOKUP($U112,计算辅助页面!$Z$5:$AM$26,COLUMN()-20,0)</f>
        <v>7500</v>
      </c>
      <c r="X112" s="307">
        <f>VLOOKUP($U112,计算辅助页面!$Z$5:$AM$26,COLUMN()-20,0)</f>
        <v>11300</v>
      </c>
      <c r="Y112" s="307">
        <f>VLOOKUP($U112,计算辅助页面!$Z$5:$AM$26,COLUMN()-20,0)</f>
        <v>16300</v>
      </c>
      <c r="Z112" s="313">
        <f>VLOOKUP($U112,计算辅助页面!$Z$5:$AM$26,COLUMN()-20,0)</f>
        <v>23000</v>
      </c>
      <c r="AA112" s="307">
        <f>VLOOKUP($U112,计算辅助页面!$Z$5:$AM$26,COLUMN()-20,0)</f>
        <v>32000</v>
      </c>
      <c r="AB112" s="307">
        <f>VLOOKUP($U112,计算辅助页面!$Z$5:$AM$26,COLUMN()-20,0)</f>
        <v>44500</v>
      </c>
      <c r="AC112" s="307">
        <f>VLOOKUP($U112,计算辅助页面!$Z$5:$AM$26,COLUMN()-20,0)</f>
        <v>62500</v>
      </c>
      <c r="AD112" s="307">
        <f>VLOOKUP($U112,计算辅助页面!$Z$5:$AM$26,COLUMN()-20,0)</f>
        <v>87500</v>
      </c>
      <c r="AE112" s="307">
        <f>VLOOKUP($U112,计算辅助页面!$Z$5:$AM$26,COLUMN()-20,0)</f>
        <v>122000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1656720</v>
      </c>
      <c r="AI112" s="314">
        <v>20000</v>
      </c>
      <c r="AJ112" s="315">
        <f>VLOOKUP(D112&amp;E112,计算辅助页面!$V$5:$Y$18,2,0)</f>
        <v>6</v>
      </c>
      <c r="AK112" s="316">
        <f t="shared" si="248"/>
        <v>40000</v>
      </c>
      <c r="AL112" s="316">
        <f>VLOOKUP(D112&amp;E112,计算辅助页面!$V$5:$Y$18,3,0)</f>
        <v>4</v>
      </c>
      <c r="AM112" s="317">
        <f t="shared" si="249"/>
        <v>120000</v>
      </c>
      <c r="AN112" s="317">
        <f>VLOOKUP(D112&amp;E112,计算辅助页面!$V$5:$Y$18,4,0)</f>
        <v>2</v>
      </c>
      <c r="AO112" s="304">
        <f t="shared" si="250"/>
        <v>2080000</v>
      </c>
      <c r="AP112" s="318">
        <f t="shared" si="251"/>
        <v>3736720</v>
      </c>
      <c r="AQ112" s="288" t="s">
        <v>567</v>
      </c>
      <c r="AR112" s="289" t="str">
        <f t="shared" si="384"/>
        <v>488 GTB</v>
      </c>
      <c r="AS112" s="290" t="s">
        <v>596</v>
      </c>
      <c r="AT112" s="291" t="s">
        <v>635</v>
      </c>
      <c r="AU112" s="328" t="s">
        <v>702</v>
      </c>
      <c r="AV112" s="292">
        <v>8</v>
      </c>
      <c r="AW112" s="292">
        <v>362</v>
      </c>
      <c r="AY112" s="292">
        <v>474</v>
      </c>
      <c r="AZ112" s="292" t="s">
        <v>1417</v>
      </c>
      <c r="BA112" s="477">
        <v>149</v>
      </c>
      <c r="BB112" s="476">
        <v>2.1</v>
      </c>
      <c r="BC112" s="472">
        <v>0.86</v>
      </c>
      <c r="BD112" s="472">
        <v>0.74</v>
      </c>
      <c r="BE112" s="472">
        <v>1.1200000000000001</v>
      </c>
      <c r="BF112" s="474">
        <f t="shared" si="379"/>
        <v>3483</v>
      </c>
      <c r="BG112" s="476">
        <f t="shared" ref="BG112:BG113" si="389">BB112+P112</f>
        <v>349.70000000000005</v>
      </c>
      <c r="BH112" s="480">
        <f t="shared" ref="BH112:BH113" si="390">BC112+Q112</f>
        <v>81.099999999999994</v>
      </c>
      <c r="BI112" s="480">
        <f t="shared" ref="BI112:BI113" si="391">BD112+R112</f>
        <v>49.120000000000005</v>
      </c>
      <c r="BJ112" s="480">
        <f t="shared" ref="BJ112:BJ113" si="392">BE112+S112</f>
        <v>66.960000000000008</v>
      </c>
      <c r="BK112" s="473">
        <f t="shared" si="235"/>
        <v>2.1000000000000227</v>
      </c>
      <c r="BL112" s="473">
        <f t="shared" si="236"/>
        <v>0.85999999999999943</v>
      </c>
      <c r="BM112" s="473">
        <f t="shared" si="237"/>
        <v>0.74000000000000199</v>
      </c>
      <c r="BN112" s="473">
        <f t="shared" si="238"/>
        <v>1.1200000000000045</v>
      </c>
      <c r="BO112" s="483">
        <v>3</v>
      </c>
      <c r="BP112" s="293"/>
      <c r="BQ112" s="293"/>
      <c r="BR112" s="293">
        <v>1</v>
      </c>
      <c r="BS112" s="293">
        <v>1</v>
      </c>
      <c r="BT112" s="293"/>
      <c r="BU112" s="293">
        <v>1</v>
      </c>
      <c r="BV112" s="293"/>
      <c r="BW112" s="293"/>
      <c r="BX112" s="293"/>
      <c r="BY112" s="293"/>
      <c r="BZ112" s="293"/>
      <c r="CA112" s="293"/>
      <c r="CB112" s="293"/>
      <c r="CC112" s="293"/>
      <c r="CD112" s="293"/>
      <c r="CE112" s="293"/>
      <c r="CF112" s="293"/>
      <c r="CG112" s="293"/>
      <c r="CH112" s="293"/>
      <c r="CI112" s="293">
        <v>1</v>
      </c>
      <c r="CJ112" s="294" t="s">
        <v>841</v>
      </c>
      <c r="CK112" s="294"/>
      <c r="CL112" s="294"/>
      <c r="CM112" s="294"/>
      <c r="CN112" s="294"/>
      <c r="CO112" s="295"/>
      <c r="CP112" s="295"/>
      <c r="CQ112" s="295"/>
      <c r="CR112" s="296">
        <v>330</v>
      </c>
      <c r="CS112" s="297">
        <v>73</v>
      </c>
      <c r="CT112" s="297">
        <v>42</v>
      </c>
      <c r="CU112" s="297">
        <v>56.41</v>
      </c>
      <c r="CV112" s="297">
        <f>P112-CR112</f>
        <v>17.600000000000023</v>
      </c>
      <c r="CW112" s="297">
        <f>Q112-CS112</f>
        <v>7.2399999999999949</v>
      </c>
      <c r="CX112" s="297">
        <f>R112-CT112</f>
        <v>6.3800000000000026</v>
      </c>
      <c r="CY112" s="297">
        <f>S112-CU112</f>
        <v>9.4300000000000068</v>
      </c>
      <c r="CZ112" s="297">
        <f>SUM(CV112:CY112)</f>
        <v>40.650000000000027</v>
      </c>
      <c r="DA112" s="297">
        <f>0.32*(P112-CR112)+1.75*(Q112-CS112)+1.13*(R112-CT112)+1.28*(S112-CU112)</f>
        <v>37.581800000000008</v>
      </c>
      <c r="DB112" s="295" t="s">
        <v>1803</v>
      </c>
      <c r="DC112" s="295">
        <v>3</v>
      </c>
      <c r="DD112" s="295"/>
      <c r="DE112" s="295"/>
    </row>
    <row r="113" spans="1:109" ht="21" customHeight="1">
      <c r="A113" s="268">
        <v>111</v>
      </c>
      <c r="B113" s="319" t="s">
        <v>1286</v>
      </c>
      <c r="C113" s="301" t="s">
        <v>1287</v>
      </c>
      <c r="D113" s="302" t="s">
        <v>7</v>
      </c>
      <c r="E113" s="303" t="s">
        <v>45</v>
      </c>
      <c r="F113" s="327"/>
      <c r="G113" s="328"/>
      <c r="H113" s="320">
        <v>55</v>
      </c>
      <c r="I113" s="320">
        <v>35</v>
      </c>
      <c r="J113" s="320">
        <v>44</v>
      </c>
      <c r="K113" s="320">
        <v>54</v>
      </c>
      <c r="L113" s="306" t="s">
        <v>59</v>
      </c>
      <c r="M113" s="306" t="s">
        <v>59</v>
      </c>
      <c r="N113" s="307">
        <f t="shared" si="247"/>
        <v>188</v>
      </c>
      <c r="O113" s="321">
        <v>3380</v>
      </c>
      <c r="P113" s="322">
        <v>338.5</v>
      </c>
      <c r="Q113" s="323">
        <v>86.45</v>
      </c>
      <c r="R113" s="323">
        <v>48.72</v>
      </c>
      <c r="S113" s="323">
        <v>61.18</v>
      </c>
      <c r="T113" s="323"/>
      <c r="U113" s="324">
        <v>5750</v>
      </c>
      <c r="V113" s="312">
        <f>VLOOKUP($U113,计算辅助页面!$Z$5:$AM$26,COLUMN()-20,0)</f>
        <v>9400</v>
      </c>
      <c r="W113" s="312">
        <f>VLOOKUP($U113,计算辅助页面!$Z$5:$AM$26,COLUMN()-20,0)</f>
        <v>15000</v>
      </c>
      <c r="X113" s="307">
        <f>VLOOKUP($U113,计算辅助页面!$Z$5:$AM$26,COLUMN()-20,0)</f>
        <v>22500</v>
      </c>
      <c r="Y113" s="307">
        <f>VLOOKUP($U113,计算辅助页面!$Z$5:$AM$26,COLUMN()-20,0)</f>
        <v>32500</v>
      </c>
      <c r="Z113" s="313">
        <f>VLOOKUP($U113,计算辅助页面!$Z$5:$AM$26,COLUMN()-20,0)</f>
        <v>45500</v>
      </c>
      <c r="AA113" s="307">
        <f>VLOOKUP($U113,计算辅助页面!$Z$5:$AM$26,COLUMN()-20,0)</f>
        <v>63500</v>
      </c>
      <c r="AB113" s="307">
        <f>VLOOKUP($U113,计算辅助页面!$Z$5:$AM$26,COLUMN()-20,0)</f>
        <v>89000</v>
      </c>
      <c r="AC113" s="307">
        <f>VLOOKUP($U113,计算辅助页面!$Z$5:$AM$26,COLUMN()-20,0)</f>
        <v>125000</v>
      </c>
      <c r="AD113" s="307">
        <f>VLOOKUP($U113,计算辅助页面!$Z$5:$AM$26,COLUMN()-20,0)</f>
        <v>175000</v>
      </c>
      <c r="AE113" s="307">
        <f>VLOOKUP($U113,计算辅助页面!$Z$5:$AM$26,COLUMN()-20,0)</f>
        <v>245000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3312600</v>
      </c>
      <c r="AI113" s="326">
        <v>40000</v>
      </c>
      <c r="AJ113" s="315">
        <f>VLOOKUP(D113&amp;E113,计算辅助页面!$V$5:$Y$18,2,0)</f>
        <v>6</v>
      </c>
      <c r="AK113" s="316">
        <f t="shared" si="248"/>
        <v>80000</v>
      </c>
      <c r="AL113" s="316">
        <f>VLOOKUP(D113&amp;E113,计算辅助页面!$V$5:$Y$18,3,0)</f>
        <v>4</v>
      </c>
      <c r="AM113" s="317">
        <f t="shared" si="249"/>
        <v>240000</v>
      </c>
      <c r="AN113" s="317">
        <f>VLOOKUP(D113&amp;E113,计算辅助页面!$V$5:$Y$18,4,0)</f>
        <v>2</v>
      </c>
      <c r="AO113" s="304">
        <f t="shared" si="250"/>
        <v>4160000</v>
      </c>
      <c r="AP113" s="318">
        <f t="shared" si="251"/>
        <v>7472600</v>
      </c>
      <c r="AQ113" s="288" t="s">
        <v>1288</v>
      </c>
      <c r="AR113" s="289" t="str">
        <f t="shared" si="384"/>
        <v>Motion</v>
      </c>
      <c r="AS113" s="290" t="s">
        <v>1278</v>
      </c>
      <c r="AT113" s="291" t="s">
        <v>1289</v>
      </c>
      <c r="AU113" s="328" t="s">
        <v>702</v>
      </c>
      <c r="AW113" s="292">
        <v>352</v>
      </c>
      <c r="AY113" s="292">
        <v>458</v>
      </c>
      <c r="AZ113" s="292" t="s">
        <v>1301</v>
      </c>
      <c r="BA113" s="477">
        <v>150</v>
      </c>
      <c r="BB113" s="476">
        <v>2</v>
      </c>
      <c r="BC113" s="472">
        <v>0.95</v>
      </c>
      <c r="BD113" s="472">
        <v>0.97</v>
      </c>
      <c r="BE113" s="472">
        <v>2.5</v>
      </c>
      <c r="BF113" s="474">
        <f t="shared" si="379"/>
        <v>3530</v>
      </c>
      <c r="BG113" s="476">
        <f t="shared" si="389"/>
        <v>340.5</v>
      </c>
      <c r="BH113" s="480">
        <f t="shared" si="390"/>
        <v>87.4</v>
      </c>
      <c r="BI113" s="480">
        <f t="shared" si="391"/>
        <v>49.69</v>
      </c>
      <c r="BJ113" s="480">
        <f t="shared" si="392"/>
        <v>63.68</v>
      </c>
      <c r="BK113" s="473">
        <f t="shared" si="235"/>
        <v>2</v>
      </c>
      <c r="BL113" s="473">
        <f t="shared" si="236"/>
        <v>0.95000000000000284</v>
      </c>
      <c r="BM113" s="473">
        <f t="shared" si="237"/>
        <v>0.96999999999999886</v>
      </c>
      <c r="BN113" s="473">
        <f t="shared" si="238"/>
        <v>2.5</v>
      </c>
      <c r="BO113" s="483">
        <v>12</v>
      </c>
      <c r="BP113" s="293"/>
      <c r="BQ113" s="293"/>
      <c r="BR113" s="293"/>
      <c r="BS113" s="293"/>
      <c r="BT113" s="293"/>
      <c r="BU113" s="293"/>
      <c r="BV113" s="293">
        <v>1</v>
      </c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/>
      <c r="CI113" s="293"/>
      <c r="CJ113" s="294" t="s">
        <v>1305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 t="s">
        <v>1803</v>
      </c>
      <c r="DC113" s="295">
        <v>3</v>
      </c>
      <c r="DD113" s="295"/>
      <c r="DE113" s="295"/>
    </row>
    <row r="114" spans="1:109" ht="21" customHeight="1" thickBot="1">
      <c r="A114" s="299">
        <v>112</v>
      </c>
      <c r="B114" s="319" t="s">
        <v>1044</v>
      </c>
      <c r="C114" s="301" t="s">
        <v>1045</v>
      </c>
      <c r="D114" s="302" t="s">
        <v>7</v>
      </c>
      <c r="E114" s="303" t="s">
        <v>45</v>
      </c>
      <c r="F114" s="327"/>
      <c r="G114" s="328"/>
      <c r="H114" s="320">
        <v>55</v>
      </c>
      <c r="I114" s="320">
        <v>35</v>
      </c>
      <c r="J114" s="320">
        <v>44</v>
      </c>
      <c r="K114" s="320">
        <v>54</v>
      </c>
      <c r="L114" s="306" t="s">
        <v>59</v>
      </c>
      <c r="M114" s="306" t="s">
        <v>59</v>
      </c>
      <c r="N114" s="307">
        <f t="shared" si="247"/>
        <v>188</v>
      </c>
      <c r="O114" s="321">
        <v>3425</v>
      </c>
      <c r="P114" s="322">
        <v>346.2</v>
      </c>
      <c r="Q114" s="323">
        <v>81.849999999999994</v>
      </c>
      <c r="R114" s="323">
        <v>47.31</v>
      </c>
      <c r="S114" s="323">
        <v>61.18</v>
      </c>
      <c r="T114" s="323"/>
      <c r="U114" s="324">
        <v>5750</v>
      </c>
      <c r="V114" s="312">
        <f>VLOOKUP($U114,计算辅助页面!$Z$5:$AM$26,COLUMN()-20,0)</f>
        <v>9400</v>
      </c>
      <c r="W114" s="312">
        <f>VLOOKUP($U114,计算辅助页面!$Z$5:$AM$26,COLUMN()-20,0)</f>
        <v>15000</v>
      </c>
      <c r="X114" s="307">
        <f>VLOOKUP($U114,计算辅助页面!$Z$5:$AM$26,COLUMN()-20,0)</f>
        <v>22500</v>
      </c>
      <c r="Y114" s="307">
        <f>VLOOKUP($U114,计算辅助页面!$Z$5:$AM$26,COLUMN()-20,0)</f>
        <v>32500</v>
      </c>
      <c r="Z114" s="313">
        <f>VLOOKUP($U114,计算辅助页面!$Z$5:$AM$26,COLUMN()-20,0)</f>
        <v>45500</v>
      </c>
      <c r="AA114" s="307">
        <f>VLOOKUP($U114,计算辅助页面!$Z$5:$AM$26,COLUMN()-20,0)</f>
        <v>63500</v>
      </c>
      <c r="AB114" s="307">
        <f>VLOOKUP($U114,计算辅助页面!$Z$5:$AM$26,COLUMN()-20,0)</f>
        <v>89000</v>
      </c>
      <c r="AC114" s="307">
        <f>VLOOKUP($U114,计算辅助页面!$Z$5:$AM$26,COLUMN()-20,0)</f>
        <v>125000</v>
      </c>
      <c r="AD114" s="307">
        <f>VLOOKUP($U114,计算辅助页面!$Z$5:$AM$26,COLUMN()-20,0)</f>
        <v>175000</v>
      </c>
      <c r="AE114" s="307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16">
        <f t="shared" ref="AK114:AK149" si="393">IF(AI114,2*AI114,"")</f>
        <v>80000</v>
      </c>
      <c r="AL114" s="316">
        <f>VLOOKUP(D114&amp;E114,计算辅助页面!$V$5:$Y$18,3,0)</f>
        <v>4</v>
      </c>
      <c r="AM114" s="317">
        <f t="shared" ref="AM114:AM149" si="394">IF(AN114="×",AN114,IF(AI114,6*AI114,""))</f>
        <v>240000</v>
      </c>
      <c r="AN114" s="317">
        <f>VLOOKUP(D114&amp;E114,计算辅助页面!$V$5:$Y$18,4,0)</f>
        <v>2</v>
      </c>
      <c r="AO114" s="304">
        <f t="shared" ref="AO114:AO149" si="395">IF(AI114,IF(AN114="×",4*(AI114*AJ114+AK114*AL114),4*(AI114*AJ114+AK114*AL114+AM114*AN114)),"")</f>
        <v>4160000</v>
      </c>
      <c r="AP114" s="318">
        <f t="shared" ref="AP114:AP149" si="396">IF(AND(AH114,AO114),AO114+AH114,"")</f>
        <v>7472600</v>
      </c>
      <c r="AQ114" s="288" t="s">
        <v>1046</v>
      </c>
      <c r="AR114" s="289" t="str">
        <f t="shared" si="384"/>
        <v>GTE</v>
      </c>
      <c r="AS114" s="290" t="s">
        <v>1041</v>
      </c>
      <c r="AT114" s="291" t="s">
        <v>1047</v>
      </c>
      <c r="AU114" s="328" t="s">
        <v>702</v>
      </c>
      <c r="AV114" s="292">
        <v>25</v>
      </c>
      <c r="AW114" s="292">
        <v>360</v>
      </c>
      <c r="AY114" s="292">
        <v>471</v>
      </c>
      <c r="AZ114" s="292" t="s">
        <v>1136</v>
      </c>
      <c r="BA114" s="477">
        <v>152</v>
      </c>
      <c r="BB114" s="476">
        <v>1.7</v>
      </c>
      <c r="BC114" s="472">
        <v>1.05</v>
      </c>
      <c r="BD114" s="472">
        <v>0.87</v>
      </c>
      <c r="BE114" s="472">
        <v>1.46</v>
      </c>
      <c r="BF114" s="474">
        <f t="shared" si="379"/>
        <v>3577</v>
      </c>
      <c r="BG114" s="476">
        <f t="shared" ref="BG114:BG116" si="397">BB114+P114</f>
        <v>347.9</v>
      </c>
      <c r="BH114" s="480">
        <f t="shared" ref="BH114:BH116" si="398">BC114+Q114</f>
        <v>82.899999999999991</v>
      </c>
      <c r="BI114" s="480">
        <f t="shared" ref="BI114:BI116" si="399">BD114+R114</f>
        <v>48.18</v>
      </c>
      <c r="BJ114" s="480">
        <f t="shared" ref="BJ114:BJ116" si="400">BE114+S114</f>
        <v>62.64</v>
      </c>
      <c r="BK114" s="473">
        <f t="shared" si="235"/>
        <v>1.6999999999999886</v>
      </c>
      <c r="BL114" s="473">
        <f t="shared" si="236"/>
        <v>1.0499999999999972</v>
      </c>
      <c r="BM114" s="473">
        <f t="shared" si="237"/>
        <v>0.86999999999999744</v>
      </c>
      <c r="BN114" s="473">
        <f t="shared" si="238"/>
        <v>1.4600000000000009</v>
      </c>
      <c r="BO114" s="483">
        <v>3</v>
      </c>
      <c r="BP114" s="293"/>
      <c r="BQ114" s="293"/>
      <c r="BR114" s="293"/>
      <c r="BS114" s="293"/>
      <c r="BT114" s="293"/>
      <c r="BU114" s="293">
        <v>1</v>
      </c>
      <c r="BV114" s="293"/>
      <c r="BW114" s="293"/>
      <c r="BX114" s="293"/>
      <c r="BY114" s="293"/>
      <c r="BZ114" s="293"/>
      <c r="CA114" s="293"/>
      <c r="CB114" s="293"/>
      <c r="CC114" s="293"/>
      <c r="CD114" s="293"/>
      <c r="CE114" s="293"/>
      <c r="CF114" s="293"/>
      <c r="CG114" s="293"/>
      <c r="CH114" s="293"/>
      <c r="CI114" s="293"/>
      <c r="CJ114" s="294"/>
      <c r="CK114" s="294"/>
      <c r="CL114" s="294"/>
      <c r="CM114" s="294"/>
      <c r="CN114" s="294"/>
      <c r="CO114" s="295"/>
      <c r="CP114" s="295"/>
      <c r="CQ114" s="295"/>
      <c r="CR114" s="296"/>
      <c r="CS114" s="297"/>
      <c r="CT114" s="297"/>
      <c r="CU114" s="297"/>
      <c r="CV114" s="297"/>
      <c r="CW114" s="297"/>
      <c r="CX114" s="297"/>
      <c r="CY114" s="297"/>
      <c r="CZ114" s="297"/>
      <c r="DA114" s="297"/>
      <c r="DB114" s="295" t="s">
        <v>1803</v>
      </c>
      <c r="DC114" s="295">
        <v>3</v>
      </c>
      <c r="DD114" s="295"/>
      <c r="DE114" s="295"/>
    </row>
    <row r="115" spans="1:109" ht="21" customHeight="1">
      <c r="A115" s="268">
        <v>113</v>
      </c>
      <c r="B115" s="319" t="s">
        <v>1828</v>
      </c>
      <c r="C115" s="301" t="s">
        <v>1846</v>
      </c>
      <c r="D115" s="302" t="s">
        <v>7</v>
      </c>
      <c r="E115" s="303" t="s">
        <v>45</v>
      </c>
      <c r="F115" s="327"/>
      <c r="G115" s="328"/>
      <c r="H115" s="320">
        <v>55</v>
      </c>
      <c r="I115" s="320">
        <v>35</v>
      </c>
      <c r="J115" s="320">
        <v>44</v>
      </c>
      <c r="K115" s="320">
        <v>54</v>
      </c>
      <c r="L115" s="306" t="s">
        <v>59</v>
      </c>
      <c r="M115" s="306" t="s">
        <v>59</v>
      </c>
      <c r="N115" s="307">
        <f t="shared" ref="N115" si="401">IF(COUNTBLANK(H115:M115),"",SUM(H115:M115))</f>
        <v>188</v>
      </c>
      <c r="O115" s="321">
        <v>3495</v>
      </c>
      <c r="P115" s="322">
        <v>343.5</v>
      </c>
      <c r="Q115" s="323">
        <v>82.94</v>
      </c>
      <c r="R115" s="323">
        <v>53.72</v>
      </c>
      <c r="S115" s="323">
        <v>59.39</v>
      </c>
      <c r="T115" s="323"/>
      <c r="U115" s="324">
        <v>5750</v>
      </c>
      <c r="V115" s="312">
        <f>VLOOKUP($U115,计算辅助页面!$Z$5:$AM$26,COLUMN()-20,0)</f>
        <v>9400</v>
      </c>
      <c r="W115" s="312">
        <f>VLOOKUP($U115,计算辅助页面!$Z$5:$AM$26,COLUMN()-20,0)</f>
        <v>15000</v>
      </c>
      <c r="X115" s="307">
        <f>VLOOKUP($U115,计算辅助页面!$Z$5:$AM$26,COLUMN()-20,0)</f>
        <v>22500</v>
      </c>
      <c r="Y115" s="307">
        <f>VLOOKUP($U115,计算辅助页面!$Z$5:$AM$26,COLUMN()-20,0)</f>
        <v>32500</v>
      </c>
      <c r="Z115" s="313">
        <f>VLOOKUP($U115,计算辅助页面!$Z$5:$AM$26,COLUMN()-20,0)</f>
        <v>45500</v>
      </c>
      <c r="AA115" s="307">
        <f>VLOOKUP($U115,计算辅助页面!$Z$5:$AM$26,COLUMN()-20,0)</f>
        <v>63500</v>
      </c>
      <c r="AB115" s="307">
        <f>VLOOKUP($U115,计算辅助页面!$Z$5:$AM$26,COLUMN()-20,0)</f>
        <v>89000</v>
      </c>
      <c r="AC115" s="307">
        <f>VLOOKUP($U115,计算辅助页面!$Z$5:$AM$26,COLUMN()-20,0)</f>
        <v>125000</v>
      </c>
      <c r="AD115" s="307">
        <f>VLOOKUP($U115,计算辅助页面!$Z$5:$AM$26,COLUMN()-20,0)</f>
        <v>175000</v>
      </c>
      <c r="AE115" s="307">
        <f>VLOOKUP($U115,计算辅助页面!$Z$5:$AM$26,COLUMN()-20,0)</f>
        <v>245000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3312600</v>
      </c>
      <c r="AI115" s="326">
        <v>40000</v>
      </c>
      <c r="AJ115" s="315">
        <f>VLOOKUP(D115&amp;E115,计算辅助页面!$V$5:$Y$18,2,0)</f>
        <v>6</v>
      </c>
      <c r="AK115" s="316">
        <f t="shared" ref="AK115" si="402">IF(AI115,2*AI115,"")</f>
        <v>80000</v>
      </c>
      <c r="AL115" s="316">
        <f>VLOOKUP(D115&amp;E115,计算辅助页面!$V$5:$Y$18,3,0)</f>
        <v>4</v>
      </c>
      <c r="AM115" s="317">
        <f t="shared" ref="AM115" si="403">IF(AN115="×",AN115,IF(AI115,6*AI115,""))</f>
        <v>240000</v>
      </c>
      <c r="AN115" s="317">
        <f>VLOOKUP(D115&amp;E115,计算辅助页面!$V$5:$Y$18,4,0)</f>
        <v>2</v>
      </c>
      <c r="AO115" s="304">
        <f t="shared" ref="AO115" si="404">IF(AI115,IF(AN115="×",4*(AI115*AJ115+AK115*AL115),4*(AI115*AJ115+AK115*AL115+AM115*AN115)),"")</f>
        <v>4160000</v>
      </c>
      <c r="AP115" s="318">
        <f t="shared" ref="AP115" si="405">IF(AND(AH115,AO115),AO115+AH115,"")</f>
        <v>7472600</v>
      </c>
      <c r="AQ115" s="288" t="s">
        <v>561</v>
      </c>
      <c r="AR115" s="289" t="str">
        <f t="shared" si="384"/>
        <v>911 Turbo 50 years</v>
      </c>
      <c r="AS115" s="290" t="s">
        <v>1847</v>
      </c>
      <c r="AT115" s="291" t="s">
        <v>1829</v>
      </c>
      <c r="AU115" s="328" t="s">
        <v>702</v>
      </c>
      <c r="AZ115" s="292" t="s">
        <v>1070</v>
      </c>
      <c r="BA115" s="477">
        <v>154</v>
      </c>
      <c r="BB115" s="476">
        <v>1.6</v>
      </c>
      <c r="BC115" s="472">
        <v>0.86</v>
      </c>
      <c r="BD115" s="472">
        <v>2.5</v>
      </c>
      <c r="BE115" s="472">
        <v>2.89</v>
      </c>
      <c r="BF115" s="474">
        <f t="shared" si="379"/>
        <v>3649</v>
      </c>
      <c r="BG115" s="476">
        <f t="shared" si="397"/>
        <v>345.1</v>
      </c>
      <c r="BH115" s="480">
        <f t="shared" si="398"/>
        <v>83.8</v>
      </c>
      <c r="BI115" s="480">
        <f t="shared" si="399"/>
        <v>56.22</v>
      </c>
      <c r="BJ115" s="480">
        <f t="shared" si="400"/>
        <v>62.28</v>
      </c>
      <c r="BK115" s="473">
        <f t="shared" si="235"/>
        <v>1.6000000000000227</v>
      </c>
      <c r="BL115" s="473">
        <f t="shared" si="236"/>
        <v>0.85999999999999943</v>
      </c>
      <c r="BM115" s="473">
        <f t="shared" si="237"/>
        <v>2.5</v>
      </c>
      <c r="BN115" s="473">
        <f t="shared" si="238"/>
        <v>2.8900000000000006</v>
      </c>
      <c r="BO115" s="483">
        <v>12</v>
      </c>
      <c r="BP115" s="293"/>
      <c r="BQ115" s="293"/>
      <c r="BR115" s="293"/>
      <c r="BS115" s="293"/>
      <c r="BT115" s="293"/>
      <c r="BU115" s="293"/>
      <c r="BV115" s="293"/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4" t="s">
        <v>1855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/>
      <c r="DC115" s="295"/>
      <c r="DD115" s="295"/>
      <c r="DE115" s="295"/>
    </row>
    <row r="116" spans="1:109" ht="21" customHeight="1" thickBot="1">
      <c r="A116" s="299">
        <v>114</v>
      </c>
      <c r="B116" s="300" t="s">
        <v>1729</v>
      </c>
      <c r="C116" s="301" t="s">
        <v>753</v>
      </c>
      <c r="D116" s="302" t="s">
        <v>7</v>
      </c>
      <c r="E116" s="303" t="s">
        <v>45</v>
      </c>
      <c r="F116" s="304">
        <f>9-LEN(E116)-LEN(SUBSTITUTE(E116,"★",""))</f>
        <v>5</v>
      </c>
      <c r="G116" s="305" t="s">
        <v>66</v>
      </c>
      <c r="H116" s="306">
        <v>40</v>
      </c>
      <c r="I116" s="306">
        <v>18</v>
      </c>
      <c r="J116" s="306">
        <v>24</v>
      </c>
      <c r="K116" s="306">
        <v>36</v>
      </c>
      <c r="L116" s="306" t="s">
        <v>59</v>
      </c>
      <c r="M116" s="306" t="s">
        <v>59</v>
      </c>
      <c r="N116" s="307">
        <f t="shared" si="247"/>
        <v>118</v>
      </c>
      <c r="O116" s="308">
        <v>3519</v>
      </c>
      <c r="P116" s="309">
        <v>368.8</v>
      </c>
      <c r="Q116" s="310">
        <v>79.44</v>
      </c>
      <c r="R116" s="310">
        <v>38.58</v>
      </c>
      <c r="S116" s="310">
        <v>63.11</v>
      </c>
      <c r="T116" s="310">
        <v>6.1659999999999995</v>
      </c>
      <c r="U116" s="311">
        <v>2880</v>
      </c>
      <c r="V116" s="312">
        <f>VLOOKUP($U116,计算辅助页面!$Z$5:$AM$26,COLUMN()-20,0)</f>
        <v>4700</v>
      </c>
      <c r="W116" s="312">
        <f>VLOOKUP($U116,计算辅助页面!$Z$5:$AM$26,COLUMN()-20,0)</f>
        <v>7500</v>
      </c>
      <c r="X116" s="307">
        <f>VLOOKUP($U116,计算辅助页面!$Z$5:$AM$26,COLUMN()-20,0)</f>
        <v>11300</v>
      </c>
      <c r="Y116" s="307">
        <f>VLOOKUP($U116,计算辅助页面!$Z$5:$AM$26,COLUMN()-20,0)</f>
        <v>16300</v>
      </c>
      <c r="Z116" s="313">
        <f>VLOOKUP($U116,计算辅助页面!$Z$5:$AM$26,COLUMN()-20,0)</f>
        <v>23000</v>
      </c>
      <c r="AA116" s="307">
        <f>VLOOKUP($U116,计算辅助页面!$Z$5:$AM$26,COLUMN()-20,0)</f>
        <v>32000</v>
      </c>
      <c r="AB116" s="307">
        <f>VLOOKUP($U116,计算辅助页面!$Z$5:$AM$26,COLUMN()-20,0)</f>
        <v>44500</v>
      </c>
      <c r="AC116" s="307">
        <f>VLOOKUP($U116,计算辅助页面!$Z$5:$AM$26,COLUMN()-20,0)</f>
        <v>62500</v>
      </c>
      <c r="AD116" s="307">
        <f>VLOOKUP($U116,计算辅助页面!$Z$5:$AM$26,COLUMN()-20,0)</f>
        <v>87500</v>
      </c>
      <c r="AE116" s="307">
        <f>VLOOKUP($U116,计算辅助页面!$Z$5:$AM$26,COLUMN()-20,0)</f>
        <v>122000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1656720</v>
      </c>
      <c r="AI116" s="314">
        <v>20000</v>
      </c>
      <c r="AJ116" s="315">
        <f>VLOOKUP(D116&amp;E116,计算辅助页面!$V$5:$Y$18,2,0)</f>
        <v>6</v>
      </c>
      <c r="AK116" s="316">
        <f t="shared" si="393"/>
        <v>40000</v>
      </c>
      <c r="AL116" s="316">
        <f>VLOOKUP(D116&amp;E116,计算辅助页面!$V$5:$Y$18,3,0)</f>
        <v>4</v>
      </c>
      <c r="AM116" s="317">
        <f t="shared" si="394"/>
        <v>120000</v>
      </c>
      <c r="AN116" s="317">
        <f>VLOOKUP(D116&amp;E116,计算辅助页面!$V$5:$Y$18,4,0)</f>
        <v>2</v>
      </c>
      <c r="AO116" s="304">
        <f t="shared" si="395"/>
        <v>2080000</v>
      </c>
      <c r="AP116" s="318">
        <f t="shared" si="396"/>
        <v>3736720</v>
      </c>
      <c r="AQ116" s="288" t="s">
        <v>1018</v>
      </c>
      <c r="AR116" s="289" t="str">
        <f t="shared" si="384"/>
        <v>kenhaus 003S</v>
      </c>
      <c r="AS116" s="290" t="s">
        <v>596</v>
      </c>
      <c r="AT116" s="291" t="s">
        <v>286</v>
      </c>
      <c r="AU116" s="328" t="s">
        <v>702</v>
      </c>
      <c r="AV116" s="292">
        <v>10</v>
      </c>
      <c r="AW116" s="292">
        <v>383</v>
      </c>
      <c r="AY116" s="292">
        <v>510</v>
      </c>
      <c r="AZ116" s="292" t="s">
        <v>1417</v>
      </c>
      <c r="BA116" s="477">
        <v>154</v>
      </c>
      <c r="BB116" s="476">
        <v>2.2000000000000002</v>
      </c>
      <c r="BC116" s="472">
        <v>0.76</v>
      </c>
      <c r="BD116" s="472">
        <v>0.74</v>
      </c>
      <c r="BE116" s="472">
        <v>1.47</v>
      </c>
      <c r="BF116" s="474">
        <f t="shared" si="379"/>
        <v>3673</v>
      </c>
      <c r="BG116" s="476">
        <f t="shared" si="397"/>
        <v>371</v>
      </c>
      <c r="BH116" s="480">
        <f t="shared" si="398"/>
        <v>80.2</v>
      </c>
      <c r="BI116" s="480">
        <f t="shared" si="399"/>
        <v>39.32</v>
      </c>
      <c r="BJ116" s="480">
        <f t="shared" si="400"/>
        <v>64.58</v>
      </c>
      <c r="BK116" s="473">
        <f t="shared" si="235"/>
        <v>2.1999999999999886</v>
      </c>
      <c r="BL116" s="473">
        <f t="shared" si="236"/>
        <v>0.76000000000000512</v>
      </c>
      <c r="BM116" s="473">
        <f t="shared" si="237"/>
        <v>0.74000000000000199</v>
      </c>
      <c r="BN116" s="473">
        <f t="shared" si="238"/>
        <v>1.4699999999999989</v>
      </c>
      <c r="BO116" s="483">
        <v>7</v>
      </c>
      <c r="BP116" s="293"/>
      <c r="BQ116" s="293"/>
      <c r="BR116" s="293">
        <v>1</v>
      </c>
      <c r="BS116" s="293">
        <v>1</v>
      </c>
      <c r="BT116" s="293"/>
      <c r="BU116" s="293">
        <v>1</v>
      </c>
      <c r="BV116" s="293"/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/>
      <c r="CI116" s="293">
        <v>1</v>
      </c>
      <c r="CJ116" s="294" t="s">
        <v>1730</v>
      </c>
      <c r="CK116" s="294"/>
      <c r="CL116" s="294"/>
      <c r="CM116" s="294"/>
      <c r="CN116" s="294"/>
      <c r="CO116" s="295"/>
      <c r="CP116" s="295"/>
      <c r="CQ116" s="295"/>
      <c r="CR116" s="296">
        <v>350</v>
      </c>
      <c r="CS116" s="297">
        <v>73</v>
      </c>
      <c r="CT116" s="297">
        <v>32.33</v>
      </c>
      <c r="CU116" s="297">
        <v>50.68</v>
      </c>
      <c r="CV116" s="297">
        <f>P116-CR116</f>
        <v>18.800000000000011</v>
      </c>
      <c r="CW116" s="297">
        <f>Q116-CS116</f>
        <v>6.4399999999999977</v>
      </c>
      <c r="CX116" s="297">
        <f>R116-CT116</f>
        <v>6.25</v>
      </c>
      <c r="CY116" s="297">
        <f>S116-CU116</f>
        <v>12.43</v>
      </c>
      <c r="CZ116" s="297">
        <f>SUM(CV116:CY116)</f>
        <v>43.920000000000009</v>
      </c>
      <c r="DA116" s="297">
        <f>0.32*(P116-CR116)+1.75*(Q116-CS116)+1.13*(R116-CT116)+1.28*(S116-CU116)</f>
        <v>40.258899999999997</v>
      </c>
      <c r="DB116" s="295" t="s">
        <v>1803</v>
      </c>
      <c r="DC116" s="295">
        <v>3</v>
      </c>
      <c r="DD116" s="295"/>
      <c r="DE116" s="295"/>
    </row>
    <row r="117" spans="1:109" ht="21" customHeight="1">
      <c r="A117" s="268">
        <v>115</v>
      </c>
      <c r="B117" s="319" t="s">
        <v>953</v>
      </c>
      <c r="C117" s="301" t="s">
        <v>954</v>
      </c>
      <c r="D117" s="302" t="s">
        <v>7</v>
      </c>
      <c r="E117" s="303" t="s">
        <v>78</v>
      </c>
      <c r="F117" s="327"/>
      <c r="G117" s="328"/>
      <c r="H117" s="306">
        <v>45</v>
      </c>
      <c r="I117" s="306">
        <v>17</v>
      </c>
      <c r="J117" s="306">
        <v>23</v>
      </c>
      <c r="K117" s="306">
        <v>32</v>
      </c>
      <c r="L117" s="306">
        <v>45</v>
      </c>
      <c r="M117" s="306" t="s">
        <v>59</v>
      </c>
      <c r="N117" s="307">
        <f t="shared" si="247"/>
        <v>162</v>
      </c>
      <c r="O117" s="321">
        <v>3533</v>
      </c>
      <c r="P117" s="322">
        <v>339.1</v>
      </c>
      <c r="Q117" s="323">
        <v>81.31</v>
      </c>
      <c r="R117" s="323">
        <v>75.510000000000005</v>
      </c>
      <c r="S117" s="323">
        <v>65.900000000000006</v>
      </c>
      <c r="T117" s="323"/>
      <c r="U117" s="324">
        <v>7820</v>
      </c>
      <c r="V117" s="312">
        <f>VLOOKUP($U117,计算辅助页面!$Z$5:$AM$26,COLUMN()-20,0)</f>
        <v>12800</v>
      </c>
      <c r="W117" s="312">
        <f>VLOOKUP($U117,计算辅助页面!$Z$5:$AM$26,COLUMN()-20,0)</f>
        <v>20400</v>
      </c>
      <c r="X117" s="307">
        <f>VLOOKUP($U117,计算辅助页面!$Z$5:$AM$26,COLUMN()-20,0)</f>
        <v>30600</v>
      </c>
      <c r="Y117" s="307">
        <f>VLOOKUP($U117,计算辅助页面!$Z$5:$AM$26,COLUMN()-20,0)</f>
        <v>44200</v>
      </c>
      <c r="Z117" s="313">
        <f>VLOOKUP($U117,计算辅助页面!$Z$5:$AM$26,COLUMN()-20,0)</f>
        <v>62000</v>
      </c>
      <c r="AA117" s="307">
        <f>VLOOKUP($U117,计算辅助页面!$Z$5:$AM$26,COLUMN()-20,0)</f>
        <v>86500</v>
      </c>
      <c r="AB117" s="307">
        <f>VLOOKUP($U117,计算辅助页面!$Z$5:$AM$26,COLUMN()-20,0)</f>
        <v>121500</v>
      </c>
      <c r="AC117" s="307">
        <f>VLOOKUP($U117,计算辅助页面!$Z$5:$AM$26,COLUMN()-20,0)</f>
        <v>170000</v>
      </c>
      <c r="AD117" s="307">
        <f>VLOOKUP($U117,计算辅助页面!$Z$5:$AM$26,COLUMN()-20,0)</f>
        <v>237500</v>
      </c>
      <c r="AE117" s="307">
        <f>VLOOKUP($U117,计算辅助页面!$Z$5:$AM$26,COLUMN()-20,0)</f>
        <v>333000</v>
      </c>
      <c r="AF117" s="307">
        <f>VLOOKUP($U117,计算辅助页面!$Z$5:$AM$26,COLUMN()-20,0)</f>
        <v>466000</v>
      </c>
      <c r="AG117" s="307" t="str">
        <f>VLOOKUP($U117,计算辅助页面!$Z$5:$AM$26,COLUMN()-20,0)</f>
        <v>×</v>
      </c>
      <c r="AH117" s="304">
        <f>VLOOKUP($U117,计算辅助页面!$Z$5:$AM$26,COLUMN()-20,0)</f>
        <v>6369280</v>
      </c>
      <c r="AI117" s="314">
        <v>50000</v>
      </c>
      <c r="AJ117" s="315">
        <f>VLOOKUP(D117&amp;E117,计算辅助页面!$V$5:$Y$18,2,0)</f>
        <v>8</v>
      </c>
      <c r="AK117" s="316">
        <f t="shared" si="393"/>
        <v>100000</v>
      </c>
      <c r="AL117" s="316">
        <f>VLOOKUP(D117&amp;E117,计算辅助页面!$V$5:$Y$18,3,0)</f>
        <v>5</v>
      </c>
      <c r="AM117" s="317">
        <f t="shared" si="394"/>
        <v>300000</v>
      </c>
      <c r="AN117" s="317">
        <f>VLOOKUP(D117&amp;E117,计算辅助页面!$V$5:$Y$18,4,0)</f>
        <v>2</v>
      </c>
      <c r="AO117" s="304">
        <f t="shared" si="395"/>
        <v>6000000</v>
      </c>
      <c r="AP117" s="318">
        <f t="shared" si="396"/>
        <v>12369280</v>
      </c>
      <c r="AQ117" s="288" t="s">
        <v>568</v>
      </c>
      <c r="AR117" s="289" t="str">
        <f t="shared" si="384"/>
        <v>Elva</v>
      </c>
      <c r="AS117" s="290" t="s">
        <v>955</v>
      </c>
      <c r="AT117" s="291" t="s">
        <v>957</v>
      </c>
      <c r="AU117" s="328" t="s">
        <v>703</v>
      </c>
      <c r="AV117" s="292">
        <v>26</v>
      </c>
      <c r="AW117" s="292">
        <v>353</v>
      </c>
      <c r="AY117" s="292">
        <v>459</v>
      </c>
      <c r="AZ117" s="292" t="s">
        <v>1070</v>
      </c>
      <c r="BA117" s="477">
        <v>140</v>
      </c>
      <c r="BB117" s="476">
        <v>1.4</v>
      </c>
      <c r="BC117" s="472">
        <v>0.69</v>
      </c>
      <c r="BD117" s="472">
        <v>2.66</v>
      </c>
      <c r="BE117" s="472">
        <v>1.78</v>
      </c>
      <c r="BF117" s="474">
        <f t="shared" si="379"/>
        <v>3673</v>
      </c>
      <c r="BG117" s="476">
        <f t="shared" ref="BG117" si="406">BB117+P117</f>
        <v>340.5</v>
      </c>
      <c r="BH117" s="480">
        <f t="shared" ref="BH117" si="407">BC117+Q117</f>
        <v>82</v>
      </c>
      <c r="BI117" s="480">
        <f t="shared" ref="BI117" si="408">BD117+R117</f>
        <v>78.17</v>
      </c>
      <c r="BJ117" s="480">
        <f t="shared" ref="BJ117" si="409">BE117+S117</f>
        <v>67.680000000000007</v>
      </c>
      <c r="BK117" s="473">
        <f t="shared" si="235"/>
        <v>1.3999999999999773</v>
      </c>
      <c r="BL117" s="473">
        <f t="shared" si="236"/>
        <v>0.68999999999999773</v>
      </c>
      <c r="BM117" s="473">
        <f t="shared" si="237"/>
        <v>2.6599999999999966</v>
      </c>
      <c r="BN117" s="473">
        <f t="shared" si="238"/>
        <v>1.7800000000000011</v>
      </c>
      <c r="BO117" s="483">
        <v>3</v>
      </c>
      <c r="BP117" s="293"/>
      <c r="BQ117" s="293"/>
      <c r="BR117" s="293"/>
      <c r="BS117" s="293"/>
      <c r="BT117" s="293"/>
      <c r="BU117" s="293"/>
      <c r="BV117" s="293">
        <v>1</v>
      </c>
      <c r="BW117" s="293"/>
      <c r="BX117" s="293"/>
      <c r="BY117" s="293"/>
      <c r="BZ117" s="293"/>
      <c r="CA117" s="293"/>
      <c r="CB117" s="293"/>
      <c r="CC117" s="293"/>
      <c r="CD117" s="293">
        <v>1</v>
      </c>
      <c r="CE117" s="293"/>
      <c r="CF117" s="293"/>
      <c r="CG117" s="293" t="s">
        <v>1162</v>
      </c>
      <c r="CH117" s="293"/>
      <c r="CI117" s="293"/>
      <c r="CJ117" s="294" t="s">
        <v>1138</v>
      </c>
      <c r="CK117" s="294"/>
      <c r="CL117" s="294"/>
      <c r="CM117" s="294"/>
      <c r="CN117" s="294"/>
      <c r="CO117" s="295"/>
      <c r="CP117" s="295"/>
      <c r="CQ117" s="295"/>
      <c r="CR117" s="296"/>
      <c r="CS117" s="297"/>
      <c r="CT117" s="297"/>
      <c r="CU117" s="297"/>
      <c r="CV117" s="297"/>
      <c r="CW117" s="297"/>
      <c r="CX117" s="297"/>
      <c r="CY117" s="297"/>
      <c r="CZ117" s="297"/>
      <c r="DA117" s="297"/>
      <c r="DB117" s="295" t="s">
        <v>1803</v>
      </c>
      <c r="DC117" s="295">
        <v>3</v>
      </c>
      <c r="DD117" s="295"/>
      <c r="DE117" s="295"/>
    </row>
    <row r="118" spans="1:109" ht="21" customHeight="1" thickBot="1">
      <c r="A118" s="299">
        <v>116</v>
      </c>
      <c r="B118" s="319" t="s">
        <v>1679</v>
      </c>
      <c r="C118" s="301" t="s">
        <v>1680</v>
      </c>
      <c r="D118" s="302" t="s">
        <v>7</v>
      </c>
      <c r="E118" s="303" t="s">
        <v>78</v>
      </c>
      <c r="F118" s="327"/>
      <c r="G118" s="328"/>
      <c r="H118" s="306">
        <v>45</v>
      </c>
      <c r="I118" s="306">
        <v>17</v>
      </c>
      <c r="J118" s="306">
        <v>23</v>
      </c>
      <c r="K118" s="306">
        <v>32</v>
      </c>
      <c r="L118" s="306">
        <v>45</v>
      </c>
      <c r="M118" s="306" t="s">
        <v>59</v>
      </c>
      <c r="N118" s="307">
        <f t="shared" ref="N118" si="410">IF(COUNTBLANK(H118:M118),"",SUM(H118:M118))</f>
        <v>162</v>
      </c>
      <c r="O118" s="321">
        <v>3580</v>
      </c>
      <c r="P118" s="322">
        <v>343.2</v>
      </c>
      <c r="Q118" s="323">
        <v>74.11</v>
      </c>
      <c r="R118" s="323">
        <v>69.680000000000007</v>
      </c>
      <c r="S118" s="323">
        <v>77.89</v>
      </c>
      <c r="T118" s="323"/>
      <c r="U118" s="324">
        <v>7820</v>
      </c>
      <c r="V118" s="312">
        <f>VLOOKUP($U118,计算辅助页面!$Z$5:$AM$26,COLUMN()-20,0)</f>
        <v>12800</v>
      </c>
      <c r="W118" s="312">
        <f>VLOOKUP($U118,计算辅助页面!$Z$5:$AM$26,COLUMN()-20,0)</f>
        <v>20400</v>
      </c>
      <c r="X118" s="307">
        <f>VLOOKUP($U118,计算辅助页面!$Z$5:$AM$26,COLUMN()-20,0)</f>
        <v>30600</v>
      </c>
      <c r="Y118" s="307">
        <f>VLOOKUP($U118,计算辅助页面!$Z$5:$AM$26,COLUMN()-20,0)</f>
        <v>44200</v>
      </c>
      <c r="Z118" s="313">
        <f>VLOOKUP($U118,计算辅助页面!$Z$5:$AM$26,COLUMN()-20,0)</f>
        <v>62000</v>
      </c>
      <c r="AA118" s="307">
        <f>VLOOKUP($U118,计算辅助页面!$Z$5:$AM$26,COLUMN()-20,0)</f>
        <v>86500</v>
      </c>
      <c r="AB118" s="307">
        <f>VLOOKUP($U118,计算辅助页面!$Z$5:$AM$26,COLUMN()-20,0)</f>
        <v>121500</v>
      </c>
      <c r="AC118" s="307">
        <f>VLOOKUP($U118,计算辅助页面!$Z$5:$AM$26,COLUMN()-20,0)</f>
        <v>170000</v>
      </c>
      <c r="AD118" s="307">
        <f>VLOOKUP($U118,计算辅助页面!$Z$5:$AM$26,COLUMN()-20,0)</f>
        <v>237500</v>
      </c>
      <c r="AE118" s="307">
        <f>VLOOKUP($U118,计算辅助页面!$Z$5:$AM$26,COLUMN()-20,0)</f>
        <v>333000</v>
      </c>
      <c r="AF118" s="307">
        <f>VLOOKUP($U118,计算辅助页面!$Z$5:$AM$26,COLUMN()-20,0)</f>
        <v>466000</v>
      </c>
      <c r="AG118" s="307" t="str">
        <f>VLOOKUP($U118,计算辅助页面!$Z$5:$AM$26,COLUMN()-20,0)</f>
        <v>×</v>
      </c>
      <c r="AH118" s="304">
        <f>VLOOKUP($U118,计算辅助页面!$Z$5:$AM$26,COLUMN()-20,0)</f>
        <v>6369280</v>
      </c>
      <c r="AI118" s="314">
        <v>50000</v>
      </c>
      <c r="AJ118" s="315">
        <f>VLOOKUP(D118&amp;E118,计算辅助页面!$V$5:$Y$18,2,0)</f>
        <v>8</v>
      </c>
      <c r="AK118" s="316">
        <f t="shared" ref="AK118" si="411">IF(AI118,2*AI118,"")</f>
        <v>100000</v>
      </c>
      <c r="AL118" s="316">
        <f>VLOOKUP(D118&amp;E118,计算辅助页面!$V$5:$Y$18,3,0)</f>
        <v>5</v>
      </c>
      <c r="AM118" s="317">
        <f t="shared" ref="AM118" si="412">IF(AN118="×",AN118,IF(AI118,6*AI118,""))</f>
        <v>300000</v>
      </c>
      <c r="AN118" s="317">
        <f>VLOOKUP(D118&amp;E118,计算辅助页面!$V$5:$Y$18,4,0)</f>
        <v>2</v>
      </c>
      <c r="AO118" s="304">
        <f t="shared" ref="AO118" si="413">IF(AI118,IF(AN118="×",4*(AI118*AJ118+AK118*AL118),4*(AI118*AJ118+AK118*AL118+AM118*AN118)),"")</f>
        <v>6000000</v>
      </c>
      <c r="AP118" s="318">
        <f t="shared" ref="AP118" si="414">IF(AND(AH118,AO118),AO118+AH118,"")</f>
        <v>12369280</v>
      </c>
      <c r="AQ118" s="288" t="s">
        <v>566</v>
      </c>
      <c r="AR118" s="289" t="str">
        <f t="shared" si="384"/>
        <v>DB12</v>
      </c>
      <c r="AS118" s="290" t="s">
        <v>1681</v>
      </c>
      <c r="AT118" s="291" t="s">
        <v>1682</v>
      </c>
      <c r="AU118" s="328" t="s">
        <v>703</v>
      </c>
      <c r="AZ118" s="292" t="s">
        <v>1070</v>
      </c>
      <c r="BA118" s="477">
        <f>BF118-O118</f>
        <v>141</v>
      </c>
      <c r="BB118" s="476">
        <f>BK118</f>
        <v>1.9000000000000341</v>
      </c>
      <c r="BC118" s="472">
        <f t="shared" ref="BC118" si="415">BL118</f>
        <v>0.68999999999999773</v>
      </c>
      <c r="BD118" s="472">
        <f t="shared" ref="BD118" si="416">BM118</f>
        <v>1.6799999999999926</v>
      </c>
      <c r="BE118" s="472">
        <f t="shared" ref="BE118" si="417">BN118</f>
        <v>2.5499999999999972</v>
      </c>
      <c r="BF118" s="474">
        <v>3721</v>
      </c>
      <c r="BG118" s="476">
        <v>345.1</v>
      </c>
      <c r="BH118" s="480">
        <v>74.8</v>
      </c>
      <c r="BI118" s="480">
        <v>71.36</v>
      </c>
      <c r="BJ118" s="480">
        <v>80.44</v>
      </c>
      <c r="BK118" s="473">
        <f t="shared" ref="BK118" si="418">IF(BG118="", "", BG118-P118)</f>
        <v>1.9000000000000341</v>
      </c>
      <c r="BL118" s="473">
        <f t="shared" ref="BL118" si="419">IF(BH118="", "", BH118-Q118)</f>
        <v>0.68999999999999773</v>
      </c>
      <c r="BM118" s="473">
        <f t="shared" ref="BM118" si="420">IF(BI118="", "", BI118-R118)</f>
        <v>1.6799999999999926</v>
      </c>
      <c r="BN118" s="473">
        <f t="shared" ref="BN118" si="421">IF(BJ118="", "", BJ118-S118)</f>
        <v>2.5499999999999972</v>
      </c>
      <c r="BO118" s="483">
        <v>5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/>
      <c r="CJ118" s="294" t="s">
        <v>1139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 t="s">
        <v>1803</v>
      </c>
      <c r="DC118" s="295">
        <v>2</v>
      </c>
      <c r="DD118" s="295"/>
      <c r="DE118" s="295"/>
    </row>
    <row r="119" spans="1:109" ht="21" customHeight="1">
      <c r="A119" s="268">
        <v>117</v>
      </c>
      <c r="B119" s="319" t="s">
        <v>1475</v>
      </c>
      <c r="C119" s="301" t="s">
        <v>1209</v>
      </c>
      <c r="D119" s="302" t="s">
        <v>7</v>
      </c>
      <c r="E119" s="303" t="s">
        <v>78</v>
      </c>
      <c r="F119" s="327"/>
      <c r="G119" s="328"/>
      <c r="H119" s="306" t="s">
        <v>407</v>
      </c>
      <c r="I119" s="320">
        <v>26</v>
      </c>
      <c r="J119" s="320">
        <v>34</v>
      </c>
      <c r="K119" s="320">
        <v>40</v>
      </c>
      <c r="L119" s="320">
        <v>62</v>
      </c>
      <c r="M119" s="306" t="s">
        <v>59</v>
      </c>
      <c r="N119" s="307">
        <f t="shared" si="247"/>
        <v>162</v>
      </c>
      <c r="O119" s="321">
        <v>3627</v>
      </c>
      <c r="P119" s="322">
        <v>373.5</v>
      </c>
      <c r="Q119" s="323">
        <v>76.72</v>
      </c>
      <c r="R119" s="323">
        <v>52.63</v>
      </c>
      <c r="S119" s="323">
        <v>55.45</v>
      </c>
      <c r="T119" s="323"/>
      <c r="U119" s="311">
        <v>7820</v>
      </c>
      <c r="V119" s="312">
        <f>VLOOKUP($U119,计算辅助页面!$Z$5:$AM$26,COLUMN()-20,0)</f>
        <v>12800</v>
      </c>
      <c r="W119" s="312">
        <f>VLOOKUP($U119,计算辅助页面!$Z$5:$AM$26,COLUMN()-20,0)</f>
        <v>20400</v>
      </c>
      <c r="X119" s="307">
        <f>VLOOKUP($U119,计算辅助页面!$Z$5:$AM$26,COLUMN()-20,0)</f>
        <v>30600</v>
      </c>
      <c r="Y119" s="307">
        <f>VLOOKUP($U119,计算辅助页面!$Z$5:$AM$26,COLUMN()-20,0)</f>
        <v>44200</v>
      </c>
      <c r="Z119" s="313">
        <f>VLOOKUP($U119,计算辅助页面!$Z$5:$AM$26,COLUMN()-20,0)</f>
        <v>62000</v>
      </c>
      <c r="AA119" s="307">
        <f>VLOOKUP($U119,计算辅助页面!$Z$5:$AM$26,COLUMN()-20,0)</f>
        <v>86500</v>
      </c>
      <c r="AB119" s="307">
        <f>VLOOKUP($U119,计算辅助页面!$Z$5:$AM$26,COLUMN()-20,0)</f>
        <v>121500</v>
      </c>
      <c r="AC119" s="307">
        <f>VLOOKUP($U119,计算辅助页面!$Z$5:$AM$26,COLUMN()-20,0)</f>
        <v>170000</v>
      </c>
      <c r="AD119" s="307">
        <f>VLOOKUP($U119,计算辅助页面!$Z$5:$AM$26,COLUMN()-20,0)</f>
        <v>237500</v>
      </c>
      <c r="AE119" s="307">
        <f>VLOOKUP($U119,计算辅助页面!$Z$5:$AM$26,COLUMN()-20,0)</f>
        <v>333000</v>
      </c>
      <c r="AF119" s="307">
        <f>VLOOKUP($U119,计算辅助页面!$Z$5:$AM$26,COLUMN()-20,0)</f>
        <v>466000</v>
      </c>
      <c r="AG119" s="307" t="str">
        <f>VLOOKUP($U119,计算辅助页面!$Z$5:$AM$26,COLUMN()-20,0)</f>
        <v>×</v>
      </c>
      <c r="AH119" s="304">
        <f>VLOOKUP($U119,计算辅助页面!$Z$5:$AM$26,COLUMN()-20,0)</f>
        <v>6369280</v>
      </c>
      <c r="AI119" s="314">
        <v>50000</v>
      </c>
      <c r="AJ119" s="315">
        <f>VLOOKUP(D119&amp;E119,计算辅助页面!$V$5:$Y$18,2,0)</f>
        <v>8</v>
      </c>
      <c r="AK119" s="316">
        <f t="shared" si="393"/>
        <v>100000</v>
      </c>
      <c r="AL119" s="316">
        <f>VLOOKUP(D119&amp;E119,计算辅助页面!$V$5:$Y$18,3,0)</f>
        <v>5</v>
      </c>
      <c r="AM119" s="317">
        <f t="shared" si="394"/>
        <v>300000</v>
      </c>
      <c r="AN119" s="317">
        <f>VLOOKUP(D119&amp;E119,计算辅助页面!$V$5:$Y$18,4,0)</f>
        <v>2</v>
      </c>
      <c r="AO119" s="304">
        <f t="shared" si="395"/>
        <v>6000000</v>
      </c>
      <c r="AP119" s="318">
        <f t="shared" si="396"/>
        <v>12369280</v>
      </c>
      <c r="AQ119" s="288" t="s">
        <v>559</v>
      </c>
      <c r="AR119" s="289" t="str">
        <f t="shared" si="384"/>
        <v>R390 GT1🔑</v>
      </c>
      <c r="AS119" s="290" t="s">
        <v>1200</v>
      </c>
      <c r="AT119" s="291" t="s">
        <v>1214</v>
      </c>
      <c r="AU119" s="328" t="s">
        <v>703</v>
      </c>
      <c r="AW119" s="292">
        <v>388</v>
      </c>
      <c r="AY119" s="292">
        <v>519</v>
      </c>
      <c r="AZ119" s="292" t="s">
        <v>1076</v>
      </c>
      <c r="BA119" s="477">
        <v>143</v>
      </c>
      <c r="BB119" s="476">
        <v>2.1</v>
      </c>
      <c r="BC119" s="472">
        <v>0.78</v>
      </c>
      <c r="BD119" s="472">
        <v>0.73</v>
      </c>
      <c r="BE119" s="472">
        <v>2.2000000000000002</v>
      </c>
      <c r="BF119" s="474">
        <f>BA119+O119</f>
        <v>3770</v>
      </c>
      <c r="BG119" s="476">
        <f t="shared" ref="BG119:BG121" si="422">BB119+P119</f>
        <v>375.6</v>
      </c>
      <c r="BH119" s="480">
        <f t="shared" ref="BH119:BH121" si="423">BC119+Q119</f>
        <v>77.5</v>
      </c>
      <c r="BI119" s="480">
        <f t="shared" ref="BI119:BI121" si="424">BD119+R119</f>
        <v>53.36</v>
      </c>
      <c r="BJ119" s="480">
        <f t="shared" ref="BJ119:BJ121" si="425">BE119+S119</f>
        <v>57.650000000000006</v>
      </c>
      <c r="BK119" s="473">
        <f t="shared" si="235"/>
        <v>2.1000000000000227</v>
      </c>
      <c r="BL119" s="473">
        <f t="shared" si="236"/>
        <v>0.78000000000000114</v>
      </c>
      <c r="BM119" s="473">
        <f t="shared" si="237"/>
        <v>0.72999999999999687</v>
      </c>
      <c r="BN119" s="473">
        <f t="shared" si="238"/>
        <v>2.2000000000000028</v>
      </c>
      <c r="BO119" s="483">
        <v>3</v>
      </c>
      <c r="BP119" s="293"/>
      <c r="BQ119" s="293"/>
      <c r="BR119" s="293"/>
      <c r="BS119" s="293"/>
      <c r="BT119" s="293"/>
      <c r="BU119" s="293"/>
      <c r="BV119" s="293"/>
      <c r="BW119" s="293"/>
      <c r="BX119" s="293"/>
      <c r="BY119" s="293"/>
      <c r="BZ119" s="293"/>
      <c r="CA119" s="293">
        <v>1</v>
      </c>
      <c r="CB119" s="293"/>
      <c r="CC119" s="293">
        <v>1</v>
      </c>
      <c r="CD119" s="293"/>
      <c r="CE119" s="293"/>
      <c r="CF119" s="293"/>
      <c r="CG119" s="293"/>
      <c r="CH119" s="293"/>
      <c r="CI119" s="293"/>
      <c r="CJ119" s="294" t="s">
        <v>1215</v>
      </c>
      <c r="CK119" s="294"/>
      <c r="CL119" s="294"/>
      <c r="CM119" s="294"/>
      <c r="CN119" s="294"/>
      <c r="CO119" s="295"/>
      <c r="CP119" s="295"/>
      <c r="CQ119" s="295"/>
      <c r="CR119" s="296"/>
      <c r="CS119" s="297"/>
      <c r="CT119" s="297"/>
      <c r="CU119" s="297"/>
      <c r="CV119" s="297"/>
      <c r="CW119" s="297"/>
      <c r="CX119" s="297"/>
      <c r="CY119" s="297"/>
      <c r="CZ119" s="297"/>
      <c r="DA119" s="297"/>
      <c r="DB119" s="295" t="s">
        <v>1803</v>
      </c>
      <c r="DC119" s="295">
        <v>2</v>
      </c>
      <c r="DD119" s="295"/>
      <c r="DE119" s="295"/>
    </row>
    <row r="120" spans="1:109" ht="21" customHeight="1" thickBot="1">
      <c r="A120" s="299">
        <v>118</v>
      </c>
      <c r="B120" s="300" t="s">
        <v>34</v>
      </c>
      <c r="C120" s="301" t="s">
        <v>1804</v>
      </c>
      <c r="D120" s="302" t="s">
        <v>7</v>
      </c>
      <c r="E120" s="303" t="s">
        <v>78</v>
      </c>
      <c r="F120" s="304">
        <f>9-LEN(E120)-LEN(SUBSTITUTE(E120,"★",""))</f>
        <v>4</v>
      </c>
      <c r="G120" s="305" t="s">
        <v>68</v>
      </c>
      <c r="H120" s="306">
        <v>30</v>
      </c>
      <c r="I120" s="306">
        <v>9</v>
      </c>
      <c r="J120" s="306">
        <v>13</v>
      </c>
      <c r="K120" s="306">
        <v>21</v>
      </c>
      <c r="L120" s="306">
        <v>32</v>
      </c>
      <c r="M120" s="306" t="s">
        <v>59</v>
      </c>
      <c r="N120" s="307">
        <f t="shared" si="247"/>
        <v>105</v>
      </c>
      <c r="O120" s="308">
        <v>3724</v>
      </c>
      <c r="P120" s="309">
        <v>360.5</v>
      </c>
      <c r="Q120" s="310">
        <v>78.38</v>
      </c>
      <c r="R120" s="310">
        <v>40.130000000000003</v>
      </c>
      <c r="S120" s="310">
        <v>80.180000000000007</v>
      </c>
      <c r="T120" s="310">
        <v>9.6660000000000004</v>
      </c>
      <c r="U120" s="311">
        <v>3910</v>
      </c>
      <c r="V120" s="312">
        <f>VLOOKUP($U120,计算辅助页面!$Z$5:$AM$26,COLUMN()-20,0)</f>
        <v>6400</v>
      </c>
      <c r="W120" s="312">
        <f>VLOOKUP($U120,计算辅助页面!$Z$5:$AM$26,COLUMN()-20,0)</f>
        <v>10200</v>
      </c>
      <c r="X120" s="307">
        <f>VLOOKUP($U120,计算辅助页面!$Z$5:$AM$26,COLUMN()-20,0)</f>
        <v>15300</v>
      </c>
      <c r="Y120" s="307">
        <f>VLOOKUP($U120,计算辅助页面!$Z$5:$AM$26,COLUMN()-20,0)</f>
        <v>22100</v>
      </c>
      <c r="Z120" s="313">
        <f>VLOOKUP($U120,计算辅助页面!$Z$5:$AM$26,COLUMN()-20,0)</f>
        <v>31000</v>
      </c>
      <c r="AA120" s="307">
        <f>VLOOKUP($U120,计算辅助页面!$Z$5:$AM$26,COLUMN()-20,0)</f>
        <v>43500</v>
      </c>
      <c r="AB120" s="307">
        <f>VLOOKUP($U120,计算辅助页面!$Z$5:$AM$26,COLUMN()-20,0)</f>
        <v>60500</v>
      </c>
      <c r="AC120" s="307">
        <f>VLOOKUP($U120,计算辅助页面!$Z$5:$AM$26,COLUMN()-20,0)</f>
        <v>85000</v>
      </c>
      <c r="AD120" s="307">
        <f>VLOOKUP($U120,计算辅助页面!$Z$5:$AM$26,COLUMN()-20,0)</f>
        <v>119000</v>
      </c>
      <c r="AE120" s="307">
        <f>VLOOKUP($U120,计算辅助页面!$Z$5:$AM$26,COLUMN()-20,0)</f>
        <v>166000</v>
      </c>
      <c r="AF120" s="307">
        <f>VLOOKUP($U120,计算辅助页面!$Z$5:$AM$26,COLUMN()-20,0)</f>
        <v>233000</v>
      </c>
      <c r="AG120" s="307" t="str">
        <f>VLOOKUP($U120,计算辅助页面!$Z$5:$AM$26,COLUMN()-20,0)</f>
        <v>×</v>
      </c>
      <c r="AH120" s="304">
        <f>VLOOKUP($U120,计算辅助页面!$Z$5:$AM$26,COLUMN()-20,0)</f>
        <v>3183640</v>
      </c>
      <c r="AI120" s="314">
        <v>25000</v>
      </c>
      <c r="AJ120" s="315">
        <f>VLOOKUP(D120&amp;E120,计算辅助页面!$V$5:$Y$18,2,0)</f>
        <v>8</v>
      </c>
      <c r="AK120" s="316">
        <f t="shared" si="393"/>
        <v>50000</v>
      </c>
      <c r="AL120" s="316">
        <f>VLOOKUP(D120&amp;E120,计算辅助页面!$V$5:$Y$18,3,0)</f>
        <v>5</v>
      </c>
      <c r="AM120" s="317">
        <f t="shared" si="394"/>
        <v>150000</v>
      </c>
      <c r="AN120" s="317">
        <f>VLOOKUP(D120&amp;E120,计算辅助页面!$V$5:$Y$18,4,0)</f>
        <v>2</v>
      </c>
      <c r="AO120" s="304">
        <f t="shared" si="395"/>
        <v>3000000</v>
      </c>
      <c r="AP120" s="318">
        <f t="shared" si="396"/>
        <v>6183640</v>
      </c>
      <c r="AQ120" s="288" t="s">
        <v>567</v>
      </c>
      <c r="AR120" s="289" t="str">
        <f t="shared" si="384"/>
        <v>F12tdf</v>
      </c>
      <c r="AS120" s="290" t="s">
        <v>596</v>
      </c>
      <c r="AT120" s="291" t="s">
        <v>647</v>
      </c>
      <c r="AU120" s="328" t="s">
        <v>703</v>
      </c>
      <c r="AV120" s="292">
        <v>13</v>
      </c>
      <c r="AW120" s="292">
        <v>375</v>
      </c>
      <c r="AY120" s="292">
        <v>496</v>
      </c>
      <c r="AZ120" s="292" t="s">
        <v>1417</v>
      </c>
      <c r="BA120" s="477">
        <v>145</v>
      </c>
      <c r="BB120" s="476">
        <v>2.2000000000000002</v>
      </c>
      <c r="BC120" s="472">
        <v>0.47</v>
      </c>
      <c r="BD120" s="472">
        <v>0.89</v>
      </c>
      <c r="BE120" s="472">
        <v>1.1200000000000001</v>
      </c>
      <c r="BF120" s="474">
        <f>BA120+O120</f>
        <v>3869</v>
      </c>
      <c r="BG120" s="476">
        <f t="shared" si="422"/>
        <v>362.7</v>
      </c>
      <c r="BH120" s="480">
        <f t="shared" si="423"/>
        <v>78.849999999999994</v>
      </c>
      <c r="BI120" s="480">
        <f t="shared" si="424"/>
        <v>41.02</v>
      </c>
      <c r="BJ120" s="480">
        <f t="shared" si="425"/>
        <v>81.300000000000011</v>
      </c>
      <c r="BK120" s="473">
        <f t="shared" si="235"/>
        <v>2.1999999999999886</v>
      </c>
      <c r="BL120" s="473">
        <f t="shared" si="236"/>
        <v>0.46999999999999886</v>
      </c>
      <c r="BM120" s="473">
        <f t="shared" si="237"/>
        <v>0.89000000000000057</v>
      </c>
      <c r="BN120" s="473">
        <f t="shared" si="238"/>
        <v>1.1200000000000045</v>
      </c>
      <c r="BO120" s="483">
        <v>7</v>
      </c>
      <c r="BP120" s="293"/>
      <c r="BQ120" s="293"/>
      <c r="BR120" s="293">
        <v>1</v>
      </c>
      <c r="BS120" s="293">
        <v>1</v>
      </c>
      <c r="BT120" s="293"/>
      <c r="BU120" s="293">
        <v>1</v>
      </c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>
        <v>1</v>
      </c>
      <c r="CJ120" s="294" t="s">
        <v>1476</v>
      </c>
      <c r="CK120" s="294"/>
      <c r="CL120" s="294"/>
      <c r="CM120" s="294"/>
      <c r="CN120" s="294"/>
      <c r="CO120" s="295"/>
      <c r="CP120" s="295"/>
      <c r="CQ120" s="295"/>
      <c r="CR120" s="296">
        <v>340</v>
      </c>
      <c r="CS120" s="297">
        <v>73.900000000000006</v>
      </c>
      <c r="CT120" s="297">
        <v>31.67</v>
      </c>
      <c r="CU120" s="297">
        <v>69.61</v>
      </c>
      <c r="CV120" s="297">
        <f>P120-CR120</f>
        <v>20.5</v>
      </c>
      <c r="CW120" s="297">
        <f>Q120-CS120</f>
        <v>4.4799999999999898</v>
      </c>
      <c r="CX120" s="297">
        <f>R120-CT120</f>
        <v>8.4600000000000009</v>
      </c>
      <c r="CY120" s="297">
        <f>S120-CU120</f>
        <v>10.570000000000007</v>
      </c>
      <c r="CZ120" s="297">
        <f>SUM(CV120:CY120)</f>
        <v>44.01</v>
      </c>
      <c r="DA120" s="297">
        <f>0.32*(P120-CR120)+1.75*(Q120-CS120)+1.13*(R120-CT120)+1.28*(S120-CU120)</f>
        <v>37.489399999999989</v>
      </c>
      <c r="DB120" s="295" t="s">
        <v>1803</v>
      </c>
      <c r="DC120" s="295">
        <v>2</v>
      </c>
      <c r="DD120" s="295"/>
      <c r="DE120" s="295"/>
    </row>
    <row r="121" spans="1:109" ht="21" customHeight="1">
      <c r="A121" s="268">
        <v>119</v>
      </c>
      <c r="B121" s="338" t="s">
        <v>1383</v>
      </c>
      <c r="C121" s="301" t="s">
        <v>1384</v>
      </c>
      <c r="D121" s="302" t="s">
        <v>7</v>
      </c>
      <c r="E121" s="303" t="s">
        <v>78</v>
      </c>
      <c r="F121" s="327"/>
      <c r="G121" s="328"/>
      <c r="H121" s="400">
        <v>45</v>
      </c>
      <c r="I121" s="400">
        <v>17</v>
      </c>
      <c r="J121" s="400">
        <v>23</v>
      </c>
      <c r="K121" s="400">
        <v>32</v>
      </c>
      <c r="L121" s="400">
        <v>45</v>
      </c>
      <c r="M121" s="306" t="s">
        <v>59</v>
      </c>
      <c r="N121" s="307">
        <f t="shared" si="247"/>
        <v>162</v>
      </c>
      <c r="O121" s="339">
        <v>3773</v>
      </c>
      <c r="P121" s="340">
        <v>335.7</v>
      </c>
      <c r="Q121" s="341">
        <v>81.63</v>
      </c>
      <c r="R121" s="341">
        <v>90.79</v>
      </c>
      <c r="S121" s="341">
        <v>75.84</v>
      </c>
      <c r="T121" s="341">
        <v>9.4</v>
      </c>
      <c r="U121" s="311">
        <v>7820</v>
      </c>
      <c r="V121" s="312">
        <f>VLOOKUP($U121,计算辅助页面!$Z$5:$AM$26,COLUMN()-20,0)</f>
        <v>12800</v>
      </c>
      <c r="W121" s="312">
        <f>VLOOKUP($U121,计算辅助页面!$Z$5:$AM$26,COLUMN()-20,0)</f>
        <v>20400</v>
      </c>
      <c r="X121" s="307">
        <f>VLOOKUP($U121,计算辅助页面!$Z$5:$AM$26,COLUMN()-20,0)</f>
        <v>30600</v>
      </c>
      <c r="Y121" s="307">
        <f>VLOOKUP($U121,计算辅助页面!$Z$5:$AM$26,COLUMN()-20,0)</f>
        <v>44200</v>
      </c>
      <c r="Z121" s="313">
        <f>VLOOKUP($U121,计算辅助页面!$Z$5:$AM$26,COLUMN()-20,0)</f>
        <v>62000</v>
      </c>
      <c r="AA121" s="307">
        <f>VLOOKUP($U121,计算辅助页面!$Z$5:$AM$26,COLUMN()-20,0)</f>
        <v>86500</v>
      </c>
      <c r="AB121" s="307">
        <f>VLOOKUP($U121,计算辅助页面!$Z$5:$AM$26,COLUMN()-20,0)</f>
        <v>121500</v>
      </c>
      <c r="AC121" s="307">
        <f>VLOOKUP($U121,计算辅助页面!$Z$5:$AM$26,COLUMN()-20,0)</f>
        <v>170000</v>
      </c>
      <c r="AD121" s="307">
        <f>VLOOKUP($U121,计算辅助页面!$Z$5:$AM$26,COLUMN()-20,0)</f>
        <v>237500</v>
      </c>
      <c r="AE121" s="307">
        <f>VLOOKUP($U121,计算辅助页面!$Z$5:$AM$26,COLUMN()-20,0)</f>
        <v>333000</v>
      </c>
      <c r="AF121" s="307">
        <f>VLOOKUP($U121,计算辅助页面!$Z$5:$AM$26,COLUMN()-20,0)</f>
        <v>466000</v>
      </c>
      <c r="AG121" s="307" t="str">
        <f>VLOOKUP($U121,计算辅助页面!$Z$5:$AM$26,COLUMN()-20,0)</f>
        <v>×</v>
      </c>
      <c r="AH121" s="304">
        <f>VLOOKUP($U121,计算辅助页面!$Z$5:$AM$26,COLUMN()-20,0)</f>
        <v>6369280</v>
      </c>
      <c r="AI121" s="314">
        <v>50000</v>
      </c>
      <c r="AJ121" s="315">
        <f>VLOOKUP(D121&amp;E121,计算辅助页面!$V$5:$Y$18,2,0)</f>
        <v>8</v>
      </c>
      <c r="AK121" s="316">
        <f t="shared" si="393"/>
        <v>100000</v>
      </c>
      <c r="AL121" s="316">
        <f>VLOOKUP(D121&amp;E121,计算辅助页面!$V$5:$Y$18,3,0)</f>
        <v>5</v>
      </c>
      <c r="AM121" s="317">
        <f t="shared" si="394"/>
        <v>300000</v>
      </c>
      <c r="AN121" s="317">
        <f>VLOOKUP(D121&amp;E121,计算辅助页面!$V$5:$Y$18,4,0)</f>
        <v>2</v>
      </c>
      <c r="AO121" s="304">
        <f t="shared" si="395"/>
        <v>6000000</v>
      </c>
      <c r="AP121" s="318">
        <f t="shared" si="396"/>
        <v>12369280</v>
      </c>
      <c r="AQ121" s="288" t="s">
        <v>1027</v>
      </c>
      <c r="AR121" s="289" t="str">
        <f t="shared" si="384"/>
        <v>MC20</v>
      </c>
      <c r="AS121" s="290" t="s">
        <v>1372</v>
      </c>
      <c r="AT121" s="291" t="s">
        <v>1385</v>
      </c>
      <c r="AU121" s="328" t="s">
        <v>703</v>
      </c>
      <c r="AW121" s="292">
        <v>349</v>
      </c>
      <c r="AY121" s="292">
        <v>453</v>
      </c>
      <c r="AZ121" s="292" t="s">
        <v>1394</v>
      </c>
      <c r="BA121" s="477">
        <v>146</v>
      </c>
      <c r="BB121" s="476">
        <v>1.1000000000000001</v>
      </c>
      <c r="BC121" s="472">
        <v>0.82</v>
      </c>
      <c r="BD121" s="472">
        <v>3.14</v>
      </c>
      <c r="BE121" s="472">
        <v>3.21</v>
      </c>
      <c r="BF121" s="474">
        <f>BA121+O121</f>
        <v>3919</v>
      </c>
      <c r="BG121" s="476">
        <f t="shared" si="422"/>
        <v>336.8</v>
      </c>
      <c r="BH121" s="480">
        <f t="shared" si="423"/>
        <v>82.449999999999989</v>
      </c>
      <c r="BI121" s="480">
        <f t="shared" si="424"/>
        <v>93.93</v>
      </c>
      <c r="BJ121" s="480">
        <f t="shared" si="425"/>
        <v>79.05</v>
      </c>
      <c r="BK121" s="473">
        <f t="shared" si="235"/>
        <v>1.1000000000000227</v>
      </c>
      <c r="BL121" s="473">
        <f t="shared" si="236"/>
        <v>0.81999999999999318</v>
      </c>
      <c r="BM121" s="473">
        <f t="shared" si="237"/>
        <v>3.1400000000000006</v>
      </c>
      <c r="BN121" s="473">
        <f t="shared" si="238"/>
        <v>3.2099999999999937</v>
      </c>
      <c r="BO121" s="483">
        <v>11</v>
      </c>
      <c r="BP121" s="293"/>
      <c r="BQ121" s="293"/>
      <c r="BR121" s="293"/>
      <c r="BS121" s="293"/>
      <c r="BT121" s="293"/>
      <c r="BU121" s="293"/>
      <c r="BV121" s="293">
        <v>1</v>
      </c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/>
      <c r="CJ121" s="294" t="s">
        <v>1448</v>
      </c>
      <c r="CK121" s="294"/>
      <c r="CL121" s="294"/>
      <c r="CM121" s="294"/>
      <c r="CN121" s="294"/>
      <c r="CO121" s="295"/>
      <c r="CP121" s="295"/>
      <c r="CQ121" s="295"/>
      <c r="CR121" s="296"/>
      <c r="CS121" s="297"/>
      <c r="CT121" s="297"/>
      <c r="CU121" s="297"/>
      <c r="CV121" s="297"/>
      <c r="CW121" s="297"/>
      <c r="CX121" s="297"/>
      <c r="CY121" s="297"/>
      <c r="CZ121" s="297"/>
      <c r="DA121" s="297"/>
      <c r="DB121" s="295" t="s">
        <v>1803</v>
      </c>
      <c r="DC121" s="295">
        <v>1</v>
      </c>
      <c r="DD121" s="295"/>
      <c r="DE121" s="295"/>
    </row>
    <row r="122" spans="1:109" ht="21" customHeight="1" thickBot="1">
      <c r="A122" s="299">
        <v>120</v>
      </c>
      <c r="B122" s="338" t="s">
        <v>862</v>
      </c>
      <c r="C122" s="301" t="s">
        <v>863</v>
      </c>
      <c r="D122" s="352" t="s">
        <v>7</v>
      </c>
      <c r="E122" s="303" t="s">
        <v>78</v>
      </c>
      <c r="F122" s="304">
        <f>9-LEN(E122)-LEN(SUBSTITUTE(E122,"★",""))</f>
        <v>4</v>
      </c>
      <c r="G122" s="305" t="s">
        <v>864</v>
      </c>
      <c r="H122" s="306">
        <v>45</v>
      </c>
      <c r="I122" s="306">
        <v>17</v>
      </c>
      <c r="J122" s="306">
        <v>23</v>
      </c>
      <c r="K122" s="306">
        <v>32</v>
      </c>
      <c r="L122" s="306">
        <v>45</v>
      </c>
      <c r="M122" s="306" t="s">
        <v>59</v>
      </c>
      <c r="N122" s="307">
        <f t="shared" si="247"/>
        <v>162</v>
      </c>
      <c r="O122" s="339">
        <v>3792</v>
      </c>
      <c r="P122" s="340">
        <v>354.1</v>
      </c>
      <c r="Q122" s="341">
        <v>77.540000000000006</v>
      </c>
      <c r="R122" s="341">
        <v>67.180000000000007</v>
      </c>
      <c r="S122" s="341">
        <v>61.13</v>
      </c>
      <c r="T122" s="341"/>
      <c r="U122" s="311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393"/>
        <v>100000</v>
      </c>
      <c r="AL122" s="316">
        <f>VLOOKUP(D122&amp;E122,计算辅助页面!$V$5:$Y$18,3,0)</f>
        <v>5</v>
      </c>
      <c r="AM122" s="317">
        <f t="shared" si="394"/>
        <v>300000</v>
      </c>
      <c r="AN122" s="317">
        <f>VLOOKUP(D122&amp;E122,计算辅助页面!$V$5:$Y$18,4,0)</f>
        <v>2</v>
      </c>
      <c r="AO122" s="304">
        <f t="shared" si="395"/>
        <v>6000000</v>
      </c>
      <c r="AP122" s="318">
        <f t="shared" si="396"/>
        <v>12369280</v>
      </c>
      <c r="AQ122" s="288" t="s">
        <v>565</v>
      </c>
      <c r="AR122" s="289" t="str">
        <f t="shared" si="384"/>
        <v>Murcielago LP 640 Roadster</v>
      </c>
      <c r="AS122" s="290" t="s">
        <v>876</v>
      </c>
      <c r="AT122" s="291" t="s">
        <v>883</v>
      </c>
      <c r="AU122" s="328" t="s">
        <v>703</v>
      </c>
      <c r="AV122" s="292">
        <v>27</v>
      </c>
      <c r="AW122" s="292">
        <v>368</v>
      </c>
      <c r="AY122" s="292">
        <v>484</v>
      </c>
      <c r="AZ122" s="292" t="s">
        <v>1070</v>
      </c>
      <c r="BA122" s="481">
        <v>292</v>
      </c>
      <c r="BB122" s="476">
        <v>1.2</v>
      </c>
      <c r="BC122" s="472">
        <v>0.86</v>
      </c>
      <c r="BD122" s="472">
        <v>1.83</v>
      </c>
      <c r="BE122" s="472">
        <v>2.4700000000000002</v>
      </c>
      <c r="BF122" s="474">
        <f t="shared" ref="BF122:BF127" si="426">BA122+O122</f>
        <v>4084</v>
      </c>
      <c r="BG122" s="476">
        <f t="shared" ref="BG122" si="427">BB122+P122</f>
        <v>355.3</v>
      </c>
      <c r="BH122" s="480">
        <f t="shared" ref="BH122" si="428">BC122+Q122</f>
        <v>78.400000000000006</v>
      </c>
      <c r="BI122" s="480">
        <f t="shared" ref="BI122" si="429">BD122+R122</f>
        <v>69.010000000000005</v>
      </c>
      <c r="BJ122" s="480">
        <f t="shared" ref="BJ122" si="430">BE122+S122</f>
        <v>63.6</v>
      </c>
      <c r="BK122" s="473">
        <f t="shared" si="235"/>
        <v>1.1999999999999886</v>
      </c>
      <c r="BL122" s="473">
        <f t="shared" si="236"/>
        <v>0.85999999999999943</v>
      </c>
      <c r="BM122" s="473">
        <f t="shared" si="237"/>
        <v>1.8299999999999983</v>
      </c>
      <c r="BN122" s="473">
        <f t="shared" si="238"/>
        <v>2.4699999999999989</v>
      </c>
      <c r="BO122" s="483">
        <v>1</v>
      </c>
      <c r="BP122" s="293"/>
      <c r="BQ122" s="293"/>
      <c r="BR122" s="293"/>
      <c r="BS122" s="293"/>
      <c r="BT122" s="293"/>
      <c r="BU122" s="293"/>
      <c r="BV122" s="293">
        <v>1</v>
      </c>
      <c r="BW122" s="293"/>
      <c r="BX122" s="293"/>
      <c r="BY122" s="293"/>
      <c r="BZ122" s="293"/>
      <c r="CA122" s="293"/>
      <c r="CB122" s="293"/>
      <c r="CC122" s="293"/>
      <c r="CD122" s="293">
        <v>1</v>
      </c>
      <c r="CE122" s="293"/>
      <c r="CF122" s="293"/>
      <c r="CG122" s="293" t="s">
        <v>1162</v>
      </c>
      <c r="CH122" s="293"/>
      <c r="CI122" s="293"/>
      <c r="CJ122" s="294" t="s">
        <v>1477</v>
      </c>
      <c r="CK122" s="294"/>
      <c r="CL122" s="294"/>
      <c r="CM122" s="294"/>
      <c r="CN122" s="294"/>
      <c r="CP122" s="295">
        <v>1</v>
      </c>
      <c r="CQ122" s="295"/>
      <c r="CR122" s="296">
        <v>342.3</v>
      </c>
      <c r="CS122" s="297">
        <v>69.400000000000006</v>
      </c>
      <c r="CT122" s="297">
        <v>49.88</v>
      </c>
      <c r="CU122" s="297">
        <v>37.840000000000003</v>
      </c>
      <c r="CV122" s="297">
        <f>P122-CR122</f>
        <v>11.800000000000011</v>
      </c>
      <c r="CW122" s="297">
        <f>Q122-CS122</f>
        <v>8.14</v>
      </c>
      <c r="CX122" s="297">
        <f>R122-CT122</f>
        <v>17.300000000000004</v>
      </c>
      <c r="CY122" s="297">
        <f>S122-CU122</f>
        <v>23.29</v>
      </c>
      <c r="CZ122" s="297">
        <f>SUM(CV122:CY122)</f>
        <v>60.530000000000015</v>
      </c>
      <c r="DA122" s="297">
        <f>0.32*(P122-CR122)+1.75*(Q122-CS122)+1.13*(R122-CT122)+1.28*(S122-CU122)</f>
        <v>67.381200000000007</v>
      </c>
      <c r="DB122" s="295" t="s">
        <v>1805</v>
      </c>
      <c r="DC122" s="295">
        <v>4</v>
      </c>
      <c r="DD122" s="295"/>
      <c r="DE122" s="295"/>
    </row>
    <row r="123" spans="1:109" ht="21" customHeight="1">
      <c r="A123" s="268">
        <v>121</v>
      </c>
      <c r="B123" s="338" t="s">
        <v>1174</v>
      </c>
      <c r="C123" s="301" t="s">
        <v>1175</v>
      </c>
      <c r="D123" s="352" t="s">
        <v>177</v>
      </c>
      <c r="E123" s="329" t="s">
        <v>170</v>
      </c>
      <c r="F123" s="327">
        <v>45</v>
      </c>
      <c r="G123" s="328" t="s">
        <v>1176</v>
      </c>
      <c r="H123" s="400">
        <v>45</v>
      </c>
      <c r="I123" s="400">
        <v>17</v>
      </c>
      <c r="J123" s="400">
        <v>23</v>
      </c>
      <c r="K123" s="400">
        <v>32</v>
      </c>
      <c r="L123" s="400">
        <v>45</v>
      </c>
      <c r="M123" s="306" t="s">
        <v>59</v>
      </c>
      <c r="N123" s="307">
        <f t="shared" si="247"/>
        <v>162</v>
      </c>
      <c r="O123" s="339">
        <v>3821</v>
      </c>
      <c r="P123" s="340">
        <v>349.5</v>
      </c>
      <c r="Q123" s="341">
        <v>80.5</v>
      </c>
      <c r="R123" s="341">
        <v>70.61</v>
      </c>
      <c r="S123" s="341">
        <v>62.26</v>
      </c>
      <c r="T123" s="341"/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si="393"/>
        <v>100000</v>
      </c>
      <c r="AL123" s="316">
        <f>VLOOKUP(D123&amp;E123,计算辅助页面!$V$5:$Y$18,3,0)</f>
        <v>5</v>
      </c>
      <c r="AM123" s="317">
        <f t="shared" si="394"/>
        <v>300000</v>
      </c>
      <c r="AN123" s="317">
        <f>VLOOKUP(D123&amp;E123,计算辅助页面!$V$5:$Y$18,4,0)</f>
        <v>2</v>
      </c>
      <c r="AO123" s="304">
        <f t="shared" si="395"/>
        <v>6000000</v>
      </c>
      <c r="AP123" s="318">
        <f t="shared" si="396"/>
        <v>12369280</v>
      </c>
      <c r="AQ123" s="288" t="s">
        <v>568</v>
      </c>
      <c r="AR123" s="289" t="str">
        <f t="shared" si="384"/>
        <v>765LT</v>
      </c>
      <c r="AS123" s="290" t="s">
        <v>1167</v>
      </c>
      <c r="AT123" s="291" t="s">
        <v>1177</v>
      </c>
      <c r="AU123" s="328" t="s">
        <v>703</v>
      </c>
      <c r="AV123" s="292">
        <v>49</v>
      </c>
      <c r="AW123" s="292">
        <v>363</v>
      </c>
      <c r="AY123" s="292">
        <v>477</v>
      </c>
      <c r="AZ123" s="292" t="s">
        <v>1185</v>
      </c>
      <c r="BA123" s="477">
        <v>148</v>
      </c>
      <c r="BB123" s="476">
        <v>2.1</v>
      </c>
      <c r="BC123" s="472">
        <v>0.6</v>
      </c>
      <c r="BD123" s="472">
        <v>1.71</v>
      </c>
      <c r="BE123" s="472">
        <v>2.91</v>
      </c>
      <c r="BF123" s="474">
        <f t="shared" si="426"/>
        <v>3969</v>
      </c>
      <c r="BG123" s="476">
        <f t="shared" ref="BG123" si="431">BB123+P123</f>
        <v>351.6</v>
      </c>
      <c r="BH123" s="480">
        <f t="shared" ref="BH123" si="432">BC123+Q123</f>
        <v>81.099999999999994</v>
      </c>
      <c r="BI123" s="480">
        <f t="shared" ref="BI123" si="433">BD123+R123</f>
        <v>72.319999999999993</v>
      </c>
      <c r="BJ123" s="480">
        <f t="shared" ref="BJ123" si="434">BE123+S123</f>
        <v>65.17</v>
      </c>
      <c r="BK123" s="473">
        <f t="shared" si="235"/>
        <v>2.1000000000000227</v>
      </c>
      <c r="BL123" s="473">
        <f t="shared" si="236"/>
        <v>0.59999999999999432</v>
      </c>
      <c r="BM123" s="473">
        <f t="shared" si="237"/>
        <v>1.7099999999999937</v>
      </c>
      <c r="BN123" s="473">
        <f t="shared" si="238"/>
        <v>2.9100000000000037</v>
      </c>
      <c r="BO123" s="483">
        <v>3</v>
      </c>
      <c r="BP123" s="293"/>
      <c r="BQ123" s="293"/>
      <c r="BR123" s="293"/>
      <c r="BS123" s="293"/>
      <c r="BT123" s="293"/>
      <c r="BU123" s="293"/>
      <c r="BV123" s="293"/>
      <c r="BW123" s="293"/>
      <c r="BX123" s="293"/>
      <c r="BY123" s="293"/>
      <c r="BZ123" s="293"/>
      <c r="CA123" s="293"/>
      <c r="CB123" s="293">
        <v>1</v>
      </c>
      <c r="CC123" s="293"/>
      <c r="CD123" s="293"/>
      <c r="CE123" s="293"/>
      <c r="CF123" s="293"/>
      <c r="CG123" s="293"/>
      <c r="CH123" s="293"/>
      <c r="CI123" s="293"/>
      <c r="CJ123" s="294" t="s">
        <v>1138</v>
      </c>
      <c r="CK123" s="294"/>
      <c r="CL123" s="294"/>
      <c r="CM123" s="294"/>
      <c r="CN123" s="294"/>
      <c r="CP123" s="295"/>
      <c r="CQ123" s="295"/>
      <c r="CR123" s="296"/>
      <c r="CS123" s="297"/>
      <c r="CT123" s="297"/>
      <c r="CU123" s="297"/>
      <c r="CV123" s="297"/>
      <c r="CW123" s="297"/>
      <c r="CX123" s="297"/>
      <c r="CY123" s="297"/>
      <c r="CZ123" s="297"/>
      <c r="DA123" s="297"/>
      <c r="DB123" s="295" t="s">
        <v>1803</v>
      </c>
      <c r="DC123" s="295">
        <v>1</v>
      </c>
      <c r="DD123" s="295"/>
      <c r="DE123" s="295"/>
    </row>
    <row r="124" spans="1:109" ht="21" customHeight="1" thickBot="1">
      <c r="A124" s="299">
        <v>122</v>
      </c>
      <c r="B124" s="338" t="s">
        <v>395</v>
      </c>
      <c r="C124" s="301" t="s">
        <v>754</v>
      </c>
      <c r="D124" s="352" t="s">
        <v>7</v>
      </c>
      <c r="E124" s="303" t="s">
        <v>78</v>
      </c>
      <c r="F124" s="304">
        <f>9-LEN(E124)-LEN(SUBSTITUTE(E124,"★",""))</f>
        <v>4</v>
      </c>
      <c r="G124" s="305" t="s">
        <v>68</v>
      </c>
      <c r="H124" s="306">
        <v>30</v>
      </c>
      <c r="I124" s="306">
        <v>9</v>
      </c>
      <c r="J124" s="306">
        <v>13</v>
      </c>
      <c r="K124" s="306">
        <v>21</v>
      </c>
      <c r="L124" s="306">
        <v>32</v>
      </c>
      <c r="M124" s="306" t="s">
        <v>59</v>
      </c>
      <c r="N124" s="307">
        <f t="shared" si="247"/>
        <v>105</v>
      </c>
      <c r="O124" s="339">
        <v>3921</v>
      </c>
      <c r="P124" s="340">
        <v>331.2</v>
      </c>
      <c r="Q124" s="341">
        <v>76.55</v>
      </c>
      <c r="R124" s="341">
        <v>92.99</v>
      </c>
      <c r="S124" s="341">
        <v>80.87</v>
      </c>
      <c r="T124" s="341">
        <v>11.63</v>
      </c>
      <c r="U124" s="311">
        <v>3910</v>
      </c>
      <c r="V124" s="312">
        <f>VLOOKUP($U124,计算辅助页面!$Z$5:$AM$26,COLUMN()-20,0)</f>
        <v>6400</v>
      </c>
      <c r="W124" s="312">
        <f>VLOOKUP($U124,计算辅助页面!$Z$5:$AM$26,COLUMN()-20,0)</f>
        <v>10200</v>
      </c>
      <c r="X124" s="307">
        <f>VLOOKUP($U124,计算辅助页面!$Z$5:$AM$26,COLUMN()-20,0)</f>
        <v>15300</v>
      </c>
      <c r="Y124" s="307">
        <f>VLOOKUP($U124,计算辅助页面!$Z$5:$AM$26,COLUMN()-20,0)</f>
        <v>22100</v>
      </c>
      <c r="Z124" s="313">
        <f>VLOOKUP($U124,计算辅助页面!$Z$5:$AM$26,COLUMN()-20,0)</f>
        <v>31000</v>
      </c>
      <c r="AA124" s="307">
        <f>VLOOKUP($U124,计算辅助页面!$Z$5:$AM$26,COLUMN()-20,0)</f>
        <v>43500</v>
      </c>
      <c r="AB124" s="307">
        <f>VLOOKUP($U124,计算辅助页面!$Z$5:$AM$26,COLUMN()-20,0)</f>
        <v>60500</v>
      </c>
      <c r="AC124" s="307">
        <f>VLOOKUP($U124,计算辅助页面!$Z$5:$AM$26,COLUMN()-20,0)</f>
        <v>85000</v>
      </c>
      <c r="AD124" s="307">
        <f>VLOOKUP($U124,计算辅助页面!$Z$5:$AM$26,COLUMN()-20,0)</f>
        <v>119000</v>
      </c>
      <c r="AE124" s="307">
        <f>VLOOKUP($U124,计算辅助页面!$Z$5:$AM$26,COLUMN()-20,0)</f>
        <v>166000</v>
      </c>
      <c r="AF124" s="307">
        <f>VLOOKUP($U124,计算辅助页面!$Z$5:$AM$26,COLUMN()-20,0)</f>
        <v>233000</v>
      </c>
      <c r="AG124" s="307" t="str">
        <f>VLOOKUP($U124,计算辅助页面!$Z$5:$AM$26,COLUMN()-20,0)</f>
        <v>×</v>
      </c>
      <c r="AH124" s="304">
        <f>VLOOKUP($U124,计算辅助页面!$Z$5:$AM$26,COLUMN()-20,0)</f>
        <v>3183640</v>
      </c>
      <c r="AI124" s="314">
        <v>25000</v>
      </c>
      <c r="AJ124" s="315">
        <f>VLOOKUP(D124&amp;E124,计算辅助页面!$V$5:$Y$18,2,0)</f>
        <v>8</v>
      </c>
      <c r="AK124" s="316">
        <f t="shared" si="393"/>
        <v>50000</v>
      </c>
      <c r="AL124" s="316">
        <f>VLOOKUP(D124&amp;E124,计算辅助页面!$V$5:$Y$18,3,0)</f>
        <v>5</v>
      </c>
      <c r="AM124" s="317">
        <f t="shared" si="394"/>
        <v>150000</v>
      </c>
      <c r="AN124" s="317">
        <f>VLOOKUP(D124&amp;E124,计算辅助页面!$V$5:$Y$18,4,0)</f>
        <v>2</v>
      </c>
      <c r="AO124" s="304">
        <f t="shared" si="395"/>
        <v>3000000</v>
      </c>
      <c r="AP124" s="318">
        <f t="shared" si="396"/>
        <v>6183640</v>
      </c>
      <c r="AQ124" s="288" t="s">
        <v>877</v>
      </c>
      <c r="AR124" s="289" t="str">
        <f t="shared" si="384"/>
        <v>Grand Sport</v>
      </c>
      <c r="AS124" s="290" t="s">
        <v>596</v>
      </c>
      <c r="AT124" s="291" t="s">
        <v>686</v>
      </c>
      <c r="AU124" s="328" t="s">
        <v>703</v>
      </c>
      <c r="AV124" s="292">
        <v>13</v>
      </c>
      <c r="AW124" s="292">
        <v>345</v>
      </c>
      <c r="AY124" s="292">
        <v>445</v>
      </c>
      <c r="AZ124" s="292" t="s">
        <v>1417</v>
      </c>
      <c r="BA124" s="477">
        <v>150</v>
      </c>
      <c r="BB124" s="476">
        <v>1.8</v>
      </c>
      <c r="BC124" s="472">
        <v>0.95</v>
      </c>
      <c r="BD124" s="472">
        <v>2.41</v>
      </c>
      <c r="BE124" s="472">
        <v>1.5</v>
      </c>
      <c r="BF124" s="474">
        <f t="shared" si="426"/>
        <v>4071</v>
      </c>
      <c r="BG124" s="476">
        <f t="shared" ref="BG124" si="435">BB124+P124</f>
        <v>333</v>
      </c>
      <c r="BH124" s="480">
        <f t="shared" ref="BH124" si="436">BC124+Q124</f>
        <v>77.5</v>
      </c>
      <c r="BI124" s="480">
        <f t="shared" ref="BI124" si="437">BD124+R124</f>
        <v>95.399999999999991</v>
      </c>
      <c r="BJ124" s="480">
        <f t="shared" ref="BJ124" si="438">BE124+S124</f>
        <v>82.37</v>
      </c>
      <c r="BK124" s="473">
        <f t="shared" si="235"/>
        <v>1.8000000000000114</v>
      </c>
      <c r="BL124" s="473">
        <f t="shared" si="236"/>
        <v>0.95000000000000284</v>
      </c>
      <c r="BM124" s="473">
        <f t="shared" si="237"/>
        <v>2.4099999999999966</v>
      </c>
      <c r="BN124" s="473">
        <f t="shared" si="238"/>
        <v>1.5</v>
      </c>
      <c r="BO124" s="483">
        <v>3</v>
      </c>
      <c r="BP124" s="293"/>
      <c r="BQ124" s="293"/>
      <c r="BR124" s="293">
        <v>1</v>
      </c>
      <c r="BS124" s="293">
        <v>1</v>
      </c>
      <c r="BT124" s="293"/>
      <c r="BU124" s="293">
        <v>1</v>
      </c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>
        <v>1</v>
      </c>
      <c r="CG124" s="293" t="s">
        <v>1420</v>
      </c>
      <c r="CH124" s="293"/>
      <c r="CI124" s="293">
        <v>1</v>
      </c>
      <c r="CJ124" s="294" t="s">
        <v>1478</v>
      </c>
      <c r="CK124" s="294"/>
      <c r="CL124" s="294"/>
      <c r="CM124" s="294"/>
      <c r="CN124" s="294"/>
      <c r="CO124" s="295"/>
      <c r="CP124" s="295"/>
      <c r="CQ124" s="295"/>
      <c r="CR124" s="296">
        <v>314</v>
      </c>
      <c r="CS124" s="297">
        <v>67.599999999999994</v>
      </c>
      <c r="CT124" s="297">
        <v>70.28</v>
      </c>
      <c r="CU124" s="297">
        <v>66.739999999999995</v>
      </c>
      <c r="CV124" s="297">
        <f t="shared" ref="CV124:CY128" si="439">P124-CR124</f>
        <v>17.199999999999989</v>
      </c>
      <c r="CW124" s="297">
        <f t="shared" si="439"/>
        <v>8.9500000000000028</v>
      </c>
      <c r="CX124" s="297">
        <f t="shared" si="439"/>
        <v>22.709999999999994</v>
      </c>
      <c r="CY124" s="297">
        <f t="shared" si="439"/>
        <v>14.13000000000001</v>
      </c>
      <c r="CZ124" s="297">
        <f>SUM(CV124:CY124)</f>
        <v>62.989999999999995</v>
      </c>
      <c r="DA124" s="297">
        <f>0.32*(P124-CR124)+1.75*(Q124-CS124)+1.13*(R124-CT124)+1.28*(S124-CU124)</f>
        <v>64.915199999999999</v>
      </c>
      <c r="DB124" s="295"/>
      <c r="DC124" s="295"/>
      <c r="DD124" s="295"/>
      <c r="DE124" s="295"/>
    </row>
    <row r="125" spans="1:109" ht="21" customHeight="1">
      <c r="A125" s="268">
        <v>123</v>
      </c>
      <c r="B125" s="338" t="s">
        <v>589</v>
      </c>
      <c r="C125" s="301" t="s">
        <v>755</v>
      </c>
      <c r="D125" s="352" t="s">
        <v>7</v>
      </c>
      <c r="E125" s="303" t="s">
        <v>78</v>
      </c>
      <c r="F125" s="304">
        <f>9-LEN(E125)-LEN(SUBSTITUTE(E125,"★",""))</f>
        <v>4</v>
      </c>
      <c r="G125" s="305" t="s">
        <v>167</v>
      </c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si="247"/>
        <v>162</v>
      </c>
      <c r="O125" s="339">
        <v>3946</v>
      </c>
      <c r="P125" s="340">
        <v>335.1</v>
      </c>
      <c r="Q125" s="341">
        <v>80.959999999999994</v>
      </c>
      <c r="R125" s="341">
        <v>89.37</v>
      </c>
      <c r="S125" s="341">
        <v>75.16</v>
      </c>
      <c r="T125" s="341">
        <v>9.33</v>
      </c>
      <c r="U125" s="311">
        <v>7820</v>
      </c>
      <c r="V125" s="312">
        <f>VLOOKUP($U126,计算辅助页面!$Z$5:$AM$26,COLUMN()-20,0)</f>
        <v>12800</v>
      </c>
      <c r="W125" s="312">
        <f>VLOOKUP($U126,计算辅助页面!$Z$5:$AM$26,COLUMN()-20,0)</f>
        <v>20400</v>
      </c>
      <c r="X125" s="307">
        <f>VLOOKUP($U126,计算辅助页面!$Z$5:$AM$26,COLUMN()-20,0)</f>
        <v>30600</v>
      </c>
      <c r="Y125" s="307">
        <f>VLOOKUP($U126,计算辅助页面!$Z$5:$AM$26,COLUMN()-20,0)</f>
        <v>44200</v>
      </c>
      <c r="Z125" s="313">
        <f>VLOOKUP($U126,计算辅助页面!$Z$5:$AM$26,COLUMN()-20,0)</f>
        <v>62000</v>
      </c>
      <c r="AA125" s="307">
        <f>VLOOKUP($U126,计算辅助页面!$Z$5:$AM$26,COLUMN()-20,0)</f>
        <v>86500</v>
      </c>
      <c r="AB125" s="307">
        <f>VLOOKUP($U126,计算辅助页面!$Z$5:$AM$26,COLUMN()-20,0)</f>
        <v>121500</v>
      </c>
      <c r="AC125" s="307">
        <f>VLOOKUP($U126,计算辅助页面!$Z$5:$AM$26,COLUMN()-20,0)</f>
        <v>170000</v>
      </c>
      <c r="AD125" s="307">
        <f>VLOOKUP($U126,计算辅助页面!$Z$5:$AM$26,COLUMN()-20,0)</f>
        <v>237500</v>
      </c>
      <c r="AE125" s="307">
        <f>VLOOKUP($U126,计算辅助页面!$Z$5:$AM$26,COLUMN()-20,0)</f>
        <v>333000</v>
      </c>
      <c r="AF125" s="307">
        <f>VLOOKUP($U126,计算辅助页面!$Z$5:$AM$26,COLUMN()-20,0)</f>
        <v>466000</v>
      </c>
      <c r="AG125" s="307" t="str">
        <f>VLOOKUP($U126,计算辅助页面!$Z$5:$AM$26,COLUMN()-20,0)</f>
        <v>×</v>
      </c>
      <c r="AH125" s="304">
        <f>VLOOKUP($U126,计算辅助页面!$Z$5:$AM$26,COLUMN()-20,0)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393"/>
        <v>100000</v>
      </c>
      <c r="AL125" s="316">
        <f>VLOOKUP(D125&amp;E125,计算辅助页面!$V$5:$Y$18,3,0)</f>
        <v>5</v>
      </c>
      <c r="AM125" s="317">
        <f t="shared" si="394"/>
        <v>300000</v>
      </c>
      <c r="AN125" s="317">
        <f>VLOOKUP(D125&amp;E125,计算辅助页面!$V$5:$Y$18,4,0)</f>
        <v>2</v>
      </c>
      <c r="AO125" s="304">
        <f t="shared" si="395"/>
        <v>6000000</v>
      </c>
      <c r="AP125" s="318">
        <f t="shared" si="396"/>
        <v>12369280</v>
      </c>
      <c r="AQ125" s="288" t="s">
        <v>1016</v>
      </c>
      <c r="AR125" s="289" t="str">
        <f t="shared" si="384"/>
        <v>AP-0</v>
      </c>
      <c r="AS125" s="290" t="s">
        <v>926</v>
      </c>
      <c r="AT125" s="291" t="s">
        <v>687</v>
      </c>
      <c r="AU125" s="328" t="s">
        <v>703</v>
      </c>
      <c r="AV125" s="292">
        <v>28</v>
      </c>
      <c r="AW125" s="292">
        <v>349</v>
      </c>
      <c r="AX125" s="292">
        <v>358</v>
      </c>
      <c r="AY125" s="292">
        <v>465</v>
      </c>
      <c r="AZ125" s="292" t="s">
        <v>1136</v>
      </c>
      <c r="BA125" s="477">
        <v>163</v>
      </c>
      <c r="BB125" s="476">
        <v>1.7</v>
      </c>
      <c r="BC125" s="472">
        <v>1.04</v>
      </c>
      <c r="BD125" s="472">
        <v>3.07</v>
      </c>
      <c r="BE125" s="472">
        <v>1.91</v>
      </c>
      <c r="BF125" s="474">
        <f t="shared" si="426"/>
        <v>4109</v>
      </c>
      <c r="BG125" s="476">
        <f t="shared" ref="BG125:BG127" si="440">BB125+P125</f>
        <v>336.8</v>
      </c>
      <c r="BH125" s="480">
        <f t="shared" ref="BH125:BH127" si="441">BC125+Q125</f>
        <v>82</v>
      </c>
      <c r="BI125" s="480">
        <f t="shared" ref="BI125:BI127" si="442">BD125+R125</f>
        <v>92.44</v>
      </c>
      <c r="BJ125" s="480">
        <f t="shared" ref="BJ125:BJ127" si="443">BE125+S125</f>
        <v>77.069999999999993</v>
      </c>
      <c r="BK125" s="473">
        <f t="shared" si="235"/>
        <v>1.6999999999999886</v>
      </c>
      <c r="BL125" s="473">
        <f t="shared" si="236"/>
        <v>1.0400000000000063</v>
      </c>
      <c r="BM125" s="473">
        <f t="shared" si="237"/>
        <v>3.0699999999999932</v>
      </c>
      <c r="BN125" s="473">
        <f t="shared" si="238"/>
        <v>1.9099999999999966</v>
      </c>
      <c r="BO125" s="483">
        <v>3</v>
      </c>
      <c r="BP125" s="293"/>
      <c r="BQ125" s="293"/>
      <c r="BR125" s="293"/>
      <c r="BS125" s="293"/>
      <c r="BT125" s="293"/>
      <c r="BU125" s="293">
        <v>1</v>
      </c>
      <c r="BV125" s="293"/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/>
      <c r="CK125" s="294"/>
      <c r="CL125" s="294"/>
      <c r="CM125" s="294"/>
      <c r="CN125" s="294"/>
      <c r="CO125" s="295"/>
      <c r="CP125" s="295"/>
      <c r="CQ125" s="295"/>
      <c r="CR125" s="296">
        <v>320</v>
      </c>
      <c r="CS125" s="297">
        <v>71.2</v>
      </c>
      <c r="CT125" s="297">
        <v>60.46</v>
      </c>
      <c r="CU125" s="297">
        <v>57.11</v>
      </c>
      <c r="CV125" s="297">
        <f t="shared" si="439"/>
        <v>15.100000000000023</v>
      </c>
      <c r="CW125" s="297">
        <f t="shared" si="439"/>
        <v>9.7599999999999909</v>
      </c>
      <c r="CX125" s="297">
        <f t="shared" si="439"/>
        <v>28.910000000000004</v>
      </c>
      <c r="CY125" s="297">
        <f t="shared" si="439"/>
        <v>18.049999999999997</v>
      </c>
      <c r="CZ125" s="297">
        <f>SUM(CV125:CY125)</f>
        <v>71.820000000000022</v>
      </c>
      <c r="DA125" s="297">
        <f>0.32*(P125-CR125)+1.75*(Q125-CS125)+1.13*(R125-CT125)+1.28*(S125-CU125)</f>
        <v>77.684299999999993</v>
      </c>
      <c r="DB125" s="295" t="s">
        <v>1805</v>
      </c>
      <c r="DC125" s="295">
        <v>4</v>
      </c>
      <c r="DD125" s="295"/>
      <c r="DE125" s="295"/>
    </row>
    <row r="126" spans="1:109" ht="21" customHeight="1" thickBot="1">
      <c r="A126" s="299">
        <v>124</v>
      </c>
      <c r="B126" s="338" t="s">
        <v>329</v>
      </c>
      <c r="C126" s="301" t="s">
        <v>756</v>
      </c>
      <c r="D126" s="302" t="s">
        <v>7</v>
      </c>
      <c r="E126" s="303" t="s">
        <v>78</v>
      </c>
      <c r="F126" s="304">
        <f>9-LEN(E126)-LEN(SUBSTITUTE(E126,"★",""))</f>
        <v>4</v>
      </c>
      <c r="G126" s="305" t="s">
        <v>167</v>
      </c>
      <c r="H126" s="306">
        <v>45</v>
      </c>
      <c r="I126" s="306">
        <v>17</v>
      </c>
      <c r="J126" s="306">
        <v>23</v>
      </c>
      <c r="K126" s="306">
        <v>32</v>
      </c>
      <c r="L126" s="306">
        <v>45</v>
      </c>
      <c r="M126" s="306" t="s">
        <v>59</v>
      </c>
      <c r="N126" s="307">
        <f t="shared" si="247"/>
        <v>162</v>
      </c>
      <c r="O126" s="339">
        <v>3946</v>
      </c>
      <c r="P126" s="340">
        <v>337.8</v>
      </c>
      <c r="Q126" s="341">
        <v>78.260000000000005</v>
      </c>
      <c r="R126" s="341">
        <v>86.85</v>
      </c>
      <c r="S126" s="341">
        <v>80.459999999999994</v>
      </c>
      <c r="T126" s="341">
        <v>11.13</v>
      </c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si="393"/>
        <v>100000</v>
      </c>
      <c r="AL126" s="316">
        <f>VLOOKUP(D126&amp;E126,计算辅助页面!$V$5:$Y$18,3,0)</f>
        <v>5</v>
      </c>
      <c r="AM126" s="317">
        <f t="shared" si="394"/>
        <v>300000</v>
      </c>
      <c r="AN126" s="317">
        <f>VLOOKUP(D126&amp;E126,计算辅助页面!$V$5:$Y$18,4,0)</f>
        <v>2</v>
      </c>
      <c r="AO126" s="304">
        <f t="shared" si="395"/>
        <v>6000000</v>
      </c>
      <c r="AP126" s="318">
        <f t="shared" si="396"/>
        <v>12369280</v>
      </c>
      <c r="AQ126" s="288" t="s">
        <v>566</v>
      </c>
      <c r="AR126" s="289" t="str">
        <f t="shared" si="384"/>
        <v>Vantage GT12</v>
      </c>
      <c r="AS126" s="290" t="s">
        <v>925</v>
      </c>
      <c r="AT126" s="291" t="s">
        <v>625</v>
      </c>
      <c r="AU126" s="328" t="s">
        <v>703</v>
      </c>
      <c r="AV126" s="292">
        <v>15</v>
      </c>
      <c r="AW126" s="292">
        <v>352</v>
      </c>
      <c r="AY126" s="292">
        <v>457</v>
      </c>
      <c r="AZ126" s="292" t="s">
        <v>1479</v>
      </c>
      <c r="BA126" s="477">
        <v>151</v>
      </c>
      <c r="BB126" s="476">
        <v>1.7</v>
      </c>
      <c r="BC126" s="472">
        <v>1.04</v>
      </c>
      <c r="BD126" s="472">
        <v>2.39</v>
      </c>
      <c r="BE126" s="472">
        <v>2.04</v>
      </c>
      <c r="BF126" s="474">
        <f t="shared" si="426"/>
        <v>4097</v>
      </c>
      <c r="BG126" s="476">
        <f t="shared" si="440"/>
        <v>339.5</v>
      </c>
      <c r="BH126" s="480">
        <f t="shared" si="441"/>
        <v>79.300000000000011</v>
      </c>
      <c r="BI126" s="480">
        <f t="shared" si="442"/>
        <v>89.24</v>
      </c>
      <c r="BJ126" s="480">
        <f t="shared" si="443"/>
        <v>82.5</v>
      </c>
      <c r="BK126" s="473">
        <f t="shared" si="235"/>
        <v>1.6999999999999886</v>
      </c>
      <c r="BL126" s="473">
        <f t="shared" si="236"/>
        <v>1.0400000000000063</v>
      </c>
      <c r="BM126" s="473">
        <f t="shared" si="237"/>
        <v>2.3900000000000006</v>
      </c>
      <c r="BN126" s="473">
        <f t="shared" si="238"/>
        <v>2.0400000000000063</v>
      </c>
      <c r="BO126" s="483">
        <v>4</v>
      </c>
      <c r="BP126" s="293"/>
      <c r="BQ126" s="293"/>
      <c r="BR126" s="293"/>
      <c r="BS126" s="293">
        <v>1</v>
      </c>
      <c r="BT126" s="293"/>
      <c r="BU126" s="293">
        <v>1</v>
      </c>
      <c r="BV126" s="293"/>
      <c r="BW126" s="293"/>
      <c r="BX126" s="293"/>
      <c r="BY126" s="293"/>
      <c r="BZ126" s="293"/>
      <c r="CA126" s="293"/>
      <c r="CB126" s="293"/>
      <c r="CC126" s="293"/>
      <c r="CD126" s="293"/>
      <c r="CE126" s="293"/>
      <c r="CF126" s="293"/>
      <c r="CG126" s="293"/>
      <c r="CH126" s="293"/>
      <c r="CI126" s="293">
        <v>1</v>
      </c>
      <c r="CJ126" s="294" t="s">
        <v>1139</v>
      </c>
      <c r="CK126" s="294"/>
      <c r="CL126" s="294"/>
      <c r="CM126" s="294"/>
      <c r="CN126" s="294"/>
      <c r="CO126" s="295"/>
      <c r="CP126" s="295"/>
      <c r="CQ126" s="295"/>
      <c r="CR126" s="296">
        <v>322</v>
      </c>
      <c r="CS126" s="297">
        <v>68.5</v>
      </c>
      <c r="CT126" s="297">
        <v>64.33</v>
      </c>
      <c r="CU126" s="297">
        <v>61.21</v>
      </c>
      <c r="CV126" s="297">
        <f t="shared" si="439"/>
        <v>15.800000000000011</v>
      </c>
      <c r="CW126" s="297">
        <f t="shared" si="439"/>
        <v>9.7600000000000051</v>
      </c>
      <c r="CX126" s="297">
        <f t="shared" si="439"/>
        <v>22.519999999999996</v>
      </c>
      <c r="CY126" s="297">
        <f t="shared" si="439"/>
        <v>19.249999999999993</v>
      </c>
      <c r="CZ126" s="297">
        <f>SUM(CV126:CY126)</f>
        <v>67.330000000000013</v>
      </c>
      <c r="DA126" s="297">
        <f>0.32*(P126-CR126)+1.75*(Q126-CS126)+1.13*(R126-CT126)+1.28*(S126-CU126)</f>
        <v>72.22359999999999</v>
      </c>
      <c r="DB126" s="295" t="s">
        <v>1805</v>
      </c>
      <c r="DC126" s="295">
        <v>4</v>
      </c>
      <c r="DD126" s="295"/>
      <c r="DE126" s="295"/>
    </row>
    <row r="127" spans="1:109" ht="21" customHeight="1">
      <c r="A127" s="268">
        <v>125</v>
      </c>
      <c r="B127" s="338" t="s">
        <v>707</v>
      </c>
      <c r="C127" s="301" t="s">
        <v>757</v>
      </c>
      <c r="D127" s="302" t="s">
        <v>7</v>
      </c>
      <c r="E127" s="303" t="s">
        <v>78</v>
      </c>
      <c r="F127" s="304">
        <f>9-LEN(E127)-LEN(SUBSTITUTE(E127,"★",""))</f>
        <v>4</v>
      </c>
      <c r="G127" s="305" t="s">
        <v>167</v>
      </c>
      <c r="H127" s="306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si="247"/>
        <v>162</v>
      </c>
      <c r="O127" s="339">
        <v>3953</v>
      </c>
      <c r="P127" s="340">
        <v>348.3</v>
      </c>
      <c r="Q127" s="341">
        <v>84.65</v>
      </c>
      <c r="R127" s="341">
        <v>73.17</v>
      </c>
      <c r="S127" s="341">
        <v>69.12</v>
      </c>
      <c r="T127" s="341">
        <v>7.46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393"/>
        <v>100000</v>
      </c>
      <c r="AL127" s="316">
        <f>VLOOKUP(D127&amp;E127,计算辅助页面!$V$5:$Y$18,3,0)</f>
        <v>5</v>
      </c>
      <c r="AM127" s="317">
        <f t="shared" si="394"/>
        <v>300000</v>
      </c>
      <c r="AN127" s="317">
        <f>VLOOKUP(D127&amp;E127,计算辅助页面!$V$5:$Y$18,4,0)</f>
        <v>2</v>
      </c>
      <c r="AO127" s="304">
        <f t="shared" si="395"/>
        <v>6000000</v>
      </c>
      <c r="AP127" s="318">
        <f t="shared" si="396"/>
        <v>12369280</v>
      </c>
      <c r="AQ127" s="288" t="s">
        <v>713</v>
      </c>
      <c r="AR127" s="289" t="str">
        <f t="shared" si="384"/>
        <v>IE</v>
      </c>
      <c r="AS127" s="290" t="s">
        <v>714</v>
      </c>
      <c r="AT127" s="291" t="s">
        <v>850</v>
      </c>
      <c r="AU127" s="328" t="s">
        <v>703</v>
      </c>
      <c r="AV127" s="292">
        <v>46</v>
      </c>
      <c r="AW127" s="292">
        <v>362</v>
      </c>
      <c r="AY127" s="292">
        <v>475</v>
      </c>
      <c r="AZ127" s="292" t="s">
        <v>1070</v>
      </c>
      <c r="BA127" s="477">
        <v>162</v>
      </c>
      <c r="BB127" s="476">
        <v>1.4</v>
      </c>
      <c r="BC127" s="472">
        <v>0.95</v>
      </c>
      <c r="BD127" s="472">
        <v>2.7</v>
      </c>
      <c r="BE127" s="472">
        <v>0.91</v>
      </c>
      <c r="BF127" s="474">
        <f t="shared" si="426"/>
        <v>4115</v>
      </c>
      <c r="BG127" s="476">
        <f t="shared" si="440"/>
        <v>349.7</v>
      </c>
      <c r="BH127" s="480">
        <f t="shared" si="441"/>
        <v>85.600000000000009</v>
      </c>
      <c r="BI127" s="480">
        <f t="shared" si="442"/>
        <v>75.87</v>
      </c>
      <c r="BJ127" s="480">
        <f t="shared" si="443"/>
        <v>70.03</v>
      </c>
      <c r="BK127" s="473">
        <f t="shared" si="235"/>
        <v>1.3999999999999773</v>
      </c>
      <c r="BL127" s="473">
        <f t="shared" si="236"/>
        <v>0.95000000000000284</v>
      </c>
      <c r="BM127" s="473">
        <f t="shared" si="237"/>
        <v>2.7000000000000028</v>
      </c>
      <c r="BN127" s="473">
        <f t="shared" si="238"/>
        <v>0.90999999999999659</v>
      </c>
      <c r="BO127" s="483">
        <v>8</v>
      </c>
      <c r="BP127" s="293"/>
      <c r="BQ127" s="293"/>
      <c r="BR127" s="293"/>
      <c r="BS127" s="293"/>
      <c r="BT127" s="293"/>
      <c r="BU127" s="293"/>
      <c r="BV127" s="293">
        <v>1</v>
      </c>
      <c r="BW127" s="293"/>
      <c r="BX127" s="293"/>
      <c r="BY127" s="293"/>
      <c r="BZ127" s="293"/>
      <c r="CA127" s="293"/>
      <c r="CB127" s="293"/>
      <c r="CC127" s="293"/>
      <c r="CD127" s="293">
        <v>1</v>
      </c>
      <c r="CE127" s="293"/>
      <c r="CF127" s="293"/>
      <c r="CG127" s="293"/>
      <c r="CH127" s="293"/>
      <c r="CI127" s="293"/>
      <c r="CJ127" s="294" t="s">
        <v>1480</v>
      </c>
      <c r="CK127" s="294"/>
      <c r="CL127" s="294"/>
      <c r="CM127" s="294"/>
      <c r="CN127" s="294"/>
      <c r="CP127" s="295">
        <v>1</v>
      </c>
      <c r="CQ127" s="295"/>
      <c r="CR127" s="296">
        <v>335</v>
      </c>
      <c r="CS127" s="297">
        <v>75.7</v>
      </c>
      <c r="CT127" s="297">
        <v>47.64</v>
      </c>
      <c r="CU127" s="297">
        <v>51.09</v>
      </c>
      <c r="CV127" s="297">
        <f t="shared" si="439"/>
        <v>13.300000000000011</v>
      </c>
      <c r="CW127" s="297">
        <f t="shared" si="439"/>
        <v>8.9500000000000028</v>
      </c>
      <c r="CX127" s="297">
        <f t="shared" si="439"/>
        <v>25.53</v>
      </c>
      <c r="CY127" s="297">
        <f t="shared" si="439"/>
        <v>18.03</v>
      </c>
      <c r="CZ127" s="297">
        <f>SUM(CV127:CY127)</f>
        <v>65.810000000000016</v>
      </c>
      <c r="DA127" s="297">
        <f>0.32*(P127-CR127)+1.75*(Q127-CS127)+1.13*(R127-CT127)+1.28*(S127-CU127)</f>
        <v>71.845800000000011</v>
      </c>
      <c r="DB127" s="295" t="s">
        <v>1805</v>
      </c>
      <c r="DC127" s="295">
        <v>4</v>
      </c>
      <c r="DD127" s="295"/>
      <c r="DE127" s="295"/>
    </row>
    <row r="128" spans="1:109" ht="21" customHeight="1" thickBot="1">
      <c r="A128" s="299">
        <v>126</v>
      </c>
      <c r="B128" s="300" t="s">
        <v>163</v>
      </c>
      <c r="C128" s="301" t="s">
        <v>1774</v>
      </c>
      <c r="D128" s="302" t="s">
        <v>7</v>
      </c>
      <c r="E128" s="303" t="s">
        <v>170</v>
      </c>
      <c r="F128" s="304">
        <f>9-LEN(E128)-LEN(SUBSTITUTE(E128,"★",""))</f>
        <v>4</v>
      </c>
      <c r="G128" s="305" t="s">
        <v>167</v>
      </c>
      <c r="H128" s="306">
        <v>30</v>
      </c>
      <c r="I128" s="306">
        <v>9</v>
      </c>
      <c r="J128" s="306">
        <v>13</v>
      </c>
      <c r="K128" s="306">
        <v>21</v>
      </c>
      <c r="L128" s="306">
        <v>32</v>
      </c>
      <c r="M128" s="306" t="s">
        <v>59</v>
      </c>
      <c r="N128" s="307">
        <f t="shared" si="247"/>
        <v>105</v>
      </c>
      <c r="O128" s="308">
        <v>3971</v>
      </c>
      <c r="P128" s="309">
        <v>370.6</v>
      </c>
      <c r="Q128" s="310">
        <v>77.040000000000006</v>
      </c>
      <c r="R128" s="310">
        <v>45.74</v>
      </c>
      <c r="S128" s="310">
        <v>85</v>
      </c>
      <c r="T128" s="310">
        <v>10.7</v>
      </c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393"/>
        <v>100000</v>
      </c>
      <c r="AL128" s="316">
        <f>VLOOKUP(D128&amp;E128,计算辅助页面!$V$5:$Y$18,3,0)</f>
        <v>5</v>
      </c>
      <c r="AM128" s="317">
        <f t="shared" si="394"/>
        <v>300000</v>
      </c>
      <c r="AN128" s="317">
        <f>VLOOKUP(D128&amp;E128,计算辅助页面!$V$5:$Y$18,4,0)</f>
        <v>2</v>
      </c>
      <c r="AO128" s="304">
        <f t="shared" si="395"/>
        <v>6000000</v>
      </c>
      <c r="AP128" s="318">
        <f t="shared" si="396"/>
        <v>12369280</v>
      </c>
      <c r="AQ128" s="288" t="s">
        <v>1017</v>
      </c>
      <c r="AR128" s="289" t="str">
        <f t="shared" si="384"/>
        <v>R1 550</v>
      </c>
      <c r="AS128" s="290" t="s">
        <v>830</v>
      </c>
      <c r="AT128" s="291">
        <v>550</v>
      </c>
      <c r="AU128" s="328" t="s">
        <v>703</v>
      </c>
      <c r="AV128" s="292">
        <v>27</v>
      </c>
      <c r="AW128" s="292">
        <v>384</v>
      </c>
      <c r="AY128" s="292">
        <v>511</v>
      </c>
      <c r="AZ128" s="292" t="s">
        <v>1422</v>
      </c>
      <c r="BK128" s="473" t="str">
        <f t="shared" si="235"/>
        <v/>
      </c>
      <c r="BL128" s="473" t="str">
        <f t="shared" si="236"/>
        <v/>
      </c>
      <c r="BM128" s="473" t="str">
        <f t="shared" si="237"/>
        <v/>
      </c>
      <c r="BN128" s="473" t="str">
        <f t="shared" si="238"/>
        <v/>
      </c>
      <c r="BP128" s="293"/>
      <c r="BQ128" s="293"/>
      <c r="BR128" s="293"/>
      <c r="BS128" s="293">
        <v>1</v>
      </c>
      <c r="BT128" s="293"/>
      <c r="BU128" s="293"/>
      <c r="BV128" s="293"/>
      <c r="BW128" s="293"/>
      <c r="BX128" s="293"/>
      <c r="BY128" s="293"/>
      <c r="BZ128" s="293"/>
      <c r="CA128" s="293"/>
      <c r="CB128" s="293"/>
      <c r="CC128" s="293"/>
      <c r="CD128" s="293"/>
      <c r="CE128" s="293"/>
      <c r="CF128" s="293"/>
      <c r="CG128" s="293"/>
      <c r="CH128" s="293"/>
      <c r="CI128" s="293">
        <v>1</v>
      </c>
      <c r="CJ128" s="294"/>
      <c r="CK128" s="294"/>
      <c r="CL128" s="294"/>
      <c r="CM128" s="294"/>
      <c r="CN128" s="294"/>
      <c r="CO128" s="295">
        <v>1</v>
      </c>
      <c r="CP128" s="295"/>
      <c r="CQ128" s="295"/>
      <c r="CR128" s="296">
        <v>353.2</v>
      </c>
      <c r="CS128" s="297">
        <v>69.569999999999993</v>
      </c>
      <c r="CT128" s="297">
        <v>38.03</v>
      </c>
      <c r="CU128" s="297">
        <v>67.05</v>
      </c>
      <c r="CV128" s="297">
        <f t="shared" si="439"/>
        <v>17.400000000000034</v>
      </c>
      <c r="CW128" s="297">
        <f t="shared" si="439"/>
        <v>7.4700000000000131</v>
      </c>
      <c r="CX128" s="297">
        <f t="shared" si="439"/>
        <v>7.7100000000000009</v>
      </c>
      <c r="CY128" s="297">
        <f t="shared" si="439"/>
        <v>17.950000000000003</v>
      </c>
      <c r="CZ128" s="297">
        <f>SUM(CV128:CY128)</f>
        <v>50.530000000000051</v>
      </c>
      <c r="DA128" s="297">
        <f>0.32*(P128-CR128)+1.75*(Q128-CS128)+1.13*(R128-CT128)+1.28*(S128-CU128)</f>
        <v>50.328800000000044</v>
      </c>
      <c r="DB128" s="295" t="s">
        <v>1805</v>
      </c>
      <c r="DC128" s="295">
        <v>4</v>
      </c>
      <c r="DD128" s="295"/>
      <c r="DE128" s="295"/>
    </row>
    <row r="129" spans="1:109" ht="21" customHeight="1">
      <c r="A129" s="268">
        <v>127</v>
      </c>
      <c r="B129" s="319" t="s">
        <v>1481</v>
      </c>
      <c r="C129" s="301" t="s">
        <v>1151</v>
      </c>
      <c r="D129" s="302" t="s">
        <v>7</v>
      </c>
      <c r="E129" s="303" t="s">
        <v>170</v>
      </c>
      <c r="F129" s="327"/>
      <c r="G129" s="328"/>
      <c r="H129" s="306" t="s">
        <v>448</v>
      </c>
      <c r="I129" s="320">
        <v>26</v>
      </c>
      <c r="J129" s="320">
        <v>34</v>
      </c>
      <c r="K129" s="320">
        <v>40</v>
      </c>
      <c r="L129" s="320">
        <v>62</v>
      </c>
      <c r="M129" s="306" t="s">
        <v>59</v>
      </c>
      <c r="N129" s="307">
        <f t="shared" si="247"/>
        <v>162</v>
      </c>
      <c r="O129" s="321">
        <v>3984</v>
      </c>
      <c r="P129" s="322">
        <v>356.3</v>
      </c>
      <c r="Q129" s="323">
        <v>78.349999999999994</v>
      </c>
      <c r="R129" s="323">
        <v>67.650000000000006</v>
      </c>
      <c r="S129" s="323">
        <v>74.41</v>
      </c>
      <c r="T129" s="323"/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393"/>
        <v>100000</v>
      </c>
      <c r="AL129" s="316">
        <f>VLOOKUP(D129&amp;E129,计算辅助页面!$V$5:$Y$18,3,0)</f>
        <v>5</v>
      </c>
      <c r="AM129" s="317">
        <f t="shared" si="394"/>
        <v>300000</v>
      </c>
      <c r="AN129" s="317">
        <f>VLOOKUP(D129&amp;E129,计算辅助页面!$V$5:$Y$18,4,0)</f>
        <v>2</v>
      </c>
      <c r="AO129" s="304">
        <f t="shared" si="395"/>
        <v>6000000</v>
      </c>
      <c r="AP129" s="318">
        <f t="shared" si="396"/>
        <v>12369280</v>
      </c>
      <c r="AQ129" s="288" t="s">
        <v>565</v>
      </c>
      <c r="AR129" s="289" t="str">
        <f t="shared" si="384"/>
        <v>Reventon Roadster🔑</v>
      </c>
      <c r="AS129" s="290" t="s">
        <v>1143</v>
      </c>
      <c r="AT129" s="291" t="s">
        <v>1152</v>
      </c>
      <c r="AU129" s="328" t="s">
        <v>703</v>
      </c>
      <c r="AW129" s="292">
        <v>371</v>
      </c>
      <c r="AY129" s="292">
        <v>489</v>
      </c>
      <c r="AZ129" s="292" t="s">
        <v>1076</v>
      </c>
      <c r="BA129" s="477">
        <f>BF129-O129</f>
        <v>151</v>
      </c>
      <c r="BB129" s="476">
        <f>BK129</f>
        <v>1.6999999999999886</v>
      </c>
      <c r="BC129" s="472">
        <f t="shared" ref="BC129" si="444">BL129</f>
        <v>0.95000000000000284</v>
      </c>
      <c r="BD129" s="472">
        <f t="shared" ref="BD129" si="445">BM129</f>
        <v>1.75</v>
      </c>
      <c r="BE129" s="472">
        <f t="shared" ref="BE129" si="446">BN129</f>
        <v>1.9900000000000091</v>
      </c>
      <c r="BF129" s="474">
        <v>4135</v>
      </c>
      <c r="BG129" s="476">
        <v>358</v>
      </c>
      <c r="BH129" s="480">
        <v>79.3</v>
      </c>
      <c r="BI129" s="480">
        <v>69.400000000000006</v>
      </c>
      <c r="BJ129" s="480">
        <v>76.400000000000006</v>
      </c>
      <c r="BK129" s="473">
        <f t="shared" si="235"/>
        <v>1.6999999999999886</v>
      </c>
      <c r="BL129" s="473">
        <f t="shared" si="236"/>
        <v>0.95000000000000284</v>
      </c>
      <c r="BM129" s="473">
        <f t="shared" si="237"/>
        <v>1.75</v>
      </c>
      <c r="BN129" s="473">
        <f t="shared" si="238"/>
        <v>1.9900000000000091</v>
      </c>
      <c r="BO129" s="483">
        <v>6</v>
      </c>
      <c r="BP129" s="293"/>
      <c r="BQ129" s="293"/>
      <c r="BR129" s="293"/>
      <c r="BS129" s="293"/>
      <c r="BT129" s="293"/>
      <c r="BU129" s="293"/>
      <c r="BV129" s="293"/>
      <c r="BW129" s="293"/>
      <c r="BX129" s="293"/>
      <c r="BY129" s="293"/>
      <c r="BZ129" s="293"/>
      <c r="CA129" s="293">
        <v>1</v>
      </c>
      <c r="CB129" s="293"/>
      <c r="CC129" s="293">
        <v>1</v>
      </c>
      <c r="CD129" s="293">
        <v>1</v>
      </c>
      <c r="CE129" s="293"/>
      <c r="CF129" s="293"/>
      <c r="CG129" s="293" t="s">
        <v>1162</v>
      </c>
      <c r="CH129" s="293"/>
      <c r="CI129" s="293"/>
      <c r="CJ129" s="294" t="s">
        <v>1159</v>
      </c>
      <c r="CK129" s="294"/>
      <c r="CL129" s="294"/>
      <c r="CM129" s="294"/>
      <c r="CN129" s="294"/>
      <c r="CO129" s="295"/>
      <c r="CP129" s="295"/>
      <c r="CQ129" s="295"/>
      <c r="CR129" s="296"/>
      <c r="CS129" s="297"/>
      <c r="CT129" s="297"/>
      <c r="CU129" s="297"/>
      <c r="CV129" s="297"/>
      <c r="CW129" s="297"/>
      <c r="CX129" s="297"/>
      <c r="CY129" s="297"/>
      <c r="CZ129" s="297"/>
      <c r="DA129" s="297"/>
      <c r="DB129" s="295" t="s">
        <v>1805</v>
      </c>
      <c r="DC129" s="295">
        <v>3</v>
      </c>
      <c r="DD129" s="295"/>
      <c r="DE129" s="295"/>
    </row>
    <row r="130" spans="1:109" ht="21" customHeight="1" thickBot="1">
      <c r="A130" s="299">
        <v>128</v>
      </c>
      <c r="B130" s="319" t="s">
        <v>692</v>
      </c>
      <c r="C130" s="301" t="s">
        <v>758</v>
      </c>
      <c r="D130" s="302" t="s">
        <v>7</v>
      </c>
      <c r="E130" s="303" t="s">
        <v>170</v>
      </c>
      <c r="F130" s="304">
        <f>9-LEN(E130)-LEN(SUBSTITUTE(E130,"★",""))</f>
        <v>4</v>
      </c>
      <c r="G130" s="305" t="s">
        <v>167</v>
      </c>
      <c r="H130" s="306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247"/>
        <v>162</v>
      </c>
      <c r="O130" s="321">
        <v>4009</v>
      </c>
      <c r="P130" s="322">
        <v>364.8</v>
      </c>
      <c r="Q130" s="323">
        <v>75.290000000000006</v>
      </c>
      <c r="R130" s="323">
        <v>64.95</v>
      </c>
      <c r="S130" s="323">
        <v>72.260000000000005</v>
      </c>
      <c r="T130" s="323">
        <v>7.37</v>
      </c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393"/>
        <v>100000</v>
      </c>
      <c r="AL130" s="316">
        <f>VLOOKUP(D130&amp;E130,计算辅助页面!$V$5:$Y$18,3,0)</f>
        <v>5</v>
      </c>
      <c r="AM130" s="317">
        <f t="shared" si="394"/>
        <v>300000</v>
      </c>
      <c r="AN130" s="317">
        <f>VLOOKUP(D130&amp;E130,计算辅助页面!$V$5:$Y$18,4,0)</f>
        <v>2</v>
      </c>
      <c r="AO130" s="304">
        <f t="shared" si="395"/>
        <v>6000000</v>
      </c>
      <c r="AP130" s="318">
        <f t="shared" si="396"/>
        <v>12369280</v>
      </c>
      <c r="AQ130" s="288" t="s">
        <v>567</v>
      </c>
      <c r="AR130" s="289" t="str">
        <f t="shared" si="384"/>
        <v>Enzo Ferrari</v>
      </c>
      <c r="AS130" s="290" t="s">
        <v>695</v>
      </c>
      <c r="AT130" s="291" t="s">
        <v>698</v>
      </c>
      <c r="AU130" s="328" t="s">
        <v>703</v>
      </c>
      <c r="AV130" s="292">
        <v>48</v>
      </c>
      <c r="AW130" s="292">
        <v>379</v>
      </c>
      <c r="AY130" s="292">
        <v>503</v>
      </c>
      <c r="AZ130" s="292" t="s">
        <v>1070</v>
      </c>
      <c r="BA130" s="481">
        <v>152</v>
      </c>
      <c r="BB130" s="476">
        <v>1.6</v>
      </c>
      <c r="BC130" s="472">
        <v>0.86</v>
      </c>
      <c r="BD130" s="472">
        <v>1.67</v>
      </c>
      <c r="BE130" s="472">
        <v>1.21</v>
      </c>
      <c r="BF130" s="474">
        <f>BA130+O130</f>
        <v>4161</v>
      </c>
      <c r="BG130" s="476">
        <f t="shared" ref="BG130" si="447">BB130+P130</f>
        <v>366.40000000000003</v>
      </c>
      <c r="BH130" s="480">
        <f t="shared" ref="BH130" si="448">BC130+Q130</f>
        <v>76.150000000000006</v>
      </c>
      <c r="BI130" s="480">
        <f t="shared" ref="BI130" si="449">BD130+R130</f>
        <v>66.62</v>
      </c>
      <c r="BJ130" s="480">
        <f t="shared" ref="BJ130" si="450">BE130+S130</f>
        <v>73.47</v>
      </c>
      <c r="BK130" s="473">
        <f t="shared" si="235"/>
        <v>1.6000000000000227</v>
      </c>
      <c r="BL130" s="473">
        <f t="shared" si="236"/>
        <v>0.85999999999999943</v>
      </c>
      <c r="BM130" s="473">
        <f t="shared" si="237"/>
        <v>1.6700000000000017</v>
      </c>
      <c r="BN130" s="473">
        <f t="shared" si="238"/>
        <v>1.2099999999999937</v>
      </c>
      <c r="BO130" s="483">
        <v>1</v>
      </c>
      <c r="BP130" s="293"/>
      <c r="BQ130" s="293"/>
      <c r="BR130" s="293"/>
      <c r="BS130" s="293"/>
      <c r="BT130" s="293"/>
      <c r="BU130" s="293"/>
      <c r="BV130" s="293">
        <v>1</v>
      </c>
      <c r="BW130" s="293"/>
      <c r="BX130" s="293"/>
      <c r="BY130" s="293"/>
      <c r="BZ130" s="293"/>
      <c r="CA130" s="293"/>
      <c r="CB130" s="293"/>
      <c r="CC130" s="293"/>
      <c r="CD130" s="293">
        <v>1</v>
      </c>
      <c r="CE130" s="293"/>
      <c r="CF130" s="293"/>
      <c r="CG130" s="293"/>
      <c r="CH130" s="293"/>
      <c r="CI130" s="293"/>
      <c r="CJ130" s="294" t="s">
        <v>1482</v>
      </c>
      <c r="CK130" s="294"/>
      <c r="CL130" s="294"/>
      <c r="CM130" s="294"/>
      <c r="CN130" s="294"/>
      <c r="CP130" s="295">
        <v>1</v>
      </c>
      <c r="CQ130" s="295"/>
      <c r="CR130" s="296">
        <v>350</v>
      </c>
      <c r="CS130" s="297">
        <v>67.150000000000006</v>
      </c>
      <c r="CT130" s="297">
        <v>49.16</v>
      </c>
      <c r="CU130" s="297">
        <v>60.88</v>
      </c>
      <c r="CV130" s="297">
        <f>P130-CR130</f>
        <v>14.800000000000011</v>
      </c>
      <c r="CW130" s="297">
        <f>Q130-CS130</f>
        <v>8.14</v>
      </c>
      <c r="CX130" s="297">
        <f>R130-CT130</f>
        <v>15.790000000000006</v>
      </c>
      <c r="CY130" s="297">
        <f>S130-CU130</f>
        <v>11.380000000000003</v>
      </c>
      <c r="CZ130" s="297">
        <f>SUM(CV130:CY130)</f>
        <v>50.110000000000021</v>
      </c>
      <c r="DA130" s="297">
        <f>0.32*(P130-CR130)+1.75*(Q130-CS130)+1.13*(R130-CT130)+1.28*(S130-CU130)</f>
        <v>51.390100000000011</v>
      </c>
      <c r="DB130" s="295"/>
      <c r="DC130" s="295"/>
      <c r="DD130" s="295"/>
      <c r="DE130" s="295"/>
    </row>
    <row r="131" spans="1:109" ht="21" customHeight="1">
      <c r="A131" s="268">
        <v>129</v>
      </c>
      <c r="B131" s="319" t="s">
        <v>1098</v>
      </c>
      <c r="C131" s="301" t="s">
        <v>1099</v>
      </c>
      <c r="D131" s="302" t="s">
        <v>7</v>
      </c>
      <c r="E131" s="303" t="s">
        <v>170</v>
      </c>
      <c r="F131" s="327"/>
      <c r="G131" s="328"/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247"/>
        <v>162</v>
      </c>
      <c r="O131" s="321">
        <v>4022</v>
      </c>
      <c r="P131" s="322">
        <v>363.5</v>
      </c>
      <c r="Q131" s="323">
        <v>79.34</v>
      </c>
      <c r="R131" s="323">
        <v>68.7</v>
      </c>
      <c r="S131" s="323">
        <v>56.61</v>
      </c>
      <c r="T131" s="323">
        <v>5.4</v>
      </c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393"/>
        <v>100000</v>
      </c>
      <c r="AL131" s="316">
        <f>VLOOKUP(D131&amp;E131,计算辅助页面!$V$5:$Y$18,3,0)</f>
        <v>5</v>
      </c>
      <c r="AM131" s="317">
        <f t="shared" si="394"/>
        <v>300000</v>
      </c>
      <c r="AN131" s="317">
        <f>VLOOKUP(D131&amp;E131,计算辅助页面!$V$5:$Y$18,4,0)</f>
        <v>2</v>
      </c>
      <c r="AO131" s="304">
        <f t="shared" si="395"/>
        <v>6000000</v>
      </c>
      <c r="AP131" s="318">
        <f t="shared" si="396"/>
        <v>12369280</v>
      </c>
      <c r="AQ131" s="288" t="s">
        <v>566</v>
      </c>
      <c r="AR131" s="289" t="str">
        <f t="shared" si="384"/>
        <v>One77</v>
      </c>
      <c r="AS131" s="290" t="s">
        <v>1093</v>
      </c>
      <c r="AT131" s="291" t="s">
        <v>1100</v>
      </c>
      <c r="AU131" s="328" t="s">
        <v>703</v>
      </c>
      <c r="AV131" s="292">
        <v>29</v>
      </c>
      <c r="AW131" s="292">
        <v>378</v>
      </c>
      <c r="AY131" s="292">
        <v>501</v>
      </c>
      <c r="AZ131" s="292" t="s">
        <v>1070</v>
      </c>
      <c r="BA131" s="481">
        <v>152</v>
      </c>
      <c r="BB131" s="476">
        <v>1</v>
      </c>
      <c r="BC131" s="472">
        <v>0.86</v>
      </c>
      <c r="BD131" s="472">
        <v>1.61</v>
      </c>
      <c r="BE131" s="472">
        <v>1.89</v>
      </c>
      <c r="BF131" s="474">
        <f>BA131+O131</f>
        <v>4174</v>
      </c>
      <c r="BG131" s="476">
        <f t="shared" ref="BG131" si="451">BB131+P131</f>
        <v>364.5</v>
      </c>
      <c r="BH131" s="480">
        <f t="shared" ref="BH131" si="452">BC131+Q131</f>
        <v>80.2</v>
      </c>
      <c r="BI131" s="480">
        <f t="shared" ref="BI131" si="453">BD131+R131</f>
        <v>70.31</v>
      </c>
      <c r="BJ131" s="480">
        <f t="shared" ref="BJ131" si="454">BE131+S131</f>
        <v>58.5</v>
      </c>
      <c r="BK131" s="473">
        <f t="shared" si="235"/>
        <v>1</v>
      </c>
      <c r="BL131" s="473">
        <f t="shared" si="236"/>
        <v>0.85999999999999943</v>
      </c>
      <c r="BM131" s="473">
        <f t="shared" si="237"/>
        <v>1.6099999999999994</v>
      </c>
      <c r="BN131" s="473">
        <f t="shared" si="238"/>
        <v>1.8900000000000006</v>
      </c>
      <c r="BO131" s="483">
        <v>1</v>
      </c>
      <c r="BP131" s="293"/>
      <c r="BQ131" s="293"/>
      <c r="BR131" s="293"/>
      <c r="BS131" s="293"/>
      <c r="BT131" s="293"/>
      <c r="BU131" s="293"/>
      <c r="BV131" s="293">
        <v>1</v>
      </c>
      <c r="BW131" s="293"/>
      <c r="BX131" s="293"/>
      <c r="BY131" s="293"/>
      <c r="BZ131" s="293"/>
      <c r="CA131" s="293"/>
      <c r="CB131" s="293"/>
      <c r="CC131" s="293"/>
      <c r="CD131" s="293"/>
      <c r="CE131" s="293"/>
      <c r="CF131" s="293"/>
      <c r="CG131" s="293"/>
      <c r="CH131" s="293"/>
      <c r="CI131" s="293"/>
      <c r="CJ131" s="294" t="s">
        <v>1139</v>
      </c>
      <c r="CK131" s="294"/>
      <c r="CL131" s="294"/>
      <c r="CM131" s="294"/>
      <c r="CN131" s="294"/>
      <c r="CP131" s="295"/>
      <c r="CQ131" s="295"/>
      <c r="CR131" s="296"/>
      <c r="CS131" s="297"/>
      <c r="CT131" s="297"/>
      <c r="CU131" s="297"/>
      <c r="CV131" s="297"/>
      <c r="CW131" s="297"/>
      <c r="CX131" s="297"/>
      <c r="CY131" s="297"/>
      <c r="CZ131" s="297"/>
      <c r="DA131" s="297"/>
      <c r="DB131" s="295" t="s">
        <v>1805</v>
      </c>
      <c r="DC131" s="295">
        <v>3</v>
      </c>
      <c r="DD131" s="295"/>
      <c r="DE131" s="295"/>
    </row>
    <row r="132" spans="1:109" ht="21" customHeight="1" thickBot="1">
      <c r="A132" s="299">
        <v>130</v>
      </c>
      <c r="B132" s="319" t="s">
        <v>1796</v>
      </c>
      <c r="C132" s="301" t="s">
        <v>1787</v>
      </c>
      <c r="D132" s="302" t="s">
        <v>177</v>
      </c>
      <c r="E132" s="303" t="s">
        <v>78</v>
      </c>
      <c r="F132" s="327"/>
      <c r="G132" s="328"/>
      <c r="H132" s="320">
        <v>45</v>
      </c>
      <c r="I132" s="306">
        <v>17</v>
      </c>
      <c r="J132" s="306">
        <v>23</v>
      </c>
      <c r="K132" s="306">
        <v>32</v>
      </c>
      <c r="L132" s="306">
        <v>45</v>
      </c>
      <c r="M132" s="306" t="s">
        <v>59</v>
      </c>
      <c r="N132" s="307">
        <f t="shared" ref="N132" si="455">IF(COUNTBLANK(H132:M132),"",SUM(H132:M132))</f>
        <v>162</v>
      </c>
      <c r="O132" s="321">
        <v>4046</v>
      </c>
      <c r="P132" s="322">
        <v>327.5</v>
      </c>
      <c r="Q132" s="323">
        <v>85.06</v>
      </c>
      <c r="R132" s="323">
        <v>80.95</v>
      </c>
      <c r="S132" s="323">
        <v>77.819999999999993</v>
      </c>
      <c r="T132" s="323"/>
      <c r="U132" s="324"/>
      <c r="V132" s="325"/>
      <c r="W132" s="325"/>
      <c r="X132" s="333"/>
      <c r="Y132" s="333"/>
      <c r="Z132" s="420"/>
      <c r="AA132" s="333"/>
      <c r="AB132" s="333"/>
      <c r="AC132" s="333"/>
      <c r="AD132" s="333"/>
      <c r="AE132" s="333"/>
      <c r="AF132" s="333"/>
      <c r="AG132" s="333"/>
      <c r="AH132" s="327"/>
      <c r="AI132" s="326"/>
      <c r="AJ132" s="429"/>
      <c r="AK132" s="336"/>
      <c r="AL132" s="336"/>
      <c r="AM132" s="337"/>
      <c r="AN132" s="337"/>
      <c r="AO132" s="327"/>
      <c r="AP132" s="318"/>
      <c r="AQ132" s="288" t="s">
        <v>561</v>
      </c>
      <c r="AR132" s="289" t="str">
        <f>TRIM(RIGHT(B132,LEN(B132)-LEN(AQ132)-1))</f>
        <v>911 GTS Security [估算]</v>
      </c>
      <c r="AS132" s="290" t="s">
        <v>1740</v>
      </c>
      <c r="AT132" s="291" t="s">
        <v>1788</v>
      </c>
      <c r="AU132" s="328" t="s">
        <v>703</v>
      </c>
      <c r="AZ132" s="292" t="s">
        <v>1483</v>
      </c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/>
      <c r="CJ132" s="294"/>
      <c r="CK132" s="294"/>
      <c r="CL132" s="294"/>
      <c r="CM132" s="294"/>
      <c r="CN132" s="294"/>
      <c r="CO132" s="295"/>
      <c r="CP132" s="295"/>
      <c r="CQ132" s="295"/>
      <c r="CR132" s="296"/>
      <c r="CS132" s="297"/>
      <c r="CT132" s="297"/>
      <c r="CU132" s="297"/>
      <c r="CV132" s="297"/>
      <c r="CW132" s="297"/>
      <c r="CX132" s="297"/>
      <c r="CY132" s="297"/>
      <c r="CZ132" s="297"/>
      <c r="DA132" s="297"/>
      <c r="DB132" s="295"/>
      <c r="DC132" s="295"/>
      <c r="DD132" s="295"/>
      <c r="DE132" s="295"/>
    </row>
    <row r="133" spans="1:109" ht="21" customHeight="1">
      <c r="A133" s="268">
        <v>131</v>
      </c>
      <c r="B133" s="300" t="s">
        <v>179</v>
      </c>
      <c r="C133" s="301" t="s">
        <v>759</v>
      </c>
      <c r="D133" s="302" t="s">
        <v>177</v>
      </c>
      <c r="E133" s="303" t="s">
        <v>78</v>
      </c>
      <c r="F133" s="304">
        <f>9-LEN(E133)-LEN(SUBSTITUTE(E133,"★",""))</f>
        <v>4</v>
      </c>
      <c r="G133" s="305" t="s">
        <v>167</v>
      </c>
      <c r="H133" s="306">
        <v>30</v>
      </c>
      <c r="I133" s="306">
        <v>9</v>
      </c>
      <c r="J133" s="306">
        <v>13</v>
      </c>
      <c r="K133" s="306">
        <v>21</v>
      </c>
      <c r="L133" s="306">
        <v>32</v>
      </c>
      <c r="M133" s="306" t="s">
        <v>59</v>
      </c>
      <c r="N133" s="307">
        <f t="shared" si="247"/>
        <v>105</v>
      </c>
      <c r="O133" s="308">
        <v>4047</v>
      </c>
      <c r="P133" s="309">
        <v>374.1</v>
      </c>
      <c r="Q133" s="310">
        <v>80.319999999999993</v>
      </c>
      <c r="R133" s="310">
        <v>58.13</v>
      </c>
      <c r="S133" s="310">
        <v>60.57</v>
      </c>
      <c r="T133" s="310">
        <v>5.8160000000000007</v>
      </c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393"/>
        <v>100000</v>
      </c>
      <c r="AL133" s="316">
        <f>VLOOKUP(D133&amp;E133,计算辅助页面!$V$5:$Y$18,3,0)</f>
        <v>5</v>
      </c>
      <c r="AM133" s="317">
        <f t="shared" si="394"/>
        <v>300000</v>
      </c>
      <c r="AN133" s="317">
        <f>VLOOKUP(D133&amp;E133,计算辅助页面!$V$5:$Y$18,4,0)</f>
        <v>2</v>
      </c>
      <c r="AO133" s="304">
        <f t="shared" si="395"/>
        <v>6000000</v>
      </c>
      <c r="AP133" s="318">
        <f t="shared" si="396"/>
        <v>12369280</v>
      </c>
      <c r="AQ133" s="288" t="s">
        <v>713</v>
      </c>
      <c r="AR133" s="289" t="str">
        <f t="shared" si="384"/>
        <v>N</v>
      </c>
      <c r="AS133" s="290" t="s">
        <v>929</v>
      </c>
      <c r="AT133" s="291" t="s">
        <v>667</v>
      </c>
      <c r="AU133" s="328" t="s">
        <v>703</v>
      </c>
      <c r="AV133" s="292">
        <v>14</v>
      </c>
      <c r="AW133" s="292">
        <v>389</v>
      </c>
      <c r="AY133" s="292">
        <v>520</v>
      </c>
      <c r="AZ133" s="292" t="s">
        <v>1479</v>
      </c>
      <c r="BA133" s="477">
        <v>153</v>
      </c>
      <c r="BB133" s="476">
        <v>1.5</v>
      </c>
      <c r="BC133" s="472">
        <v>0.78</v>
      </c>
      <c r="BD133" s="472">
        <v>1.67</v>
      </c>
      <c r="BE133" s="472">
        <v>1.38</v>
      </c>
      <c r="BF133" s="474">
        <f>BA133+O133</f>
        <v>4200</v>
      </c>
      <c r="BG133" s="476">
        <f t="shared" ref="BG133:BG134" si="456">BB133+P133</f>
        <v>375.6</v>
      </c>
      <c r="BH133" s="480">
        <f t="shared" ref="BH133:BH134" si="457">BC133+Q133</f>
        <v>81.099999999999994</v>
      </c>
      <c r="BI133" s="480">
        <f t="shared" ref="BI133:BI134" si="458">BD133+R133</f>
        <v>59.800000000000004</v>
      </c>
      <c r="BJ133" s="480">
        <f t="shared" ref="BJ133:BJ134" si="459">BE133+S133</f>
        <v>61.95</v>
      </c>
      <c r="BK133" s="473">
        <f t="shared" si="235"/>
        <v>1.5</v>
      </c>
      <c r="BL133" s="473">
        <f t="shared" si="236"/>
        <v>0.78000000000000114</v>
      </c>
      <c r="BM133" s="473">
        <f t="shared" si="237"/>
        <v>1.6700000000000017</v>
      </c>
      <c r="BN133" s="473">
        <f t="shared" si="238"/>
        <v>1.3800000000000026</v>
      </c>
      <c r="BO133" s="483">
        <v>8</v>
      </c>
      <c r="BP133" s="293"/>
      <c r="BQ133" s="293"/>
      <c r="BR133" s="293"/>
      <c r="BS133" s="293">
        <v>1</v>
      </c>
      <c r="BT133" s="293"/>
      <c r="BU133" s="293">
        <v>1</v>
      </c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/>
      <c r="CG133" s="293"/>
      <c r="CH133" s="293"/>
      <c r="CI133" s="293">
        <v>1</v>
      </c>
      <c r="CJ133" s="294" t="s">
        <v>1480</v>
      </c>
      <c r="CK133" s="294"/>
      <c r="CL133" s="294"/>
      <c r="CM133" s="294"/>
      <c r="CN133" s="294"/>
      <c r="CO133" s="295"/>
      <c r="CP133" s="295"/>
      <c r="CQ133" s="295"/>
      <c r="CR133" s="296">
        <v>360</v>
      </c>
      <c r="CS133" s="297">
        <v>73</v>
      </c>
      <c r="CT133" s="297">
        <v>42.36</v>
      </c>
      <c r="CU133" s="297">
        <v>47.57</v>
      </c>
      <c r="CV133" s="297">
        <f t="shared" ref="CV133:CY136" si="460">P133-CR133</f>
        <v>14.100000000000023</v>
      </c>
      <c r="CW133" s="297">
        <f t="shared" si="460"/>
        <v>7.3199999999999932</v>
      </c>
      <c r="CX133" s="297">
        <f t="shared" si="460"/>
        <v>15.770000000000003</v>
      </c>
      <c r="CY133" s="297">
        <f t="shared" si="460"/>
        <v>13</v>
      </c>
      <c r="CZ133" s="297">
        <f>SUM(CV133:CY133)</f>
        <v>50.190000000000019</v>
      </c>
      <c r="DA133" s="297">
        <f>0.32*(P133-CR133)+1.75*(Q133-CS133)+1.13*(R133-CT133)+1.28*(S133-CU133)</f>
        <v>51.7821</v>
      </c>
      <c r="DB133" s="295" t="s">
        <v>1805</v>
      </c>
      <c r="DC133" s="295">
        <v>3</v>
      </c>
      <c r="DD133" s="295"/>
      <c r="DE133" s="295"/>
    </row>
    <row r="134" spans="1:109" ht="21" customHeight="1" thickBot="1">
      <c r="A134" s="299">
        <v>132</v>
      </c>
      <c r="B134" s="300" t="s">
        <v>182</v>
      </c>
      <c r="C134" s="301" t="s">
        <v>760</v>
      </c>
      <c r="D134" s="302" t="s">
        <v>177</v>
      </c>
      <c r="E134" s="303" t="s">
        <v>78</v>
      </c>
      <c r="F134" s="304">
        <f>9-LEN(E134)-LEN(SUBSTITUTE(E134,"★",""))</f>
        <v>4</v>
      </c>
      <c r="G134" s="305" t="s">
        <v>167</v>
      </c>
      <c r="H134" s="306">
        <v>45</v>
      </c>
      <c r="I134" s="306">
        <v>17</v>
      </c>
      <c r="J134" s="306">
        <v>23</v>
      </c>
      <c r="K134" s="306">
        <v>32</v>
      </c>
      <c r="L134" s="306">
        <v>45</v>
      </c>
      <c r="M134" s="306" t="s">
        <v>59</v>
      </c>
      <c r="N134" s="307">
        <f t="shared" si="247"/>
        <v>162</v>
      </c>
      <c r="O134" s="308">
        <v>4058</v>
      </c>
      <c r="P134" s="309">
        <v>353.3</v>
      </c>
      <c r="Q134" s="310">
        <v>78.180000000000007</v>
      </c>
      <c r="R134" s="310">
        <v>66.599999999999994</v>
      </c>
      <c r="S134" s="310">
        <v>79.540000000000006</v>
      </c>
      <c r="T134" s="310">
        <v>9.8169999999999984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393"/>
        <v>100000</v>
      </c>
      <c r="AL134" s="316">
        <f>VLOOKUP(D134&amp;E134,计算辅助页面!$V$5:$Y$18,3,0)</f>
        <v>5</v>
      </c>
      <c r="AM134" s="317">
        <f t="shared" si="394"/>
        <v>300000</v>
      </c>
      <c r="AN134" s="317">
        <f>VLOOKUP(D134&amp;E134,计算辅助页面!$V$5:$Y$18,4,0)</f>
        <v>2</v>
      </c>
      <c r="AO134" s="304">
        <f t="shared" si="395"/>
        <v>6000000</v>
      </c>
      <c r="AP134" s="318">
        <f t="shared" si="396"/>
        <v>12369280</v>
      </c>
      <c r="AQ134" s="288" t="s">
        <v>564</v>
      </c>
      <c r="AR134" s="289" t="str">
        <f t="shared" si="384"/>
        <v>SLR McLaren</v>
      </c>
      <c r="AS134" s="290" t="s">
        <v>931</v>
      </c>
      <c r="AT134" s="291" t="s">
        <v>640</v>
      </c>
      <c r="AU134" s="328" t="s">
        <v>703</v>
      </c>
      <c r="AW134" s="292">
        <v>367</v>
      </c>
      <c r="AY134" s="292">
        <v>484</v>
      </c>
      <c r="AZ134" s="292" t="s">
        <v>1483</v>
      </c>
      <c r="BA134" s="477">
        <v>208</v>
      </c>
      <c r="BB134" s="476">
        <v>2</v>
      </c>
      <c r="BC134" s="472">
        <v>1.1200000000000001</v>
      </c>
      <c r="BD134" s="472">
        <v>2.41</v>
      </c>
      <c r="BE134" s="472">
        <v>2.61</v>
      </c>
      <c r="BF134" s="474">
        <f>BA134+O134</f>
        <v>4266</v>
      </c>
      <c r="BG134" s="476">
        <f t="shared" si="456"/>
        <v>355.3</v>
      </c>
      <c r="BH134" s="480">
        <f t="shared" si="457"/>
        <v>79.300000000000011</v>
      </c>
      <c r="BI134" s="480">
        <f t="shared" si="458"/>
        <v>69.009999999999991</v>
      </c>
      <c r="BJ134" s="480">
        <f t="shared" si="459"/>
        <v>82.15</v>
      </c>
      <c r="BK134" s="473">
        <f t="shared" si="235"/>
        <v>2</v>
      </c>
      <c r="BL134" s="473">
        <f t="shared" si="236"/>
        <v>1.1200000000000045</v>
      </c>
      <c r="BM134" s="473">
        <f t="shared" si="237"/>
        <v>2.4099999999999966</v>
      </c>
      <c r="BN134" s="473">
        <f t="shared" si="238"/>
        <v>2.6099999999999994</v>
      </c>
      <c r="BO134" s="483">
        <v>11</v>
      </c>
      <c r="BP134" s="293"/>
      <c r="BQ134" s="293"/>
      <c r="BR134" s="293"/>
      <c r="BS134" s="293"/>
      <c r="BT134" s="293"/>
      <c r="BU134" s="293"/>
      <c r="BV134" s="293"/>
      <c r="BW134" s="293"/>
      <c r="BX134" s="293">
        <v>1</v>
      </c>
      <c r="BY134" s="293"/>
      <c r="BZ134" s="293"/>
      <c r="CA134" s="293"/>
      <c r="CB134" s="293"/>
      <c r="CC134" s="293"/>
      <c r="CD134" s="293"/>
      <c r="CE134" s="293"/>
      <c r="CF134" s="293"/>
      <c r="CG134" s="293" t="s">
        <v>1420</v>
      </c>
      <c r="CH134" s="293"/>
      <c r="CI134" s="293"/>
      <c r="CJ134" s="294" t="s">
        <v>91</v>
      </c>
      <c r="CK134" s="294"/>
      <c r="CL134" s="294"/>
      <c r="CM134" s="294"/>
      <c r="CN134" s="294"/>
      <c r="CO134" s="295"/>
      <c r="CP134" s="295"/>
      <c r="CQ134" s="295"/>
      <c r="CR134" s="296">
        <v>334</v>
      </c>
      <c r="CS134" s="297">
        <v>67.599999999999994</v>
      </c>
      <c r="CT134" s="297">
        <v>43.84</v>
      </c>
      <c r="CU134" s="297">
        <v>54.93</v>
      </c>
      <c r="CV134" s="297">
        <f t="shared" si="460"/>
        <v>19.300000000000011</v>
      </c>
      <c r="CW134" s="297">
        <f t="shared" si="460"/>
        <v>10.580000000000013</v>
      </c>
      <c r="CX134" s="297">
        <f t="shared" si="460"/>
        <v>22.759999999999991</v>
      </c>
      <c r="CY134" s="297">
        <f t="shared" si="460"/>
        <v>24.610000000000007</v>
      </c>
      <c r="CZ134" s="297">
        <f>SUM(CV134:CY134)</f>
        <v>77.250000000000028</v>
      </c>
      <c r="DA134" s="297">
        <f>0.32*(P134-CR134)+1.75*(Q134-CS134)+1.13*(R134-CT134)+1.28*(S134-CU134)</f>
        <v>81.910600000000017</v>
      </c>
      <c r="DB134" s="295" t="s">
        <v>1805</v>
      </c>
      <c r="DC134" s="295">
        <v>3</v>
      </c>
      <c r="DD134" s="295"/>
      <c r="DE134" s="295"/>
    </row>
    <row r="135" spans="1:109" ht="21" customHeight="1">
      <c r="A135" s="268">
        <v>133</v>
      </c>
      <c r="B135" s="319" t="s">
        <v>377</v>
      </c>
      <c r="C135" s="301" t="s">
        <v>761</v>
      </c>
      <c r="D135" s="302" t="s">
        <v>177</v>
      </c>
      <c r="E135" s="303" t="s">
        <v>78</v>
      </c>
      <c r="F135" s="304">
        <f>9-LEN(E135)-LEN(SUBSTITUTE(E135,"★",""))</f>
        <v>4</v>
      </c>
      <c r="G135" s="305" t="s">
        <v>386</v>
      </c>
      <c r="H135" s="320">
        <v>45</v>
      </c>
      <c r="I135" s="306">
        <v>17</v>
      </c>
      <c r="J135" s="306">
        <v>23</v>
      </c>
      <c r="K135" s="306">
        <v>32</v>
      </c>
      <c r="L135" s="306">
        <v>45</v>
      </c>
      <c r="M135" s="306" t="s">
        <v>59</v>
      </c>
      <c r="N135" s="307">
        <f t="shared" si="247"/>
        <v>162</v>
      </c>
      <c r="O135" s="321">
        <v>4059</v>
      </c>
      <c r="P135" s="322">
        <v>355.4</v>
      </c>
      <c r="Q135" s="323">
        <v>79.16</v>
      </c>
      <c r="R135" s="323">
        <v>70.739999999999995</v>
      </c>
      <c r="S135" s="323">
        <v>73.88</v>
      </c>
      <c r="T135" s="422">
        <v>8</v>
      </c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393"/>
        <v>100000</v>
      </c>
      <c r="AL135" s="316">
        <f>VLOOKUP(D135&amp;E135,计算辅助页面!$V$5:$Y$18,3,0)</f>
        <v>5</v>
      </c>
      <c r="AM135" s="317">
        <f t="shared" si="394"/>
        <v>300000</v>
      </c>
      <c r="AN135" s="317">
        <f>VLOOKUP(D135&amp;E135,计算辅助页面!$V$5:$Y$18,4,0)</f>
        <v>2</v>
      </c>
      <c r="AO135" s="304">
        <f t="shared" si="395"/>
        <v>6000000</v>
      </c>
      <c r="AP135" s="318">
        <f t="shared" si="396"/>
        <v>12369280</v>
      </c>
      <c r="AQ135" s="288" t="s">
        <v>566</v>
      </c>
      <c r="AR135" s="289" t="str">
        <f t="shared" si="384"/>
        <v>DBS SuperLeggera</v>
      </c>
      <c r="AS135" s="290" t="s">
        <v>932</v>
      </c>
      <c r="AT135" s="291" t="s">
        <v>643</v>
      </c>
      <c r="AU135" s="328" t="s">
        <v>703</v>
      </c>
      <c r="AV135" s="292">
        <v>16</v>
      </c>
      <c r="AW135" s="292">
        <v>370</v>
      </c>
      <c r="AY135" s="292">
        <v>487</v>
      </c>
      <c r="AZ135" s="292" t="s">
        <v>1479</v>
      </c>
      <c r="BA135" s="481">
        <f>BF135-O135</f>
        <v>175</v>
      </c>
      <c r="BB135" s="476">
        <f>BK135</f>
        <v>1.7000000000000455</v>
      </c>
      <c r="BC135" s="472">
        <f t="shared" ref="BC135" si="461">BL135</f>
        <v>1.0400000000000063</v>
      </c>
      <c r="BD135" s="472">
        <f t="shared" ref="BD135" si="462">BM135</f>
        <v>2.4100000000000108</v>
      </c>
      <c r="BE135" s="472">
        <f t="shared" ref="BE135" si="463">BN135</f>
        <v>2.3700000000000045</v>
      </c>
      <c r="BF135" s="474">
        <v>4234</v>
      </c>
      <c r="BG135" s="476">
        <v>357.1</v>
      </c>
      <c r="BH135" s="480">
        <v>80.2</v>
      </c>
      <c r="BI135" s="480">
        <v>73.150000000000006</v>
      </c>
      <c r="BJ135" s="480">
        <v>76.25</v>
      </c>
      <c r="BK135" s="473">
        <f t="shared" si="235"/>
        <v>1.7000000000000455</v>
      </c>
      <c r="BL135" s="473">
        <f t="shared" si="236"/>
        <v>1.0400000000000063</v>
      </c>
      <c r="BM135" s="473">
        <f t="shared" si="237"/>
        <v>2.4100000000000108</v>
      </c>
      <c r="BN135" s="473">
        <f t="shared" si="238"/>
        <v>2.3700000000000045</v>
      </c>
      <c r="BO135" s="483">
        <v>6</v>
      </c>
      <c r="BP135" s="293"/>
      <c r="BQ135" s="293"/>
      <c r="BR135" s="293"/>
      <c r="BS135" s="293">
        <v>1</v>
      </c>
      <c r="BT135" s="293"/>
      <c r="BU135" s="293"/>
      <c r="BV135" s="293"/>
      <c r="BW135" s="293"/>
      <c r="BX135" s="293"/>
      <c r="BY135" s="293"/>
      <c r="BZ135" s="293"/>
      <c r="CA135" s="293"/>
      <c r="CB135" s="293"/>
      <c r="CC135" s="293"/>
      <c r="CD135" s="293"/>
      <c r="CE135" s="293"/>
      <c r="CF135" s="293"/>
      <c r="CG135" s="293"/>
      <c r="CH135" s="293"/>
      <c r="CI135" s="293">
        <v>1</v>
      </c>
      <c r="CJ135" s="294" t="s">
        <v>1484</v>
      </c>
      <c r="CK135" s="294"/>
      <c r="CL135" s="294"/>
      <c r="CM135" s="294"/>
      <c r="CN135" s="294"/>
      <c r="CO135" s="295"/>
      <c r="CP135" s="295"/>
      <c r="CQ135" s="295"/>
      <c r="CR135" s="296">
        <v>339</v>
      </c>
      <c r="CS135" s="297">
        <v>69.400000000000006</v>
      </c>
      <c r="CT135" s="297">
        <v>48.04</v>
      </c>
      <c r="CU135" s="297">
        <v>51.53</v>
      </c>
      <c r="CV135" s="297">
        <f t="shared" si="460"/>
        <v>16.399999999999977</v>
      </c>
      <c r="CW135" s="297">
        <f t="shared" si="460"/>
        <v>9.7599999999999909</v>
      </c>
      <c r="CX135" s="297">
        <f t="shared" si="460"/>
        <v>22.699999999999996</v>
      </c>
      <c r="CY135" s="297">
        <f t="shared" si="460"/>
        <v>22.349999999999994</v>
      </c>
      <c r="CZ135" s="297">
        <f>SUM(CV135:CY135)</f>
        <v>71.209999999999951</v>
      </c>
      <c r="DA135" s="297">
        <f>0.32*(P135-CR135)+1.75*(Q135-CS135)+1.13*(R135-CT135)+1.28*(S135-CU135)</f>
        <v>76.586999999999961</v>
      </c>
      <c r="DB135" s="295"/>
      <c r="DC135" s="295"/>
      <c r="DD135" s="295"/>
      <c r="DE135" s="295"/>
    </row>
    <row r="136" spans="1:109" ht="21" customHeight="1" thickBot="1">
      <c r="A136" s="299">
        <v>134</v>
      </c>
      <c r="B136" s="319" t="s">
        <v>1485</v>
      </c>
      <c r="C136" s="301" t="s">
        <v>868</v>
      </c>
      <c r="D136" s="302" t="s">
        <v>177</v>
      </c>
      <c r="E136" s="303" t="s">
        <v>78</v>
      </c>
      <c r="F136" s="327"/>
      <c r="G136" s="328"/>
      <c r="H136" s="306" t="s">
        <v>448</v>
      </c>
      <c r="I136" s="320">
        <v>26</v>
      </c>
      <c r="J136" s="320">
        <v>35</v>
      </c>
      <c r="K136" s="320">
        <v>40</v>
      </c>
      <c r="L136" s="320">
        <v>62</v>
      </c>
      <c r="M136" s="306" t="s">
        <v>59</v>
      </c>
      <c r="N136" s="307">
        <f t="shared" si="247"/>
        <v>163</v>
      </c>
      <c r="O136" s="321">
        <v>4061</v>
      </c>
      <c r="P136" s="322">
        <v>340.5</v>
      </c>
      <c r="Q136" s="323">
        <v>85.1</v>
      </c>
      <c r="R136" s="323">
        <v>75.81</v>
      </c>
      <c r="S136" s="323">
        <v>74.78</v>
      </c>
      <c r="T136" s="422"/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393"/>
        <v>100000</v>
      </c>
      <c r="AL136" s="316">
        <f>VLOOKUP(D136&amp;E136,计算辅助页面!$V$5:$Y$18,3,0)</f>
        <v>5</v>
      </c>
      <c r="AM136" s="317">
        <f t="shared" si="394"/>
        <v>300000</v>
      </c>
      <c r="AN136" s="317">
        <f>VLOOKUP(D136&amp;E136,计算辅助页面!$V$5:$Y$18,4,0)</f>
        <v>2</v>
      </c>
      <c r="AO136" s="304">
        <f t="shared" si="395"/>
        <v>6000000</v>
      </c>
      <c r="AP136" s="318">
        <f t="shared" si="396"/>
        <v>12369280</v>
      </c>
      <c r="AQ136" s="288" t="s">
        <v>565</v>
      </c>
      <c r="AR136" s="289" t="str">
        <f t="shared" si="384"/>
        <v>Essenza SCV12🔑</v>
      </c>
      <c r="AS136" s="290" t="s">
        <v>876</v>
      </c>
      <c r="AT136" s="291" t="s">
        <v>884</v>
      </c>
      <c r="AU136" s="328" t="s">
        <v>703</v>
      </c>
      <c r="AW136" s="292">
        <v>355</v>
      </c>
      <c r="AY136" s="292">
        <v>462</v>
      </c>
      <c r="AZ136" s="292" t="s">
        <v>1076</v>
      </c>
      <c r="BA136" s="481">
        <v>165</v>
      </c>
      <c r="BB136" s="476">
        <v>2.4</v>
      </c>
      <c r="BC136" s="472">
        <v>0.95</v>
      </c>
      <c r="BD136" s="472">
        <v>2.79</v>
      </c>
      <c r="BE136" s="472">
        <v>2.85</v>
      </c>
      <c r="BF136" s="474">
        <f>BA136+O136</f>
        <v>4226</v>
      </c>
      <c r="BG136" s="476">
        <f t="shared" ref="BG136" si="464">BB136+P136</f>
        <v>342.9</v>
      </c>
      <c r="BH136" s="480">
        <f t="shared" ref="BH136" si="465">BC136+Q136</f>
        <v>86.05</v>
      </c>
      <c r="BI136" s="480">
        <f t="shared" ref="BI136" si="466">BD136+R136</f>
        <v>78.600000000000009</v>
      </c>
      <c r="BJ136" s="480">
        <f t="shared" ref="BJ136" si="467">BE136+S136</f>
        <v>77.63</v>
      </c>
      <c r="BK136" s="473">
        <f t="shared" si="235"/>
        <v>2.3999999999999773</v>
      </c>
      <c r="BL136" s="473">
        <f t="shared" si="236"/>
        <v>0.95000000000000284</v>
      </c>
      <c r="BM136" s="473">
        <f t="shared" si="237"/>
        <v>2.7900000000000063</v>
      </c>
      <c r="BN136" s="473">
        <f t="shared" si="238"/>
        <v>2.8499999999999943</v>
      </c>
      <c r="BO136" s="483">
        <v>1</v>
      </c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/>
      <c r="CA136" s="293">
        <v>1</v>
      </c>
      <c r="CB136" s="293"/>
      <c r="CC136" s="293">
        <v>1</v>
      </c>
      <c r="CD136" s="293">
        <v>1</v>
      </c>
      <c r="CE136" s="293"/>
      <c r="CF136" s="293"/>
      <c r="CG136" s="293"/>
      <c r="CH136" s="293"/>
      <c r="CI136" s="293"/>
      <c r="CJ136" s="294" t="s">
        <v>1159</v>
      </c>
      <c r="CK136" s="294"/>
      <c r="CL136" s="294"/>
      <c r="CM136" s="294"/>
      <c r="CN136" s="294"/>
      <c r="CO136" s="295"/>
      <c r="CP136" s="295"/>
      <c r="CQ136" s="295"/>
      <c r="CR136" s="296">
        <v>318</v>
      </c>
      <c r="CS136" s="297">
        <v>76.150000000000006</v>
      </c>
      <c r="CT136" s="297">
        <v>49.51</v>
      </c>
      <c r="CU136" s="297">
        <v>47.37</v>
      </c>
      <c r="CV136" s="297">
        <f t="shared" si="460"/>
        <v>22.5</v>
      </c>
      <c r="CW136" s="297">
        <f t="shared" si="460"/>
        <v>8.9499999999999886</v>
      </c>
      <c r="CX136" s="297">
        <f t="shared" si="460"/>
        <v>26.300000000000004</v>
      </c>
      <c r="CY136" s="297">
        <f t="shared" si="460"/>
        <v>27.410000000000004</v>
      </c>
      <c r="CZ136" s="297">
        <f>SUM(CV136:CY136)</f>
        <v>85.16</v>
      </c>
      <c r="DA136" s="297">
        <f>0.32*(P136-CR136)+1.75*(Q136-CS136)+1.13*(R136-CT136)+1.28*(S136-CU136)</f>
        <v>87.666299999999978</v>
      </c>
      <c r="DB136" s="295"/>
      <c r="DC136" s="295"/>
      <c r="DD136" s="295"/>
      <c r="DE136" s="295"/>
    </row>
    <row r="137" spans="1:109" ht="21" customHeight="1">
      <c r="A137" s="268">
        <v>135</v>
      </c>
      <c r="B137" s="319" t="s">
        <v>1777</v>
      </c>
      <c r="C137" s="301" t="s">
        <v>1654</v>
      </c>
      <c r="D137" s="302" t="s">
        <v>1655</v>
      </c>
      <c r="E137" s="303" t="s">
        <v>78</v>
      </c>
      <c r="F137" s="327"/>
      <c r="G137" s="328"/>
      <c r="H137" s="306" t="s">
        <v>448</v>
      </c>
      <c r="I137" s="320">
        <v>26</v>
      </c>
      <c r="J137" s="320">
        <v>35</v>
      </c>
      <c r="K137" s="320">
        <v>40</v>
      </c>
      <c r="L137" s="320">
        <v>62</v>
      </c>
      <c r="M137" s="306" t="s">
        <v>59</v>
      </c>
      <c r="N137" s="307">
        <f t="shared" ref="N137" si="468">IF(COUNTBLANK(H137:M137),"",SUM(H137:M137))</f>
        <v>163</v>
      </c>
      <c r="O137" s="321">
        <v>4062</v>
      </c>
      <c r="P137" s="322">
        <v>353.8</v>
      </c>
      <c r="Q137" s="323">
        <v>85.38</v>
      </c>
      <c r="R137" s="323">
        <v>70.150000000000006</v>
      </c>
      <c r="S137" s="323">
        <v>56.43</v>
      </c>
      <c r="T137" s="422"/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ref="AK137" si="469">IF(AI137,2*AI137,"")</f>
        <v>100000</v>
      </c>
      <c r="AL137" s="316">
        <f>VLOOKUP(D137&amp;E137,计算辅助页面!$V$5:$Y$18,3,0)</f>
        <v>5</v>
      </c>
      <c r="AM137" s="317">
        <f t="shared" ref="AM137" si="470">IF(AN137="×",AN137,IF(AI137,6*AI137,""))</f>
        <v>300000</v>
      </c>
      <c r="AN137" s="317">
        <f>VLOOKUP(D137&amp;E137,计算辅助页面!$V$5:$Y$18,4,0)</f>
        <v>2</v>
      </c>
      <c r="AO137" s="304">
        <f t="shared" ref="AO137" si="471">IF(AI137,IF(AN137="×",4*(AI137*AJ137+AK137*AL137),4*(AI137*AJ137+AK137*AL137+AM137*AN137)),"")</f>
        <v>6000000</v>
      </c>
      <c r="AP137" s="318">
        <f t="shared" ref="AP137" si="472">IF(AND(AH137,AO137),AO137+AH137,"")</f>
        <v>12369280</v>
      </c>
      <c r="AQ137" s="288" t="s">
        <v>565</v>
      </c>
      <c r="AR137" s="289" t="str">
        <f t="shared" si="384"/>
        <v>SC63🔑</v>
      </c>
      <c r="AS137" s="290" t="s">
        <v>1647</v>
      </c>
      <c r="AT137" s="291" t="s">
        <v>1656</v>
      </c>
      <c r="AU137" s="328" t="s">
        <v>703</v>
      </c>
      <c r="AZ137" s="292" t="s">
        <v>1076</v>
      </c>
      <c r="BA137" s="481">
        <f>BF137-O137</f>
        <v>185</v>
      </c>
      <c r="BB137" s="476">
        <f>BK137</f>
        <v>1.5</v>
      </c>
      <c r="BC137" s="472">
        <f t="shared" ref="BC137" si="473">BL137</f>
        <v>1.1200000000000045</v>
      </c>
      <c r="BD137" s="472">
        <f t="shared" ref="BD137" si="474">BM137</f>
        <v>2.7299999999999898</v>
      </c>
      <c r="BE137" s="472">
        <f t="shared" ref="BE137" si="475">BN137</f>
        <v>3.0499999999999972</v>
      </c>
      <c r="BF137" s="474">
        <v>4247</v>
      </c>
      <c r="BG137" s="476">
        <v>355.3</v>
      </c>
      <c r="BH137" s="480">
        <v>86.5</v>
      </c>
      <c r="BI137" s="480">
        <v>72.88</v>
      </c>
      <c r="BJ137" s="480">
        <v>59.48</v>
      </c>
      <c r="BK137" s="473">
        <f t="shared" ref="BK137" si="476">IF(BG137="", "", BG137-P137)</f>
        <v>1.5</v>
      </c>
      <c r="BL137" s="473">
        <f t="shared" ref="BL137" si="477">IF(BH137="", "", BH137-Q137)</f>
        <v>1.1200000000000045</v>
      </c>
      <c r="BM137" s="473">
        <f t="shared" ref="BM137" si="478">IF(BI137="", "", BI137-R137)</f>
        <v>2.7299999999999898</v>
      </c>
      <c r="BN137" s="473">
        <f t="shared" ref="BN137" si="479">IF(BJ137="", "", BJ137-S137)</f>
        <v>3.0499999999999972</v>
      </c>
      <c r="BO137" s="483">
        <v>1</v>
      </c>
      <c r="BP137" s="293"/>
      <c r="BQ137" s="293"/>
      <c r="BR137" s="293"/>
      <c r="BS137" s="293"/>
      <c r="BT137" s="293"/>
      <c r="BU137" s="293"/>
      <c r="BV137" s="293"/>
      <c r="BW137" s="293"/>
      <c r="BX137" s="293"/>
      <c r="BY137" s="293"/>
      <c r="BZ137" s="293"/>
      <c r="CA137" s="293">
        <v>1</v>
      </c>
      <c r="CB137" s="293"/>
      <c r="CC137" s="293">
        <v>1</v>
      </c>
      <c r="CD137" s="293"/>
      <c r="CE137" s="293"/>
      <c r="CF137" s="293"/>
      <c r="CG137" s="293"/>
      <c r="CH137" s="293"/>
      <c r="CI137" s="293"/>
      <c r="CJ137" s="294" t="s">
        <v>1159</v>
      </c>
      <c r="CK137" s="294"/>
      <c r="CL137" s="294"/>
      <c r="CM137" s="294"/>
      <c r="CN137" s="294"/>
      <c r="CO137" s="295"/>
      <c r="CP137" s="295"/>
      <c r="CQ137" s="295"/>
      <c r="CR137" s="296"/>
      <c r="CS137" s="297"/>
      <c r="CT137" s="297"/>
      <c r="CU137" s="297"/>
      <c r="CV137" s="297"/>
      <c r="CW137" s="297"/>
      <c r="CX137" s="297"/>
      <c r="CY137" s="297"/>
      <c r="CZ137" s="297"/>
      <c r="DA137" s="297"/>
      <c r="DB137" s="295"/>
      <c r="DC137" s="295"/>
      <c r="DD137" s="295"/>
      <c r="DE137" s="295"/>
    </row>
    <row r="138" spans="1:109" ht="21" customHeight="1" thickBot="1">
      <c r="A138" s="299">
        <v>136</v>
      </c>
      <c r="B138" s="319" t="s">
        <v>1260</v>
      </c>
      <c r="C138" s="301" t="s">
        <v>1261</v>
      </c>
      <c r="D138" s="302" t="s">
        <v>177</v>
      </c>
      <c r="E138" s="303" t="s">
        <v>78</v>
      </c>
      <c r="F138" s="327"/>
      <c r="G138" s="328"/>
      <c r="H138" s="320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si="247"/>
        <v>162</v>
      </c>
      <c r="O138" s="321">
        <v>4075</v>
      </c>
      <c r="P138" s="322">
        <v>340.5</v>
      </c>
      <c r="Q138" s="323">
        <v>86.11</v>
      </c>
      <c r="R138" s="323">
        <v>83.17</v>
      </c>
      <c r="S138" s="323">
        <v>74.540000000000006</v>
      </c>
      <c r="T138" s="422">
        <v>8.6999999999999993</v>
      </c>
      <c r="U138" s="311">
        <v>7820</v>
      </c>
      <c r="V138" s="312">
        <f>VLOOKUP($U138,计算辅助页面!$Z$5:$AM$26,COLUMN()-20,0)</f>
        <v>12800</v>
      </c>
      <c r="W138" s="312">
        <f>VLOOKUP($U138,计算辅助页面!$Z$5:$AM$26,COLUMN()-20,0)</f>
        <v>20400</v>
      </c>
      <c r="X138" s="307">
        <f>VLOOKUP($U138,计算辅助页面!$Z$5:$AM$26,COLUMN()-20,0)</f>
        <v>30600</v>
      </c>
      <c r="Y138" s="307">
        <f>VLOOKUP($U138,计算辅助页面!$Z$5:$AM$26,COLUMN()-20,0)</f>
        <v>44200</v>
      </c>
      <c r="Z138" s="313">
        <f>VLOOKUP($U138,计算辅助页面!$Z$5:$AM$26,COLUMN()-20,0)</f>
        <v>62000</v>
      </c>
      <c r="AA138" s="307">
        <f>VLOOKUP($U138,计算辅助页面!$Z$5:$AM$26,COLUMN()-20,0)</f>
        <v>86500</v>
      </c>
      <c r="AB138" s="307">
        <f>VLOOKUP($U138,计算辅助页面!$Z$5:$AM$26,COLUMN()-20,0)</f>
        <v>121500</v>
      </c>
      <c r="AC138" s="307">
        <f>VLOOKUP($U138,计算辅助页面!$Z$5:$AM$26,COLUMN()-20,0)</f>
        <v>170000</v>
      </c>
      <c r="AD138" s="307">
        <f>VLOOKUP($U138,计算辅助页面!$Z$5:$AM$26,COLUMN()-20,0)</f>
        <v>237500</v>
      </c>
      <c r="AE138" s="307">
        <f>VLOOKUP($U138,计算辅助页面!$Z$5:$AM$26,COLUMN()-20,0)</f>
        <v>333000</v>
      </c>
      <c r="AF138" s="307">
        <f>VLOOKUP($U138,计算辅助页面!$Z$5:$AM$26,COLUMN()-20,0)</f>
        <v>466000</v>
      </c>
      <c r="AG138" s="307" t="str">
        <f>VLOOKUP($U138,计算辅助页面!$Z$5:$AM$26,COLUMN()-20,0)</f>
        <v>×</v>
      </c>
      <c r="AH138" s="304">
        <f>VLOOKUP($U138,计算辅助页面!$Z$5:$AM$26,COLUMN()-20,0)</f>
        <v>6369280</v>
      </c>
      <c r="AI138" s="314">
        <v>50000</v>
      </c>
      <c r="AJ138" s="315">
        <f>VLOOKUP(D138&amp;E138,计算辅助页面!$V$5:$Y$18,2,0)</f>
        <v>8</v>
      </c>
      <c r="AK138" s="316">
        <f t="shared" si="393"/>
        <v>100000</v>
      </c>
      <c r="AL138" s="316">
        <f>VLOOKUP(D138&amp;E138,计算辅助页面!$V$5:$Y$18,3,0)</f>
        <v>5</v>
      </c>
      <c r="AM138" s="317">
        <f t="shared" si="394"/>
        <v>300000</v>
      </c>
      <c r="AN138" s="317">
        <f>VLOOKUP(D138&amp;E138,计算辅助页面!$V$5:$Y$18,4,0)</f>
        <v>2</v>
      </c>
      <c r="AO138" s="304">
        <f t="shared" si="395"/>
        <v>6000000</v>
      </c>
      <c r="AP138" s="318">
        <f t="shared" si="396"/>
        <v>12369280</v>
      </c>
      <c r="AQ138" s="288" t="s">
        <v>568</v>
      </c>
      <c r="AR138" s="289" t="str">
        <f t="shared" si="384"/>
        <v>600LT Spider</v>
      </c>
      <c r="AS138" s="290" t="s">
        <v>1255</v>
      </c>
      <c r="AT138" s="291" t="s">
        <v>1261</v>
      </c>
      <c r="AU138" s="328" t="s">
        <v>703</v>
      </c>
      <c r="AW138" s="292">
        <v>354</v>
      </c>
      <c r="AY138" s="292">
        <v>461</v>
      </c>
      <c r="AZ138" s="292" t="s">
        <v>1299</v>
      </c>
      <c r="BA138" s="477">
        <v>178</v>
      </c>
      <c r="BB138" s="476">
        <v>1.8</v>
      </c>
      <c r="BC138" s="472">
        <v>1.29</v>
      </c>
      <c r="BD138" s="472">
        <v>3.58</v>
      </c>
      <c r="BE138" s="472">
        <v>3.43</v>
      </c>
      <c r="BF138" s="474">
        <f>BA138+O138</f>
        <v>4253</v>
      </c>
      <c r="BG138" s="476">
        <f t="shared" ref="BG138" si="480">BB138+P138</f>
        <v>342.3</v>
      </c>
      <c r="BH138" s="480">
        <f t="shared" ref="BH138" si="481">BC138+Q138</f>
        <v>87.4</v>
      </c>
      <c r="BI138" s="480">
        <f t="shared" ref="BI138" si="482">BD138+R138</f>
        <v>86.75</v>
      </c>
      <c r="BJ138" s="480">
        <f t="shared" ref="BJ138" si="483">BE138+S138</f>
        <v>77.970000000000013</v>
      </c>
      <c r="BK138" s="473">
        <f t="shared" si="235"/>
        <v>1.8000000000000114</v>
      </c>
      <c r="BL138" s="473">
        <f t="shared" si="236"/>
        <v>1.2900000000000063</v>
      </c>
      <c r="BM138" s="473">
        <f t="shared" si="237"/>
        <v>3.5799999999999983</v>
      </c>
      <c r="BN138" s="473">
        <f t="shared" si="238"/>
        <v>3.4300000000000068</v>
      </c>
      <c r="BO138" s="483">
        <v>3</v>
      </c>
      <c r="BP138" s="293"/>
      <c r="BQ138" s="293"/>
      <c r="BR138" s="293"/>
      <c r="BS138" s="293"/>
      <c r="BT138" s="293"/>
      <c r="BU138" s="293"/>
      <c r="BV138" s="293"/>
      <c r="BW138" s="293">
        <v>1</v>
      </c>
      <c r="BX138" s="293"/>
      <c r="BY138" s="293"/>
      <c r="BZ138" s="293"/>
      <c r="CA138" s="293"/>
      <c r="CB138" s="293"/>
      <c r="CC138" s="293"/>
      <c r="CD138" s="293"/>
      <c r="CE138" s="293"/>
      <c r="CF138" s="293"/>
      <c r="CG138" s="293"/>
      <c r="CH138" s="293"/>
      <c r="CI138" s="293"/>
      <c r="CJ138" s="294" t="s">
        <v>1138</v>
      </c>
      <c r="CK138" s="294"/>
      <c r="CL138" s="294"/>
      <c r="CM138" s="294"/>
      <c r="CN138" s="294"/>
      <c r="CO138" s="295"/>
      <c r="CP138" s="295"/>
      <c r="CQ138" s="295"/>
      <c r="CR138" s="296"/>
      <c r="CS138" s="297"/>
      <c r="CT138" s="297"/>
      <c r="CU138" s="297"/>
      <c r="CV138" s="297"/>
      <c r="CW138" s="297"/>
      <c r="CX138" s="297"/>
      <c r="CY138" s="297"/>
      <c r="CZ138" s="297"/>
      <c r="DA138" s="297"/>
      <c r="DB138" s="295" t="s">
        <v>1805</v>
      </c>
      <c r="DC138" s="295">
        <v>2</v>
      </c>
      <c r="DD138" s="295"/>
      <c r="DE138" s="295"/>
    </row>
    <row r="139" spans="1:109" ht="21" customHeight="1">
      <c r="A139" s="268">
        <v>137</v>
      </c>
      <c r="B139" s="319" t="s">
        <v>1486</v>
      </c>
      <c r="C139" s="301" t="s">
        <v>1347</v>
      </c>
      <c r="D139" s="302" t="s">
        <v>177</v>
      </c>
      <c r="E139" s="303" t="s">
        <v>78</v>
      </c>
      <c r="F139" s="327"/>
      <c r="G139" s="328"/>
      <c r="H139" s="306" t="s">
        <v>448</v>
      </c>
      <c r="I139" s="320">
        <v>26</v>
      </c>
      <c r="J139" s="320">
        <v>35</v>
      </c>
      <c r="K139" s="320">
        <v>40</v>
      </c>
      <c r="L139" s="320">
        <v>62</v>
      </c>
      <c r="M139" s="306" t="s">
        <v>59</v>
      </c>
      <c r="N139" s="307">
        <f t="shared" si="247"/>
        <v>163</v>
      </c>
      <c r="O139" s="321">
        <v>4076</v>
      </c>
      <c r="P139" s="322">
        <v>335.4</v>
      </c>
      <c r="Q139" s="323">
        <v>89.3</v>
      </c>
      <c r="R139" s="323">
        <v>83.12</v>
      </c>
      <c r="S139" s="323">
        <v>76.83</v>
      </c>
      <c r="T139" s="422"/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393"/>
        <v>100000</v>
      </c>
      <c r="AL139" s="316">
        <f>VLOOKUP(D139&amp;E139,计算辅助页面!$V$5:$Y$18,3,0)</f>
        <v>5</v>
      </c>
      <c r="AM139" s="317">
        <f t="shared" si="394"/>
        <v>300000</v>
      </c>
      <c r="AN139" s="317">
        <f>VLOOKUP(D139&amp;E139,计算辅助页面!$V$5:$Y$18,4,0)</f>
        <v>2</v>
      </c>
      <c r="AO139" s="304">
        <f t="shared" si="395"/>
        <v>6000000</v>
      </c>
      <c r="AP139" s="318">
        <f t="shared" si="396"/>
        <v>12369280</v>
      </c>
      <c r="AQ139" s="288" t="s">
        <v>568</v>
      </c>
      <c r="AR139" s="289" t="str">
        <f t="shared" si="384"/>
        <v>Solus GT🔑</v>
      </c>
      <c r="AS139" s="290" t="s">
        <v>1342</v>
      </c>
      <c r="AT139" s="291" t="s">
        <v>1346</v>
      </c>
      <c r="AU139" s="328" t="s">
        <v>703</v>
      </c>
      <c r="AW139" s="292">
        <v>349</v>
      </c>
      <c r="AY139" s="292">
        <v>453</v>
      </c>
      <c r="AZ139" s="292" t="s">
        <v>1367</v>
      </c>
      <c r="BA139" s="481">
        <f>BF139-O139</f>
        <v>166</v>
      </c>
      <c r="BB139" s="476">
        <f>BK139</f>
        <v>1.4000000000000341</v>
      </c>
      <c r="BC139" s="472">
        <f t="shared" ref="BC139" si="484">BL139</f>
        <v>1.25</v>
      </c>
      <c r="BD139" s="472">
        <f t="shared" ref="BD139" si="485">BM139</f>
        <v>3.3699999999999903</v>
      </c>
      <c r="BE139" s="472">
        <f t="shared" ref="BE139" si="486">BN139</f>
        <v>4.2000000000000028</v>
      </c>
      <c r="BF139" s="474">
        <v>4242</v>
      </c>
      <c r="BG139" s="476">
        <v>336.8</v>
      </c>
      <c r="BH139" s="480">
        <v>90.55</v>
      </c>
      <c r="BI139" s="480">
        <v>86.49</v>
      </c>
      <c r="BJ139" s="480">
        <v>81.03</v>
      </c>
      <c r="BK139" s="473">
        <f t="shared" si="235"/>
        <v>1.4000000000000341</v>
      </c>
      <c r="BL139" s="473">
        <f t="shared" si="236"/>
        <v>1.25</v>
      </c>
      <c r="BM139" s="473">
        <f t="shared" si="237"/>
        <v>3.3699999999999903</v>
      </c>
      <c r="BN139" s="473">
        <f t="shared" si="238"/>
        <v>4.2000000000000028</v>
      </c>
      <c r="BO139" s="483">
        <v>1</v>
      </c>
      <c r="BP139" s="293"/>
      <c r="BQ139" s="293"/>
      <c r="BR139" s="293"/>
      <c r="BS139" s="293"/>
      <c r="BT139" s="293"/>
      <c r="BU139" s="293"/>
      <c r="BV139" s="293"/>
      <c r="BW139" s="293"/>
      <c r="BX139" s="293"/>
      <c r="BY139" s="293"/>
      <c r="BZ139" s="293"/>
      <c r="CA139" s="293">
        <v>1</v>
      </c>
      <c r="CB139" s="293"/>
      <c r="CC139" s="293">
        <v>1</v>
      </c>
      <c r="CD139" s="293"/>
      <c r="CE139" s="293"/>
      <c r="CF139" s="293"/>
      <c r="CG139" s="293"/>
      <c r="CH139" s="293"/>
      <c r="CI139" s="293"/>
      <c r="CJ139" s="294" t="s">
        <v>1359</v>
      </c>
      <c r="CK139" s="294"/>
      <c r="CL139" s="294"/>
      <c r="CM139" s="294"/>
      <c r="CN139" s="294"/>
      <c r="CO139" s="295"/>
      <c r="CP139" s="295"/>
      <c r="CQ139" s="295"/>
      <c r="CR139" s="296"/>
      <c r="CS139" s="297"/>
      <c r="CT139" s="297"/>
      <c r="CU139" s="297"/>
      <c r="CV139" s="297"/>
      <c r="CW139" s="297"/>
      <c r="CX139" s="297"/>
      <c r="CY139" s="297"/>
      <c r="CZ139" s="297"/>
      <c r="DA139" s="297"/>
      <c r="DB139" s="295"/>
      <c r="DC139" s="295"/>
      <c r="DD139" s="295"/>
      <c r="DE139" s="295"/>
    </row>
    <row r="140" spans="1:109" ht="21" customHeight="1" thickBot="1">
      <c r="A140" s="299">
        <v>138</v>
      </c>
      <c r="B140" s="319" t="s">
        <v>1123</v>
      </c>
      <c r="C140" s="301" t="s">
        <v>1124</v>
      </c>
      <c r="D140" s="302" t="s">
        <v>177</v>
      </c>
      <c r="E140" s="303" t="s">
        <v>78</v>
      </c>
      <c r="F140" s="327"/>
      <c r="G140" s="328"/>
      <c r="H140" s="306">
        <v>45</v>
      </c>
      <c r="I140" s="306">
        <v>17</v>
      </c>
      <c r="J140" s="306">
        <v>23</v>
      </c>
      <c r="K140" s="306">
        <v>32</v>
      </c>
      <c r="L140" s="306">
        <v>45</v>
      </c>
      <c r="M140" s="306" t="s">
        <v>59</v>
      </c>
      <c r="N140" s="307">
        <f t="shared" si="247"/>
        <v>162</v>
      </c>
      <c r="O140" s="321">
        <v>4076</v>
      </c>
      <c r="P140" s="322">
        <v>349.5</v>
      </c>
      <c r="Q140" s="323">
        <v>83.43</v>
      </c>
      <c r="R140" s="323">
        <v>82.74</v>
      </c>
      <c r="S140" s="323">
        <v>69.66</v>
      </c>
      <c r="T140" s="422"/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393"/>
        <v>100000</v>
      </c>
      <c r="AL140" s="316">
        <f>VLOOKUP(D140&amp;E140,计算辅助页面!$V$5:$Y$18,3,0)</f>
        <v>5</v>
      </c>
      <c r="AM140" s="317">
        <f t="shared" si="394"/>
        <v>300000</v>
      </c>
      <c r="AN140" s="317">
        <f>VLOOKUP(D140&amp;E140,计算辅助页面!$V$5:$Y$18,4,0)</f>
        <v>2</v>
      </c>
      <c r="AO140" s="304">
        <f t="shared" si="395"/>
        <v>6000000</v>
      </c>
      <c r="AP140" s="318">
        <f t="shared" si="396"/>
        <v>12369280</v>
      </c>
      <c r="AQ140" s="288" t="s">
        <v>1125</v>
      </c>
      <c r="AR140" s="289" t="str">
        <f t="shared" si="384"/>
        <v>Berlinetta</v>
      </c>
      <c r="AS140" s="290" t="s">
        <v>1116</v>
      </c>
      <c r="AT140" s="291" t="s">
        <v>1126</v>
      </c>
      <c r="AU140" s="328" t="s">
        <v>703</v>
      </c>
      <c r="AV140" s="292">
        <v>47</v>
      </c>
      <c r="AW140" s="292">
        <v>362</v>
      </c>
      <c r="AY140" s="292">
        <v>474</v>
      </c>
      <c r="AZ140" s="292" t="s">
        <v>1070</v>
      </c>
      <c r="BA140" s="477">
        <v>156</v>
      </c>
      <c r="BB140" s="476">
        <v>2.1</v>
      </c>
      <c r="BC140" s="472">
        <v>0.82</v>
      </c>
      <c r="BD140" s="472">
        <v>3.39</v>
      </c>
      <c r="BE140" s="472">
        <v>3.69</v>
      </c>
      <c r="BF140" s="474">
        <f>BA140+O140</f>
        <v>4232</v>
      </c>
      <c r="BG140" s="476">
        <f t="shared" ref="BG140" si="487">BB140+P140</f>
        <v>351.6</v>
      </c>
      <c r="BH140" s="480">
        <f t="shared" ref="BH140" si="488">BC140+Q140</f>
        <v>84.25</v>
      </c>
      <c r="BI140" s="480">
        <f t="shared" ref="BI140" si="489">BD140+R140</f>
        <v>86.13</v>
      </c>
      <c r="BJ140" s="480">
        <f t="shared" ref="BJ140" si="490">BE140+S140</f>
        <v>73.349999999999994</v>
      </c>
      <c r="BK140" s="473">
        <f t="shared" si="235"/>
        <v>2.1000000000000227</v>
      </c>
      <c r="BL140" s="473">
        <f t="shared" si="236"/>
        <v>0.81999999999999318</v>
      </c>
      <c r="BM140" s="473">
        <f t="shared" si="237"/>
        <v>3.3900000000000006</v>
      </c>
      <c r="BN140" s="473">
        <f t="shared" si="238"/>
        <v>3.6899999999999977</v>
      </c>
      <c r="BO140" s="483">
        <v>3</v>
      </c>
      <c r="BP140" s="293"/>
      <c r="BQ140" s="293"/>
      <c r="BR140" s="293"/>
      <c r="BS140" s="293"/>
      <c r="BT140" s="293"/>
      <c r="BU140" s="293"/>
      <c r="BV140" s="293">
        <v>1</v>
      </c>
      <c r="BW140" s="293"/>
      <c r="BX140" s="293"/>
      <c r="BY140" s="293"/>
      <c r="BZ140" s="293"/>
      <c r="CA140" s="293"/>
      <c r="CB140" s="293"/>
      <c r="CC140" s="293"/>
      <c r="CD140" s="293"/>
      <c r="CE140" s="293"/>
      <c r="CF140" s="293"/>
      <c r="CG140" s="293"/>
      <c r="CH140" s="293"/>
      <c r="CI140" s="293"/>
      <c r="CJ140" s="294"/>
      <c r="CK140" s="294"/>
      <c r="CL140" s="294"/>
      <c r="CM140" s="294"/>
      <c r="CN140" s="294"/>
      <c r="CO140" s="295"/>
      <c r="CP140" s="295"/>
      <c r="CQ140" s="295"/>
      <c r="CR140" s="296"/>
      <c r="CS140" s="297"/>
      <c r="CT140" s="297"/>
      <c r="CU140" s="297"/>
      <c r="CV140" s="297"/>
      <c r="CW140" s="297"/>
      <c r="CX140" s="297"/>
      <c r="CY140" s="297"/>
      <c r="CZ140" s="297"/>
      <c r="DA140" s="297"/>
      <c r="DB140" s="295" t="s">
        <v>1805</v>
      </c>
      <c r="DC140" s="295">
        <v>2</v>
      </c>
      <c r="DD140" s="295"/>
      <c r="DE140" s="295"/>
    </row>
    <row r="141" spans="1:109" ht="21" customHeight="1">
      <c r="A141" s="268">
        <v>139</v>
      </c>
      <c r="B141" s="319" t="s">
        <v>1391</v>
      </c>
      <c r="C141" s="301" t="s">
        <v>1743</v>
      </c>
      <c r="D141" s="423" t="s">
        <v>177</v>
      </c>
      <c r="E141" s="303" t="s">
        <v>78</v>
      </c>
      <c r="F141" s="327"/>
      <c r="G141" s="328"/>
      <c r="H141" s="306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si="247"/>
        <v>162</v>
      </c>
      <c r="O141" s="321">
        <v>4091</v>
      </c>
      <c r="P141" s="322">
        <v>340.4</v>
      </c>
      <c r="Q141" s="323">
        <v>88.49</v>
      </c>
      <c r="R141" s="323">
        <v>75.739999999999995</v>
      </c>
      <c r="S141" s="323">
        <v>67.64</v>
      </c>
      <c r="T141" s="422"/>
      <c r="U141" s="311">
        <v>7820</v>
      </c>
      <c r="V141" s="312">
        <f>VLOOKUP($U141,计算辅助页面!$Z$5:$AM$26,COLUMN()-20,0)</f>
        <v>12800</v>
      </c>
      <c r="W141" s="312">
        <f>VLOOKUP($U141,计算辅助页面!$Z$5:$AM$26,COLUMN()-20,0)</f>
        <v>20400</v>
      </c>
      <c r="X141" s="307">
        <f>VLOOKUP($U141,计算辅助页面!$Z$5:$AM$26,COLUMN()-20,0)</f>
        <v>30600</v>
      </c>
      <c r="Y141" s="307">
        <f>VLOOKUP($U141,计算辅助页面!$Z$5:$AM$26,COLUMN()-20,0)</f>
        <v>44200</v>
      </c>
      <c r="Z141" s="313">
        <f>VLOOKUP($U141,计算辅助页面!$Z$5:$AM$26,COLUMN()-20,0)</f>
        <v>62000</v>
      </c>
      <c r="AA141" s="307">
        <f>VLOOKUP($U141,计算辅助页面!$Z$5:$AM$26,COLUMN()-20,0)</f>
        <v>86500</v>
      </c>
      <c r="AB141" s="307">
        <f>VLOOKUP($U141,计算辅助页面!$Z$5:$AM$26,COLUMN()-20,0)</f>
        <v>121500</v>
      </c>
      <c r="AC141" s="307">
        <f>VLOOKUP($U141,计算辅助页面!$Z$5:$AM$26,COLUMN()-20,0)</f>
        <v>170000</v>
      </c>
      <c r="AD141" s="307">
        <f>VLOOKUP($U141,计算辅助页面!$Z$5:$AM$26,COLUMN()-20,0)</f>
        <v>237500</v>
      </c>
      <c r="AE141" s="307">
        <f>VLOOKUP($U141,计算辅助页面!$Z$5:$AM$26,COLUMN()-20,0)</f>
        <v>333000</v>
      </c>
      <c r="AF141" s="307">
        <f>VLOOKUP($U141,计算辅助页面!$Z$5:$AM$26,COLUMN()-20,0)</f>
        <v>466000</v>
      </c>
      <c r="AG141" s="307" t="str">
        <f>VLOOKUP($U141,计算辅助页面!$Z$5:$AM$26,COLUMN()-20,0)</f>
        <v>×</v>
      </c>
      <c r="AH141" s="304">
        <f>VLOOKUP($U141,计算辅助页面!$Z$5:$AM$26,COLUMN()-20,0)</f>
        <v>6369280</v>
      </c>
      <c r="AI141" s="314">
        <v>50000</v>
      </c>
      <c r="AJ141" s="315">
        <f>VLOOKUP(D141&amp;E141,计算辅助页面!$V$5:$Y$18,2,0)</f>
        <v>8</v>
      </c>
      <c r="AK141" s="316">
        <f t="shared" si="393"/>
        <v>100000</v>
      </c>
      <c r="AL141" s="316">
        <f>VLOOKUP(D141&amp;E141,计算辅助页面!$V$5:$Y$18,3,0)</f>
        <v>5</v>
      </c>
      <c r="AM141" s="317">
        <f t="shared" si="394"/>
        <v>300000</v>
      </c>
      <c r="AN141" s="317">
        <f>VLOOKUP(D141&amp;E141,计算辅助页面!$V$5:$Y$18,4,0)</f>
        <v>2</v>
      </c>
      <c r="AO141" s="304">
        <f t="shared" si="395"/>
        <v>6000000</v>
      </c>
      <c r="AP141" s="318">
        <f t="shared" si="396"/>
        <v>12369280</v>
      </c>
      <c r="AQ141" s="288" t="s">
        <v>565</v>
      </c>
      <c r="AR141" s="289" t="str">
        <f t="shared" si="384"/>
        <v>Invencible</v>
      </c>
      <c r="AS141" s="290" t="s">
        <v>1392</v>
      </c>
      <c r="AT141" s="291" t="s">
        <v>1393</v>
      </c>
      <c r="AU141" s="328" t="s">
        <v>703</v>
      </c>
      <c r="AW141" s="292">
        <v>354</v>
      </c>
      <c r="AY141" s="292">
        <v>461</v>
      </c>
      <c r="AZ141" s="292" t="s">
        <v>1394</v>
      </c>
      <c r="BK141" s="473" t="str">
        <f t="shared" si="235"/>
        <v/>
      </c>
      <c r="BL141" s="473" t="str">
        <f t="shared" si="236"/>
        <v/>
      </c>
      <c r="BM141" s="473" t="str">
        <f t="shared" si="237"/>
        <v/>
      </c>
      <c r="BN141" s="473" t="str">
        <f t="shared" si="238"/>
        <v/>
      </c>
      <c r="BP141" s="293"/>
      <c r="BQ141" s="293"/>
      <c r="BR141" s="293"/>
      <c r="BS141" s="293"/>
      <c r="BT141" s="293"/>
      <c r="BU141" s="293"/>
      <c r="BV141" s="293">
        <v>1</v>
      </c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/>
      <c r="CI141" s="293"/>
      <c r="CJ141" s="294" t="s">
        <v>1161</v>
      </c>
      <c r="CK141" s="294"/>
      <c r="CL141" s="294"/>
      <c r="CM141" s="294"/>
      <c r="CN141" s="294"/>
      <c r="CO141" s="295"/>
      <c r="CP141" s="295"/>
      <c r="CQ141" s="295"/>
      <c r="CR141" s="296"/>
      <c r="CS141" s="297"/>
      <c r="CT141" s="297"/>
      <c r="CU141" s="297"/>
      <c r="CV141" s="297"/>
      <c r="CW141" s="297"/>
      <c r="CX141" s="297"/>
      <c r="CY141" s="297"/>
      <c r="CZ141" s="297"/>
      <c r="DA141" s="297"/>
      <c r="DB141" s="295" t="s">
        <v>1805</v>
      </c>
      <c r="DC141" s="295">
        <v>2</v>
      </c>
      <c r="DD141" s="295"/>
      <c r="DE141" s="295"/>
    </row>
    <row r="142" spans="1:109" ht="21" customHeight="1" thickBot="1">
      <c r="A142" s="299">
        <v>140</v>
      </c>
      <c r="B142" s="300" t="s">
        <v>259</v>
      </c>
      <c r="C142" s="301" t="s">
        <v>762</v>
      </c>
      <c r="D142" s="423" t="s">
        <v>177</v>
      </c>
      <c r="E142" s="303" t="s">
        <v>170</v>
      </c>
      <c r="F142" s="304">
        <f>9-LEN(E142)-LEN(SUBSTITUTE(E142,"★",""))</f>
        <v>4</v>
      </c>
      <c r="G142" s="305" t="s">
        <v>167</v>
      </c>
      <c r="H142" s="306">
        <v>45</v>
      </c>
      <c r="I142" s="306">
        <v>17</v>
      </c>
      <c r="J142" s="306">
        <v>23</v>
      </c>
      <c r="K142" s="306">
        <v>32</v>
      </c>
      <c r="L142" s="306">
        <v>45</v>
      </c>
      <c r="M142" s="306" t="s">
        <v>59</v>
      </c>
      <c r="N142" s="307">
        <f t="shared" si="247"/>
        <v>162</v>
      </c>
      <c r="O142" s="308">
        <v>4109</v>
      </c>
      <c r="P142" s="309">
        <v>344</v>
      </c>
      <c r="Q142" s="310">
        <v>84.31</v>
      </c>
      <c r="R142" s="310">
        <v>75.97</v>
      </c>
      <c r="S142" s="310">
        <v>82.43</v>
      </c>
      <c r="T142" s="310">
        <v>11.517000000000001</v>
      </c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393"/>
        <v>100000</v>
      </c>
      <c r="AL142" s="316">
        <f>VLOOKUP(D142&amp;E142,计算辅助页面!$V$5:$Y$18,3,0)</f>
        <v>5</v>
      </c>
      <c r="AM142" s="317">
        <f t="shared" si="394"/>
        <v>300000</v>
      </c>
      <c r="AN142" s="317">
        <f>VLOOKUP(D142&amp;E142,计算辅助页面!$V$5:$Y$18,4,0)</f>
        <v>2</v>
      </c>
      <c r="AO142" s="304">
        <f t="shared" si="395"/>
        <v>6000000</v>
      </c>
      <c r="AP142" s="318">
        <f t="shared" si="396"/>
        <v>12369280</v>
      </c>
      <c r="AQ142" s="288" t="s">
        <v>565</v>
      </c>
      <c r="AR142" s="289" t="str">
        <f t="shared" si="384"/>
        <v>Huracan EVO Spyder</v>
      </c>
      <c r="AS142" s="290" t="s">
        <v>933</v>
      </c>
      <c r="AT142" s="291" t="s">
        <v>634</v>
      </c>
      <c r="AU142" s="328" t="s">
        <v>703</v>
      </c>
      <c r="AV142" s="292">
        <v>18</v>
      </c>
      <c r="AW142" s="292">
        <v>358</v>
      </c>
      <c r="AY142" s="292">
        <v>468</v>
      </c>
      <c r="AZ142" s="292" t="s">
        <v>1479</v>
      </c>
      <c r="BA142" s="481">
        <v>223</v>
      </c>
      <c r="BB142" s="476">
        <v>2</v>
      </c>
      <c r="BC142" s="472">
        <v>1.29</v>
      </c>
      <c r="BD142" s="472">
        <v>3.11</v>
      </c>
      <c r="BE142" s="472">
        <v>3.23</v>
      </c>
      <c r="BF142" s="474">
        <f>BA142+O142</f>
        <v>4332</v>
      </c>
      <c r="BG142" s="476">
        <f t="shared" ref="BG142:BG143" si="491">BB142+P142</f>
        <v>346</v>
      </c>
      <c r="BH142" s="480">
        <f t="shared" ref="BH142:BH143" si="492">BC142+Q142</f>
        <v>85.600000000000009</v>
      </c>
      <c r="BI142" s="480">
        <f t="shared" ref="BI142:BI143" si="493">BD142+R142</f>
        <v>79.08</v>
      </c>
      <c r="BJ142" s="480">
        <f t="shared" ref="BJ142:BJ143" si="494">BE142+S142</f>
        <v>85.660000000000011</v>
      </c>
      <c r="BK142" s="473">
        <f t="shared" si="235"/>
        <v>2</v>
      </c>
      <c r="BL142" s="473">
        <f t="shared" si="236"/>
        <v>1.2900000000000063</v>
      </c>
      <c r="BM142" s="473">
        <f t="shared" si="237"/>
        <v>3.1099999999999994</v>
      </c>
      <c r="BN142" s="473">
        <f t="shared" si="238"/>
        <v>3.230000000000004</v>
      </c>
      <c r="BO142" s="483">
        <v>1</v>
      </c>
      <c r="BP142" s="293"/>
      <c r="BQ142" s="293"/>
      <c r="BR142" s="293"/>
      <c r="BS142" s="293">
        <v>1</v>
      </c>
      <c r="BT142" s="293"/>
      <c r="BU142" s="293"/>
      <c r="BV142" s="293"/>
      <c r="BW142" s="293"/>
      <c r="BX142" s="293"/>
      <c r="BY142" s="293"/>
      <c r="BZ142" s="293"/>
      <c r="CA142" s="293"/>
      <c r="CB142" s="293"/>
      <c r="CC142" s="293"/>
      <c r="CD142" s="293"/>
      <c r="CE142" s="293"/>
      <c r="CF142" s="293">
        <v>1</v>
      </c>
      <c r="CG142" s="293" t="s">
        <v>1420</v>
      </c>
      <c r="CH142" s="293"/>
      <c r="CI142" s="293">
        <v>1</v>
      </c>
      <c r="CJ142" s="294" t="s">
        <v>1487</v>
      </c>
      <c r="CK142" s="294"/>
      <c r="CL142" s="294"/>
      <c r="CM142" s="294"/>
      <c r="CN142" s="294"/>
      <c r="CO142" s="295"/>
      <c r="CP142" s="295"/>
      <c r="CQ142" s="295"/>
      <c r="CR142" s="296">
        <v>325</v>
      </c>
      <c r="CS142" s="297">
        <v>72.099999999999994</v>
      </c>
      <c r="CT142" s="297">
        <v>46.62</v>
      </c>
      <c r="CU142" s="297">
        <v>51.94</v>
      </c>
      <c r="CV142" s="297">
        <f t="shared" ref="CV142:CY143" si="495">P142-CR142</f>
        <v>19</v>
      </c>
      <c r="CW142" s="297">
        <f t="shared" si="495"/>
        <v>12.210000000000008</v>
      </c>
      <c r="CX142" s="297">
        <f t="shared" si="495"/>
        <v>29.35</v>
      </c>
      <c r="CY142" s="297">
        <f t="shared" si="495"/>
        <v>30.490000000000009</v>
      </c>
      <c r="CZ142" s="297">
        <f>SUM(CV142:CY142)</f>
        <v>91.050000000000011</v>
      </c>
      <c r="DA142" s="297">
        <f>0.32*(P142-CR142)+1.75*(Q142-CS142)+1.13*(R142-CT142)+1.28*(S142-CU142)</f>
        <v>99.640200000000021</v>
      </c>
      <c r="DB142" s="295"/>
      <c r="DC142" s="295"/>
      <c r="DD142" s="295"/>
      <c r="DE142" s="295"/>
    </row>
    <row r="143" spans="1:109" ht="21" customHeight="1">
      <c r="A143" s="268">
        <v>141</v>
      </c>
      <c r="B143" s="319" t="s">
        <v>445</v>
      </c>
      <c r="C143" s="301" t="s">
        <v>763</v>
      </c>
      <c r="D143" s="423" t="s">
        <v>177</v>
      </c>
      <c r="E143" s="303" t="s">
        <v>78</v>
      </c>
      <c r="F143" s="304">
        <f>9-LEN(E143)-LEN(SUBSTITUTE(E143,"★",""))</f>
        <v>4</v>
      </c>
      <c r="G143" s="305" t="s">
        <v>167</v>
      </c>
      <c r="H143" s="320">
        <v>45</v>
      </c>
      <c r="I143" s="306">
        <v>17</v>
      </c>
      <c r="J143" s="306">
        <v>23</v>
      </c>
      <c r="K143" s="306">
        <v>32</v>
      </c>
      <c r="L143" s="306">
        <v>45</v>
      </c>
      <c r="M143" s="306" t="s">
        <v>59</v>
      </c>
      <c r="N143" s="307">
        <f t="shared" si="247"/>
        <v>162</v>
      </c>
      <c r="O143" s="321">
        <v>4126</v>
      </c>
      <c r="P143" s="322">
        <v>347.8</v>
      </c>
      <c r="Q143" s="323">
        <v>78.67</v>
      </c>
      <c r="R143" s="323">
        <v>84.88</v>
      </c>
      <c r="S143" s="323">
        <v>82.91</v>
      </c>
      <c r="T143" s="323">
        <v>11.45</v>
      </c>
      <c r="U143" s="311">
        <v>7820</v>
      </c>
      <c r="V143" s="312">
        <f>VLOOKUP($U143,计算辅助页面!$Z$5:$AM$26,COLUMN()-20,0)</f>
        <v>12800</v>
      </c>
      <c r="W143" s="312">
        <f>VLOOKUP($U143,计算辅助页面!$Z$5:$AM$26,COLUMN()-20,0)</f>
        <v>20400</v>
      </c>
      <c r="X143" s="307">
        <f>VLOOKUP($U143,计算辅助页面!$Z$5:$AM$26,COLUMN()-20,0)</f>
        <v>30600</v>
      </c>
      <c r="Y143" s="307">
        <f>VLOOKUP($U143,计算辅助页面!$Z$5:$AM$26,COLUMN()-20,0)</f>
        <v>44200</v>
      </c>
      <c r="Z143" s="313">
        <f>VLOOKUP($U143,计算辅助页面!$Z$5:$AM$26,COLUMN()-20,0)</f>
        <v>62000</v>
      </c>
      <c r="AA143" s="307">
        <f>VLOOKUP($U143,计算辅助页面!$Z$5:$AM$26,COLUMN()-20,0)</f>
        <v>86500</v>
      </c>
      <c r="AB143" s="307">
        <f>VLOOKUP($U143,计算辅助页面!$Z$5:$AM$26,COLUMN()-20,0)</f>
        <v>121500</v>
      </c>
      <c r="AC143" s="307">
        <f>VLOOKUP($U143,计算辅助页面!$Z$5:$AM$26,COLUMN()-20,0)</f>
        <v>170000</v>
      </c>
      <c r="AD143" s="307">
        <f>VLOOKUP($U143,计算辅助页面!$Z$5:$AM$26,COLUMN()-20,0)</f>
        <v>237500</v>
      </c>
      <c r="AE143" s="307">
        <f>VLOOKUP($U143,计算辅助页面!$Z$5:$AM$26,COLUMN()-20,0)</f>
        <v>333000</v>
      </c>
      <c r="AF143" s="307">
        <f>VLOOKUP($U143,计算辅助页面!$Z$5:$AM$26,COLUMN()-20,0)</f>
        <v>466000</v>
      </c>
      <c r="AG143" s="307" t="str">
        <f>VLOOKUP($U143,计算辅助页面!$Z$5:$AM$26,COLUMN()-20,0)</f>
        <v>×</v>
      </c>
      <c r="AH143" s="304">
        <f>VLOOKUP($U143,计算辅助页面!$Z$5:$AM$26,COLUMN()-20,0)</f>
        <v>6369280</v>
      </c>
      <c r="AI143" s="314">
        <v>50000</v>
      </c>
      <c r="AJ143" s="315">
        <f>VLOOKUP(D143&amp;E143,计算辅助页面!$V$5:$Y$18,2,0)</f>
        <v>8</v>
      </c>
      <c r="AK143" s="316">
        <f t="shared" si="393"/>
        <v>100000</v>
      </c>
      <c r="AL143" s="316">
        <f>VLOOKUP(D143&amp;E143,计算辅助页面!$V$5:$Y$18,3,0)</f>
        <v>5</v>
      </c>
      <c r="AM143" s="317">
        <f t="shared" si="394"/>
        <v>300000</v>
      </c>
      <c r="AN143" s="317">
        <f>VLOOKUP(D143&amp;E143,计算辅助页面!$V$5:$Y$18,4,0)</f>
        <v>2</v>
      </c>
      <c r="AO143" s="304">
        <f t="shared" si="395"/>
        <v>6000000</v>
      </c>
      <c r="AP143" s="318">
        <f t="shared" si="396"/>
        <v>12369280</v>
      </c>
      <c r="AQ143" s="288" t="s">
        <v>561</v>
      </c>
      <c r="AR143" s="289" t="str">
        <f t="shared" si="384"/>
        <v>Carrera GT</v>
      </c>
      <c r="AS143" s="290" t="s">
        <v>924</v>
      </c>
      <c r="AT143" s="291" t="s">
        <v>636</v>
      </c>
      <c r="AU143" s="328" t="s">
        <v>703</v>
      </c>
      <c r="AV143" s="292">
        <v>50</v>
      </c>
      <c r="AW143" s="292">
        <v>362</v>
      </c>
      <c r="AY143" s="292">
        <v>474</v>
      </c>
      <c r="AZ143" s="292" t="s">
        <v>1112</v>
      </c>
      <c r="BA143" s="477">
        <v>172</v>
      </c>
      <c r="BB143" s="476">
        <v>1.9</v>
      </c>
      <c r="BC143" s="472">
        <v>1.08</v>
      </c>
      <c r="BD143" s="472">
        <v>2.4500000000000002</v>
      </c>
      <c r="BE143" s="472">
        <v>2.39</v>
      </c>
      <c r="BF143" s="474">
        <f>BA143+O143</f>
        <v>4298</v>
      </c>
      <c r="BG143" s="476">
        <f t="shared" si="491"/>
        <v>349.7</v>
      </c>
      <c r="BH143" s="480">
        <f t="shared" si="492"/>
        <v>79.75</v>
      </c>
      <c r="BI143" s="480">
        <f t="shared" si="493"/>
        <v>87.33</v>
      </c>
      <c r="BJ143" s="480">
        <f t="shared" si="494"/>
        <v>85.3</v>
      </c>
      <c r="BK143" s="473">
        <f t="shared" si="235"/>
        <v>1.8999999999999773</v>
      </c>
      <c r="BL143" s="473">
        <f t="shared" si="236"/>
        <v>1.0799999999999983</v>
      </c>
      <c r="BM143" s="473">
        <f t="shared" si="237"/>
        <v>2.4500000000000028</v>
      </c>
      <c r="BN143" s="473">
        <f t="shared" si="238"/>
        <v>2.3900000000000006</v>
      </c>
      <c r="BO143" s="483">
        <v>6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>
        <v>1</v>
      </c>
      <c r="CA143" s="293"/>
      <c r="CB143" s="293"/>
      <c r="CC143" s="293"/>
      <c r="CD143" s="293"/>
      <c r="CE143" s="293"/>
      <c r="CF143" s="293"/>
      <c r="CG143" s="293"/>
      <c r="CH143" s="293"/>
      <c r="CI143" s="293"/>
      <c r="CJ143" s="294" t="s">
        <v>1488</v>
      </c>
      <c r="CK143" s="294"/>
      <c r="CL143" s="294"/>
      <c r="CM143" s="294"/>
      <c r="CN143" s="294"/>
      <c r="CO143" s="295"/>
      <c r="CP143" s="295"/>
      <c r="CQ143" s="295"/>
      <c r="CR143" s="296">
        <v>330</v>
      </c>
      <c r="CS143" s="297">
        <v>68.5</v>
      </c>
      <c r="CT143" s="297">
        <v>61.79</v>
      </c>
      <c r="CU143" s="297">
        <v>60.32</v>
      </c>
      <c r="CV143" s="297">
        <f t="shared" si="495"/>
        <v>17.800000000000011</v>
      </c>
      <c r="CW143" s="297">
        <f t="shared" si="495"/>
        <v>10.170000000000002</v>
      </c>
      <c r="CX143" s="297">
        <f t="shared" si="495"/>
        <v>23.089999999999996</v>
      </c>
      <c r="CY143" s="297">
        <f t="shared" si="495"/>
        <v>22.589999999999996</v>
      </c>
      <c r="CZ143" s="297">
        <f>SUM(CV143:CY143)</f>
        <v>73.650000000000006</v>
      </c>
      <c r="DA143" s="297">
        <f>0.32*(P143-CR143)+1.75*(Q143-CS143)+1.13*(R143-CT143)+1.28*(S143-CU143)</f>
        <v>78.500399999999999</v>
      </c>
      <c r="DB143" s="295" t="s">
        <v>1805</v>
      </c>
      <c r="DC143" s="295">
        <v>1</v>
      </c>
      <c r="DD143" s="295"/>
      <c r="DE143" s="295"/>
    </row>
    <row r="144" spans="1:109" ht="21" customHeight="1" thickBot="1">
      <c r="A144" s="299">
        <v>142</v>
      </c>
      <c r="B144" s="319" t="s">
        <v>1071</v>
      </c>
      <c r="C144" s="301" t="s">
        <v>1072</v>
      </c>
      <c r="D144" s="423" t="s">
        <v>177</v>
      </c>
      <c r="E144" s="303" t="s">
        <v>78</v>
      </c>
      <c r="F144" s="327"/>
      <c r="G144" s="328"/>
      <c r="H144" s="320">
        <v>45</v>
      </c>
      <c r="I144" s="306">
        <v>17</v>
      </c>
      <c r="J144" s="306">
        <v>23</v>
      </c>
      <c r="K144" s="306">
        <v>32</v>
      </c>
      <c r="L144" s="306">
        <v>45</v>
      </c>
      <c r="M144" s="306" t="s">
        <v>59</v>
      </c>
      <c r="N144" s="307">
        <f t="shared" si="247"/>
        <v>162</v>
      </c>
      <c r="O144" s="321">
        <v>4153</v>
      </c>
      <c r="P144" s="322">
        <v>349.5</v>
      </c>
      <c r="Q144" s="323">
        <v>86.36</v>
      </c>
      <c r="R144" s="323">
        <v>73.86</v>
      </c>
      <c r="S144" s="323">
        <v>64.59</v>
      </c>
      <c r="T144" s="323">
        <v>6.6</v>
      </c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393"/>
        <v>100000</v>
      </c>
      <c r="AL144" s="316">
        <f>VLOOKUP(D144&amp;E144,计算辅助页面!$V$5:$Y$18,3,0)</f>
        <v>5</v>
      </c>
      <c r="AM144" s="317">
        <f t="shared" si="394"/>
        <v>300000</v>
      </c>
      <c r="AN144" s="317">
        <f>VLOOKUP(D144&amp;E144,计算辅助页面!$V$5:$Y$18,4,0)</f>
        <v>2</v>
      </c>
      <c r="AO144" s="304">
        <f t="shared" si="395"/>
        <v>6000000</v>
      </c>
      <c r="AP144" s="318">
        <f t="shared" si="396"/>
        <v>12369280</v>
      </c>
      <c r="AQ144" s="288" t="s">
        <v>559</v>
      </c>
      <c r="AR144" s="289" t="str">
        <f t="shared" si="384"/>
        <v>GTR-50 Italdesign</v>
      </c>
      <c r="AS144" s="290" t="s">
        <v>1064</v>
      </c>
      <c r="AT144" s="291" t="s">
        <v>1073</v>
      </c>
      <c r="AU144" s="328" t="s">
        <v>703</v>
      </c>
      <c r="AV144" s="292">
        <v>30</v>
      </c>
      <c r="AW144" s="292">
        <v>363</v>
      </c>
      <c r="AY144" s="292">
        <v>477</v>
      </c>
      <c r="AZ144" s="292" t="s">
        <v>1090</v>
      </c>
      <c r="BA144" s="477">
        <v>219</v>
      </c>
      <c r="BB144" s="476">
        <v>2.1</v>
      </c>
      <c r="BC144" s="472">
        <v>1.04</v>
      </c>
      <c r="BD144" s="472">
        <v>3.07</v>
      </c>
      <c r="BE144" s="472">
        <v>2.62</v>
      </c>
      <c r="BF144" s="474">
        <f>BA144+O144</f>
        <v>4372</v>
      </c>
      <c r="BG144" s="476">
        <f t="shared" ref="BG144" si="496">BB144+P144</f>
        <v>351.6</v>
      </c>
      <c r="BH144" s="480">
        <f t="shared" ref="BH144" si="497">BC144+Q144</f>
        <v>87.4</v>
      </c>
      <c r="BI144" s="480">
        <f t="shared" ref="BI144" si="498">BD144+R144</f>
        <v>76.929999999999993</v>
      </c>
      <c r="BJ144" s="480">
        <f t="shared" ref="BJ144" si="499">BE144+S144</f>
        <v>67.210000000000008</v>
      </c>
      <c r="BK144" s="473">
        <f t="shared" si="235"/>
        <v>2.1000000000000227</v>
      </c>
      <c r="BL144" s="473">
        <f t="shared" si="236"/>
        <v>1.0400000000000063</v>
      </c>
      <c r="BM144" s="473">
        <f t="shared" si="237"/>
        <v>3.0699999999999932</v>
      </c>
      <c r="BN144" s="473">
        <f t="shared" si="238"/>
        <v>2.6200000000000045</v>
      </c>
      <c r="BO144" s="483">
        <v>3</v>
      </c>
      <c r="BP144" s="293"/>
      <c r="BQ144" s="293"/>
      <c r="BR144" s="293"/>
      <c r="BS144" s="293"/>
      <c r="BT144" s="293"/>
      <c r="BU144" s="293"/>
      <c r="BV144" s="293"/>
      <c r="BW144" s="293"/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/>
      <c r="CJ144" s="294" t="s">
        <v>1489</v>
      </c>
      <c r="CK144" s="294"/>
      <c r="CL144" s="294"/>
      <c r="CM144" s="294"/>
      <c r="CN144" s="294"/>
      <c r="CO144" s="295"/>
      <c r="CP144" s="295"/>
      <c r="CQ144" s="295"/>
      <c r="CR144" s="296"/>
      <c r="CS144" s="297"/>
      <c r="CT144" s="297"/>
      <c r="CU144" s="297"/>
      <c r="CV144" s="297"/>
      <c r="CW144" s="297"/>
      <c r="CX144" s="297"/>
      <c r="CY144" s="297"/>
      <c r="CZ144" s="297"/>
      <c r="DA144" s="297"/>
      <c r="DB144" s="295"/>
      <c r="DC144" s="295"/>
      <c r="DD144" s="295"/>
      <c r="DE144" s="295"/>
    </row>
    <row r="145" spans="1:109" ht="21" customHeight="1">
      <c r="A145" s="268">
        <v>143</v>
      </c>
      <c r="B145" s="319" t="s">
        <v>1490</v>
      </c>
      <c r="C145" s="301" t="s">
        <v>938</v>
      </c>
      <c r="D145" s="423" t="s">
        <v>177</v>
      </c>
      <c r="E145" s="303" t="s">
        <v>78</v>
      </c>
      <c r="F145" s="327"/>
      <c r="G145" s="328"/>
      <c r="H145" s="306" t="s">
        <v>448</v>
      </c>
      <c r="I145" s="320">
        <v>26</v>
      </c>
      <c r="J145" s="320">
        <v>35</v>
      </c>
      <c r="K145" s="320">
        <v>40</v>
      </c>
      <c r="L145" s="320">
        <v>62</v>
      </c>
      <c r="M145" s="306" t="s">
        <v>59</v>
      </c>
      <c r="N145" s="307">
        <f t="shared" si="247"/>
        <v>163</v>
      </c>
      <c r="O145" s="321">
        <v>4171</v>
      </c>
      <c r="P145" s="322">
        <v>342.4</v>
      </c>
      <c r="Q145" s="323">
        <v>85.38</v>
      </c>
      <c r="R145" s="323">
        <v>82.88</v>
      </c>
      <c r="S145" s="323">
        <v>67.36</v>
      </c>
      <c r="T145" s="323">
        <v>7.16</v>
      </c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si="393"/>
        <v>100000</v>
      </c>
      <c r="AL145" s="316">
        <f>VLOOKUP(D145&amp;E145,计算辅助页面!$V$5:$Y$18,3,0)</f>
        <v>5</v>
      </c>
      <c r="AM145" s="317">
        <f t="shared" si="394"/>
        <v>300000</v>
      </c>
      <c r="AN145" s="317">
        <f>VLOOKUP(D145&amp;E145,计算辅助页面!$V$5:$Y$18,4,0)</f>
        <v>2</v>
      </c>
      <c r="AO145" s="304">
        <f t="shared" si="395"/>
        <v>6000000</v>
      </c>
      <c r="AP145" s="318">
        <f t="shared" si="396"/>
        <v>12369280</v>
      </c>
      <c r="AQ145" s="288" t="s">
        <v>939</v>
      </c>
      <c r="AR145" s="289" t="str">
        <f t="shared" si="384"/>
        <v>TSR-S🔑</v>
      </c>
      <c r="AS145" s="290" t="s">
        <v>942</v>
      </c>
      <c r="AT145" s="291" t="s">
        <v>948</v>
      </c>
      <c r="AU145" s="328" t="s">
        <v>703</v>
      </c>
      <c r="AW145" s="292">
        <v>359</v>
      </c>
      <c r="AX145" s="292">
        <v>366</v>
      </c>
      <c r="AY145" s="292">
        <v>478</v>
      </c>
      <c r="AZ145" s="292" t="s">
        <v>1076</v>
      </c>
      <c r="BA145" s="477">
        <f>BF145-O145</f>
        <v>228</v>
      </c>
      <c r="BB145" s="476">
        <f>BK145</f>
        <v>1.8000000000000114</v>
      </c>
      <c r="BC145" s="472">
        <f t="shared" ref="BC145" si="500">BL145</f>
        <v>1.1200000000000045</v>
      </c>
      <c r="BD145" s="472">
        <f t="shared" ref="BD145" si="501">BM145</f>
        <v>3.4500000000000028</v>
      </c>
      <c r="BE145" s="472">
        <f t="shared" ref="BE145" si="502">BN145</f>
        <v>2.8599999999999994</v>
      </c>
      <c r="BF145" s="474">
        <v>4399</v>
      </c>
      <c r="BG145" s="476">
        <v>344.2</v>
      </c>
      <c r="BH145" s="480">
        <v>86.5</v>
      </c>
      <c r="BI145" s="480">
        <v>86.33</v>
      </c>
      <c r="BJ145" s="480">
        <v>70.22</v>
      </c>
      <c r="BK145" s="473">
        <f t="shared" si="235"/>
        <v>1.8000000000000114</v>
      </c>
      <c r="BL145" s="473">
        <f t="shared" si="236"/>
        <v>1.1200000000000045</v>
      </c>
      <c r="BM145" s="473">
        <f t="shared" si="237"/>
        <v>3.4500000000000028</v>
      </c>
      <c r="BN145" s="473">
        <f t="shared" si="238"/>
        <v>2.8599999999999994</v>
      </c>
      <c r="BO145" s="483">
        <v>5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/>
      <c r="CA145" s="293">
        <v>1</v>
      </c>
      <c r="CB145" s="293"/>
      <c r="CC145" s="293">
        <v>1</v>
      </c>
      <c r="CD145" s="293">
        <v>1</v>
      </c>
      <c r="CE145" s="293"/>
      <c r="CF145" s="293"/>
      <c r="CG145" s="293"/>
      <c r="CH145" s="293"/>
      <c r="CI145" s="293"/>
      <c r="CJ145" s="294" t="s">
        <v>1491</v>
      </c>
      <c r="CK145" s="294"/>
      <c r="CL145" s="294"/>
      <c r="CM145" s="294"/>
      <c r="CN145" s="294"/>
      <c r="CO145" s="295"/>
      <c r="CP145" s="295"/>
      <c r="CQ145" s="295"/>
      <c r="CR145" s="296">
        <v>325</v>
      </c>
      <c r="CS145" s="297">
        <v>74.8</v>
      </c>
      <c r="CT145" s="297">
        <v>50.25</v>
      </c>
      <c r="CU145" s="297">
        <v>40.340000000000003</v>
      </c>
      <c r="CV145" s="297">
        <f>P145-CR145</f>
        <v>17.399999999999977</v>
      </c>
      <c r="CW145" s="297">
        <f>Q145-CS145</f>
        <v>10.579999999999998</v>
      </c>
      <c r="CX145" s="297">
        <f>R145-CT145</f>
        <v>32.629999999999995</v>
      </c>
      <c r="CY145" s="297">
        <f>S145-CU145</f>
        <v>27.019999999999996</v>
      </c>
      <c r="CZ145" s="297">
        <f>SUM(CV145:CY145)</f>
        <v>87.629999999999967</v>
      </c>
      <c r="DA145" s="297">
        <f>0.32*(P145-CR145)+1.75*(Q145-CS145)+1.13*(R145-CT145)+1.28*(S145-CU145)</f>
        <v>95.54049999999998</v>
      </c>
      <c r="DB145" s="295" t="s">
        <v>1805</v>
      </c>
      <c r="DC145" s="295">
        <v>1</v>
      </c>
      <c r="DD145" s="295"/>
      <c r="DE145" s="295"/>
    </row>
    <row r="146" spans="1:109" ht="21" customHeight="1" thickBot="1">
      <c r="A146" s="299">
        <v>144</v>
      </c>
      <c r="B146" s="319" t="s">
        <v>1153</v>
      </c>
      <c r="C146" s="301" t="s">
        <v>1154</v>
      </c>
      <c r="D146" s="423" t="s">
        <v>177</v>
      </c>
      <c r="E146" s="303" t="s">
        <v>79</v>
      </c>
      <c r="F146" s="327"/>
      <c r="G146" s="328"/>
      <c r="H146" s="306">
        <v>55</v>
      </c>
      <c r="I146" s="306">
        <v>18</v>
      </c>
      <c r="J146" s="306">
        <v>24</v>
      </c>
      <c r="K146" s="306">
        <v>32</v>
      </c>
      <c r="L146" s="306">
        <v>47</v>
      </c>
      <c r="M146" s="306">
        <v>50</v>
      </c>
      <c r="N146" s="307">
        <f t="shared" si="247"/>
        <v>226</v>
      </c>
      <c r="O146" s="321">
        <v>4183</v>
      </c>
      <c r="P146" s="322">
        <v>346.5</v>
      </c>
      <c r="Q146" s="323">
        <v>87.26</v>
      </c>
      <c r="R146" s="323">
        <v>70.27</v>
      </c>
      <c r="S146" s="323">
        <v>74.760000000000005</v>
      </c>
      <c r="T146" s="323"/>
      <c r="U146" s="311">
        <v>9890</v>
      </c>
      <c r="V146" s="312">
        <f>VLOOKUP($U146,计算辅助页面!$Z$5:$AM$26,COLUMN()-20,0)</f>
        <v>16100</v>
      </c>
      <c r="W146" s="312">
        <f>VLOOKUP($U146,计算辅助页面!$Z$5:$AM$26,COLUMN()-20,0)</f>
        <v>25800</v>
      </c>
      <c r="X146" s="307">
        <f>VLOOKUP($U146,计算辅助页面!$Z$5:$AM$26,COLUMN()-20,0)</f>
        <v>38700</v>
      </c>
      <c r="Y146" s="307">
        <f>VLOOKUP($U146,计算辅助页面!$Z$5:$AM$26,COLUMN()-20,0)</f>
        <v>55900</v>
      </c>
      <c r="Z146" s="313">
        <f>VLOOKUP($U146,计算辅助页面!$Z$5:$AM$26,COLUMN()-20,0)</f>
        <v>78500</v>
      </c>
      <c r="AA146" s="307">
        <f>VLOOKUP($U146,计算辅助页面!$Z$5:$AM$26,COLUMN()-20,0)</f>
        <v>109500</v>
      </c>
      <c r="AB146" s="307">
        <f>VLOOKUP($U146,计算辅助页面!$Z$5:$AM$26,COLUMN()-20,0)</f>
        <v>153500</v>
      </c>
      <c r="AC146" s="307">
        <f>VLOOKUP($U146,计算辅助页面!$Z$5:$AM$26,COLUMN()-20,0)</f>
        <v>214500</v>
      </c>
      <c r="AD146" s="307">
        <f>VLOOKUP($U146,计算辅助页面!$Z$5:$AM$26,COLUMN()-20,0)</f>
        <v>300500</v>
      </c>
      <c r="AE146" s="307">
        <f>VLOOKUP($U146,计算辅助页面!$Z$5:$AM$26,COLUMN()-20,0)</f>
        <v>421000</v>
      </c>
      <c r="AF146" s="307">
        <f>VLOOKUP($U146,计算辅助页面!$Z$5:$AM$26,COLUMN()-20,0)</f>
        <v>589000</v>
      </c>
      <c r="AG146" s="333">
        <f>VLOOKUP($U146,计算辅助页面!$Z$5:$AM$26,COLUMN()-20,0)</f>
        <v>968000</v>
      </c>
      <c r="AH146" s="304">
        <f>VLOOKUP($U146,计算辅助页面!$Z$5:$AM$26,COLUMN()-20,0)</f>
        <v>11923560</v>
      </c>
      <c r="AI146" s="314">
        <v>70000</v>
      </c>
      <c r="AJ146" s="315">
        <f>VLOOKUP(D146&amp;E146,计算辅助页面!$V$5:$Y$18,2,0)</f>
        <v>8</v>
      </c>
      <c r="AK146" s="316">
        <f t="shared" si="393"/>
        <v>140000</v>
      </c>
      <c r="AL146" s="316">
        <f>VLOOKUP(D146&amp;E146,计算辅助页面!$V$5:$Y$18,3,0)</f>
        <v>5</v>
      </c>
      <c r="AM146" s="317">
        <f t="shared" si="394"/>
        <v>420000</v>
      </c>
      <c r="AN146" s="317">
        <f>VLOOKUP(D146&amp;E146,计算辅助页面!$V$5:$Y$18,4,0)</f>
        <v>3</v>
      </c>
      <c r="AO146" s="304">
        <f t="shared" si="395"/>
        <v>10080000</v>
      </c>
      <c r="AP146" s="318">
        <f t="shared" si="396"/>
        <v>22003560</v>
      </c>
      <c r="AQ146" s="288" t="s">
        <v>565</v>
      </c>
      <c r="AR146" s="289" t="str">
        <f t="shared" ref="AR146:AR172" si="503">TRIM(RIGHT(B146,LEN(B146)-LEN(AQ146)-1))</f>
        <v>Sesto Elemento</v>
      </c>
      <c r="AS146" s="290" t="s">
        <v>1143</v>
      </c>
      <c r="AT146" s="291" t="s">
        <v>1155</v>
      </c>
      <c r="AU146" s="328" t="s">
        <v>703</v>
      </c>
      <c r="AV146" s="292">
        <v>52</v>
      </c>
      <c r="AW146" s="292">
        <v>360</v>
      </c>
      <c r="AY146" s="292">
        <v>472</v>
      </c>
      <c r="AZ146" s="292" t="s">
        <v>1112</v>
      </c>
      <c r="BA146" s="481">
        <f>BF146-O146</f>
        <v>229</v>
      </c>
      <c r="BB146" s="476">
        <f>BK146</f>
        <v>2.3000000000000114</v>
      </c>
      <c r="BC146" s="472">
        <f t="shared" ref="BC146" si="504">BL146</f>
        <v>1.039999999999992</v>
      </c>
      <c r="BD146" s="472">
        <f t="shared" ref="BD146" si="505">BM146</f>
        <v>3.1700000000000017</v>
      </c>
      <c r="BE146" s="472">
        <f t="shared" ref="BE146" si="506">BN146</f>
        <v>3.25</v>
      </c>
      <c r="BF146" s="474">
        <v>4412</v>
      </c>
      <c r="BG146" s="476">
        <v>348.8</v>
      </c>
      <c r="BH146" s="480">
        <v>88.3</v>
      </c>
      <c r="BI146" s="480">
        <v>73.44</v>
      </c>
      <c r="BJ146" s="480">
        <v>78.010000000000005</v>
      </c>
      <c r="BK146" s="473">
        <f t="shared" si="235"/>
        <v>2.3000000000000114</v>
      </c>
      <c r="BL146" s="473">
        <f t="shared" si="236"/>
        <v>1.039999999999992</v>
      </c>
      <c r="BM146" s="473">
        <f t="shared" si="237"/>
        <v>3.1700000000000017</v>
      </c>
      <c r="BN146" s="473">
        <f t="shared" si="238"/>
        <v>3.25</v>
      </c>
      <c r="BO146" s="483">
        <v>1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>
        <v>1</v>
      </c>
      <c r="CA146" s="293"/>
      <c r="CB146" s="293"/>
      <c r="CC146" s="293"/>
      <c r="CD146" s="293">
        <v>1</v>
      </c>
      <c r="CE146" s="293"/>
      <c r="CF146" s="293"/>
      <c r="CG146" s="293"/>
      <c r="CH146" s="293"/>
      <c r="CI146" s="293"/>
      <c r="CJ146" s="294" t="s">
        <v>1161</v>
      </c>
      <c r="CK146" s="294"/>
      <c r="CL146" s="294"/>
      <c r="CM146" s="294"/>
      <c r="CN146" s="294"/>
      <c r="CO146" s="295"/>
      <c r="CP146" s="295"/>
      <c r="CQ146" s="295"/>
      <c r="CR146" s="296"/>
      <c r="CS146" s="297"/>
      <c r="CT146" s="297"/>
      <c r="CU146" s="297"/>
      <c r="CV146" s="297"/>
      <c r="CW146" s="297"/>
      <c r="CX146" s="297"/>
      <c r="CY146" s="297"/>
      <c r="CZ146" s="297"/>
      <c r="DA146" s="297"/>
      <c r="DB146" s="295"/>
      <c r="DC146" s="295"/>
      <c r="DD146" s="295"/>
      <c r="DE146" s="295"/>
    </row>
    <row r="147" spans="1:109" ht="21" customHeight="1">
      <c r="A147" s="268">
        <v>145</v>
      </c>
      <c r="B147" s="300" t="s">
        <v>331</v>
      </c>
      <c r="C147" s="301" t="s">
        <v>764</v>
      </c>
      <c r="D147" s="423" t="s">
        <v>177</v>
      </c>
      <c r="E147" s="303" t="s">
        <v>79</v>
      </c>
      <c r="F147" s="304">
        <f>9-LEN(E147)-LEN(SUBSTITUTE(E147,"★",""))</f>
        <v>3</v>
      </c>
      <c r="G147" s="305" t="s">
        <v>69</v>
      </c>
      <c r="H147" s="306">
        <v>55</v>
      </c>
      <c r="I147" s="306">
        <v>18</v>
      </c>
      <c r="J147" s="306">
        <v>24</v>
      </c>
      <c r="K147" s="306">
        <v>32</v>
      </c>
      <c r="L147" s="306">
        <v>47</v>
      </c>
      <c r="M147" s="306">
        <v>50</v>
      </c>
      <c r="N147" s="307">
        <f t="shared" si="247"/>
        <v>226</v>
      </c>
      <c r="O147" s="308">
        <v>4211</v>
      </c>
      <c r="P147" s="309">
        <v>339.4</v>
      </c>
      <c r="Q147" s="310">
        <v>85.84</v>
      </c>
      <c r="R147" s="310">
        <v>92.97</v>
      </c>
      <c r="S147" s="310">
        <v>86.39</v>
      </c>
      <c r="T147" s="310">
        <v>14.23</v>
      </c>
      <c r="U147" s="311">
        <v>9890</v>
      </c>
      <c r="V147" s="312">
        <f>VLOOKUP($U147,计算辅助页面!$Z$5:$AM$26,COLUMN()-20,0)</f>
        <v>16100</v>
      </c>
      <c r="W147" s="312">
        <f>VLOOKUP($U147,计算辅助页面!$Z$5:$AM$26,COLUMN()-20,0)</f>
        <v>25800</v>
      </c>
      <c r="X147" s="307">
        <f>VLOOKUP($U147,计算辅助页面!$Z$5:$AM$26,COLUMN()-20,0)</f>
        <v>38700</v>
      </c>
      <c r="Y147" s="307">
        <f>VLOOKUP($U147,计算辅助页面!$Z$5:$AM$26,COLUMN()-20,0)</f>
        <v>55900</v>
      </c>
      <c r="Z147" s="313">
        <f>VLOOKUP($U147,计算辅助页面!$Z$5:$AM$26,COLUMN()-20,0)</f>
        <v>78500</v>
      </c>
      <c r="AA147" s="307">
        <f>VLOOKUP($U147,计算辅助页面!$Z$5:$AM$26,COLUMN()-20,0)</f>
        <v>109500</v>
      </c>
      <c r="AB147" s="307">
        <f>VLOOKUP($U147,计算辅助页面!$Z$5:$AM$26,COLUMN()-20,0)</f>
        <v>153500</v>
      </c>
      <c r="AC147" s="307">
        <f>VLOOKUP($U147,计算辅助页面!$Z$5:$AM$26,COLUMN()-20,0)</f>
        <v>214500</v>
      </c>
      <c r="AD147" s="307">
        <f>VLOOKUP($U147,计算辅助页面!$Z$5:$AM$26,COLUMN()-20,0)</f>
        <v>300500</v>
      </c>
      <c r="AE147" s="307">
        <f>VLOOKUP($U147,计算辅助页面!$Z$5:$AM$26,COLUMN()-20,0)</f>
        <v>421000</v>
      </c>
      <c r="AF147" s="307">
        <f>VLOOKUP($U147,计算辅助页面!$Z$5:$AM$26,COLUMN()-20,0)</f>
        <v>589000</v>
      </c>
      <c r="AG147" s="333">
        <f>VLOOKUP($U147,计算辅助页面!$Z$5:$AM$26,COLUMN()-20,0)</f>
        <v>968000</v>
      </c>
      <c r="AH147" s="304">
        <f>VLOOKUP($U147,计算辅助页面!$Z$5:$AM$26,COLUMN()-20,0)</f>
        <v>11923560</v>
      </c>
      <c r="AI147" s="314">
        <v>70000</v>
      </c>
      <c r="AJ147" s="315">
        <f>VLOOKUP(D147&amp;E147,计算辅助页面!$V$5:$Y$18,2,0)</f>
        <v>8</v>
      </c>
      <c r="AK147" s="316">
        <f t="shared" si="393"/>
        <v>140000</v>
      </c>
      <c r="AL147" s="316">
        <f>VLOOKUP(D147&amp;E147,计算辅助页面!$V$5:$Y$18,3,0)</f>
        <v>5</v>
      </c>
      <c r="AM147" s="317">
        <f t="shared" si="394"/>
        <v>420000</v>
      </c>
      <c r="AN147" s="317">
        <f>VLOOKUP(D147&amp;E147,计算辅助页面!$V$5:$Y$18,4,0)</f>
        <v>3</v>
      </c>
      <c r="AO147" s="304">
        <f t="shared" si="395"/>
        <v>10080000</v>
      </c>
      <c r="AP147" s="318">
        <f t="shared" si="396"/>
        <v>22003560</v>
      </c>
      <c r="AQ147" s="288" t="s">
        <v>561</v>
      </c>
      <c r="AR147" s="289" t="str">
        <f t="shared" si="503"/>
        <v>911 GT3 RS</v>
      </c>
      <c r="AS147" s="290" t="s">
        <v>925</v>
      </c>
      <c r="AT147" s="291" t="s">
        <v>627</v>
      </c>
      <c r="AU147" s="328" t="s">
        <v>703</v>
      </c>
      <c r="AV147" s="292">
        <v>30</v>
      </c>
      <c r="AW147" s="292">
        <v>353</v>
      </c>
      <c r="AY147" s="292">
        <v>460</v>
      </c>
      <c r="AZ147" s="292" t="s">
        <v>1492</v>
      </c>
      <c r="BA147" s="481">
        <v>255</v>
      </c>
      <c r="BB147" s="476">
        <v>2.9</v>
      </c>
      <c r="BC147" s="472">
        <v>1.56</v>
      </c>
      <c r="BD147" s="472">
        <v>4.32</v>
      </c>
      <c r="BE147" s="472">
        <v>3.62</v>
      </c>
      <c r="BF147" s="474">
        <f>BA147+O147</f>
        <v>4466</v>
      </c>
      <c r="BG147" s="476">
        <f t="shared" ref="BG147" si="507">BB147+P147</f>
        <v>342.29999999999995</v>
      </c>
      <c r="BH147" s="480">
        <f t="shared" ref="BH147" si="508">BC147+Q147</f>
        <v>87.4</v>
      </c>
      <c r="BI147" s="480">
        <f t="shared" ref="BI147" si="509">BD147+R147</f>
        <v>97.289999999999992</v>
      </c>
      <c r="BJ147" s="480">
        <f t="shared" ref="BJ147" si="510">BE147+S147</f>
        <v>90.01</v>
      </c>
      <c r="BK147" s="473">
        <f t="shared" ref="BK147:BK223" si="511">IF(BG147="", "", BG147-P147)</f>
        <v>2.8999999999999773</v>
      </c>
      <c r="BL147" s="473">
        <f t="shared" ref="BL147:BL223" si="512">IF(BH147="", "", BH147-Q147)</f>
        <v>1.5600000000000023</v>
      </c>
      <c r="BM147" s="473">
        <f t="shared" ref="BM147:BM223" si="513">IF(BI147="", "", BI147-R147)</f>
        <v>4.3199999999999932</v>
      </c>
      <c r="BN147" s="473">
        <f t="shared" ref="BN147:BN223" si="514">IF(BJ147="", "", BJ147-S147)</f>
        <v>3.6200000000000045</v>
      </c>
      <c r="BO147" s="483">
        <v>1</v>
      </c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 t="s">
        <v>1493</v>
      </c>
      <c r="CK147" s="294"/>
      <c r="CL147" s="294"/>
      <c r="CM147" s="294"/>
      <c r="CN147" s="294"/>
      <c r="CO147" s="295"/>
      <c r="CP147" s="295"/>
      <c r="CQ147" s="295"/>
      <c r="CR147" s="296">
        <v>312</v>
      </c>
      <c r="CS147" s="297">
        <v>71.2</v>
      </c>
      <c r="CT147" s="297">
        <v>52.35</v>
      </c>
      <c r="CU147" s="297">
        <v>52.35</v>
      </c>
      <c r="CV147" s="297">
        <f t="shared" ref="CV147:CY148" si="515">P147-CR147</f>
        <v>27.399999999999977</v>
      </c>
      <c r="CW147" s="297">
        <f t="shared" si="515"/>
        <v>14.64</v>
      </c>
      <c r="CX147" s="297">
        <f t="shared" si="515"/>
        <v>40.619999999999997</v>
      </c>
      <c r="CY147" s="297">
        <f t="shared" si="515"/>
        <v>34.04</v>
      </c>
      <c r="CZ147" s="297">
        <f>SUM(CV147:CY147)</f>
        <v>116.69999999999996</v>
      </c>
      <c r="DA147" s="297">
        <f>0.32*(P147-CR147)+1.75*(Q147-CS147)+1.13*(R147-CT147)+1.28*(S147-CU147)</f>
        <v>123.85979999999998</v>
      </c>
      <c r="DB147" s="295" t="s">
        <v>1806</v>
      </c>
      <c r="DC147" s="295">
        <v>4</v>
      </c>
      <c r="DD147" s="295"/>
      <c r="DE147" s="295"/>
    </row>
    <row r="148" spans="1:109" ht="21" customHeight="1" thickBot="1">
      <c r="A148" s="299">
        <v>146</v>
      </c>
      <c r="B148" s="319" t="s">
        <v>1747</v>
      </c>
      <c r="C148" s="301" t="s">
        <v>765</v>
      </c>
      <c r="D148" s="423" t="s">
        <v>177</v>
      </c>
      <c r="E148" s="303" t="s">
        <v>79</v>
      </c>
      <c r="F148" s="304">
        <f>9-LEN(E148)-LEN(SUBSTITUTE(E148,"★",""))</f>
        <v>3</v>
      </c>
      <c r="G148" s="305" t="s">
        <v>69</v>
      </c>
      <c r="H148" s="306" t="s">
        <v>448</v>
      </c>
      <c r="I148" s="306">
        <v>26</v>
      </c>
      <c r="J148" s="306">
        <v>34</v>
      </c>
      <c r="K148" s="306">
        <v>46</v>
      </c>
      <c r="L148" s="306">
        <v>61</v>
      </c>
      <c r="M148" s="306">
        <v>73</v>
      </c>
      <c r="N148" s="307">
        <f t="shared" si="247"/>
        <v>240</v>
      </c>
      <c r="O148" s="321">
        <v>4255</v>
      </c>
      <c r="P148" s="322">
        <v>351.2</v>
      </c>
      <c r="Q148" s="323">
        <v>82.76</v>
      </c>
      <c r="R148" s="323">
        <v>77.11</v>
      </c>
      <c r="S148" s="323">
        <v>76.98</v>
      </c>
      <c r="T148" s="323">
        <v>8.9499999999999993</v>
      </c>
      <c r="U148" s="398">
        <v>9890</v>
      </c>
      <c r="V148" s="312">
        <f>VLOOKUP($U148,计算辅助页面!$Z$5:$AM$26,COLUMN()-20,0)</f>
        <v>16100</v>
      </c>
      <c r="W148" s="312">
        <f>VLOOKUP($U148,计算辅助页面!$Z$5:$AM$26,COLUMN()-20,0)</f>
        <v>25800</v>
      </c>
      <c r="X148" s="307">
        <f>VLOOKUP($U148,计算辅助页面!$Z$5:$AM$26,COLUMN()-20,0)</f>
        <v>38700</v>
      </c>
      <c r="Y148" s="307">
        <f>VLOOKUP($U148,计算辅助页面!$Z$5:$AM$26,COLUMN()-20,0)</f>
        <v>55900</v>
      </c>
      <c r="Z148" s="313">
        <f>VLOOKUP($U148,计算辅助页面!$Z$5:$AM$26,COLUMN()-20,0)</f>
        <v>78500</v>
      </c>
      <c r="AA148" s="307">
        <f>VLOOKUP($U148,计算辅助页面!$Z$5:$AM$26,COLUMN()-20,0)</f>
        <v>109500</v>
      </c>
      <c r="AB148" s="307">
        <f>VLOOKUP($U148,计算辅助页面!$Z$5:$AM$26,COLUMN()-20,0)</f>
        <v>153500</v>
      </c>
      <c r="AC148" s="307">
        <f>VLOOKUP($U148,计算辅助页面!$Z$5:$AM$26,COLUMN()-20,0)</f>
        <v>214500</v>
      </c>
      <c r="AD148" s="307">
        <f>VLOOKUP($U148,计算辅助页面!$Z$5:$AM$26,COLUMN()-20,0)</f>
        <v>300500</v>
      </c>
      <c r="AE148" s="307">
        <f>VLOOKUP($U148,计算辅助页面!$Z$5:$AM$26,COLUMN()-20,0)</f>
        <v>421000</v>
      </c>
      <c r="AF148" s="307">
        <f>VLOOKUP($U148,计算辅助页面!$Z$5:$AM$26,COLUMN()-20,0)</f>
        <v>589000</v>
      </c>
      <c r="AG148" s="333">
        <f>VLOOKUP($U148,计算辅助页面!$Z$5:$AM$26,COLUMN()-20,0)</f>
        <v>968000</v>
      </c>
      <c r="AH148" s="304">
        <f>VLOOKUP($U148,计算辅助页面!$Z$5:$AM$26,COLUMN()-20,0)</f>
        <v>11923560</v>
      </c>
      <c r="AI148" s="314">
        <v>70000</v>
      </c>
      <c r="AJ148" s="315">
        <f>VLOOKUP(D148&amp;E148,计算辅助页面!$V$5:$Y$18,2,0)</f>
        <v>8</v>
      </c>
      <c r="AK148" s="316">
        <f t="shared" si="393"/>
        <v>140000</v>
      </c>
      <c r="AL148" s="316">
        <f>VLOOKUP(D148&amp;E148,计算辅助页面!$V$5:$Y$18,3,0)</f>
        <v>5</v>
      </c>
      <c r="AM148" s="317">
        <f t="shared" si="394"/>
        <v>420000</v>
      </c>
      <c r="AN148" s="317">
        <f>VLOOKUP(D148&amp;E148,计算辅助页面!$V$5:$Y$18,4,0)</f>
        <v>3</v>
      </c>
      <c r="AO148" s="304">
        <f t="shared" si="395"/>
        <v>10080000</v>
      </c>
      <c r="AP148" s="318">
        <f t="shared" si="396"/>
        <v>22003560</v>
      </c>
      <c r="AQ148" s="288" t="s">
        <v>567</v>
      </c>
      <c r="AR148" s="289" t="str">
        <f t="shared" si="503"/>
        <v>488 Challenge EVO🔑</v>
      </c>
      <c r="AS148" s="290" t="s">
        <v>695</v>
      </c>
      <c r="AT148" s="291" t="s">
        <v>921</v>
      </c>
      <c r="AU148" s="328" t="s">
        <v>703</v>
      </c>
      <c r="AW148" s="292">
        <v>365</v>
      </c>
      <c r="AY148" s="292">
        <v>480</v>
      </c>
      <c r="AZ148" s="292" t="s">
        <v>1076</v>
      </c>
      <c r="BA148" s="481">
        <v>225</v>
      </c>
      <c r="BB148" s="476">
        <v>2.2000000000000002</v>
      </c>
      <c r="BC148" s="472">
        <v>1.04</v>
      </c>
      <c r="BD148" s="472">
        <v>3.19</v>
      </c>
      <c r="BE148" s="472">
        <v>2.81</v>
      </c>
      <c r="BF148" s="474">
        <f>BA148+O148</f>
        <v>4480</v>
      </c>
      <c r="BG148" s="476">
        <f t="shared" ref="BG148:BJ148" si="516">BB148+P148</f>
        <v>353.4</v>
      </c>
      <c r="BH148" s="480">
        <f t="shared" si="516"/>
        <v>83.800000000000011</v>
      </c>
      <c r="BI148" s="480">
        <f t="shared" si="516"/>
        <v>80.3</v>
      </c>
      <c r="BJ148" s="480">
        <f t="shared" si="516"/>
        <v>79.790000000000006</v>
      </c>
      <c r="BK148" s="473">
        <f t="shared" si="511"/>
        <v>2.1999999999999886</v>
      </c>
      <c r="BL148" s="473">
        <f t="shared" si="512"/>
        <v>1.0400000000000063</v>
      </c>
      <c r="BM148" s="473">
        <f t="shared" si="513"/>
        <v>3.1899999999999977</v>
      </c>
      <c r="BN148" s="473">
        <f t="shared" si="514"/>
        <v>2.8100000000000023</v>
      </c>
      <c r="BO148" s="483">
        <v>1</v>
      </c>
      <c r="BP148" s="293"/>
      <c r="BQ148" s="293"/>
      <c r="BR148" s="293"/>
      <c r="BS148" s="293"/>
      <c r="BT148" s="293"/>
      <c r="BU148" s="293"/>
      <c r="BV148" s="293"/>
      <c r="BW148" s="293"/>
      <c r="BX148" s="293"/>
      <c r="BY148" s="293"/>
      <c r="BZ148" s="293"/>
      <c r="CA148" s="293">
        <v>1</v>
      </c>
      <c r="CB148" s="293"/>
      <c r="CC148" s="293">
        <v>1</v>
      </c>
      <c r="CD148" s="293">
        <v>1</v>
      </c>
      <c r="CE148" s="293"/>
      <c r="CF148" s="293"/>
      <c r="CG148" s="293"/>
      <c r="CH148" s="293"/>
      <c r="CI148" s="293"/>
      <c r="CJ148" s="294" t="s">
        <v>841</v>
      </c>
      <c r="CK148" s="294"/>
      <c r="CL148" s="294"/>
      <c r="CM148" s="294"/>
      <c r="CN148" s="294"/>
      <c r="CO148" s="295"/>
      <c r="CP148" s="295"/>
      <c r="CQ148" s="295"/>
      <c r="CR148" s="296">
        <v>330</v>
      </c>
      <c r="CS148" s="297">
        <v>73</v>
      </c>
      <c r="CT148" s="297">
        <v>47.13</v>
      </c>
      <c r="CU148" s="297">
        <v>50.55</v>
      </c>
      <c r="CV148" s="297">
        <f t="shared" si="515"/>
        <v>21.199999999999989</v>
      </c>
      <c r="CW148" s="297">
        <f t="shared" si="515"/>
        <v>9.7600000000000051</v>
      </c>
      <c r="CX148" s="297">
        <f t="shared" si="515"/>
        <v>29.979999999999997</v>
      </c>
      <c r="CY148" s="297">
        <f t="shared" si="515"/>
        <v>26.430000000000007</v>
      </c>
      <c r="CZ148" s="297">
        <f>SUM(CV148:CY148)</f>
        <v>87.37</v>
      </c>
      <c r="DA148" s="297">
        <f>0.32*(P148-CR148)+1.75*(Q148-CS148)+1.13*(R148-CT148)+1.28*(S148-CU148)</f>
        <v>91.57180000000001</v>
      </c>
      <c r="DB148" s="295" t="s">
        <v>1806</v>
      </c>
      <c r="DC148" s="295">
        <v>4</v>
      </c>
      <c r="DD148" s="295"/>
      <c r="DE148" s="295"/>
    </row>
    <row r="149" spans="1:109" ht="21" customHeight="1" thickBot="1">
      <c r="A149" s="268">
        <v>147</v>
      </c>
      <c r="B149" s="319" t="s">
        <v>1313</v>
      </c>
      <c r="C149" s="301" t="s">
        <v>1314</v>
      </c>
      <c r="D149" s="423" t="s">
        <v>177</v>
      </c>
      <c r="E149" s="303" t="s">
        <v>79</v>
      </c>
      <c r="F149" s="327"/>
      <c r="G149" s="328"/>
      <c r="H149" s="306">
        <v>55</v>
      </c>
      <c r="I149" s="306">
        <v>18</v>
      </c>
      <c r="J149" s="306">
        <v>24</v>
      </c>
      <c r="K149" s="306">
        <v>32</v>
      </c>
      <c r="L149" s="306">
        <v>47</v>
      </c>
      <c r="M149" s="306">
        <v>50</v>
      </c>
      <c r="N149" s="307">
        <f t="shared" si="247"/>
        <v>226</v>
      </c>
      <c r="O149" s="321">
        <v>4265</v>
      </c>
      <c r="P149" s="322">
        <v>355</v>
      </c>
      <c r="Q149" s="323">
        <v>85.46</v>
      </c>
      <c r="R149" s="323">
        <v>70.34</v>
      </c>
      <c r="S149" s="323">
        <v>65.790000000000006</v>
      </c>
      <c r="T149" s="323">
        <v>6.6</v>
      </c>
      <c r="U149" s="398">
        <v>9890</v>
      </c>
      <c r="V149" s="312">
        <f>VLOOKUP($U149,计算辅助页面!$Z$5:$AM$26,COLUMN()-20,0)</f>
        <v>16100</v>
      </c>
      <c r="W149" s="312">
        <f>VLOOKUP($U149,计算辅助页面!$Z$5:$AM$26,COLUMN()-20,0)</f>
        <v>25800</v>
      </c>
      <c r="X149" s="307">
        <f>VLOOKUP($U149,计算辅助页面!$Z$5:$AM$26,COLUMN()-20,0)</f>
        <v>38700</v>
      </c>
      <c r="Y149" s="307">
        <f>VLOOKUP($U149,计算辅助页面!$Z$5:$AM$26,COLUMN()-20,0)</f>
        <v>55900</v>
      </c>
      <c r="Z149" s="313">
        <f>VLOOKUP($U149,计算辅助页面!$Z$5:$AM$26,COLUMN()-20,0)</f>
        <v>78500</v>
      </c>
      <c r="AA149" s="307">
        <f>VLOOKUP($U149,计算辅助页面!$Z$5:$AM$26,COLUMN()-20,0)</f>
        <v>109500</v>
      </c>
      <c r="AB149" s="307">
        <f>VLOOKUP($U149,计算辅助页面!$Z$5:$AM$26,COLUMN()-20,0)</f>
        <v>153500</v>
      </c>
      <c r="AC149" s="307">
        <f>VLOOKUP($U149,计算辅助页面!$Z$5:$AM$26,COLUMN()-20,0)</f>
        <v>214500</v>
      </c>
      <c r="AD149" s="307">
        <f>VLOOKUP($U149,计算辅助页面!$Z$5:$AM$26,COLUMN()-20,0)</f>
        <v>300500</v>
      </c>
      <c r="AE149" s="307">
        <f>VLOOKUP($U149,计算辅助页面!$Z$5:$AM$26,COLUMN()-20,0)</f>
        <v>421000</v>
      </c>
      <c r="AF149" s="307">
        <f>VLOOKUP($U149,计算辅助页面!$Z$5:$AM$26,COLUMN()-20,0)</f>
        <v>589000</v>
      </c>
      <c r="AG149" s="333">
        <f>VLOOKUP($U149,计算辅助页面!$Z$5:$AM$26,COLUMN()-20,0)</f>
        <v>968000</v>
      </c>
      <c r="AH149" s="304">
        <f>VLOOKUP($U149,计算辅助页面!$Z$5:$AM$26,COLUMN()-20,0)</f>
        <v>11923560</v>
      </c>
      <c r="AI149" s="314">
        <v>70000</v>
      </c>
      <c r="AJ149" s="315">
        <f>VLOOKUP(D149&amp;E149,计算辅助页面!$V$5:$Y$18,2,0)</f>
        <v>8</v>
      </c>
      <c r="AK149" s="316">
        <f t="shared" si="393"/>
        <v>140000</v>
      </c>
      <c r="AL149" s="316">
        <f>VLOOKUP(D149&amp;E149,计算辅助页面!$V$5:$Y$18,3,0)</f>
        <v>5</v>
      </c>
      <c r="AM149" s="317">
        <f t="shared" si="394"/>
        <v>420000</v>
      </c>
      <c r="AN149" s="317">
        <f>VLOOKUP(D149&amp;E149,计算辅助页面!$V$5:$Y$18,4,0)</f>
        <v>3</v>
      </c>
      <c r="AO149" s="304">
        <f t="shared" si="395"/>
        <v>10080000</v>
      </c>
      <c r="AP149" s="318">
        <f t="shared" si="396"/>
        <v>22003560</v>
      </c>
      <c r="AQ149" s="288" t="s">
        <v>713</v>
      </c>
      <c r="AR149" s="289" t="str">
        <f t="shared" si="503"/>
        <v>EVO</v>
      </c>
      <c r="AS149" s="290" t="s">
        <v>1307</v>
      </c>
      <c r="AT149" s="291" t="s">
        <v>1315</v>
      </c>
      <c r="AU149" s="328" t="s">
        <v>703</v>
      </c>
      <c r="AW149" s="292">
        <v>369</v>
      </c>
      <c r="AY149" s="292">
        <v>487</v>
      </c>
      <c r="AZ149" s="292" t="s">
        <v>1326</v>
      </c>
      <c r="BA149" s="481">
        <f>BF149-O149</f>
        <v>207</v>
      </c>
      <c r="BB149" s="476">
        <f>BK149</f>
        <v>2.1000000000000227</v>
      </c>
      <c r="BC149" s="472">
        <f t="shared" ref="BC149" si="517">BL149</f>
        <v>1.0400000000000063</v>
      </c>
      <c r="BD149" s="472">
        <f t="shared" ref="BD149" si="518">BM149</f>
        <v>2.8100000000000023</v>
      </c>
      <c r="BE149" s="472">
        <f t="shared" ref="BE149" si="519">BN149</f>
        <v>2.1899999999999977</v>
      </c>
      <c r="BF149" s="474">
        <v>4472</v>
      </c>
      <c r="BG149" s="476">
        <v>357.1</v>
      </c>
      <c r="BH149" s="480">
        <v>86.5</v>
      </c>
      <c r="BI149" s="480">
        <v>73.150000000000006</v>
      </c>
      <c r="BJ149" s="480">
        <v>67.98</v>
      </c>
      <c r="BK149" s="473">
        <f t="shared" si="511"/>
        <v>2.1000000000000227</v>
      </c>
      <c r="BL149" s="473">
        <f t="shared" si="512"/>
        <v>1.0400000000000063</v>
      </c>
      <c r="BM149" s="473">
        <f t="shared" si="513"/>
        <v>2.8100000000000023</v>
      </c>
      <c r="BN149" s="473">
        <f t="shared" si="514"/>
        <v>2.1899999999999977</v>
      </c>
      <c r="BO149" s="483">
        <v>1</v>
      </c>
      <c r="BP149" s="293"/>
      <c r="BQ149" s="293"/>
      <c r="BR149" s="293"/>
      <c r="BS149" s="293"/>
      <c r="BT149" s="293"/>
      <c r="BU149" s="293"/>
      <c r="BV149" s="293"/>
      <c r="BW149" s="293"/>
      <c r="BX149" s="293"/>
      <c r="BY149" s="293"/>
      <c r="BZ149" s="293">
        <v>1</v>
      </c>
      <c r="CA149" s="293"/>
      <c r="CB149" s="293"/>
      <c r="CC149" s="293"/>
      <c r="CD149" s="293"/>
      <c r="CE149" s="293"/>
      <c r="CF149" s="293"/>
      <c r="CG149" s="293"/>
      <c r="CH149" s="293"/>
      <c r="CI149" s="293"/>
      <c r="CJ149" s="294" t="s">
        <v>1331</v>
      </c>
      <c r="CK149" s="294"/>
      <c r="CL149" s="294"/>
      <c r="CM149" s="294"/>
      <c r="CN149" s="294"/>
      <c r="CO149" s="295"/>
      <c r="CP149" s="295"/>
      <c r="CQ149" s="295"/>
      <c r="CR149" s="296"/>
      <c r="CS149" s="297"/>
      <c r="CT149" s="297"/>
      <c r="CU149" s="297"/>
      <c r="CV149" s="297"/>
      <c r="CW149" s="297"/>
      <c r="CX149" s="297"/>
      <c r="CY149" s="297"/>
      <c r="CZ149" s="297"/>
      <c r="DA149" s="297"/>
      <c r="DB149" s="295"/>
      <c r="DC149" s="295"/>
      <c r="DD149" s="295"/>
      <c r="DE149" s="295"/>
    </row>
    <row r="150" spans="1:109" ht="21" customHeight="1" thickBot="1">
      <c r="A150" s="299">
        <v>148</v>
      </c>
      <c r="B150" s="300" t="s">
        <v>508</v>
      </c>
      <c r="C150" s="301" t="s">
        <v>766</v>
      </c>
      <c r="D150" s="423" t="s">
        <v>177</v>
      </c>
      <c r="E150" s="303" t="s">
        <v>79</v>
      </c>
      <c r="F150" s="304">
        <f>9-LEN(E150)-LEN(SUBSTITUTE(E150,"★",""))</f>
        <v>3</v>
      </c>
      <c r="G150" s="305" t="s">
        <v>511</v>
      </c>
      <c r="H150" s="306">
        <v>55</v>
      </c>
      <c r="I150" s="306">
        <v>18</v>
      </c>
      <c r="J150" s="306">
        <v>24</v>
      </c>
      <c r="K150" s="306">
        <v>32</v>
      </c>
      <c r="L150" s="306">
        <v>50</v>
      </c>
      <c r="M150" s="306">
        <v>61</v>
      </c>
      <c r="N150" s="307">
        <f t="shared" ref="N150:N229" si="520">IF(COUNTBLANK(H150:M150),"",SUM(H150:M150))</f>
        <v>240</v>
      </c>
      <c r="O150" s="308">
        <v>4276</v>
      </c>
      <c r="P150" s="309">
        <v>368.1</v>
      </c>
      <c r="Q150" s="310">
        <v>81.14</v>
      </c>
      <c r="R150" s="310">
        <v>65.02</v>
      </c>
      <c r="S150" s="310">
        <v>63.31</v>
      </c>
      <c r="T150" s="310">
        <v>6.22</v>
      </c>
      <c r="U150" s="311">
        <v>9890</v>
      </c>
      <c r="V150" s="312">
        <f>VLOOKUP($U150,计算辅助页面!$Z$5:$AM$26,COLUMN()-20,0)</f>
        <v>16100</v>
      </c>
      <c r="W150" s="312">
        <f>VLOOKUP($U150,计算辅助页面!$Z$5:$AM$26,COLUMN()-20,0)</f>
        <v>25800</v>
      </c>
      <c r="X150" s="307">
        <f>VLOOKUP($U150,计算辅助页面!$Z$5:$AM$26,COLUMN()-20,0)</f>
        <v>38700</v>
      </c>
      <c r="Y150" s="307">
        <f>VLOOKUP($U150,计算辅助页面!$Z$5:$AM$26,COLUMN()-20,0)</f>
        <v>55900</v>
      </c>
      <c r="Z150" s="313">
        <f>VLOOKUP($U150,计算辅助页面!$Z$5:$AM$26,COLUMN()-20,0)</f>
        <v>78500</v>
      </c>
      <c r="AA150" s="307">
        <f>VLOOKUP($U150,计算辅助页面!$Z$5:$AM$26,COLUMN()-20,0)</f>
        <v>109500</v>
      </c>
      <c r="AB150" s="307">
        <f>VLOOKUP($U150,计算辅助页面!$Z$5:$AM$26,COLUMN()-20,0)</f>
        <v>153500</v>
      </c>
      <c r="AC150" s="307">
        <f>VLOOKUP($U150,计算辅助页面!$Z$5:$AM$26,COLUMN()-20,0)</f>
        <v>214500</v>
      </c>
      <c r="AD150" s="307">
        <f>VLOOKUP($U150,计算辅助页面!$Z$5:$AM$26,COLUMN()-20,0)</f>
        <v>300500</v>
      </c>
      <c r="AE150" s="307">
        <f>VLOOKUP($U150,计算辅助页面!$Z$5:$AM$26,COLUMN()-20,0)</f>
        <v>421000</v>
      </c>
      <c r="AF150" s="307">
        <f>VLOOKUP($U150,计算辅助页面!$Z$5:$AM$26,COLUMN()-20,0)</f>
        <v>589000</v>
      </c>
      <c r="AG150" s="333">
        <f>VLOOKUP($U150,计算辅助页面!$Z$5:$AM$26,COLUMN()-20,0)</f>
        <v>968000</v>
      </c>
      <c r="AH150" s="304">
        <f>VLOOKUP($U150,计算辅助页面!$Z$5:$AM$26,COLUMN()-20,0)</f>
        <v>11923560</v>
      </c>
      <c r="AI150" s="314">
        <v>70000</v>
      </c>
      <c r="AJ150" s="315">
        <f>VLOOKUP(D150&amp;E150,计算辅助页面!$V$5:$Y$18,2,0)</f>
        <v>8</v>
      </c>
      <c r="AK150" s="316">
        <f t="shared" ref="AK150:AK170" si="521">IF(AI150,2*AI150,"")</f>
        <v>140000</v>
      </c>
      <c r="AL150" s="316">
        <f>VLOOKUP(D150&amp;E150,计算辅助页面!$V$5:$Y$18,3,0)</f>
        <v>5</v>
      </c>
      <c r="AM150" s="317">
        <f t="shared" ref="AM150:AM170" si="522">IF(AN150="×",AN150,IF(AI150,6*AI150,""))</f>
        <v>420000</v>
      </c>
      <c r="AN150" s="317">
        <f>VLOOKUP(D150&amp;E150,计算辅助页面!$V$5:$Y$18,4,0)</f>
        <v>3</v>
      </c>
      <c r="AO150" s="304">
        <f t="shared" ref="AO150:AO170" si="523">IF(AI150,IF(AN150="×",4*(AI150*AJ150+AK150*AL150),4*(AI150*AJ150+AK150*AL150+AM150*AN150)),"")</f>
        <v>10080000</v>
      </c>
      <c r="AP150" s="318">
        <f t="shared" ref="AP150:AP170" si="524">IF(AND(AH150,AO150),AO150+AH150,"")</f>
        <v>22003560</v>
      </c>
      <c r="AQ150" s="288" t="s">
        <v>562</v>
      </c>
      <c r="AR150" s="289" t="str">
        <f t="shared" si="503"/>
        <v>Evija</v>
      </c>
      <c r="AS150" s="290" t="s">
        <v>923</v>
      </c>
      <c r="AT150" s="291" t="s">
        <v>662</v>
      </c>
      <c r="AU150" s="328" t="s">
        <v>703</v>
      </c>
      <c r="AV150" s="292">
        <v>49</v>
      </c>
      <c r="AW150" s="292">
        <v>383</v>
      </c>
      <c r="AY150" s="292">
        <v>509</v>
      </c>
      <c r="AZ150" s="292" t="s">
        <v>1112</v>
      </c>
      <c r="BA150" s="477">
        <v>218</v>
      </c>
      <c r="BB150" s="476">
        <v>1.9</v>
      </c>
      <c r="BC150" s="472">
        <v>0.86</v>
      </c>
      <c r="BD150" s="472">
        <v>2.09</v>
      </c>
      <c r="BE150" s="472">
        <v>2.21</v>
      </c>
      <c r="BF150" s="474">
        <f>BA150+O150</f>
        <v>4494</v>
      </c>
      <c r="BG150" s="476">
        <f t="shared" ref="BG150" si="525">BB150+P150</f>
        <v>370</v>
      </c>
      <c r="BH150" s="480">
        <f t="shared" ref="BH150" si="526">BC150+Q150</f>
        <v>82</v>
      </c>
      <c r="BI150" s="480">
        <f t="shared" ref="BI150" si="527">BD150+R150</f>
        <v>67.11</v>
      </c>
      <c r="BJ150" s="480">
        <f t="shared" ref="BJ150" si="528">BE150+S150</f>
        <v>65.52</v>
      </c>
      <c r="BK150" s="473">
        <f t="shared" si="511"/>
        <v>1.8999999999999773</v>
      </c>
      <c r="BL150" s="473">
        <f t="shared" si="512"/>
        <v>0.85999999999999943</v>
      </c>
      <c r="BM150" s="473">
        <f t="shared" si="513"/>
        <v>2.0900000000000034</v>
      </c>
      <c r="BN150" s="473">
        <f t="shared" si="514"/>
        <v>2.2099999999999937</v>
      </c>
      <c r="BO150" s="483">
        <v>4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>
        <v>1</v>
      </c>
      <c r="CA150" s="293"/>
      <c r="CB150" s="293"/>
      <c r="CC150" s="293"/>
      <c r="CD150" s="293"/>
      <c r="CE150" s="293"/>
      <c r="CF150" s="293"/>
      <c r="CG150" s="293"/>
      <c r="CH150" s="293"/>
      <c r="CI150" s="293"/>
      <c r="CJ150" s="294" t="s">
        <v>1494</v>
      </c>
      <c r="CK150" s="294"/>
      <c r="CL150" s="294"/>
      <c r="CM150" s="294"/>
      <c r="CN150" s="294"/>
      <c r="CO150" s="295"/>
      <c r="CP150" s="295"/>
      <c r="CQ150" s="295"/>
      <c r="CR150" s="296">
        <v>350</v>
      </c>
      <c r="CS150" s="297">
        <v>73</v>
      </c>
      <c r="CT150" s="297">
        <v>45.33</v>
      </c>
      <c r="CU150" s="297">
        <v>42.53</v>
      </c>
      <c r="CV150" s="297">
        <f t="shared" ref="CV150:CY152" si="529">P150-CR150</f>
        <v>18.100000000000023</v>
      </c>
      <c r="CW150" s="297">
        <f t="shared" si="529"/>
        <v>8.14</v>
      </c>
      <c r="CX150" s="297">
        <f t="shared" si="529"/>
        <v>19.689999999999998</v>
      </c>
      <c r="CY150" s="297">
        <f t="shared" si="529"/>
        <v>20.78</v>
      </c>
      <c r="CZ150" s="297">
        <f>SUM(CV150:CY150)</f>
        <v>66.710000000000022</v>
      </c>
      <c r="DA150" s="297">
        <f>0.32*(P150-CR150)+1.75*(Q150-CS150)+1.13*(R150-CT150)+1.28*(S150-CU150)</f>
        <v>68.885100000000008</v>
      </c>
      <c r="DB150" s="295" t="s">
        <v>1806</v>
      </c>
      <c r="DC150" s="295">
        <v>4</v>
      </c>
      <c r="DD150" s="295"/>
      <c r="DE150" s="295"/>
    </row>
    <row r="151" spans="1:109" ht="21" customHeight="1">
      <c r="A151" s="268">
        <v>149</v>
      </c>
      <c r="B151" s="372" t="s">
        <v>1795</v>
      </c>
      <c r="C151" s="301" t="s">
        <v>1789</v>
      </c>
      <c r="D151" s="423" t="s">
        <v>177</v>
      </c>
      <c r="E151" s="303" t="s">
        <v>78</v>
      </c>
      <c r="F151" s="327"/>
      <c r="G151" s="328"/>
      <c r="H151" s="320">
        <v>45</v>
      </c>
      <c r="I151" s="306">
        <v>17</v>
      </c>
      <c r="J151" s="306">
        <v>23</v>
      </c>
      <c r="K151" s="306">
        <v>32</v>
      </c>
      <c r="L151" s="306">
        <v>45</v>
      </c>
      <c r="M151" s="306" t="s">
        <v>59</v>
      </c>
      <c r="N151" s="307">
        <f t="shared" ref="N151" si="530">IF(COUNTBLANK(H151:M151),"",SUM(H151:M151))</f>
        <v>162</v>
      </c>
      <c r="O151" s="374">
        <v>4308</v>
      </c>
      <c r="P151" s="375">
        <v>371</v>
      </c>
      <c r="Q151" s="376">
        <v>79.349999999999994</v>
      </c>
      <c r="R151" s="376">
        <v>76.739999999999995</v>
      </c>
      <c r="S151" s="376">
        <v>52.14</v>
      </c>
      <c r="T151" s="376"/>
      <c r="U151" s="377"/>
      <c r="V151" s="378"/>
      <c r="W151" s="378"/>
      <c r="X151" s="379"/>
      <c r="Y151" s="379"/>
      <c r="Z151" s="380"/>
      <c r="AA151" s="379"/>
      <c r="AB151" s="379"/>
      <c r="AC151" s="379"/>
      <c r="AD151" s="379"/>
      <c r="AE151" s="379"/>
      <c r="AF151" s="379"/>
      <c r="AG151" s="379"/>
      <c r="AH151" s="387"/>
      <c r="AI151" s="326"/>
      <c r="AJ151" s="429"/>
      <c r="AK151" s="336"/>
      <c r="AL151" s="336"/>
      <c r="AM151" s="337"/>
      <c r="AN151" s="337"/>
      <c r="AO151" s="327"/>
      <c r="AP151" s="318"/>
      <c r="AQ151" s="288" t="s">
        <v>565</v>
      </c>
      <c r="AR151" s="289" t="str">
        <f t="shared" si="503"/>
        <v>Gallardo Security [估算]</v>
      </c>
      <c r="AS151" s="290" t="s">
        <v>1740</v>
      </c>
      <c r="AT151" s="291" t="s">
        <v>1790</v>
      </c>
      <c r="AU151" s="328" t="s">
        <v>703</v>
      </c>
      <c r="AZ151" s="292" t="s">
        <v>1483</v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4"/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customHeight="1" thickBot="1">
      <c r="A152" s="299">
        <v>150</v>
      </c>
      <c r="B152" s="372" t="s">
        <v>514</v>
      </c>
      <c r="C152" s="301" t="s">
        <v>767</v>
      </c>
      <c r="D152" s="423" t="s">
        <v>336</v>
      </c>
      <c r="E152" s="355" t="s">
        <v>79</v>
      </c>
      <c r="F152" s="304">
        <f>9-LEN(E152)-LEN(SUBSTITUTE(E152,"★",""))</f>
        <v>3</v>
      </c>
      <c r="G152" s="305" t="s">
        <v>69</v>
      </c>
      <c r="H152" s="306" t="s">
        <v>448</v>
      </c>
      <c r="I152" s="306">
        <v>26</v>
      </c>
      <c r="J152" s="306">
        <v>34</v>
      </c>
      <c r="K152" s="306">
        <v>46</v>
      </c>
      <c r="L152" s="306">
        <v>61</v>
      </c>
      <c r="M152" s="306">
        <v>78</v>
      </c>
      <c r="N152" s="307">
        <f t="shared" si="520"/>
        <v>245</v>
      </c>
      <c r="O152" s="374">
        <v>4309</v>
      </c>
      <c r="P152" s="375">
        <v>377.6</v>
      </c>
      <c r="Q152" s="376">
        <v>74.66</v>
      </c>
      <c r="R152" s="376">
        <v>66.61</v>
      </c>
      <c r="S152" s="376">
        <v>73.12</v>
      </c>
      <c r="T152" s="376">
        <v>7.4</v>
      </c>
      <c r="U152" s="398">
        <v>9890</v>
      </c>
      <c r="V152" s="404">
        <f>VLOOKUP($U152,计算辅助页面!$Z$5:$AM$26,COLUMN()-20,0)</f>
        <v>16100</v>
      </c>
      <c r="W152" s="404">
        <f>VLOOKUP($U152,计算辅助页面!$Z$5:$AM$26,COLUMN()-20,0)</f>
        <v>25800</v>
      </c>
      <c r="X152" s="403">
        <f>VLOOKUP($U152,计算辅助页面!$Z$5:$AM$26,COLUMN()-20,0)</f>
        <v>38700</v>
      </c>
      <c r="Y152" s="403">
        <f>VLOOKUP($U152,计算辅助页面!$Z$5:$AM$26,COLUMN()-20,0)</f>
        <v>55900</v>
      </c>
      <c r="Z152" s="405">
        <f>VLOOKUP($U152,计算辅助页面!$Z$5:$AM$26,COLUMN()-20,0)</f>
        <v>78500</v>
      </c>
      <c r="AA152" s="403">
        <f>VLOOKUP($U152,计算辅助页面!$Z$5:$AM$26,COLUMN()-20,0)</f>
        <v>109500</v>
      </c>
      <c r="AB152" s="403">
        <f>VLOOKUP($U152,计算辅助页面!$Z$5:$AM$26,COLUMN()-20,0)</f>
        <v>153500</v>
      </c>
      <c r="AC152" s="403">
        <f>VLOOKUP($U152,计算辅助页面!$Z$5:$AM$26,COLUMN()-20,0)</f>
        <v>214500</v>
      </c>
      <c r="AD152" s="403">
        <f>VLOOKUP($U152,计算辅助页面!$Z$5:$AM$26,COLUMN()-20,0)</f>
        <v>300500</v>
      </c>
      <c r="AE152" s="403">
        <f>VLOOKUP($U152,计算辅助页面!$Z$5:$AM$26,COLUMN()-20,0)</f>
        <v>421000</v>
      </c>
      <c r="AF152" s="403">
        <f>VLOOKUP($U152,计算辅助页面!$Z$5:$AM$26,COLUMN()-20,0)</f>
        <v>589000</v>
      </c>
      <c r="AG152" s="403">
        <f>VLOOKUP($U152,计算辅助页面!$Z$5:$AM$26,COLUMN()-20,0)</f>
        <v>968000</v>
      </c>
      <c r="AH152" s="406">
        <f>VLOOKUP($U152,计算辅助页面!$Z$5:$AM$26,COLUMN()-20,0)</f>
        <v>11923560</v>
      </c>
      <c r="AI152" s="314">
        <v>70000</v>
      </c>
      <c r="AJ152" s="315">
        <f>VLOOKUP(D152&amp;E152,计算辅助页面!$V$5:$Y$18,2,0)</f>
        <v>8</v>
      </c>
      <c r="AK152" s="316">
        <f t="shared" si="521"/>
        <v>140000</v>
      </c>
      <c r="AL152" s="316">
        <f>VLOOKUP(D152&amp;E152,计算辅助页面!$V$5:$Y$18,3,0)</f>
        <v>5</v>
      </c>
      <c r="AM152" s="317">
        <f t="shared" si="522"/>
        <v>420000</v>
      </c>
      <c r="AN152" s="317">
        <f>VLOOKUP(D152&amp;E152,计算辅助页面!$V$5:$Y$18,4,0)</f>
        <v>3</v>
      </c>
      <c r="AO152" s="304">
        <f t="shared" si="523"/>
        <v>10080000</v>
      </c>
      <c r="AP152" s="318">
        <f t="shared" si="524"/>
        <v>22003560</v>
      </c>
      <c r="AQ152" s="288" t="s">
        <v>568</v>
      </c>
      <c r="AR152" s="289" t="str">
        <f t="shared" si="503"/>
        <v>F1 LM🔑</v>
      </c>
      <c r="AS152" s="290" t="s">
        <v>926</v>
      </c>
      <c r="AT152" s="291" t="s">
        <v>670</v>
      </c>
      <c r="AU152" s="328" t="s">
        <v>703</v>
      </c>
      <c r="AW152" s="292">
        <v>392</v>
      </c>
      <c r="AY152" s="292">
        <v>526</v>
      </c>
      <c r="AZ152" s="292" t="s">
        <v>1076</v>
      </c>
      <c r="BA152" s="477">
        <v>212</v>
      </c>
      <c r="BB152" s="476">
        <v>1.7</v>
      </c>
      <c r="BC152" s="472">
        <v>1.04</v>
      </c>
      <c r="BD152" s="472">
        <v>1.73</v>
      </c>
      <c r="BE152" s="472">
        <v>2.25</v>
      </c>
      <c r="BF152" s="474">
        <f>BA152+O152</f>
        <v>4521</v>
      </c>
      <c r="BG152" s="476">
        <f t="shared" ref="BG152" si="531">BB152+P152</f>
        <v>379.3</v>
      </c>
      <c r="BH152" s="480">
        <f t="shared" ref="BH152" si="532">BC152+Q152</f>
        <v>75.7</v>
      </c>
      <c r="BI152" s="480">
        <f t="shared" ref="BI152" si="533">BD152+R152</f>
        <v>68.34</v>
      </c>
      <c r="BJ152" s="480">
        <f t="shared" ref="BJ152" si="534">BE152+S152</f>
        <v>75.37</v>
      </c>
      <c r="BK152" s="473">
        <f t="shared" si="511"/>
        <v>1.6999999999999886</v>
      </c>
      <c r="BL152" s="473">
        <f t="shared" si="512"/>
        <v>1.0400000000000063</v>
      </c>
      <c r="BM152" s="473">
        <f t="shared" si="513"/>
        <v>1.730000000000004</v>
      </c>
      <c r="BN152" s="473">
        <f t="shared" si="514"/>
        <v>2.25</v>
      </c>
      <c r="BO152" s="483">
        <v>5</v>
      </c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>
        <v>1</v>
      </c>
      <c r="CB152" s="293"/>
      <c r="CC152" s="293">
        <v>1</v>
      </c>
      <c r="CD152" s="293">
        <v>1</v>
      </c>
      <c r="CE152" s="293"/>
      <c r="CF152" s="293"/>
      <c r="CG152" s="293"/>
      <c r="CH152" s="293"/>
      <c r="CI152" s="293"/>
      <c r="CJ152" s="294" t="s">
        <v>1138</v>
      </c>
      <c r="CK152" s="294"/>
      <c r="CL152" s="294"/>
      <c r="CM152" s="294"/>
      <c r="CN152" s="294"/>
      <c r="CO152" s="295"/>
      <c r="CP152" s="295"/>
      <c r="CQ152" s="295"/>
      <c r="CR152" s="296">
        <v>364.2</v>
      </c>
      <c r="CS152" s="297">
        <v>65.989999999999995</v>
      </c>
      <c r="CT152" s="297">
        <v>52.17</v>
      </c>
      <c r="CU152" s="297">
        <v>54.76</v>
      </c>
      <c r="CV152" s="297">
        <f t="shared" si="529"/>
        <v>13.400000000000034</v>
      </c>
      <c r="CW152" s="297">
        <f t="shared" si="529"/>
        <v>8.6700000000000017</v>
      </c>
      <c r="CX152" s="297">
        <f t="shared" si="529"/>
        <v>14.439999999999998</v>
      </c>
      <c r="CY152" s="297">
        <f t="shared" si="529"/>
        <v>18.360000000000007</v>
      </c>
      <c r="CZ152" s="297">
        <f>SUM(CV152:CY152)</f>
        <v>54.87000000000004</v>
      </c>
      <c r="DA152" s="297">
        <f>0.32*(P152-CR152)+1.75*(Q152-CS152)+1.13*(R152-CT152)+1.28*(S152-CU152)</f>
        <v>59.278500000000022</v>
      </c>
      <c r="DB152" s="295"/>
      <c r="DC152" s="295"/>
      <c r="DD152" s="295"/>
      <c r="DE152" s="295"/>
    </row>
    <row r="153" spans="1:109" ht="21" customHeight="1" thickBot="1">
      <c r="A153" s="268">
        <v>151</v>
      </c>
      <c r="B153" s="372" t="s">
        <v>1191</v>
      </c>
      <c r="C153" s="301" t="s">
        <v>1196</v>
      </c>
      <c r="D153" s="423" t="s">
        <v>7</v>
      </c>
      <c r="E153" s="355" t="s">
        <v>79</v>
      </c>
      <c r="F153" s="327"/>
      <c r="G153" s="328"/>
      <c r="H153" s="320">
        <v>55</v>
      </c>
      <c r="I153" s="306">
        <v>18</v>
      </c>
      <c r="J153" s="306">
        <v>24</v>
      </c>
      <c r="K153" s="306">
        <v>32</v>
      </c>
      <c r="L153" s="306">
        <v>50</v>
      </c>
      <c r="M153" s="306">
        <v>61</v>
      </c>
      <c r="N153" s="307">
        <f t="shared" si="520"/>
        <v>240</v>
      </c>
      <c r="O153" s="374">
        <v>4327</v>
      </c>
      <c r="P153" s="375">
        <v>361.5</v>
      </c>
      <c r="Q153" s="376">
        <v>83.36</v>
      </c>
      <c r="R153" s="376">
        <v>79.150000000000006</v>
      </c>
      <c r="S153" s="376">
        <v>45.82</v>
      </c>
      <c r="T153" s="376"/>
      <c r="U153" s="398">
        <v>9890</v>
      </c>
      <c r="V153" s="312">
        <f>VLOOKUP($U153,计算辅助页面!$Z$5:$AM$26,COLUMN()-20,0)</f>
        <v>16100</v>
      </c>
      <c r="W153" s="312">
        <f>VLOOKUP($U153,计算辅助页面!$Z$5:$AM$26,COLUMN()-20,0)</f>
        <v>25800</v>
      </c>
      <c r="X153" s="307">
        <f>VLOOKUP($U153,计算辅助页面!$Z$5:$AM$26,COLUMN()-20,0)</f>
        <v>38700</v>
      </c>
      <c r="Y153" s="307">
        <f>VLOOKUP($U153,计算辅助页面!$Z$5:$AM$26,COLUMN()-20,0)</f>
        <v>55900</v>
      </c>
      <c r="Z153" s="313">
        <f>VLOOKUP($U153,计算辅助页面!$Z$5:$AM$26,COLUMN()-20,0)</f>
        <v>78500</v>
      </c>
      <c r="AA153" s="307">
        <f>VLOOKUP($U153,计算辅助页面!$Z$5:$AM$26,COLUMN()-20,0)</f>
        <v>109500</v>
      </c>
      <c r="AB153" s="307">
        <f>VLOOKUP($U153,计算辅助页面!$Z$5:$AM$26,COLUMN()-20,0)</f>
        <v>153500</v>
      </c>
      <c r="AC153" s="307">
        <f>VLOOKUP($U153,计算辅助页面!$Z$5:$AM$26,COLUMN()-20,0)</f>
        <v>214500</v>
      </c>
      <c r="AD153" s="307">
        <f>VLOOKUP($U153,计算辅助页面!$Z$5:$AM$26,COLUMN()-20,0)</f>
        <v>300500</v>
      </c>
      <c r="AE153" s="307">
        <f>VLOOKUP($U153,计算辅助页面!$Z$5:$AM$26,COLUMN()-20,0)</f>
        <v>421000</v>
      </c>
      <c r="AF153" s="307">
        <f>VLOOKUP($U153,计算辅助页面!$Z$5:$AM$26,COLUMN()-20,0)</f>
        <v>589000</v>
      </c>
      <c r="AG153" s="333">
        <f>VLOOKUP($U153,计算辅助页面!$Z$5:$AM$26,COLUMN()-20,0)</f>
        <v>968000</v>
      </c>
      <c r="AH153" s="304">
        <f>VLOOKUP($U153,计算辅助页面!$Z$5:$AM$26,COLUMN()-20,0)</f>
        <v>11923560</v>
      </c>
      <c r="AI153" s="314">
        <v>70000</v>
      </c>
      <c r="AJ153" s="315">
        <f>VLOOKUP(D153&amp;E153,计算辅助页面!$V$5:$Y$18,2,0)</f>
        <v>8</v>
      </c>
      <c r="AK153" s="316">
        <f t="shared" si="521"/>
        <v>140000</v>
      </c>
      <c r="AL153" s="316">
        <f>VLOOKUP(D153&amp;E153,计算辅助页面!$V$5:$Y$18,3,0)</f>
        <v>5</v>
      </c>
      <c r="AM153" s="317">
        <f t="shared" si="522"/>
        <v>420000</v>
      </c>
      <c r="AN153" s="317">
        <f>VLOOKUP(D153&amp;E153,计算辅助页面!$V$5:$Y$18,4,0)</f>
        <v>3</v>
      </c>
      <c r="AO153" s="304">
        <f t="shared" si="523"/>
        <v>10080000</v>
      </c>
      <c r="AP153" s="318">
        <f t="shared" si="524"/>
        <v>22003560</v>
      </c>
      <c r="AQ153" s="288" t="s">
        <v>1192</v>
      </c>
      <c r="AR153" s="289" t="str">
        <f t="shared" si="503"/>
        <v>Interceptor</v>
      </c>
      <c r="AS153" s="290" t="s">
        <v>1167</v>
      </c>
      <c r="AT153" s="291" t="s">
        <v>1193</v>
      </c>
      <c r="AU153" s="328" t="s">
        <v>703</v>
      </c>
      <c r="AZ153" s="292" t="s">
        <v>1185</v>
      </c>
      <c r="BK153" s="473" t="str">
        <f t="shared" si="511"/>
        <v/>
      </c>
      <c r="BL153" s="473" t="str">
        <f t="shared" si="512"/>
        <v/>
      </c>
      <c r="BM153" s="473" t="str">
        <f t="shared" si="513"/>
        <v/>
      </c>
      <c r="BN153" s="473" t="str">
        <f t="shared" si="514"/>
        <v/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/>
      <c r="CA153" s="293"/>
      <c r="CB153" s="293">
        <v>1</v>
      </c>
      <c r="CC153" s="293"/>
      <c r="CD153" s="293"/>
      <c r="CE153" s="293"/>
      <c r="CF153" s="293"/>
      <c r="CG153" s="293"/>
      <c r="CH153" s="293"/>
      <c r="CI153" s="293"/>
      <c r="CJ153" s="294" t="s">
        <v>1722</v>
      </c>
      <c r="CK153" s="294"/>
      <c r="CL153" s="294"/>
      <c r="CM153" s="294"/>
      <c r="CN153" s="294"/>
      <c r="CO153" s="295"/>
      <c r="CP153" s="295"/>
      <c r="CQ153" s="295"/>
      <c r="CR153" s="296"/>
      <c r="CS153" s="297"/>
      <c r="CT153" s="297"/>
      <c r="CU153" s="297"/>
      <c r="CV153" s="297"/>
      <c r="CW153" s="297"/>
      <c r="CX153" s="297"/>
      <c r="CY153" s="297"/>
      <c r="CZ153" s="297"/>
      <c r="DA153" s="297"/>
      <c r="DB153" s="295"/>
      <c r="DC153" s="295"/>
      <c r="DD153" s="295"/>
      <c r="DE153" s="295"/>
    </row>
    <row r="154" spans="1:109" ht="21" customHeight="1" thickBot="1">
      <c r="A154" s="299">
        <v>152</v>
      </c>
      <c r="B154" s="372" t="s">
        <v>1495</v>
      </c>
      <c r="C154" s="301" t="s">
        <v>941</v>
      </c>
      <c r="D154" s="423" t="s">
        <v>7</v>
      </c>
      <c r="E154" s="355" t="s">
        <v>79</v>
      </c>
      <c r="F154" s="327"/>
      <c r="G154" s="328"/>
      <c r="H154" s="306" t="s">
        <v>448</v>
      </c>
      <c r="I154" s="306">
        <v>26</v>
      </c>
      <c r="J154" s="306">
        <v>34</v>
      </c>
      <c r="K154" s="306">
        <v>46</v>
      </c>
      <c r="L154" s="306">
        <v>61</v>
      </c>
      <c r="M154" s="306">
        <v>78</v>
      </c>
      <c r="N154" s="307">
        <f t="shared" si="520"/>
        <v>245</v>
      </c>
      <c r="O154" s="374">
        <v>4348</v>
      </c>
      <c r="P154" s="375">
        <v>370.5</v>
      </c>
      <c r="Q154" s="376">
        <v>79.08</v>
      </c>
      <c r="R154" s="376">
        <v>84.44</v>
      </c>
      <c r="S154" s="323">
        <v>54.64</v>
      </c>
      <c r="T154" s="376">
        <v>5.0999999999999996</v>
      </c>
      <c r="U154" s="311">
        <v>9890</v>
      </c>
      <c r="V154" s="404">
        <f>VLOOKUP($U154,计算辅助页面!$Z$5:$AM$26,COLUMN()-20,0)</f>
        <v>16100</v>
      </c>
      <c r="W154" s="404">
        <f>VLOOKUP($U154,计算辅助页面!$Z$5:$AM$26,COLUMN()-20,0)</f>
        <v>25800</v>
      </c>
      <c r="X154" s="403">
        <f>VLOOKUP($U154,计算辅助页面!$Z$5:$AM$26,COLUMN()-20,0)</f>
        <v>38700</v>
      </c>
      <c r="Y154" s="403">
        <f>VLOOKUP($U154,计算辅助页面!$Z$5:$AM$26,COLUMN()-20,0)</f>
        <v>55900</v>
      </c>
      <c r="Z154" s="405">
        <f>VLOOKUP($U154,计算辅助页面!$Z$5:$AM$26,COLUMN()-20,0)</f>
        <v>78500</v>
      </c>
      <c r="AA154" s="403">
        <f>VLOOKUP($U154,计算辅助页面!$Z$5:$AM$26,COLUMN()-20,0)</f>
        <v>109500</v>
      </c>
      <c r="AB154" s="403">
        <f>VLOOKUP($U154,计算辅助页面!$Z$5:$AM$26,COLUMN()-20,0)</f>
        <v>153500</v>
      </c>
      <c r="AC154" s="403">
        <f>VLOOKUP($U154,计算辅助页面!$Z$5:$AM$26,COLUMN()-20,0)</f>
        <v>214500</v>
      </c>
      <c r="AD154" s="403">
        <f>VLOOKUP($U154,计算辅助页面!$Z$5:$AM$26,COLUMN()-20,0)</f>
        <v>300500</v>
      </c>
      <c r="AE154" s="403">
        <f>VLOOKUP($U154,计算辅助页面!$Z$5:$AM$26,COLUMN()-20,0)</f>
        <v>421000</v>
      </c>
      <c r="AF154" s="403">
        <f>VLOOKUP($U154,计算辅助页面!$Z$5:$AM$26,COLUMN()-20,0)</f>
        <v>589000</v>
      </c>
      <c r="AG154" s="403">
        <f>VLOOKUP($U154,计算辅助页面!$Z$5:$AM$26,COLUMN()-20,0)</f>
        <v>968000</v>
      </c>
      <c r="AH154" s="406">
        <f>VLOOKUP($U154,计算辅助页面!$Z$5:$AM$26,COLUMN()-20,0)</f>
        <v>11923560</v>
      </c>
      <c r="AI154" s="314">
        <v>70000</v>
      </c>
      <c r="AJ154" s="315">
        <f>VLOOKUP(D154&amp;E154,计算辅助页面!$V$5:$Y$18,2,0)</f>
        <v>8</v>
      </c>
      <c r="AK154" s="316">
        <f t="shared" si="521"/>
        <v>140000</v>
      </c>
      <c r="AL154" s="316">
        <f>VLOOKUP(D154&amp;E154,计算辅助页面!$V$5:$Y$18,3,0)</f>
        <v>5</v>
      </c>
      <c r="AM154" s="317">
        <f t="shared" si="522"/>
        <v>420000</v>
      </c>
      <c r="AN154" s="317">
        <f>VLOOKUP(D154&amp;E154,计算辅助页面!$V$5:$Y$18,4,0)</f>
        <v>3</v>
      </c>
      <c r="AO154" s="304">
        <f t="shared" si="523"/>
        <v>10080000</v>
      </c>
      <c r="AP154" s="318">
        <f t="shared" si="524"/>
        <v>22003560</v>
      </c>
      <c r="AQ154" s="288" t="s">
        <v>949</v>
      </c>
      <c r="AR154" s="289" t="str">
        <f t="shared" si="503"/>
        <v>W12 Coupe🔑</v>
      </c>
      <c r="AS154" s="290" t="s">
        <v>942</v>
      </c>
      <c r="AT154" s="291" t="s">
        <v>945</v>
      </c>
      <c r="AU154" s="328" t="s">
        <v>703</v>
      </c>
      <c r="AW154" s="292">
        <v>385</v>
      </c>
      <c r="AY154" s="292">
        <v>513</v>
      </c>
      <c r="AZ154" s="292" t="s">
        <v>1112</v>
      </c>
      <c r="BK154" s="473" t="str">
        <f t="shared" si="511"/>
        <v/>
      </c>
      <c r="BL154" s="473" t="str">
        <f t="shared" si="512"/>
        <v/>
      </c>
      <c r="BM154" s="473" t="str">
        <f t="shared" si="513"/>
        <v/>
      </c>
      <c r="BN154" s="473" t="str">
        <f t="shared" si="514"/>
        <v/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>
        <v>1</v>
      </c>
      <c r="CA154" s="293"/>
      <c r="CB154" s="293"/>
      <c r="CC154" s="293">
        <v>1</v>
      </c>
      <c r="CD154" s="293">
        <v>1</v>
      </c>
      <c r="CE154" s="293"/>
      <c r="CF154" s="293"/>
      <c r="CG154" s="293"/>
      <c r="CH154" s="293"/>
      <c r="CI154" s="293"/>
      <c r="CJ154" s="294" t="s">
        <v>111</v>
      </c>
      <c r="CK154" s="294"/>
      <c r="CL154" s="294"/>
      <c r="CM154" s="294"/>
      <c r="CN154" s="294"/>
      <c r="CO154" s="295"/>
      <c r="CP154" s="295"/>
      <c r="CQ154" s="295"/>
      <c r="CR154" s="296">
        <v>357</v>
      </c>
      <c r="CS154" s="297">
        <v>68.5</v>
      </c>
      <c r="CT154" s="297">
        <v>57.23</v>
      </c>
      <c r="CU154" s="297">
        <v>30.21</v>
      </c>
      <c r="CV154" s="297">
        <f>P154-CR154</f>
        <v>13.5</v>
      </c>
      <c r="CW154" s="297">
        <f>Q154-CS154</f>
        <v>10.579999999999998</v>
      </c>
      <c r="CX154" s="297">
        <f>R154-CT154</f>
        <v>27.21</v>
      </c>
      <c r="CY154" s="297">
        <f>S154-CU154</f>
        <v>24.43</v>
      </c>
      <c r="CZ154" s="297">
        <f>SUM(CV154:CY154)</f>
        <v>75.72</v>
      </c>
      <c r="DA154" s="297">
        <f>0.32*(P154-CR154)+1.75*(Q154-CS154)+1.13*(R154-CT154)+1.28*(S154-CU154)</f>
        <v>84.852699999999999</v>
      </c>
      <c r="DB154" s="295" t="s">
        <v>1806</v>
      </c>
      <c r="DC154" s="295">
        <v>3</v>
      </c>
      <c r="DD154" s="295"/>
      <c r="DE154" s="295"/>
    </row>
    <row r="155" spans="1:109" ht="21" customHeight="1" thickBot="1">
      <c r="A155" s="268">
        <v>153</v>
      </c>
      <c r="B155" s="372" t="s">
        <v>1178</v>
      </c>
      <c r="C155" s="301" t="s">
        <v>1179</v>
      </c>
      <c r="D155" s="423" t="s">
        <v>177</v>
      </c>
      <c r="E155" s="424" t="s">
        <v>190</v>
      </c>
      <c r="F155" s="409"/>
      <c r="G155" s="335"/>
      <c r="H155" s="410">
        <v>55</v>
      </c>
      <c r="I155" s="410">
        <v>18</v>
      </c>
      <c r="J155" s="410">
        <v>24</v>
      </c>
      <c r="K155" s="410">
        <v>32</v>
      </c>
      <c r="L155" s="306">
        <v>47</v>
      </c>
      <c r="M155" s="306">
        <v>50</v>
      </c>
      <c r="N155" s="307">
        <f t="shared" si="520"/>
        <v>226</v>
      </c>
      <c r="O155" s="425">
        <v>4363</v>
      </c>
      <c r="P155" s="375">
        <v>376.6</v>
      </c>
      <c r="Q155" s="376">
        <v>83.17</v>
      </c>
      <c r="R155" s="376">
        <v>58.41</v>
      </c>
      <c r="S155" s="392">
        <v>64.38</v>
      </c>
      <c r="T155" s="376">
        <v>6.1</v>
      </c>
      <c r="U155" s="311">
        <v>9890</v>
      </c>
      <c r="V155" s="404">
        <f>VLOOKUP($U155,计算辅助页面!$Z$5:$AM$26,COLUMN()-20,0)</f>
        <v>16100</v>
      </c>
      <c r="W155" s="404">
        <f>VLOOKUP($U155,计算辅助页面!$Z$5:$AM$26,COLUMN()-20,0)</f>
        <v>25800</v>
      </c>
      <c r="X155" s="403">
        <f>VLOOKUP($U155,计算辅助页面!$Z$5:$AM$26,COLUMN()-20,0)</f>
        <v>38700</v>
      </c>
      <c r="Y155" s="403">
        <f>VLOOKUP($U155,计算辅助页面!$Z$5:$AM$26,COLUMN()-20,0)</f>
        <v>55900</v>
      </c>
      <c r="Z155" s="405">
        <f>VLOOKUP($U155,计算辅助页面!$Z$5:$AM$26,COLUMN()-20,0)</f>
        <v>78500</v>
      </c>
      <c r="AA155" s="403">
        <f>VLOOKUP($U155,计算辅助页面!$Z$5:$AM$26,COLUMN()-20,0)</f>
        <v>109500</v>
      </c>
      <c r="AB155" s="403">
        <f>VLOOKUP($U155,计算辅助页面!$Z$5:$AM$26,COLUMN()-20,0)</f>
        <v>153500</v>
      </c>
      <c r="AC155" s="403">
        <f>VLOOKUP($U155,计算辅助页面!$Z$5:$AM$26,COLUMN()-20,0)</f>
        <v>214500</v>
      </c>
      <c r="AD155" s="403">
        <f>VLOOKUP($U155,计算辅助页面!$Z$5:$AM$26,COLUMN()-20,0)</f>
        <v>300500</v>
      </c>
      <c r="AE155" s="403">
        <f>VLOOKUP($U155,计算辅助页面!$Z$5:$AM$26,COLUMN()-20,0)</f>
        <v>421000</v>
      </c>
      <c r="AF155" s="403">
        <f>VLOOKUP($U155,计算辅助页面!$Z$5:$AM$26,COLUMN()-20,0)</f>
        <v>589000</v>
      </c>
      <c r="AG155" s="403">
        <f>VLOOKUP($U155,计算辅助页面!$Z$5:$AM$26,COLUMN()-20,0)</f>
        <v>968000</v>
      </c>
      <c r="AH155" s="406">
        <f>VLOOKUP($U155,计算辅助页面!$Z$5:$AM$26,COLUMN()-20,0)</f>
        <v>11923560</v>
      </c>
      <c r="AI155" s="314">
        <v>70000</v>
      </c>
      <c r="AJ155" s="315">
        <f>VLOOKUP(D155&amp;E155,计算辅助页面!$V$5:$Y$18,2,0)</f>
        <v>8</v>
      </c>
      <c r="AK155" s="316">
        <f t="shared" si="521"/>
        <v>140000</v>
      </c>
      <c r="AL155" s="316">
        <f>VLOOKUP(D155&amp;E155,计算辅助页面!$V$5:$Y$18,3,0)</f>
        <v>5</v>
      </c>
      <c r="AM155" s="317">
        <f t="shared" si="522"/>
        <v>420000</v>
      </c>
      <c r="AN155" s="317">
        <f>VLOOKUP(D155&amp;E155,计算辅助页面!$V$5:$Y$18,4,0)</f>
        <v>3</v>
      </c>
      <c r="AO155" s="304">
        <f t="shared" si="523"/>
        <v>10080000</v>
      </c>
      <c r="AP155" s="318">
        <f t="shared" si="524"/>
        <v>22003560</v>
      </c>
      <c r="AQ155" s="288" t="s">
        <v>872</v>
      </c>
      <c r="AR155" s="289" t="str">
        <f t="shared" si="503"/>
        <v>Huayra R</v>
      </c>
      <c r="AS155" s="290" t="s">
        <v>1167</v>
      </c>
      <c r="AT155" s="291" t="s">
        <v>1180</v>
      </c>
      <c r="AU155" s="335" t="s">
        <v>703</v>
      </c>
      <c r="AW155" s="292">
        <v>391</v>
      </c>
      <c r="AY155" s="292">
        <v>524</v>
      </c>
      <c r="AZ155" s="292" t="s">
        <v>1112</v>
      </c>
      <c r="BA155" s="481">
        <f>BF155-O155</f>
        <v>213</v>
      </c>
      <c r="BB155" s="476">
        <v>1.8</v>
      </c>
      <c r="BC155" s="472">
        <v>1.08</v>
      </c>
      <c r="BD155" s="472">
        <v>1.71</v>
      </c>
      <c r="BE155" s="472">
        <v>2.2200000000000002</v>
      </c>
      <c r="BF155" s="474">
        <v>4576</v>
      </c>
      <c r="BG155" s="476">
        <v>378.4</v>
      </c>
      <c r="BH155" s="480">
        <v>84.25</v>
      </c>
      <c r="BI155" s="480">
        <v>60.12</v>
      </c>
      <c r="BJ155" s="480">
        <v>66.599999999999994</v>
      </c>
      <c r="BK155" s="473">
        <f t="shared" si="511"/>
        <v>1.7999999999999545</v>
      </c>
      <c r="BL155" s="473">
        <f t="shared" si="512"/>
        <v>1.0799999999999983</v>
      </c>
      <c r="BM155" s="473">
        <f t="shared" si="513"/>
        <v>1.7100000000000009</v>
      </c>
      <c r="BN155" s="473">
        <f t="shared" si="514"/>
        <v>2.2199999999999989</v>
      </c>
      <c r="BO155" s="483">
        <v>1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>
        <v>1</v>
      </c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1188</v>
      </c>
      <c r="CK155" s="294"/>
      <c r="CL155" s="294"/>
      <c r="CM155" s="294"/>
      <c r="CN155" s="294"/>
      <c r="CO155" s="295"/>
      <c r="CP155" s="295"/>
      <c r="CQ155" s="295"/>
      <c r="CR155" s="296"/>
      <c r="CS155" s="297"/>
      <c r="CT155" s="297"/>
      <c r="CU155" s="297"/>
      <c r="CV155" s="297"/>
      <c r="CW155" s="297"/>
      <c r="CX155" s="297"/>
      <c r="CY155" s="297"/>
      <c r="CZ155" s="297"/>
      <c r="DA155" s="297"/>
      <c r="DB155" s="295"/>
      <c r="DC155" s="295"/>
      <c r="DD155" s="295"/>
      <c r="DE155" s="295"/>
    </row>
    <row r="156" spans="1:109" ht="21" customHeight="1" thickBot="1">
      <c r="A156" s="299">
        <v>154</v>
      </c>
      <c r="B156" s="372" t="s">
        <v>1496</v>
      </c>
      <c r="C156" s="301" t="s">
        <v>1277</v>
      </c>
      <c r="D156" s="423" t="s">
        <v>177</v>
      </c>
      <c r="E156" s="424" t="s">
        <v>190</v>
      </c>
      <c r="F156" s="327"/>
      <c r="G156" s="328"/>
      <c r="H156" s="306" t="s">
        <v>448</v>
      </c>
      <c r="I156" s="306">
        <v>26</v>
      </c>
      <c r="J156" s="306">
        <v>34</v>
      </c>
      <c r="K156" s="306">
        <v>46</v>
      </c>
      <c r="L156" s="306">
        <v>61</v>
      </c>
      <c r="M156" s="306">
        <v>78</v>
      </c>
      <c r="N156" s="307">
        <f t="shared" si="520"/>
        <v>245</v>
      </c>
      <c r="O156" s="374">
        <v>4375</v>
      </c>
      <c r="P156" s="375">
        <v>361.5</v>
      </c>
      <c r="Q156" s="376">
        <v>86.36</v>
      </c>
      <c r="R156" s="376">
        <v>76.33</v>
      </c>
      <c r="S156" s="376">
        <v>54.22</v>
      </c>
      <c r="T156" s="376">
        <v>5.2</v>
      </c>
      <c r="U156" s="311">
        <v>9890</v>
      </c>
      <c r="V156" s="404">
        <f>VLOOKUP($U156,计算辅助页面!$Z$5:$AM$26,COLUMN()-20,0)</f>
        <v>16100</v>
      </c>
      <c r="W156" s="404">
        <f>VLOOKUP($U156,计算辅助页面!$Z$5:$AM$26,COLUMN()-20,0)</f>
        <v>25800</v>
      </c>
      <c r="X156" s="403">
        <f>VLOOKUP($U156,计算辅助页面!$Z$5:$AM$26,COLUMN()-20,0)</f>
        <v>38700</v>
      </c>
      <c r="Y156" s="403">
        <f>VLOOKUP($U156,计算辅助页面!$Z$5:$AM$26,COLUMN()-20,0)</f>
        <v>55900</v>
      </c>
      <c r="Z156" s="405">
        <f>VLOOKUP($U156,计算辅助页面!$Z$5:$AM$26,COLUMN()-20,0)</f>
        <v>78500</v>
      </c>
      <c r="AA156" s="403">
        <f>VLOOKUP($U156,计算辅助页面!$Z$5:$AM$26,COLUMN()-20,0)</f>
        <v>109500</v>
      </c>
      <c r="AB156" s="403">
        <f>VLOOKUP($U156,计算辅助页面!$Z$5:$AM$26,COLUMN()-20,0)</f>
        <v>153500</v>
      </c>
      <c r="AC156" s="403">
        <f>VLOOKUP($U156,计算辅助页面!$Z$5:$AM$26,COLUMN()-20,0)</f>
        <v>214500</v>
      </c>
      <c r="AD156" s="403">
        <f>VLOOKUP($U156,计算辅助页面!$Z$5:$AM$26,COLUMN()-20,0)</f>
        <v>300500</v>
      </c>
      <c r="AE156" s="403">
        <f>VLOOKUP($U156,计算辅助页面!$Z$5:$AM$26,COLUMN()-20,0)</f>
        <v>421000</v>
      </c>
      <c r="AF156" s="403">
        <f>VLOOKUP($U156,计算辅助页面!$Z$5:$AM$26,COLUMN()-20,0)</f>
        <v>589000</v>
      </c>
      <c r="AG156" s="403">
        <f>VLOOKUP($U156,计算辅助页面!$Z$5:$AM$26,COLUMN()-20,0)</f>
        <v>968000</v>
      </c>
      <c r="AH156" s="406">
        <f>VLOOKUP($U156,计算辅助页面!$Z$5:$AM$26,COLUMN()-20,0)</f>
        <v>11923560</v>
      </c>
      <c r="AI156" s="314">
        <v>70000</v>
      </c>
      <c r="AJ156" s="315">
        <f>VLOOKUP(D156&amp;E156,计算辅助页面!$V$5:$Y$18,2,0)</f>
        <v>8</v>
      </c>
      <c r="AK156" s="316">
        <f t="shared" si="521"/>
        <v>140000</v>
      </c>
      <c r="AL156" s="316">
        <f>VLOOKUP(D156&amp;E156,计算辅助页面!$V$5:$Y$18,3,0)</f>
        <v>5</v>
      </c>
      <c r="AM156" s="317">
        <f t="shared" si="522"/>
        <v>420000</v>
      </c>
      <c r="AN156" s="317">
        <f>VLOOKUP(D156&amp;E156,计算辅助页面!$V$5:$Y$18,4,0)</f>
        <v>3</v>
      </c>
      <c r="AO156" s="304">
        <f t="shared" si="523"/>
        <v>10080000</v>
      </c>
      <c r="AP156" s="318">
        <f t="shared" si="524"/>
        <v>22003560</v>
      </c>
      <c r="AQ156" s="288" t="s">
        <v>565</v>
      </c>
      <c r="AR156" s="289" t="str">
        <f t="shared" si="503"/>
        <v>Revuelto🔑</v>
      </c>
      <c r="AS156" s="290" t="s">
        <v>1278</v>
      </c>
      <c r="AT156" s="291" t="s">
        <v>1279</v>
      </c>
      <c r="AU156" s="328" t="s">
        <v>703</v>
      </c>
      <c r="AW156" s="292">
        <v>376</v>
      </c>
      <c r="AY156" s="292">
        <v>498</v>
      </c>
      <c r="AZ156" s="292" t="s">
        <v>1297</v>
      </c>
      <c r="BA156" s="477">
        <f>BF156-O156</f>
        <v>214</v>
      </c>
      <c r="BB156" s="476">
        <f>BK156</f>
        <v>1.1999999999999886</v>
      </c>
      <c r="BC156" s="472">
        <f t="shared" ref="BC156" si="535">BL156</f>
        <v>1.0400000000000063</v>
      </c>
      <c r="BD156" s="472">
        <f t="shared" ref="BD156" si="536">BM156</f>
        <v>3.1400000000000006</v>
      </c>
      <c r="BE156" s="472">
        <f t="shared" ref="BE156" si="537">BN156</f>
        <v>4.0600000000000023</v>
      </c>
      <c r="BF156" s="474">
        <v>4589</v>
      </c>
      <c r="BG156" s="476">
        <v>362.7</v>
      </c>
      <c r="BH156" s="480">
        <v>87.4</v>
      </c>
      <c r="BI156" s="480">
        <v>79.47</v>
      </c>
      <c r="BJ156" s="480">
        <v>58.28</v>
      </c>
      <c r="BK156" s="473">
        <f t="shared" si="511"/>
        <v>1.1999999999999886</v>
      </c>
      <c r="BL156" s="473">
        <f t="shared" si="512"/>
        <v>1.0400000000000063</v>
      </c>
      <c r="BM156" s="473">
        <f t="shared" si="513"/>
        <v>3.1400000000000006</v>
      </c>
      <c r="BN156" s="473">
        <f t="shared" si="514"/>
        <v>4.0600000000000023</v>
      </c>
      <c r="BO156" s="483">
        <v>9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>
        <v>1</v>
      </c>
      <c r="CA156" s="293"/>
      <c r="CB156" s="293"/>
      <c r="CC156" s="293">
        <v>1</v>
      </c>
      <c r="CD156" s="293"/>
      <c r="CE156" s="293"/>
      <c r="CF156" s="293"/>
      <c r="CG156" s="293"/>
      <c r="CH156" s="293"/>
      <c r="CI156" s="293"/>
      <c r="CJ156" s="294" t="s">
        <v>1159</v>
      </c>
      <c r="CK156" s="294"/>
      <c r="CL156" s="294"/>
      <c r="CM156" s="294"/>
      <c r="CN156" s="294"/>
      <c r="CO156" s="295"/>
      <c r="CP156" s="295"/>
      <c r="CQ156" s="295"/>
      <c r="CR156" s="296"/>
      <c r="CS156" s="297"/>
      <c r="CT156" s="297"/>
      <c r="CU156" s="297"/>
      <c r="CV156" s="297"/>
      <c r="CW156" s="297"/>
      <c r="CX156" s="297"/>
      <c r="CY156" s="297"/>
      <c r="CZ156" s="297"/>
      <c r="DA156" s="297"/>
      <c r="DB156" s="295" t="s">
        <v>1806</v>
      </c>
      <c r="DC156" s="295">
        <v>3</v>
      </c>
      <c r="DD156" s="295"/>
      <c r="DE156" s="295"/>
    </row>
    <row r="157" spans="1:109" ht="21" customHeight="1" thickBot="1">
      <c r="A157" s="268">
        <v>155</v>
      </c>
      <c r="B157" s="372" t="s">
        <v>1782</v>
      </c>
      <c r="C157" s="301" t="s">
        <v>1754</v>
      </c>
      <c r="D157" s="423" t="s">
        <v>177</v>
      </c>
      <c r="E157" s="424" t="s">
        <v>190</v>
      </c>
      <c r="F157" s="409"/>
      <c r="G157" s="335"/>
      <c r="H157" s="306" t="s">
        <v>448</v>
      </c>
      <c r="I157" s="306">
        <v>26</v>
      </c>
      <c r="J157" s="306">
        <v>34</v>
      </c>
      <c r="K157" s="306">
        <v>46</v>
      </c>
      <c r="L157" s="306">
        <v>61</v>
      </c>
      <c r="M157" s="306">
        <v>78</v>
      </c>
      <c r="N157" s="307">
        <f t="shared" ref="N157" si="538">IF(COUNTBLANK(H157:M157),"",SUM(H157:M157))</f>
        <v>245</v>
      </c>
      <c r="O157" s="393">
        <v>4398</v>
      </c>
      <c r="P157" s="375">
        <v>359.1</v>
      </c>
      <c r="Q157" s="376">
        <v>87.26</v>
      </c>
      <c r="R157" s="376">
        <v>71.33</v>
      </c>
      <c r="S157" s="376">
        <v>62.7</v>
      </c>
      <c r="T157" s="376">
        <v>6.22</v>
      </c>
      <c r="U157" s="311">
        <v>9890</v>
      </c>
      <c r="V157" s="404">
        <f>VLOOKUP($U157,计算辅助页面!$Z$5:$AM$26,COLUMN()-20,0)</f>
        <v>16100</v>
      </c>
      <c r="W157" s="404">
        <f>VLOOKUP($U157,计算辅助页面!$Z$5:$AM$26,COLUMN()-20,0)</f>
        <v>25800</v>
      </c>
      <c r="X157" s="403">
        <f>VLOOKUP($U157,计算辅助页面!$Z$5:$AM$26,COLUMN()-20,0)</f>
        <v>38700</v>
      </c>
      <c r="Y157" s="403">
        <f>VLOOKUP($U157,计算辅助页面!$Z$5:$AM$26,COLUMN()-20,0)</f>
        <v>55900</v>
      </c>
      <c r="Z157" s="405">
        <f>VLOOKUP($U157,计算辅助页面!$Z$5:$AM$26,COLUMN()-20,0)</f>
        <v>78500</v>
      </c>
      <c r="AA157" s="403">
        <f>VLOOKUP($U157,计算辅助页面!$Z$5:$AM$26,COLUMN()-20,0)</f>
        <v>109500</v>
      </c>
      <c r="AB157" s="403">
        <f>VLOOKUP($U157,计算辅助页面!$Z$5:$AM$26,COLUMN()-20,0)</f>
        <v>153500</v>
      </c>
      <c r="AC157" s="403">
        <f>VLOOKUP($U157,计算辅助页面!$Z$5:$AM$26,COLUMN()-20,0)</f>
        <v>214500</v>
      </c>
      <c r="AD157" s="403">
        <f>VLOOKUP($U157,计算辅助页面!$Z$5:$AM$26,COLUMN()-20,0)</f>
        <v>300500</v>
      </c>
      <c r="AE157" s="403">
        <f>VLOOKUP($U157,计算辅助页面!$Z$5:$AM$26,COLUMN()-20,0)</f>
        <v>421000</v>
      </c>
      <c r="AF157" s="403">
        <f>VLOOKUP($U157,计算辅助页面!$Z$5:$AM$26,COLUMN()-20,0)</f>
        <v>589000</v>
      </c>
      <c r="AG157" s="403">
        <f>VLOOKUP($U157,计算辅助页面!$Z$5:$AM$26,COLUMN()-20,0)</f>
        <v>968000</v>
      </c>
      <c r="AH157" s="406">
        <f>VLOOKUP($U157,计算辅助页面!$Z$5:$AM$26,COLUMN()-20,0)</f>
        <v>11923560</v>
      </c>
      <c r="AI157" s="314">
        <v>70000</v>
      </c>
      <c r="AJ157" s="315">
        <f>VLOOKUP(D157&amp;E157,计算辅助页面!$V$5:$Y$18,2,0)</f>
        <v>8</v>
      </c>
      <c r="AK157" s="316">
        <f t="shared" ref="AK157" si="539">IF(AI157,2*AI157,"")</f>
        <v>140000</v>
      </c>
      <c r="AL157" s="316">
        <f>VLOOKUP(D157&amp;E157,计算辅助页面!$V$5:$Y$18,3,0)</f>
        <v>5</v>
      </c>
      <c r="AM157" s="317">
        <f t="shared" ref="AM157" si="540">IF(AN157="×",AN157,IF(AI157,6*AI157,""))</f>
        <v>420000</v>
      </c>
      <c r="AN157" s="317">
        <f>VLOOKUP(D157&amp;E157,计算辅助页面!$V$5:$Y$18,4,0)</f>
        <v>3</v>
      </c>
      <c r="AO157" s="304">
        <f t="shared" ref="AO157" si="541">IF(AI157,IF(AN157="×",4*(AI157*AJ157+AK157*AL157),4*(AI157*AJ157+AK157*AL157+AM157*AN157)),"")</f>
        <v>10080000</v>
      </c>
      <c r="AP157" s="318">
        <f t="shared" ref="AP157" si="542">IF(AND(AH157,AO157),AO157+AH157,"")</f>
        <v>22003560</v>
      </c>
      <c r="AQ157" s="288" t="s">
        <v>565</v>
      </c>
      <c r="AR157" s="289" t="str">
        <f t="shared" si="503"/>
        <v>Temerario🔑</v>
      </c>
      <c r="AS157" s="290" t="s">
        <v>1750</v>
      </c>
      <c r="AT157" s="291" t="s">
        <v>1755</v>
      </c>
      <c r="AU157" s="335" t="s">
        <v>703</v>
      </c>
      <c r="AW157" s="292">
        <v>373</v>
      </c>
      <c r="AY157" s="292">
        <v>494</v>
      </c>
      <c r="AZ157" s="292" t="s">
        <v>1112</v>
      </c>
      <c r="BA157" s="477">
        <v>219</v>
      </c>
      <c r="BB157" s="476">
        <v>1.7</v>
      </c>
      <c r="BC157" s="472">
        <v>1.04</v>
      </c>
      <c r="BD157" s="472">
        <v>3.15</v>
      </c>
      <c r="BE157" s="472">
        <v>3.7</v>
      </c>
      <c r="BF157" s="474">
        <f>BA157+O157</f>
        <v>4617</v>
      </c>
      <c r="BG157" s="476">
        <f t="shared" ref="BG157" si="543">BB157+P157</f>
        <v>360.8</v>
      </c>
      <c r="BH157" s="480">
        <f t="shared" ref="BH157" si="544">BC157+Q157</f>
        <v>88.300000000000011</v>
      </c>
      <c r="BI157" s="480">
        <f t="shared" ref="BI157" si="545">BD157+R157</f>
        <v>74.48</v>
      </c>
      <c r="BJ157" s="480">
        <f t="shared" ref="BJ157" si="546">BE157+S157</f>
        <v>66.400000000000006</v>
      </c>
      <c r="BK157" s="473">
        <f t="shared" si="511"/>
        <v>1.6999999999999886</v>
      </c>
      <c r="BL157" s="473">
        <f t="shared" si="512"/>
        <v>1.0400000000000063</v>
      </c>
      <c r="BM157" s="473">
        <f t="shared" si="513"/>
        <v>3.1500000000000057</v>
      </c>
      <c r="BN157" s="473">
        <f t="shared" si="514"/>
        <v>3.7000000000000028</v>
      </c>
      <c r="BO157" s="483">
        <v>9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>
        <v>1</v>
      </c>
      <c r="CA157" s="293"/>
      <c r="CB157" s="293"/>
      <c r="CC157" s="293">
        <v>1</v>
      </c>
      <c r="CD157" s="293"/>
      <c r="CE157" s="293"/>
      <c r="CF157" s="293"/>
      <c r="CG157" s="293"/>
      <c r="CH157" s="293"/>
      <c r="CI157" s="293"/>
      <c r="CJ157" s="294" t="s">
        <v>1159</v>
      </c>
      <c r="CK157" s="294"/>
      <c r="CL157" s="294"/>
      <c r="CM157" s="294"/>
      <c r="CN157" s="294"/>
      <c r="CO157" s="295"/>
      <c r="CP157" s="295"/>
      <c r="CQ157" s="295"/>
      <c r="CR157" s="296"/>
      <c r="CS157" s="297"/>
      <c r="CT157" s="297"/>
      <c r="CU157" s="297"/>
      <c r="CV157" s="297"/>
      <c r="CW157" s="297"/>
      <c r="CX157" s="297"/>
      <c r="CY157" s="297"/>
      <c r="CZ157" s="297"/>
      <c r="DA157" s="297"/>
      <c r="DB157" s="295"/>
      <c r="DC157" s="295"/>
      <c r="DD157" s="295"/>
      <c r="DE157" s="295"/>
    </row>
    <row r="158" spans="1:109" ht="21" customHeight="1" thickBot="1">
      <c r="A158" s="299">
        <v>156</v>
      </c>
      <c r="B158" s="372" t="s">
        <v>1739</v>
      </c>
      <c r="C158" s="301" t="s">
        <v>1683</v>
      </c>
      <c r="D158" s="423" t="s">
        <v>177</v>
      </c>
      <c r="E158" s="424" t="s">
        <v>190</v>
      </c>
      <c r="F158" s="409"/>
      <c r="G158" s="335"/>
      <c r="H158" s="306" t="s">
        <v>448</v>
      </c>
      <c r="I158" s="306">
        <v>26</v>
      </c>
      <c r="J158" s="306">
        <v>34</v>
      </c>
      <c r="K158" s="306">
        <v>46</v>
      </c>
      <c r="L158" s="306">
        <v>61</v>
      </c>
      <c r="M158" s="306">
        <v>78</v>
      </c>
      <c r="N158" s="307">
        <f t="shared" ref="N158" si="547">IF(COUNTBLANK(H158:M158),"",SUM(H158:M158))</f>
        <v>245</v>
      </c>
      <c r="O158" s="470">
        <v>4403</v>
      </c>
      <c r="P158" s="375">
        <v>365.2</v>
      </c>
      <c r="Q158" s="376">
        <v>87.44</v>
      </c>
      <c r="R158" s="376">
        <v>68.400000000000006</v>
      </c>
      <c r="S158" s="376">
        <v>51.8</v>
      </c>
      <c r="T158" s="376"/>
      <c r="U158" s="311">
        <v>9890</v>
      </c>
      <c r="V158" s="404">
        <f>VLOOKUP($U158,计算辅助页面!$Z$5:$AM$26,COLUMN()-20,0)</f>
        <v>16100</v>
      </c>
      <c r="W158" s="404">
        <f>VLOOKUP($U158,计算辅助页面!$Z$5:$AM$26,COLUMN()-20,0)</f>
        <v>25800</v>
      </c>
      <c r="X158" s="403">
        <f>VLOOKUP($U158,计算辅助页面!$Z$5:$AM$26,COLUMN()-20,0)</f>
        <v>38700</v>
      </c>
      <c r="Y158" s="403">
        <f>VLOOKUP($U158,计算辅助页面!$Z$5:$AM$26,COLUMN()-20,0)</f>
        <v>55900</v>
      </c>
      <c r="Z158" s="405">
        <f>VLOOKUP($U158,计算辅助页面!$Z$5:$AM$26,COLUMN()-20,0)</f>
        <v>78500</v>
      </c>
      <c r="AA158" s="403">
        <f>VLOOKUP($U158,计算辅助页面!$Z$5:$AM$26,COLUMN()-20,0)</f>
        <v>109500</v>
      </c>
      <c r="AB158" s="403">
        <f>VLOOKUP($U158,计算辅助页面!$Z$5:$AM$26,COLUMN()-20,0)</f>
        <v>153500</v>
      </c>
      <c r="AC158" s="403">
        <f>VLOOKUP($U158,计算辅助页面!$Z$5:$AM$26,COLUMN()-20,0)</f>
        <v>214500</v>
      </c>
      <c r="AD158" s="403">
        <f>VLOOKUP($U158,计算辅助页面!$Z$5:$AM$26,COLUMN()-20,0)</f>
        <v>300500</v>
      </c>
      <c r="AE158" s="403">
        <f>VLOOKUP($U158,计算辅助页面!$Z$5:$AM$26,COLUMN()-20,0)</f>
        <v>421000</v>
      </c>
      <c r="AF158" s="403">
        <f>VLOOKUP($U158,计算辅助页面!$Z$5:$AM$26,COLUMN()-20,0)</f>
        <v>589000</v>
      </c>
      <c r="AG158" s="403">
        <f>VLOOKUP($U158,计算辅助页面!$Z$5:$AM$26,COLUMN()-20,0)</f>
        <v>968000</v>
      </c>
      <c r="AH158" s="406">
        <f>VLOOKUP($U158,计算辅助页面!$Z$5:$AM$26,COLUMN()-20,0)</f>
        <v>11923560</v>
      </c>
      <c r="AI158" s="314">
        <v>70000</v>
      </c>
      <c r="AJ158" s="315">
        <f>VLOOKUP(D158&amp;E158,计算辅助页面!$V$5:$Y$18,2,0)</f>
        <v>8</v>
      </c>
      <c r="AK158" s="316">
        <f t="shared" ref="AK158" si="548">IF(AI158,2*AI158,"")</f>
        <v>140000</v>
      </c>
      <c r="AL158" s="316">
        <f>VLOOKUP(D158&amp;E158,计算辅助页面!$V$5:$Y$18,3,0)</f>
        <v>5</v>
      </c>
      <c r="AM158" s="317">
        <f t="shared" ref="AM158" si="549">IF(AN158="×",AN158,IF(AI158,6*AI158,""))</f>
        <v>420000</v>
      </c>
      <c r="AN158" s="317">
        <f>VLOOKUP(D158&amp;E158,计算辅助页面!$V$5:$Y$18,4,0)</f>
        <v>3</v>
      </c>
      <c r="AO158" s="304">
        <f t="shared" ref="AO158" si="550">IF(AI158,IF(AN158="×",4*(AI158*AJ158+AK158*AL158),4*(AI158*AJ158+AK158*AL158+AM158*AN158)),"")</f>
        <v>10080000</v>
      </c>
      <c r="AP158" s="318">
        <f t="shared" ref="AP158" si="551">IF(AND(AH158,AO158),AO158+AH158,"")</f>
        <v>22003560</v>
      </c>
      <c r="AQ158" s="288" t="s">
        <v>562</v>
      </c>
      <c r="AR158" s="289" t="str">
        <f t="shared" si="503"/>
        <v>E-R9🔑</v>
      </c>
      <c r="AS158" s="290" t="s">
        <v>1681</v>
      </c>
      <c r="AT158" s="291" t="s">
        <v>1684</v>
      </c>
      <c r="AU158" s="335" t="s">
        <v>703</v>
      </c>
      <c r="AZ158" s="292" t="s">
        <v>1112</v>
      </c>
      <c r="BA158" s="477">
        <f>BF158-O158</f>
        <v>214</v>
      </c>
      <c r="BB158" s="476">
        <f>BK158</f>
        <v>1.1999999999999886</v>
      </c>
      <c r="BC158" s="472">
        <f t="shared" ref="BC158" si="552">BL158</f>
        <v>0.85999999999999943</v>
      </c>
      <c r="BD158" s="472">
        <f t="shared" ref="BD158" si="553">BM158</f>
        <v>2.1699999999999875</v>
      </c>
      <c r="BE158" s="472">
        <f t="shared" ref="BE158" si="554">BN158</f>
        <v>2.7000000000000028</v>
      </c>
      <c r="BF158" s="474">
        <v>4617</v>
      </c>
      <c r="BG158" s="476">
        <v>366.4</v>
      </c>
      <c r="BH158" s="480">
        <v>88.3</v>
      </c>
      <c r="BI158" s="480">
        <v>70.569999999999993</v>
      </c>
      <c r="BJ158" s="480">
        <v>54.5</v>
      </c>
      <c r="BK158" s="473">
        <f t="shared" si="511"/>
        <v>1.1999999999999886</v>
      </c>
      <c r="BL158" s="473">
        <f t="shared" si="512"/>
        <v>0.85999999999999943</v>
      </c>
      <c r="BM158" s="473">
        <f t="shared" si="513"/>
        <v>2.1699999999999875</v>
      </c>
      <c r="BN158" s="473">
        <f t="shared" si="514"/>
        <v>2.7000000000000028</v>
      </c>
      <c r="BO158" s="483">
        <v>5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>
        <v>1</v>
      </c>
      <c r="CA158" s="293"/>
      <c r="CB158" s="293"/>
      <c r="CC158" s="293">
        <v>1</v>
      </c>
      <c r="CD158" s="293"/>
      <c r="CE158" s="293"/>
      <c r="CF158" s="293"/>
      <c r="CG158" s="293"/>
      <c r="CH158" s="293"/>
      <c r="CI158" s="293"/>
      <c r="CJ158" s="294" t="s">
        <v>1692</v>
      </c>
      <c r="CK158" s="294"/>
      <c r="CL158" s="294"/>
      <c r="CM158" s="294"/>
      <c r="CN158" s="294"/>
      <c r="CO158" s="295"/>
      <c r="CP158" s="295"/>
      <c r="CQ158" s="295"/>
      <c r="CR158" s="296"/>
      <c r="CS158" s="297"/>
      <c r="CT158" s="297"/>
      <c r="CU158" s="297"/>
      <c r="CV158" s="297"/>
      <c r="CW158" s="297"/>
      <c r="CX158" s="297"/>
      <c r="CY158" s="297"/>
      <c r="CZ158" s="297"/>
      <c r="DA158" s="297"/>
      <c r="DB158" s="295" t="s">
        <v>1806</v>
      </c>
      <c r="DC158" s="295">
        <v>2</v>
      </c>
      <c r="DD158" s="295"/>
      <c r="DE158" s="295"/>
    </row>
    <row r="159" spans="1:109" ht="21" customHeight="1" thickBot="1">
      <c r="A159" s="268">
        <v>157</v>
      </c>
      <c r="B159" s="407" t="s">
        <v>36</v>
      </c>
      <c r="C159" s="389" t="s">
        <v>768</v>
      </c>
      <c r="D159" s="271" t="s">
        <v>8</v>
      </c>
      <c r="E159" s="272" t="s">
        <v>45</v>
      </c>
      <c r="F159" s="273">
        <f>9-LEN(E159)-LEN(SUBSTITUTE(E159,"★",""))</f>
        <v>5</v>
      </c>
      <c r="G159" s="274" t="s">
        <v>70</v>
      </c>
      <c r="H159" s="275">
        <v>45</v>
      </c>
      <c r="I159" s="275">
        <v>21</v>
      </c>
      <c r="J159" s="275">
        <v>28</v>
      </c>
      <c r="K159" s="275">
        <v>42</v>
      </c>
      <c r="L159" s="275" t="s">
        <v>59</v>
      </c>
      <c r="M159" s="275" t="s">
        <v>59</v>
      </c>
      <c r="N159" s="276">
        <f t="shared" si="520"/>
        <v>136</v>
      </c>
      <c r="O159" s="277">
        <v>3012</v>
      </c>
      <c r="P159" s="278">
        <v>343.5</v>
      </c>
      <c r="Q159" s="279">
        <v>78.7</v>
      </c>
      <c r="R159" s="279">
        <v>47.8</v>
      </c>
      <c r="S159" s="279">
        <v>64.790000000000006</v>
      </c>
      <c r="T159" s="279">
        <v>6.8659999999999997</v>
      </c>
      <c r="U159" s="280">
        <v>3220</v>
      </c>
      <c r="V159" s="281">
        <f>VLOOKUP($U159,计算辅助页面!$Z$5:$AM$26,COLUMN()-20,0)</f>
        <v>5300</v>
      </c>
      <c r="W159" s="281">
        <f>VLOOKUP($U159,计算辅助页面!$Z$5:$AM$26,COLUMN()-20,0)</f>
        <v>8400</v>
      </c>
      <c r="X159" s="276">
        <f>VLOOKUP($U159,计算辅助页面!$Z$5:$AM$26,COLUMN()-20,0)</f>
        <v>12600</v>
      </c>
      <c r="Y159" s="276">
        <f>VLOOKUP($U159,计算辅助页面!$Z$5:$AM$26,COLUMN()-20,0)</f>
        <v>18200</v>
      </c>
      <c r="Z159" s="282">
        <f>VLOOKUP($U159,计算辅助页面!$Z$5:$AM$26,COLUMN()-20,0)</f>
        <v>25500</v>
      </c>
      <c r="AA159" s="276">
        <f>VLOOKUP($U159,计算辅助页面!$Z$5:$AM$26,COLUMN()-20,0)</f>
        <v>35500</v>
      </c>
      <c r="AB159" s="276">
        <f>VLOOKUP($U159,计算辅助页面!$Z$5:$AM$26,COLUMN()-20,0)</f>
        <v>50000</v>
      </c>
      <c r="AC159" s="276">
        <f>VLOOKUP($U159,计算辅助页面!$Z$5:$AM$26,COLUMN()-20,0)</f>
        <v>70000</v>
      </c>
      <c r="AD159" s="276">
        <f>VLOOKUP($U159,计算辅助页面!$Z$5:$AM$26,COLUMN()-20,0)</f>
        <v>98000</v>
      </c>
      <c r="AE159" s="276">
        <f>VLOOKUP($U159,计算辅助页面!$Z$5:$AM$26,COLUMN()-20,0)</f>
        <v>137000</v>
      </c>
      <c r="AF159" s="276" t="str">
        <f>VLOOKUP($U159,计算辅助页面!$Z$5:$AM$26,COLUMN()-20,0)</f>
        <v>×</v>
      </c>
      <c r="AG159" s="276" t="str">
        <f>VLOOKUP($U159,计算辅助页面!$Z$5:$AM$26,COLUMN()-20,0)</f>
        <v>×</v>
      </c>
      <c r="AH159" s="273">
        <f>VLOOKUP($U159,计算辅助页面!$Z$5:$AM$26,COLUMN()-20,0)</f>
        <v>1854880</v>
      </c>
      <c r="AI159" s="283">
        <v>25000</v>
      </c>
      <c r="AJ159" s="284">
        <f>VLOOKUP(D159&amp;E159,计算辅助页面!$V$5:$Y$18,2,0)</f>
        <v>5</v>
      </c>
      <c r="AK159" s="285">
        <f t="shared" si="521"/>
        <v>50000</v>
      </c>
      <c r="AL159" s="285">
        <f>VLOOKUP(D159&amp;E159,计算辅助页面!$V$5:$Y$18,3,0)</f>
        <v>5</v>
      </c>
      <c r="AM159" s="286">
        <f t="shared" si="522"/>
        <v>150000</v>
      </c>
      <c r="AN159" s="286">
        <f>VLOOKUP(D159&amp;E159,计算辅助页面!$V$5:$Y$18,4,0)</f>
        <v>2</v>
      </c>
      <c r="AO159" s="273">
        <f t="shared" si="523"/>
        <v>2700000</v>
      </c>
      <c r="AP159" s="287">
        <f t="shared" si="524"/>
        <v>4554880</v>
      </c>
      <c r="AQ159" s="288" t="s">
        <v>566</v>
      </c>
      <c r="AR159" s="289" t="str">
        <f t="shared" si="503"/>
        <v>Vulcan</v>
      </c>
      <c r="AS159" s="290" t="s">
        <v>596</v>
      </c>
      <c r="AT159" s="291" t="s">
        <v>633</v>
      </c>
      <c r="AU159" s="274" t="s">
        <v>702</v>
      </c>
      <c r="AV159" s="292">
        <v>7</v>
      </c>
      <c r="AW159" s="292">
        <v>357</v>
      </c>
      <c r="AY159" s="292">
        <v>467</v>
      </c>
      <c r="AZ159" s="292" t="s">
        <v>1417</v>
      </c>
      <c r="BA159" s="477">
        <v>110</v>
      </c>
      <c r="BB159" s="476">
        <v>1.6</v>
      </c>
      <c r="BC159" s="472">
        <v>0.6</v>
      </c>
      <c r="BD159" s="472">
        <v>0.86</v>
      </c>
      <c r="BE159" s="472">
        <v>1.53</v>
      </c>
      <c r="BF159" s="474">
        <f>BA159+O159</f>
        <v>3122</v>
      </c>
      <c r="BG159" s="476">
        <f t="shared" ref="BG159" si="555">BB159+P159</f>
        <v>345.1</v>
      </c>
      <c r="BH159" s="480">
        <f t="shared" ref="BH159" si="556">BC159+Q159</f>
        <v>79.3</v>
      </c>
      <c r="BI159" s="480">
        <f t="shared" ref="BI159" si="557">BD159+R159</f>
        <v>48.66</v>
      </c>
      <c r="BJ159" s="480">
        <f t="shared" ref="BJ159" si="558">BE159+S159</f>
        <v>66.320000000000007</v>
      </c>
      <c r="BK159" s="473">
        <f t="shared" si="511"/>
        <v>1.6000000000000227</v>
      </c>
      <c r="BL159" s="473">
        <f t="shared" si="512"/>
        <v>0.59999999999999432</v>
      </c>
      <c r="BM159" s="473">
        <f t="shared" si="513"/>
        <v>0.85999999999999943</v>
      </c>
      <c r="BN159" s="473">
        <f t="shared" si="514"/>
        <v>1.5300000000000011</v>
      </c>
      <c r="BO159" s="483">
        <v>3</v>
      </c>
      <c r="BP159" s="293">
        <v>1</v>
      </c>
      <c r="BQ159" s="293"/>
      <c r="BR159" s="293">
        <v>1</v>
      </c>
      <c r="BS159" s="293">
        <v>1</v>
      </c>
      <c r="BT159" s="293"/>
      <c r="BU159" s="293">
        <v>1</v>
      </c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/>
      <c r="CG159" s="293"/>
      <c r="CH159" s="293"/>
      <c r="CI159" s="293">
        <v>1</v>
      </c>
      <c r="CJ159" s="294" t="s">
        <v>1415</v>
      </c>
      <c r="CK159" s="294"/>
      <c r="CL159" s="294"/>
      <c r="CM159" s="294"/>
      <c r="CN159" s="294"/>
      <c r="CO159" s="295"/>
      <c r="CP159" s="295"/>
      <c r="CQ159" s="295"/>
      <c r="CR159" s="296">
        <v>328</v>
      </c>
      <c r="CS159" s="297">
        <v>73</v>
      </c>
      <c r="CT159" s="297">
        <v>39.630000000000003</v>
      </c>
      <c r="CU159" s="297">
        <v>50.33</v>
      </c>
      <c r="CV159" s="297">
        <f t="shared" ref="CV159:CY163" si="559">P159-CR159</f>
        <v>15.5</v>
      </c>
      <c r="CW159" s="297">
        <f t="shared" si="559"/>
        <v>5.7000000000000028</v>
      </c>
      <c r="CX159" s="297">
        <f t="shared" si="559"/>
        <v>8.1699999999999946</v>
      </c>
      <c r="CY159" s="297">
        <f t="shared" si="559"/>
        <v>14.460000000000008</v>
      </c>
      <c r="CZ159" s="297">
        <f>SUM(CV159:CY159)</f>
        <v>43.830000000000005</v>
      </c>
      <c r="DA159" s="297">
        <f>0.32*(P159-CR159)+1.75*(Q159-CS159)+1.13*(R159-CT159)+1.28*(S159-CU159)</f>
        <v>42.675900000000013</v>
      </c>
      <c r="DB159" s="295" t="s">
        <v>1801</v>
      </c>
      <c r="DC159" s="295">
        <v>4</v>
      </c>
      <c r="DD159" s="295"/>
      <c r="DE159" s="295"/>
    </row>
    <row r="160" spans="1:109" ht="21" customHeight="1" thickBot="1">
      <c r="A160" s="299">
        <v>158</v>
      </c>
      <c r="B160" s="300" t="s">
        <v>38</v>
      </c>
      <c r="C160" s="301" t="s">
        <v>769</v>
      </c>
      <c r="D160" s="302" t="s">
        <v>8</v>
      </c>
      <c r="E160" s="303" t="s">
        <v>45</v>
      </c>
      <c r="F160" s="304">
        <f>9-LEN(E160)-LEN(SUBSTITUTE(E160,"★",""))</f>
        <v>5</v>
      </c>
      <c r="G160" s="305" t="s">
        <v>70</v>
      </c>
      <c r="H160" s="306">
        <v>45</v>
      </c>
      <c r="I160" s="306">
        <v>21</v>
      </c>
      <c r="J160" s="306">
        <v>28</v>
      </c>
      <c r="K160" s="306">
        <v>42</v>
      </c>
      <c r="L160" s="306" t="s">
        <v>59</v>
      </c>
      <c r="M160" s="306" t="s">
        <v>59</v>
      </c>
      <c r="N160" s="307">
        <f t="shared" si="520"/>
        <v>136</v>
      </c>
      <c r="O160" s="308">
        <v>3157</v>
      </c>
      <c r="P160" s="309">
        <v>329.7</v>
      </c>
      <c r="Q160" s="310">
        <v>84.83</v>
      </c>
      <c r="R160" s="310">
        <v>60.69</v>
      </c>
      <c r="S160" s="310">
        <v>60.6</v>
      </c>
      <c r="T160" s="310">
        <v>6.4829999999999997</v>
      </c>
      <c r="U160" s="311">
        <v>3220</v>
      </c>
      <c r="V160" s="312">
        <f>VLOOKUP($U160,计算辅助页面!$Z$5:$AM$26,COLUMN()-20,0)</f>
        <v>5300</v>
      </c>
      <c r="W160" s="312">
        <f>VLOOKUP($U160,计算辅助页面!$Z$5:$AM$26,COLUMN()-20,0)</f>
        <v>8400</v>
      </c>
      <c r="X160" s="307">
        <f>VLOOKUP($U160,计算辅助页面!$Z$5:$AM$26,COLUMN()-20,0)</f>
        <v>12600</v>
      </c>
      <c r="Y160" s="307">
        <f>VLOOKUP($U160,计算辅助页面!$Z$5:$AM$26,COLUMN()-20,0)</f>
        <v>18200</v>
      </c>
      <c r="Z160" s="313">
        <f>VLOOKUP($U160,计算辅助页面!$Z$5:$AM$26,COLUMN()-20,0)</f>
        <v>25500</v>
      </c>
      <c r="AA160" s="307">
        <f>VLOOKUP($U160,计算辅助页面!$Z$5:$AM$26,COLUMN()-20,0)</f>
        <v>35500</v>
      </c>
      <c r="AB160" s="307">
        <f>VLOOKUP($U160,计算辅助页面!$Z$5:$AM$26,COLUMN()-20,0)</f>
        <v>50000</v>
      </c>
      <c r="AC160" s="307">
        <f>VLOOKUP($U160,计算辅助页面!$Z$5:$AM$26,COLUMN()-20,0)</f>
        <v>70000</v>
      </c>
      <c r="AD160" s="307">
        <f>VLOOKUP($U160,计算辅助页面!$Z$5:$AM$26,COLUMN()-20,0)</f>
        <v>98000</v>
      </c>
      <c r="AE160" s="307">
        <f>VLOOKUP($U160,计算辅助页面!$Z$5:$AM$26,COLUMN()-20,0)</f>
        <v>137000</v>
      </c>
      <c r="AF160" s="307" t="str">
        <f>VLOOKUP($U160,计算辅助页面!$Z$5:$AM$26,COLUMN()-20,0)</f>
        <v>×</v>
      </c>
      <c r="AG160" s="307" t="str">
        <f>VLOOKUP($U160,计算辅助页面!$Z$5:$AM$26,COLUMN()-20,0)</f>
        <v>×</v>
      </c>
      <c r="AH160" s="304">
        <f>VLOOKUP($U160,计算辅助页面!$Z$5:$AM$26,COLUMN()-20,0)</f>
        <v>1854880</v>
      </c>
      <c r="AI160" s="314">
        <v>25000</v>
      </c>
      <c r="AJ160" s="315">
        <f>VLOOKUP(D160&amp;E160,计算辅助页面!$V$5:$Y$18,2,0)</f>
        <v>5</v>
      </c>
      <c r="AK160" s="316">
        <f t="shared" si="521"/>
        <v>50000</v>
      </c>
      <c r="AL160" s="316">
        <f>VLOOKUP(D160&amp;E160,计算辅助页面!$V$5:$Y$18,3,0)</f>
        <v>5</v>
      </c>
      <c r="AM160" s="317">
        <f t="shared" si="522"/>
        <v>150000</v>
      </c>
      <c r="AN160" s="317">
        <f>VLOOKUP(D160&amp;E160,计算辅助页面!$V$5:$Y$18,4,0)</f>
        <v>2</v>
      </c>
      <c r="AO160" s="304">
        <f t="shared" si="523"/>
        <v>2700000</v>
      </c>
      <c r="AP160" s="318">
        <f t="shared" si="524"/>
        <v>4554880</v>
      </c>
      <c r="AQ160" s="288" t="s">
        <v>559</v>
      </c>
      <c r="AR160" s="289" t="str">
        <f t="shared" si="503"/>
        <v>GT-R Nismo</v>
      </c>
      <c r="AS160" s="290" t="s">
        <v>596</v>
      </c>
      <c r="AT160" s="291" t="s">
        <v>621</v>
      </c>
      <c r="AU160" s="274" t="s">
        <v>702</v>
      </c>
      <c r="AV160" s="292">
        <v>8</v>
      </c>
      <c r="AW160" s="292">
        <v>344</v>
      </c>
      <c r="AY160" s="292">
        <v>444</v>
      </c>
      <c r="AZ160" s="292" t="s">
        <v>1417</v>
      </c>
      <c r="BA160" s="477">
        <v>113</v>
      </c>
      <c r="BB160" s="476">
        <v>1.5</v>
      </c>
      <c r="BC160" s="472">
        <v>0.77</v>
      </c>
      <c r="BD160" s="472">
        <v>1.26</v>
      </c>
      <c r="BE160" s="472">
        <v>1.84</v>
      </c>
      <c r="BF160" s="474">
        <f>BA160+O160</f>
        <v>3270</v>
      </c>
      <c r="BG160" s="476">
        <f t="shared" ref="BG160" si="560">BB160+P160</f>
        <v>331.2</v>
      </c>
      <c r="BH160" s="480">
        <f t="shared" ref="BH160" si="561">BC160+Q160</f>
        <v>85.6</v>
      </c>
      <c r="BI160" s="480">
        <f t="shared" ref="BI160" si="562">BD160+R160</f>
        <v>61.949999999999996</v>
      </c>
      <c r="BJ160" s="480">
        <f t="shared" ref="BJ160" si="563">BE160+S160</f>
        <v>62.440000000000005</v>
      </c>
      <c r="BK160" s="473">
        <f t="shared" si="511"/>
        <v>1.5</v>
      </c>
      <c r="BL160" s="473">
        <f t="shared" si="512"/>
        <v>0.76999999999999602</v>
      </c>
      <c r="BM160" s="473">
        <f t="shared" si="513"/>
        <v>1.259999999999998</v>
      </c>
      <c r="BN160" s="473">
        <f t="shared" si="514"/>
        <v>1.8400000000000034</v>
      </c>
      <c r="BO160" s="483">
        <v>8</v>
      </c>
      <c r="BP160" s="293"/>
      <c r="BQ160" s="293"/>
      <c r="BR160" s="293">
        <v>1</v>
      </c>
      <c r="BS160" s="293">
        <v>1</v>
      </c>
      <c r="BT160" s="293"/>
      <c r="BU160" s="293">
        <v>1</v>
      </c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/>
      <c r="CG160" s="293"/>
      <c r="CH160" s="293"/>
      <c r="CI160" s="293">
        <v>1</v>
      </c>
      <c r="CJ160" s="294" t="s">
        <v>1497</v>
      </c>
      <c r="CK160" s="294"/>
      <c r="CL160" s="294"/>
      <c r="CM160" s="294"/>
      <c r="CN160" s="294"/>
      <c r="CO160" s="295"/>
      <c r="CP160" s="295"/>
      <c r="CQ160" s="295"/>
      <c r="CR160" s="296">
        <v>315</v>
      </c>
      <c r="CS160" s="297">
        <v>77.5</v>
      </c>
      <c r="CT160" s="297">
        <v>48.8</v>
      </c>
      <c r="CU160" s="297">
        <v>43.24</v>
      </c>
      <c r="CV160" s="297">
        <f t="shared" si="559"/>
        <v>14.699999999999989</v>
      </c>
      <c r="CW160" s="297">
        <f t="shared" si="559"/>
        <v>7.3299999999999983</v>
      </c>
      <c r="CX160" s="297">
        <f t="shared" si="559"/>
        <v>11.89</v>
      </c>
      <c r="CY160" s="297">
        <f t="shared" si="559"/>
        <v>17.36</v>
      </c>
      <c r="CZ160" s="297">
        <f>SUM(CV160:CY160)</f>
        <v>51.279999999999987</v>
      </c>
      <c r="DA160" s="297">
        <f>0.32*(P160-CR160)+1.75*(Q160-CS160)+1.13*(R160-CT160)+1.28*(S160-CU160)</f>
        <v>53.187999999999988</v>
      </c>
      <c r="DB160" s="295" t="s">
        <v>1801</v>
      </c>
      <c r="DC160" s="295">
        <v>4</v>
      </c>
      <c r="DD160" s="295"/>
      <c r="DE160" s="295"/>
    </row>
    <row r="161" spans="1:109" ht="21" customHeight="1" thickBot="1">
      <c r="A161" s="268">
        <v>159</v>
      </c>
      <c r="B161" s="319" t="s">
        <v>719</v>
      </c>
      <c r="C161" s="301" t="s">
        <v>720</v>
      </c>
      <c r="D161" s="302" t="s">
        <v>8</v>
      </c>
      <c r="E161" s="303" t="s">
        <v>45</v>
      </c>
      <c r="F161" s="304">
        <f>9-LEN(E161)-LEN(SUBSTITUTE(E161,"★",""))</f>
        <v>5</v>
      </c>
      <c r="G161" s="305" t="s">
        <v>725</v>
      </c>
      <c r="H161" s="320">
        <v>60</v>
      </c>
      <c r="I161" s="320">
        <v>40</v>
      </c>
      <c r="J161" s="320">
        <v>51</v>
      </c>
      <c r="K161" s="395">
        <v>63</v>
      </c>
      <c r="L161" s="306" t="s">
        <v>59</v>
      </c>
      <c r="M161" s="306" t="s">
        <v>59</v>
      </c>
      <c r="N161" s="307">
        <f t="shared" si="520"/>
        <v>214</v>
      </c>
      <c r="O161" s="321">
        <v>3194</v>
      </c>
      <c r="P161" s="322">
        <v>326.10000000000002</v>
      </c>
      <c r="Q161" s="323">
        <v>83.03</v>
      </c>
      <c r="R161" s="323">
        <v>70.489999999999995</v>
      </c>
      <c r="S161" s="323">
        <v>68.680000000000007</v>
      </c>
      <c r="T161" s="323">
        <v>7.8</v>
      </c>
      <c r="U161" s="324">
        <v>6440</v>
      </c>
      <c r="V161" s="312">
        <v>10500</v>
      </c>
      <c r="W161" s="325">
        <v>16800</v>
      </c>
      <c r="X161" s="333">
        <v>25200</v>
      </c>
      <c r="Y161" s="333">
        <v>36400</v>
      </c>
      <c r="Z161" s="420">
        <v>51000</v>
      </c>
      <c r="AA161" s="333">
        <v>71500</v>
      </c>
      <c r="AB161" s="333">
        <v>100000</v>
      </c>
      <c r="AC161" s="333">
        <v>140000</v>
      </c>
      <c r="AD161" s="426">
        <v>196000</v>
      </c>
      <c r="AE161" s="426">
        <v>274000</v>
      </c>
      <c r="AF161" s="307" t="str">
        <f>VLOOKUP($U161,计算辅助页面!$Z$5:$AM$26,COLUMN()-20,0)</f>
        <v>×</v>
      </c>
      <c r="AG161" s="307" t="str">
        <f>VLOOKUP($U161,计算辅助页面!$Z$5:$AM$26,COLUMN()-20,0)</f>
        <v>×</v>
      </c>
      <c r="AH161" s="304">
        <f>VLOOKUP($U161,计算辅助页面!$Z$5:$AM$26,COLUMN()-20,0)</f>
        <v>3711360</v>
      </c>
      <c r="AI161" s="326">
        <v>50000</v>
      </c>
      <c r="AJ161" s="315">
        <f>VLOOKUP(D161&amp;E161,计算辅助页面!$V$5:$Y$18,2,0)</f>
        <v>5</v>
      </c>
      <c r="AK161" s="336">
        <f t="shared" si="521"/>
        <v>100000</v>
      </c>
      <c r="AL161" s="316">
        <f>VLOOKUP(D161&amp;E161,计算辅助页面!$V$5:$Y$18,3,0)</f>
        <v>5</v>
      </c>
      <c r="AM161" s="317">
        <f t="shared" si="522"/>
        <v>300000</v>
      </c>
      <c r="AN161" s="317">
        <f>VLOOKUP(D161&amp;E161,计算辅助页面!$V$5:$Y$18,4,0)</f>
        <v>2</v>
      </c>
      <c r="AO161" s="304">
        <f t="shared" si="523"/>
        <v>5400000</v>
      </c>
      <c r="AP161" s="318">
        <f t="shared" si="524"/>
        <v>9111360</v>
      </c>
      <c r="AQ161" s="288" t="s">
        <v>1015</v>
      </c>
      <c r="AR161" s="289" t="str">
        <f t="shared" si="503"/>
        <v>EP9</v>
      </c>
      <c r="AS161" s="290" t="s">
        <v>724</v>
      </c>
      <c r="AT161" s="291" t="s">
        <v>851</v>
      </c>
      <c r="AU161" s="274" t="s">
        <v>702</v>
      </c>
      <c r="AV161" s="292">
        <v>43</v>
      </c>
      <c r="AW161" s="292">
        <v>339</v>
      </c>
      <c r="AY161" s="292">
        <v>437</v>
      </c>
      <c r="AZ161" s="292" t="s">
        <v>1070</v>
      </c>
      <c r="BA161" s="477">
        <f>BF161-O161</f>
        <v>114</v>
      </c>
      <c r="BB161" s="476">
        <f>BK161</f>
        <v>1.3999999999999773</v>
      </c>
      <c r="BC161" s="472">
        <f t="shared" ref="BC161" si="564">BL161</f>
        <v>0.76999999999999602</v>
      </c>
      <c r="BD161" s="472">
        <f t="shared" ref="BD161" si="565">BM161</f>
        <v>1.9100000000000108</v>
      </c>
      <c r="BE161" s="472">
        <f t="shared" ref="BE161" si="566">BN161</f>
        <v>2.0099999999999909</v>
      </c>
      <c r="BF161" s="474">
        <v>3308</v>
      </c>
      <c r="BG161" s="476">
        <v>327.5</v>
      </c>
      <c r="BH161" s="480">
        <v>83.8</v>
      </c>
      <c r="BI161" s="480">
        <v>72.400000000000006</v>
      </c>
      <c r="BJ161" s="480">
        <v>70.69</v>
      </c>
      <c r="BK161" s="473">
        <f t="shared" si="511"/>
        <v>1.3999999999999773</v>
      </c>
      <c r="BL161" s="473">
        <f t="shared" si="512"/>
        <v>0.76999999999999602</v>
      </c>
      <c r="BM161" s="473">
        <f t="shared" si="513"/>
        <v>1.9100000000000108</v>
      </c>
      <c r="BN161" s="473">
        <f t="shared" si="514"/>
        <v>2.0099999999999909</v>
      </c>
      <c r="BO161" s="483">
        <v>7</v>
      </c>
      <c r="BP161" s="293"/>
      <c r="BQ161" s="293"/>
      <c r="BR161" s="293"/>
      <c r="BS161" s="293"/>
      <c r="BT161" s="293"/>
      <c r="BU161" s="293"/>
      <c r="BV161" s="293">
        <v>1</v>
      </c>
      <c r="BW161" s="293"/>
      <c r="BX161" s="293"/>
      <c r="BY161" s="293"/>
      <c r="BZ161" s="293"/>
      <c r="CA161" s="293"/>
      <c r="CB161" s="293"/>
      <c r="CC161" s="293"/>
      <c r="CD161" s="293">
        <v>1</v>
      </c>
      <c r="CE161" s="293"/>
      <c r="CF161" s="293"/>
      <c r="CG161" s="293"/>
      <c r="CH161" s="293"/>
      <c r="CI161" s="293"/>
      <c r="CJ161" s="294" t="s">
        <v>1498</v>
      </c>
      <c r="CK161" s="294"/>
      <c r="CL161" s="294"/>
      <c r="CM161" s="294"/>
      <c r="CN161" s="294"/>
      <c r="CP161" s="295">
        <v>1</v>
      </c>
      <c r="CQ161" s="295"/>
      <c r="CR161" s="296">
        <v>313</v>
      </c>
      <c r="CS161" s="297">
        <v>75.7</v>
      </c>
      <c r="CT161" s="297">
        <v>52.47</v>
      </c>
      <c r="CU161" s="297">
        <v>49.64</v>
      </c>
      <c r="CV161" s="297">
        <f t="shared" si="559"/>
        <v>13.100000000000023</v>
      </c>
      <c r="CW161" s="297">
        <f t="shared" si="559"/>
        <v>7.3299999999999983</v>
      </c>
      <c r="CX161" s="297">
        <f t="shared" si="559"/>
        <v>18.019999999999996</v>
      </c>
      <c r="CY161" s="297">
        <f t="shared" si="559"/>
        <v>19.040000000000006</v>
      </c>
      <c r="CZ161" s="297">
        <f>SUM(CV161:CY161)</f>
        <v>57.490000000000023</v>
      </c>
      <c r="DA161" s="297">
        <f>0.32*(P161-CR161)+1.75*(Q161-CS161)+1.13*(R161-CT161)+1.28*(S161-CU161)</f>
        <v>61.753300000000003</v>
      </c>
      <c r="DB161" s="295" t="s">
        <v>1803</v>
      </c>
      <c r="DC161" s="295">
        <v>4</v>
      </c>
      <c r="DD161" s="295"/>
      <c r="DE161" s="295"/>
    </row>
    <row r="162" spans="1:109" ht="21" customHeight="1" thickBot="1">
      <c r="A162" s="299">
        <v>160</v>
      </c>
      <c r="B162" s="300" t="s">
        <v>84</v>
      </c>
      <c r="C162" s="301" t="s">
        <v>770</v>
      </c>
      <c r="D162" s="302" t="s">
        <v>8</v>
      </c>
      <c r="E162" s="303" t="s">
        <v>45</v>
      </c>
      <c r="F162" s="304">
        <f>9-LEN(E162)-LEN(SUBSTITUTE(E162,"★",""))</f>
        <v>5</v>
      </c>
      <c r="G162" s="305" t="s">
        <v>158</v>
      </c>
      <c r="H162" s="306">
        <v>45</v>
      </c>
      <c r="I162" s="306">
        <v>21</v>
      </c>
      <c r="J162" s="306">
        <v>28</v>
      </c>
      <c r="K162" s="306">
        <v>42</v>
      </c>
      <c r="L162" s="306" t="s">
        <v>59</v>
      </c>
      <c r="M162" s="306" t="s">
        <v>59</v>
      </c>
      <c r="N162" s="307">
        <f t="shared" si="520"/>
        <v>136</v>
      </c>
      <c r="O162" s="308">
        <v>3230</v>
      </c>
      <c r="P162" s="309">
        <v>350.6</v>
      </c>
      <c r="Q162" s="310">
        <v>80.41</v>
      </c>
      <c r="R162" s="310">
        <v>48.37</v>
      </c>
      <c r="S162" s="310">
        <v>64.650000000000006</v>
      </c>
      <c r="T162" s="310">
        <v>6.6820000000000004</v>
      </c>
      <c r="U162" s="311">
        <v>3220</v>
      </c>
      <c r="V162" s="312">
        <f>VLOOKUP($U162,计算辅助页面!$Z$5:$AM$26,COLUMN()-20,0)</f>
        <v>5300</v>
      </c>
      <c r="W162" s="312">
        <f>VLOOKUP($U162,计算辅助页面!$Z$5:$AM$26,COLUMN()-20,0)</f>
        <v>8400</v>
      </c>
      <c r="X162" s="307">
        <f>VLOOKUP($U162,计算辅助页面!$Z$5:$AM$26,COLUMN()-20,0)</f>
        <v>12600</v>
      </c>
      <c r="Y162" s="307">
        <f>VLOOKUP($U162,计算辅助页面!$Z$5:$AM$26,COLUMN()-20,0)</f>
        <v>18200</v>
      </c>
      <c r="Z162" s="313">
        <f>VLOOKUP($U162,计算辅助页面!$Z$5:$AM$26,COLUMN()-20,0)</f>
        <v>25500</v>
      </c>
      <c r="AA162" s="307">
        <f>VLOOKUP($U162,计算辅助页面!$Z$5:$AM$26,COLUMN()-20,0)</f>
        <v>35500</v>
      </c>
      <c r="AB162" s="307">
        <f>VLOOKUP($U162,计算辅助页面!$Z$5:$AM$26,COLUMN()-20,0)</f>
        <v>50000</v>
      </c>
      <c r="AC162" s="307">
        <f>VLOOKUP($U162,计算辅助页面!$Z$5:$AM$26,COLUMN()-20,0)</f>
        <v>70000</v>
      </c>
      <c r="AD162" s="307">
        <f>VLOOKUP($U162,计算辅助页面!$Z$5:$AM$26,COLUMN()-20,0)</f>
        <v>98000</v>
      </c>
      <c r="AE162" s="307">
        <f>VLOOKUP($U162,计算辅助页面!$Z$5:$AM$26,COLUMN()-20,0)</f>
        <v>137000</v>
      </c>
      <c r="AF162" s="307" t="str">
        <f>VLOOKUP($U162,计算辅助页面!$Z$5:$AM$26,COLUMN()-20,0)</f>
        <v>×</v>
      </c>
      <c r="AG162" s="307" t="str">
        <f>VLOOKUP($U162,计算辅助页面!$Z$5:$AM$26,COLUMN()-20,0)</f>
        <v>×</v>
      </c>
      <c r="AH162" s="304">
        <f>VLOOKUP($U162,计算辅助页面!$Z$5:$AM$26,COLUMN()-20,0)</f>
        <v>1854880</v>
      </c>
      <c r="AI162" s="314">
        <v>25000</v>
      </c>
      <c r="AJ162" s="315">
        <f>VLOOKUP(D162&amp;E162,计算辅助页面!$V$5:$Y$18,2,0)</f>
        <v>5</v>
      </c>
      <c r="AK162" s="316">
        <f t="shared" si="521"/>
        <v>50000</v>
      </c>
      <c r="AL162" s="316">
        <f>VLOOKUP(D162&amp;E162,计算辅助页面!$V$5:$Y$18,3,0)</f>
        <v>5</v>
      </c>
      <c r="AM162" s="317">
        <f t="shared" si="522"/>
        <v>150000</v>
      </c>
      <c r="AN162" s="317">
        <f>VLOOKUP(D162&amp;E162,计算辅助页面!$V$5:$Y$18,4,0)</f>
        <v>2</v>
      </c>
      <c r="AO162" s="304">
        <f t="shared" si="523"/>
        <v>2700000</v>
      </c>
      <c r="AP162" s="318">
        <f t="shared" si="524"/>
        <v>4554880</v>
      </c>
      <c r="AQ162" s="288" t="s">
        <v>567</v>
      </c>
      <c r="AR162" s="289" t="str">
        <f t="shared" si="503"/>
        <v>J50</v>
      </c>
      <c r="AS162" s="290" t="s">
        <v>829</v>
      </c>
      <c r="AT162" s="291" t="s">
        <v>638</v>
      </c>
      <c r="AU162" s="274" t="s">
        <v>702</v>
      </c>
      <c r="AV162" s="292">
        <v>9</v>
      </c>
      <c r="AW162" s="292">
        <v>365</v>
      </c>
      <c r="AY162" s="292">
        <v>479</v>
      </c>
      <c r="AZ162" s="292" t="s">
        <v>1417</v>
      </c>
      <c r="BA162" s="477">
        <v>115</v>
      </c>
      <c r="BB162" s="476">
        <v>1.9</v>
      </c>
      <c r="BC162" s="472">
        <v>0.69</v>
      </c>
      <c r="BD162" s="472">
        <v>0.65</v>
      </c>
      <c r="BE162" s="472">
        <v>1.66</v>
      </c>
      <c r="BF162" s="474">
        <f>BA162+O162</f>
        <v>3345</v>
      </c>
      <c r="BG162" s="476">
        <f t="shared" ref="BG162" si="567">BB162+P162</f>
        <v>352.5</v>
      </c>
      <c r="BH162" s="480">
        <f t="shared" ref="BH162" si="568">BC162+Q162</f>
        <v>81.099999999999994</v>
      </c>
      <c r="BI162" s="480">
        <f t="shared" ref="BI162" si="569">BD162+R162</f>
        <v>49.019999999999996</v>
      </c>
      <c r="BJ162" s="480">
        <f t="shared" ref="BJ162" si="570">BE162+S162</f>
        <v>66.31</v>
      </c>
      <c r="BK162" s="473">
        <f t="shared" si="511"/>
        <v>1.8999999999999773</v>
      </c>
      <c r="BL162" s="473">
        <f t="shared" si="512"/>
        <v>0.68999999999999773</v>
      </c>
      <c r="BM162" s="473">
        <f t="shared" si="513"/>
        <v>0.64999999999999858</v>
      </c>
      <c r="BN162" s="473">
        <f t="shared" si="514"/>
        <v>1.6599999999999966</v>
      </c>
      <c r="BO162" s="483">
        <v>8</v>
      </c>
      <c r="BP162" s="293"/>
      <c r="BQ162" s="293"/>
      <c r="BR162" s="293">
        <v>1</v>
      </c>
      <c r="BS162" s="293">
        <v>1</v>
      </c>
      <c r="BT162" s="293"/>
      <c r="BU162" s="293">
        <v>1</v>
      </c>
      <c r="BV162" s="293"/>
      <c r="BW162" s="293"/>
      <c r="BX162" s="293"/>
      <c r="BY162" s="293"/>
      <c r="BZ162" s="293"/>
      <c r="CA162" s="293"/>
      <c r="CB162" s="293"/>
      <c r="CC162" s="293"/>
      <c r="CD162" s="293"/>
      <c r="CE162" s="293"/>
      <c r="CF162" s="293"/>
      <c r="CG162" s="293" t="s">
        <v>1162</v>
      </c>
      <c r="CH162" s="293"/>
      <c r="CI162" s="293">
        <v>1</v>
      </c>
      <c r="CJ162" s="294" t="s">
        <v>1499</v>
      </c>
      <c r="CK162" s="294"/>
      <c r="CL162" s="294"/>
      <c r="CM162" s="294"/>
      <c r="CN162" s="294"/>
      <c r="CO162" s="295"/>
      <c r="CP162" s="295"/>
      <c r="CQ162" s="295"/>
      <c r="CR162" s="296">
        <v>333</v>
      </c>
      <c r="CS162" s="297">
        <v>73.900000000000006</v>
      </c>
      <c r="CT162" s="297">
        <v>42.27</v>
      </c>
      <c r="CU162" s="297">
        <v>48.91</v>
      </c>
      <c r="CV162" s="297">
        <f t="shared" si="559"/>
        <v>17.600000000000023</v>
      </c>
      <c r="CW162" s="297">
        <f t="shared" si="559"/>
        <v>6.5099999999999909</v>
      </c>
      <c r="CX162" s="297">
        <f t="shared" si="559"/>
        <v>6.0999999999999943</v>
      </c>
      <c r="CY162" s="297">
        <f t="shared" si="559"/>
        <v>15.740000000000009</v>
      </c>
      <c r="CZ162" s="297">
        <f>SUM(CV162:CY162)</f>
        <v>45.950000000000017</v>
      </c>
      <c r="DA162" s="297">
        <f>0.32*(P162-CR162)+1.75*(Q162-CS162)+1.13*(R162-CT162)+1.28*(S162-CU162)</f>
        <v>44.064700000000002</v>
      </c>
      <c r="DB162" s="295" t="s">
        <v>1803</v>
      </c>
      <c r="DC162" s="295">
        <v>4</v>
      </c>
      <c r="DD162" s="295"/>
      <c r="DE162" s="295"/>
    </row>
    <row r="163" spans="1:109" ht="21" customHeight="1" thickBot="1">
      <c r="A163" s="268">
        <v>161</v>
      </c>
      <c r="B163" s="300" t="s">
        <v>39</v>
      </c>
      <c r="C163" s="301" t="s">
        <v>1744</v>
      </c>
      <c r="D163" s="302" t="s">
        <v>8</v>
      </c>
      <c r="E163" s="303" t="s">
        <v>45</v>
      </c>
      <c r="F163" s="304">
        <f>9-LEN(E163)-LEN(SUBSTITUTE(E163,"★",""))</f>
        <v>5</v>
      </c>
      <c r="G163" s="305" t="s">
        <v>69</v>
      </c>
      <c r="H163" s="306">
        <v>45</v>
      </c>
      <c r="I163" s="306">
        <v>21</v>
      </c>
      <c r="J163" s="306">
        <v>28</v>
      </c>
      <c r="K163" s="306">
        <v>42</v>
      </c>
      <c r="L163" s="306" t="s">
        <v>59</v>
      </c>
      <c r="M163" s="306" t="s">
        <v>59</v>
      </c>
      <c r="N163" s="307">
        <f t="shared" si="520"/>
        <v>136</v>
      </c>
      <c r="O163" s="308">
        <v>3306</v>
      </c>
      <c r="P163" s="309">
        <v>353.5</v>
      </c>
      <c r="Q163" s="310">
        <v>80.33</v>
      </c>
      <c r="R163" s="310">
        <v>45.29</v>
      </c>
      <c r="S163" s="310">
        <v>67.55</v>
      </c>
      <c r="T163" s="310">
        <v>7.0659999999999998</v>
      </c>
      <c r="U163" s="311">
        <v>3220</v>
      </c>
      <c r="V163" s="312">
        <f>VLOOKUP($U163,计算辅助页面!$Z$5:$AM$26,COLUMN()-20,0)</f>
        <v>5300</v>
      </c>
      <c r="W163" s="312">
        <f>VLOOKUP($U163,计算辅助页面!$Z$5:$AM$26,COLUMN()-20,0)</f>
        <v>8400</v>
      </c>
      <c r="X163" s="307">
        <f>VLOOKUP($U163,计算辅助页面!$Z$5:$AM$26,COLUMN()-20,0)</f>
        <v>12600</v>
      </c>
      <c r="Y163" s="307">
        <f>VLOOKUP($U163,计算辅助页面!$Z$5:$AM$26,COLUMN()-20,0)</f>
        <v>18200</v>
      </c>
      <c r="Z163" s="313">
        <f>VLOOKUP($U163,计算辅助页面!$Z$5:$AM$26,COLUMN()-20,0)</f>
        <v>25500</v>
      </c>
      <c r="AA163" s="307">
        <f>VLOOKUP($U163,计算辅助页面!$Z$5:$AM$26,COLUMN()-20,0)</f>
        <v>35500</v>
      </c>
      <c r="AB163" s="307">
        <f>VLOOKUP($U163,计算辅助页面!$Z$5:$AM$26,COLUMN()-20,0)</f>
        <v>50000</v>
      </c>
      <c r="AC163" s="307">
        <f>VLOOKUP($U163,计算辅助页面!$Z$5:$AM$26,COLUMN()-20,0)</f>
        <v>70000</v>
      </c>
      <c r="AD163" s="307">
        <f>VLOOKUP($U163,计算辅助页面!$Z$5:$AM$26,COLUMN()-20,0)</f>
        <v>98000</v>
      </c>
      <c r="AE163" s="307">
        <f>VLOOKUP($U163,计算辅助页面!$Z$5:$AM$26,COLUMN()-20,0)</f>
        <v>137000</v>
      </c>
      <c r="AF163" s="307" t="str">
        <f>VLOOKUP($U163,计算辅助页面!$Z$5:$AM$26,COLUMN()-20,0)</f>
        <v>×</v>
      </c>
      <c r="AG163" s="307" t="str">
        <f>VLOOKUP($U163,计算辅助页面!$Z$5:$AM$26,COLUMN()-20,0)</f>
        <v>×</v>
      </c>
      <c r="AH163" s="304">
        <f>VLOOKUP($U163,计算辅助页面!$Z$5:$AM$26,COLUMN()-20,0)</f>
        <v>1854880</v>
      </c>
      <c r="AI163" s="314">
        <v>25000</v>
      </c>
      <c r="AJ163" s="315">
        <f>VLOOKUP(D163&amp;E163,计算辅助页面!$V$5:$Y$18,2,0)</f>
        <v>5</v>
      </c>
      <c r="AK163" s="316">
        <f t="shared" si="521"/>
        <v>50000</v>
      </c>
      <c r="AL163" s="316">
        <f>VLOOKUP(D163&amp;E163,计算辅助页面!$V$5:$Y$18,3,0)</f>
        <v>5</v>
      </c>
      <c r="AM163" s="317">
        <f t="shared" si="522"/>
        <v>150000</v>
      </c>
      <c r="AN163" s="317">
        <f>VLOOKUP(D163&amp;E163,计算辅助页面!$V$5:$Y$18,4,0)</f>
        <v>2</v>
      </c>
      <c r="AO163" s="304">
        <f t="shared" si="523"/>
        <v>2700000</v>
      </c>
      <c r="AP163" s="318">
        <f t="shared" si="524"/>
        <v>4554880</v>
      </c>
      <c r="AQ163" s="288" t="s">
        <v>560</v>
      </c>
      <c r="AR163" s="289" t="str">
        <f t="shared" si="503"/>
        <v>Viper GTS</v>
      </c>
      <c r="AS163" s="290" t="s">
        <v>596</v>
      </c>
      <c r="AT163" s="291" t="s">
        <v>641</v>
      </c>
      <c r="AU163" s="274" t="s">
        <v>702</v>
      </c>
      <c r="AV163" s="292">
        <v>9</v>
      </c>
      <c r="AW163" s="292">
        <v>368</v>
      </c>
      <c r="AY163" s="292">
        <v>484</v>
      </c>
      <c r="AZ163" s="292" t="s">
        <v>1417</v>
      </c>
      <c r="BA163" s="477">
        <v>117</v>
      </c>
      <c r="BB163" s="476">
        <v>1.4</v>
      </c>
      <c r="BC163" s="472">
        <v>0.77</v>
      </c>
      <c r="BD163" s="472">
        <v>0.5</v>
      </c>
      <c r="BE163" s="472">
        <v>1.1499999999999999</v>
      </c>
      <c r="BF163" s="474">
        <f>BA163+O163</f>
        <v>3423</v>
      </c>
      <c r="BG163" s="476">
        <f t="shared" ref="BG163" si="571">BB163+P163</f>
        <v>354.9</v>
      </c>
      <c r="BH163" s="480">
        <f t="shared" ref="BH163" si="572">BC163+Q163</f>
        <v>81.099999999999994</v>
      </c>
      <c r="BI163" s="480">
        <f t="shared" ref="BI163" si="573">BD163+R163</f>
        <v>45.79</v>
      </c>
      <c r="BJ163" s="480">
        <f t="shared" ref="BJ163" si="574">BE163+S163</f>
        <v>68.7</v>
      </c>
      <c r="BK163" s="473">
        <f t="shared" si="511"/>
        <v>1.3999999999999773</v>
      </c>
      <c r="BL163" s="473">
        <f t="shared" si="512"/>
        <v>0.76999999999999602</v>
      </c>
      <c r="BM163" s="473">
        <f t="shared" si="513"/>
        <v>0.5</v>
      </c>
      <c r="BN163" s="473">
        <f t="shared" si="514"/>
        <v>1.1500000000000057</v>
      </c>
      <c r="BO163" s="483">
        <v>8</v>
      </c>
      <c r="BP163" s="293"/>
      <c r="BQ163" s="293"/>
      <c r="BR163" s="293">
        <v>1</v>
      </c>
      <c r="BS163" s="293">
        <v>1</v>
      </c>
      <c r="BT163" s="293"/>
      <c r="BU163" s="293">
        <v>1</v>
      </c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/>
      <c r="CI163" s="293">
        <v>1</v>
      </c>
      <c r="CJ163" s="294" t="s">
        <v>1500</v>
      </c>
      <c r="CK163" s="294"/>
      <c r="CL163" s="294"/>
      <c r="CM163" s="294"/>
      <c r="CN163" s="294"/>
      <c r="CO163" s="295"/>
      <c r="CP163" s="295"/>
      <c r="CQ163" s="295"/>
      <c r="CR163" s="296">
        <v>340</v>
      </c>
      <c r="CS163" s="297">
        <v>73</v>
      </c>
      <c r="CT163" s="297">
        <v>40.65</v>
      </c>
      <c r="CU163" s="297">
        <v>56.63</v>
      </c>
      <c r="CV163" s="297">
        <f t="shared" si="559"/>
        <v>13.5</v>
      </c>
      <c r="CW163" s="297">
        <f t="shared" si="559"/>
        <v>7.3299999999999983</v>
      </c>
      <c r="CX163" s="297">
        <f t="shared" si="559"/>
        <v>4.6400000000000006</v>
      </c>
      <c r="CY163" s="297">
        <f t="shared" si="559"/>
        <v>10.919999999999995</v>
      </c>
      <c r="CZ163" s="297">
        <f>SUM(CV163:CY163)</f>
        <v>36.389999999999993</v>
      </c>
      <c r="DA163" s="297">
        <f>0.32*(P163-CR163)+1.75*(Q163-CS163)+1.13*(R163-CT163)+1.28*(S163-CU163)</f>
        <v>36.368299999999991</v>
      </c>
      <c r="DB163" s="295" t="s">
        <v>1803</v>
      </c>
      <c r="DC163" s="295">
        <v>4</v>
      </c>
      <c r="DD163" s="295"/>
      <c r="DE163" s="295"/>
    </row>
    <row r="164" spans="1:109" ht="21" customHeight="1" thickBot="1">
      <c r="A164" s="299">
        <v>162</v>
      </c>
      <c r="B164" s="319" t="s">
        <v>1181</v>
      </c>
      <c r="C164" s="301" t="s">
        <v>1182</v>
      </c>
      <c r="D164" s="302" t="s">
        <v>198</v>
      </c>
      <c r="E164" s="329" t="s">
        <v>175</v>
      </c>
      <c r="F164" s="327"/>
      <c r="G164" s="328"/>
      <c r="H164" s="395">
        <v>60</v>
      </c>
      <c r="I164" s="395">
        <v>40</v>
      </c>
      <c r="J164" s="395">
        <v>51</v>
      </c>
      <c r="K164" s="395">
        <v>63</v>
      </c>
      <c r="L164" s="306" t="s">
        <v>59</v>
      </c>
      <c r="M164" s="306" t="s">
        <v>59</v>
      </c>
      <c r="N164" s="307">
        <f t="shared" si="520"/>
        <v>214</v>
      </c>
      <c r="O164" s="321">
        <v>3342</v>
      </c>
      <c r="P164" s="322">
        <v>348.3</v>
      </c>
      <c r="Q164" s="323">
        <v>76.55</v>
      </c>
      <c r="R164" s="323">
        <v>74.23</v>
      </c>
      <c r="S164" s="323">
        <v>59.35</v>
      </c>
      <c r="T164" s="323"/>
      <c r="U164" s="324">
        <v>6440</v>
      </c>
      <c r="V164" s="312">
        <v>10500</v>
      </c>
      <c r="W164" s="325">
        <v>16800</v>
      </c>
      <c r="X164" s="333">
        <v>25200</v>
      </c>
      <c r="Y164" s="333">
        <v>36400</v>
      </c>
      <c r="Z164" s="420">
        <v>51000</v>
      </c>
      <c r="AA164" s="333">
        <v>71500</v>
      </c>
      <c r="AB164" s="333">
        <v>100000</v>
      </c>
      <c r="AC164" s="333">
        <v>140000</v>
      </c>
      <c r="AD164" s="426">
        <v>196000</v>
      </c>
      <c r="AE164" s="426">
        <v>274000</v>
      </c>
      <c r="AF164" s="307" t="str">
        <f>VLOOKUP($U164,计算辅助页面!$Z$5:$AM$26,COLUMN()-20,0)</f>
        <v>×</v>
      </c>
      <c r="AG164" s="307" t="str">
        <f>VLOOKUP($U164,计算辅助页面!$Z$5:$AM$26,COLUMN()-20,0)</f>
        <v>×</v>
      </c>
      <c r="AH164" s="304">
        <f>VLOOKUP($U164,计算辅助页面!$Z$5:$AM$26,COLUMN()-20,0)</f>
        <v>3711360</v>
      </c>
      <c r="AI164" s="326">
        <v>50000</v>
      </c>
      <c r="AJ164" s="315">
        <f>VLOOKUP(D164&amp;E164,计算辅助页面!$V$5:$Y$18,2,0)</f>
        <v>5</v>
      </c>
      <c r="AK164" s="336">
        <f t="shared" si="521"/>
        <v>100000</v>
      </c>
      <c r="AL164" s="316">
        <f>VLOOKUP(D164&amp;E164,计算辅助页面!$V$5:$Y$18,3,0)</f>
        <v>5</v>
      </c>
      <c r="AM164" s="317">
        <f t="shared" si="522"/>
        <v>300000</v>
      </c>
      <c r="AN164" s="317">
        <f>VLOOKUP(D164&amp;E164,计算辅助页面!$V$5:$Y$18,4,0)</f>
        <v>2</v>
      </c>
      <c r="AO164" s="304">
        <f t="shared" si="523"/>
        <v>5400000</v>
      </c>
      <c r="AP164" s="318">
        <f t="shared" si="524"/>
        <v>9111360</v>
      </c>
      <c r="AQ164" s="288" t="s">
        <v>593</v>
      </c>
      <c r="AR164" s="289" t="str">
        <f t="shared" si="503"/>
        <v>Continental GT Speed</v>
      </c>
      <c r="AS164" s="290" t="s">
        <v>1167</v>
      </c>
      <c r="AT164" s="291" t="s">
        <v>1183</v>
      </c>
      <c r="AU164" s="274" t="s">
        <v>702</v>
      </c>
      <c r="AV164" s="292">
        <v>44</v>
      </c>
      <c r="AW164" s="292">
        <v>362</v>
      </c>
      <c r="AY164" s="292">
        <v>475</v>
      </c>
      <c r="AZ164" s="292" t="s">
        <v>1070</v>
      </c>
      <c r="BA164" s="477">
        <v>118</v>
      </c>
      <c r="BB164" s="476">
        <v>1.4</v>
      </c>
      <c r="BC164" s="472">
        <v>0.95</v>
      </c>
      <c r="BD164" s="472">
        <v>1.64</v>
      </c>
      <c r="BE164" s="472">
        <v>1.49</v>
      </c>
      <c r="BF164" s="474">
        <f>BA164+O164</f>
        <v>3460</v>
      </c>
      <c r="BG164" s="476">
        <f t="shared" ref="BG164" si="575">BB164+P164</f>
        <v>349.7</v>
      </c>
      <c r="BH164" s="480">
        <f t="shared" ref="BH164" si="576">BC164+Q164</f>
        <v>77.5</v>
      </c>
      <c r="BI164" s="480">
        <f t="shared" ref="BI164" si="577">BD164+R164</f>
        <v>75.87</v>
      </c>
      <c r="BJ164" s="480">
        <f t="shared" ref="BJ164" si="578">BE164+S164</f>
        <v>60.84</v>
      </c>
      <c r="BK164" s="473">
        <f t="shared" si="511"/>
        <v>1.3999999999999773</v>
      </c>
      <c r="BL164" s="473">
        <f t="shared" si="512"/>
        <v>0.95000000000000284</v>
      </c>
      <c r="BM164" s="473">
        <f t="shared" si="513"/>
        <v>1.6400000000000006</v>
      </c>
      <c r="BN164" s="473">
        <f t="shared" si="514"/>
        <v>1.490000000000002</v>
      </c>
      <c r="BO164" s="483">
        <v>7</v>
      </c>
      <c r="BP164" s="293"/>
      <c r="BQ164" s="293"/>
      <c r="BR164" s="293"/>
      <c r="BS164" s="293"/>
      <c r="BT164" s="293"/>
      <c r="BU164" s="293"/>
      <c r="BV164" s="293">
        <v>1</v>
      </c>
      <c r="BW164" s="293"/>
      <c r="BX164" s="293"/>
      <c r="BY164" s="293"/>
      <c r="BZ164" s="293"/>
      <c r="CA164" s="293"/>
      <c r="CB164" s="293"/>
      <c r="CC164" s="293"/>
      <c r="CD164" s="293"/>
      <c r="CE164" s="293"/>
      <c r="CF164" s="293"/>
      <c r="CG164" s="293"/>
      <c r="CH164" s="293"/>
      <c r="CI164" s="293"/>
      <c r="CJ164" s="294" t="s">
        <v>1187</v>
      </c>
      <c r="CK164" s="294"/>
      <c r="CL164" s="294"/>
      <c r="CM164" s="294"/>
      <c r="CN164" s="294"/>
      <c r="CO164" s="295"/>
      <c r="CP164" s="295"/>
      <c r="CQ164" s="295"/>
      <c r="CR164" s="296"/>
      <c r="CS164" s="297"/>
      <c r="CT164" s="297"/>
      <c r="CU164" s="297"/>
      <c r="CV164" s="297"/>
      <c r="CW164" s="297"/>
      <c r="CX164" s="297"/>
      <c r="CY164" s="297"/>
      <c r="CZ164" s="297"/>
      <c r="DA164" s="297"/>
      <c r="DB164" s="295" t="s">
        <v>1803</v>
      </c>
      <c r="DC164" s="295">
        <v>3</v>
      </c>
      <c r="DD164" s="295"/>
      <c r="DE164" s="295"/>
    </row>
    <row r="165" spans="1:109" ht="21" customHeight="1">
      <c r="A165" s="268">
        <v>163</v>
      </c>
      <c r="B165" s="300" t="s">
        <v>40</v>
      </c>
      <c r="C165" s="301" t="s">
        <v>771</v>
      </c>
      <c r="D165" s="302" t="s">
        <v>8</v>
      </c>
      <c r="E165" s="303" t="s">
        <v>78</v>
      </c>
      <c r="F165" s="304">
        <f>9-LEN(E165)-LEN(SUBSTITUTE(E165,"★",""))</f>
        <v>4</v>
      </c>
      <c r="G165" s="305" t="s">
        <v>72</v>
      </c>
      <c r="H165" s="306">
        <v>35</v>
      </c>
      <c r="I165" s="306">
        <v>12</v>
      </c>
      <c r="J165" s="306">
        <v>15</v>
      </c>
      <c r="K165" s="306">
        <v>24</v>
      </c>
      <c r="L165" s="306">
        <v>36</v>
      </c>
      <c r="M165" s="306" t="s">
        <v>59</v>
      </c>
      <c r="N165" s="307">
        <f t="shared" si="520"/>
        <v>122</v>
      </c>
      <c r="O165" s="308">
        <v>3445</v>
      </c>
      <c r="P165" s="309">
        <v>364.6</v>
      </c>
      <c r="Q165" s="310">
        <v>80.23</v>
      </c>
      <c r="R165" s="310">
        <v>43.06</v>
      </c>
      <c r="S165" s="310">
        <v>71.400000000000006</v>
      </c>
      <c r="T165" s="310">
        <v>7.45</v>
      </c>
      <c r="U165" s="311">
        <v>4260</v>
      </c>
      <c r="V165" s="312">
        <f>VLOOKUP($U165,计算辅助页面!$Z$5:$AM$26,COLUMN()-20,0)</f>
        <v>6900</v>
      </c>
      <c r="W165" s="312">
        <f>VLOOKUP($U165,计算辅助页面!$Z$5:$AM$26,COLUMN()-20,0)</f>
        <v>11100</v>
      </c>
      <c r="X165" s="307">
        <f>VLOOKUP($U165,计算辅助页面!$Z$5:$AM$26,COLUMN()-20,0)</f>
        <v>16700</v>
      </c>
      <c r="Y165" s="307">
        <f>VLOOKUP($U165,计算辅助页面!$Z$5:$AM$26,COLUMN()-20,0)</f>
        <v>24100</v>
      </c>
      <c r="Z165" s="313">
        <f>VLOOKUP($U165,计算辅助页面!$Z$5:$AM$26,COLUMN()-20,0)</f>
        <v>33500</v>
      </c>
      <c r="AA165" s="307">
        <f>VLOOKUP($U165,计算辅助页面!$Z$5:$AM$26,COLUMN()-20,0)</f>
        <v>47000</v>
      </c>
      <c r="AB165" s="307">
        <f>VLOOKUP($U165,计算辅助页面!$Z$5:$AM$26,COLUMN()-20,0)</f>
        <v>66000</v>
      </c>
      <c r="AC165" s="307">
        <f>VLOOKUP($U165,计算辅助页面!$Z$5:$AM$26,COLUMN()-20,0)</f>
        <v>92500</v>
      </c>
      <c r="AD165" s="307">
        <f>VLOOKUP($U165,计算辅助页面!$Z$5:$AM$26,COLUMN()-20,0)</f>
        <v>129500</v>
      </c>
      <c r="AE165" s="307">
        <f>VLOOKUP($U165,计算辅助页面!$Z$5:$AM$26,COLUMN()-20,0)</f>
        <v>181000</v>
      </c>
      <c r="AF165" s="307">
        <f>VLOOKUP($U165,计算辅助页面!$Z$5:$AM$26,COLUMN()-20,0)</f>
        <v>254000</v>
      </c>
      <c r="AG165" s="307" t="str">
        <f>VLOOKUP($U165,计算辅助页面!$Z$5:$AM$26,COLUMN()-20,0)</f>
        <v>×</v>
      </c>
      <c r="AH165" s="304">
        <f>VLOOKUP($U165,计算辅助页面!$Z$5:$AM$26,COLUMN()-20,0)</f>
        <v>3466240</v>
      </c>
      <c r="AI165" s="314">
        <v>30000</v>
      </c>
      <c r="AJ165" s="315">
        <f>VLOOKUP(D165&amp;E165,计算辅助页面!$V$5:$Y$18,2,0)</f>
        <v>6</v>
      </c>
      <c r="AK165" s="316">
        <f t="shared" si="521"/>
        <v>60000</v>
      </c>
      <c r="AL165" s="316">
        <f>VLOOKUP(D165&amp;E165,计算辅助页面!$V$5:$Y$18,3,0)</f>
        <v>5</v>
      </c>
      <c r="AM165" s="317">
        <f t="shared" si="522"/>
        <v>180000</v>
      </c>
      <c r="AN165" s="317">
        <f>VLOOKUP(D165&amp;E165,计算辅助页面!$V$5:$Y$18,4,0)</f>
        <v>3</v>
      </c>
      <c r="AO165" s="304">
        <f t="shared" si="523"/>
        <v>4080000</v>
      </c>
      <c r="AP165" s="318">
        <f t="shared" si="524"/>
        <v>7546240</v>
      </c>
      <c r="AQ165" s="288" t="s">
        <v>567</v>
      </c>
      <c r="AR165" s="289" t="str">
        <f t="shared" si="503"/>
        <v>LaFerrari</v>
      </c>
      <c r="AS165" s="290" t="s">
        <v>596</v>
      </c>
      <c r="AT165" s="291" t="s">
        <v>654</v>
      </c>
      <c r="AU165" s="427" t="s">
        <v>703</v>
      </c>
      <c r="AV165" s="292">
        <v>10</v>
      </c>
      <c r="AW165" s="292">
        <v>379</v>
      </c>
      <c r="AY165" s="292">
        <v>503</v>
      </c>
      <c r="AZ165" s="292" t="s">
        <v>1417</v>
      </c>
      <c r="BA165" s="477">
        <v>135</v>
      </c>
      <c r="BB165" s="476">
        <v>1.8</v>
      </c>
      <c r="BC165" s="472">
        <v>0.87</v>
      </c>
      <c r="BD165" s="472">
        <v>0.64</v>
      </c>
      <c r="BE165" s="472">
        <v>1.02</v>
      </c>
      <c r="BF165" s="474">
        <f>BA165+O165</f>
        <v>3580</v>
      </c>
      <c r="BG165" s="476">
        <f t="shared" ref="BG165" si="579">BB165+P165</f>
        <v>366.40000000000003</v>
      </c>
      <c r="BH165" s="480">
        <f t="shared" ref="BH165" si="580">BC165+Q165</f>
        <v>81.100000000000009</v>
      </c>
      <c r="BI165" s="480">
        <f t="shared" ref="BI165" si="581">BD165+R165</f>
        <v>43.7</v>
      </c>
      <c r="BJ165" s="480">
        <f t="shared" ref="BJ165" si="582">BE165+S165</f>
        <v>72.42</v>
      </c>
      <c r="BK165" s="473">
        <f t="shared" si="511"/>
        <v>1.8000000000000114</v>
      </c>
      <c r="BL165" s="473">
        <f t="shared" si="512"/>
        <v>0.87000000000000455</v>
      </c>
      <c r="BM165" s="473">
        <f t="shared" si="513"/>
        <v>0.64000000000000057</v>
      </c>
      <c r="BN165" s="473">
        <f t="shared" si="514"/>
        <v>1.019999999999996</v>
      </c>
      <c r="BO165" s="483">
        <v>4</v>
      </c>
      <c r="BP165" s="293"/>
      <c r="BQ165" s="293"/>
      <c r="BR165" s="293">
        <v>1</v>
      </c>
      <c r="BS165" s="293">
        <v>1</v>
      </c>
      <c r="BT165" s="293"/>
      <c r="BU165" s="293"/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/>
      <c r="CG165" s="293"/>
      <c r="CH165" s="293"/>
      <c r="CI165" s="293">
        <v>1</v>
      </c>
      <c r="CJ165" s="294" t="s">
        <v>1501</v>
      </c>
      <c r="CK165" s="294"/>
      <c r="CL165" s="294"/>
      <c r="CM165" s="294"/>
      <c r="CN165" s="294"/>
      <c r="CO165" s="295"/>
      <c r="CP165" s="295"/>
      <c r="CQ165" s="295"/>
      <c r="CR165" s="296">
        <v>350</v>
      </c>
      <c r="CS165" s="297">
        <v>73</v>
      </c>
      <c r="CT165" s="297">
        <v>37.69</v>
      </c>
      <c r="CU165" s="297">
        <v>62.92</v>
      </c>
      <c r="CV165" s="297">
        <f t="shared" ref="CV165:CY166" si="583">P165-CR165</f>
        <v>14.600000000000023</v>
      </c>
      <c r="CW165" s="297">
        <f t="shared" si="583"/>
        <v>7.230000000000004</v>
      </c>
      <c r="CX165" s="297">
        <f t="shared" si="583"/>
        <v>5.3700000000000045</v>
      </c>
      <c r="CY165" s="297">
        <f t="shared" si="583"/>
        <v>8.480000000000004</v>
      </c>
      <c r="CZ165" s="297">
        <f>SUM(CV165:CY165)</f>
        <v>35.680000000000035</v>
      </c>
      <c r="DA165" s="297">
        <f>0.32*(P165-CR165)+1.75*(Q165-CS165)+1.13*(R165-CT165)+1.28*(S165-CU165)</f>
        <v>34.247000000000028</v>
      </c>
      <c r="DB165" s="295" t="s">
        <v>1803</v>
      </c>
      <c r="DC165" s="295">
        <v>3</v>
      </c>
      <c r="DD165" s="295"/>
      <c r="DE165" s="295"/>
    </row>
    <row r="166" spans="1:109" ht="21" customHeight="1" thickBot="1">
      <c r="A166" s="299">
        <v>164</v>
      </c>
      <c r="B166" s="300" t="s">
        <v>595</v>
      </c>
      <c r="C166" s="301" t="s">
        <v>772</v>
      </c>
      <c r="D166" s="302" t="s">
        <v>8</v>
      </c>
      <c r="E166" s="303" t="s">
        <v>78</v>
      </c>
      <c r="F166" s="304">
        <f>9-LEN(E166)-LEN(SUBSTITUTE(E166,"★",""))</f>
        <v>4</v>
      </c>
      <c r="G166" s="305" t="s">
        <v>72</v>
      </c>
      <c r="H166" s="306">
        <v>35</v>
      </c>
      <c r="I166" s="306">
        <v>12</v>
      </c>
      <c r="J166" s="306">
        <v>15</v>
      </c>
      <c r="K166" s="306">
        <v>24</v>
      </c>
      <c r="L166" s="306">
        <v>36</v>
      </c>
      <c r="M166" s="306" t="s">
        <v>59</v>
      </c>
      <c r="N166" s="307">
        <f t="shared" si="520"/>
        <v>122</v>
      </c>
      <c r="O166" s="308">
        <v>3602</v>
      </c>
      <c r="P166" s="309">
        <v>364.6</v>
      </c>
      <c r="Q166" s="310">
        <v>83.64</v>
      </c>
      <c r="R166" s="310">
        <v>47.54</v>
      </c>
      <c r="S166" s="310">
        <v>62.89</v>
      </c>
      <c r="T166" s="310">
        <v>6.02</v>
      </c>
      <c r="U166" s="311">
        <v>4260</v>
      </c>
      <c r="V166" s="312">
        <f>VLOOKUP($U166,计算辅助页面!$Z$5:$AM$26,COLUMN()-20,0)</f>
        <v>6900</v>
      </c>
      <c r="W166" s="312">
        <f>VLOOKUP($U166,计算辅助页面!$Z$5:$AM$26,COLUMN()-20,0)</f>
        <v>11100</v>
      </c>
      <c r="X166" s="307">
        <f>VLOOKUP($U166,计算辅助页面!$Z$5:$AM$26,COLUMN()-20,0)</f>
        <v>16700</v>
      </c>
      <c r="Y166" s="307">
        <f>VLOOKUP($U166,计算辅助页面!$Z$5:$AM$26,COLUMN()-20,0)</f>
        <v>24100</v>
      </c>
      <c r="Z166" s="313">
        <f>VLOOKUP($U166,计算辅助页面!$Z$5:$AM$26,COLUMN()-20,0)</f>
        <v>33500</v>
      </c>
      <c r="AA166" s="307">
        <f>VLOOKUP($U166,计算辅助页面!$Z$5:$AM$26,COLUMN()-20,0)</f>
        <v>47000</v>
      </c>
      <c r="AB166" s="307">
        <f>VLOOKUP($U166,计算辅助页面!$Z$5:$AM$26,COLUMN()-20,0)</f>
        <v>66000</v>
      </c>
      <c r="AC166" s="307">
        <f>VLOOKUP($U166,计算辅助页面!$Z$5:$AM$26,COLUMN()-20,0)</f>
        <v>92500</v>
      </c>
      <c r="AD166" s="307">
        <f>VLOOKUP($U166,计算辅助页面!$Z$5:$AM$26,COLUMN()-20,0)</f>
        <v>129500</v>
      </c>
      <c r="AE166" s="307">
        <f>VLOOKUP($U166,计算辅助页面!$Z$5:$AM$26,COLUMN()-20,0)</f>
        <v>181000</v>
      </c>
      <c r="AF166" s="307">
        <f>VLOOKUP($U166,计算辅助页面!$Z$5:$AM$26,COLUMN()-20,0)</f>
        <v>254000</v>
      </c>
      <c r="AG166" s="307" t="str">
        <f>VLOOKUP($U166,计算辅助页面!$Z$5:$AM$26,COLUMN()-20,0)</f>
        <v>×</v>
      </c>
      <c r="AH166" s="304">
        <f>VLOOKUP($U166,计算辅助页面!$Z$5:$AM$26,COLUMN()-20,0)</f>
        <v>3466240</v>
      </c>
      <c r="AI166" s="314">
        <v>30000</v>
      </c>
      <c r="AJ166" s="315">
        <f>VLOOKUP(D166&amp;E166,计算辅助页面!$V$5:$Y$18,2,0)</f>
        <v>6</v>
      </c>
      <c r="AK166" s="316">
        <f t="shared" si="521"/>
        <v>60000</v>
      </c>
      <c r="AL166" s="316">
        <f>VLOOKUP(D166&amp;E166,计算辅助页面!$V$5:$Y$18,3,0)</f>
        <v>5</v>
      </c>
      <c r="AM166" s="317">
        <f t="shared" si="522"/>
        <v>180000</v>
      </c>
      <c r="AN166" s="317">
        <f>VLOOKUP(D166&amp;E166,计算辅助页面!$V$5:$Y$18,4,0)</f>
        <v>3</v>
      </c>
      <c r="AO166" s="304">
        <f t="shared" si="523"/>
        <v>4080000</v>
      </c>
      <c r="AP166" s="318">
        <f t="shared" si="524"/>
        <v>7546240</v>
      </c>
      <c r="AQ166" s="288" t="s">
        <v>568</v>
      </c>
      <c r="AR166" s="289" t="str">
        <f t="shared" si="503"/>
        <v>P1™</v>
      </c>
      <c r="AS166" s="290" t="s">
        <v>596</v>
      </c>
      <c r="AT166" s="291" t="s">
        <v>655</v>
      </c>
      <c r="AU166" s="427" t="s">
        <v>703</v>
      </c>
      <c r="AV166" s="292">
        <v>12</v>
      </c>
      <c r="AW166" s="292">
        <v>379</v>
      </c>
      <c r="AY166" s="292">
        <v>503</v>
      </c>
      <c r="AZ166" s="292" t="s">
        <v>1417</v>
      </c>
      <c r="BA166" s="477">
        <v>139</v>
      </c>
      <c r="BB166" s="476">
        <v>1.8</v>
      </c>
      <c r="BC166" s="472">
        <v>1.06</v>
      </c>
      <c r="BD166" s="472">
        <v>0.9</v>
      </c>
      <c r="BE166" s="472">
        <v>1.1000000000000001</v>
      </c>
      <c r="BF166" s="474">
        <f>BA166+O166</f>
        <v>3741</v>
      </c>
      <c r="BG166" s="476">
        <f t="shared" ref="BG166" si="584">BB166+P166</f>
        <v>366.40000000000003</v>
      </c>
      <c r="BH166" s="480">
        <f t="shared" ref="BH166" si="585">BC166+Q166</f>
        <v>84.7</v>
      </c>
      <c r="BI166" s="480">
        <f t="shared" ref="BI166" si="586">BD166+R166</f>
        <v>48.44</v>
      </c>
      <c r="BJ166" s="480">
        <f t="shared" ref="BJ166" si="587">BE166+S166</f>
        <v>63.99</v>
      </c>
      <c r="BK166" s="473">
        <f t="shared" si="511"/>
        <v>1.8000000000000114</v>
      </c>
      <c r="BL166" s="473">
        <f t="shared" si="512"/>
        <v>1.0600000000000023</v>
      </c>
      <c r="BM166" s="473">
        <f t="shared" si="513"/>
        <v>0.89999999999999858</v>
      </c>
      <c r="BN166" s="473">
        <f t="shared" si="514"/>
        <v>1.1000000000000014</v>
      </c>
      <c r="BO166" s="483">
        <v>4</v>
      </c>
      <c r="BP166" s="293"/>
      <c r="BQ166" s="293"/>
      <c r="BR166" s="293">
        <v>1</v>
      </c>
      <c r="BS166" s="293">
        <v>1</v>
      </c>
      <c r="BT166" s="293"/>
      <c r="BU166" s="293"/>
      <c r="BV166" s="293"/>
      <c r="BW166" s="293"/>
      <c r="BX166" s="293"/>
      <c r="BY166" s="293"/>
      <c r="BZ166" s="293"/>
      <c r="CA166" s="293"/>
      <c r="CB166" s="293"/>
      <c r="CC166" s="293"/>
      <c r="CD166" s="293"/>
      <c r="CE166" s="293"/>
      <c r="CF166" s="293">
        <v>1</v>
      </c>
      <c r="CG166" s="293"/>
      <c r="CH166" s="293"/>
      <c r="CI166" s="293">
        <v>1</v>
      </c>
      <c r="CJ166" s="294" t="s">
        <v>1138</v>
      </c>
      <c r="CK166" s="294"/>
      <c r="CL166" s="294"/>
      <c r="CM166" s="294"/>
      <c r="CN166" s="294"/>
      <c r="CO166" s="295"/>
      <c r="CP166" s="295"/>
      <c r="CQ166" s="295"/>
      <c r="CR166" s="296">
        <v>350</v>
      </c>
      <c r="CS166" s="297">
        <v>74.8</v>
      </c>
      <c r="CT166" s="297">
        <v>39.979999999999997</v>
      </c>
      <c r="CU166" s="297">
        <v>53.74</v>
      </c>
      <c r="CV166" s="297">
        <f t="shared" si="583"/>
        <v>14.600000000000023</v>
      </c>
      <c r="CW166" s="297">
        <f t="shared" si="583"/>
        <v>8.8400000000000034</v>
      </c>
      <c r="CX166" s="297">
        <f t="shared" si="583"/>
        <v>7.5600000000000023</v>
      </c>
      <c r="CY166" s="297">
        <f t="shared" si="583"/>
        <v>9.1499999999999986</v>
      </c>
      <c r="CZ166" s="297">
        <f>SUM(CV166:CY166)</f>
        <v>40.150000000000027</v>
      </c>
      <c r="DA166" s="297">
        <f>0.32*(P166-CR166)+1.75*(Q166-CS166)+1.13*(R166-CT166)+1.28*(S166-CU166)</f>
        <v>40.396800000000013</v>
      </c>
      <c r="DB166" s="295" t="s">
        <v>1803</v>
      </c>
      <c r="DC166" s="295">
        <v>2</v>
      </c>
      <c r="DD166" s="295"/>
      <c r="DE166" s="295"/>
    </row>
    <row r="167" spans="1:109" ht="21" customHeight="1">
      <c r="A167" s="268">
        <v>165</v>
      </c>
      <c r="B167" s="319" t="s">
        <v>1502</v>
      </c>
      <c r="C167" s="301" t="s">
        <v>960</v>
      </c>
      <c r="D167" s="302" t="s">
        <v>8</v>
      </c>
      <c r="E167" s="303" t="s">
        <v>78</v>
      </c>
      <c r="F167" s="327"/>
      <c r="G167" s="328"/>
      <c r="H167" s="320" t="s">
        <v>448</v>
      </c>
      <c r="I167" s="320">
        <v>28</v>
      </c>
      <c r="J167" s="320">
        <v>32</v>
      </c>
      <c r="K167" s="320">
        <v>44</v>
      </c>
      <c r="L167" s="320">
        <v>83</v>
      </c>
      <c r="M167" s="306" t="s">
        <v>59</v>
      </c>
      <c r="N167" s="307">
        <f t="shared" si="520"/>
        <v>187</v>
      </c>
      <c r="O167" s="321">
        <v>3678</v>
      </c>
      <c r="P167" s="322">
        <v>350.1</v>
      </c>
      <c r="Q167" s="323">
        <v>79.430000000000007</v>
      </c>
      <c r="R167" s="323">
        <v>73.540000000000006</v>
      </c>
      <c r="S167" s="323">
        <v>73.67</v>
      </c>
      <c r="T167" s="323"/>
      <c r="U167" s="324">
        <v>9550</v>
      </c>
      <c r="V167" s="312">
        <f>VLOOKUP($U167,计算辅助页面!$Z$5:$AM$26,COLUMN()-20,0)</f>
        <v>15600</v>
      </c>
      <c r="W167" s="312">
        <f>VLOOKUP($U167,计算辅助页面!$Z$5:$AM$26,COLUMN()-20,0)</f>
        <v>24900</v>
      </c>
      <c r="X167" s="307">
        <f>VLOOKUP($U167,计算辅助页面!$Z$5:$AM$26,COLUMN()-20,0)</f>
        <v>37400</v>
      </c>
      <c r="Y167" s="307">
        <f>VLOOKUP($U167,计算辅助页面!$Z$5:$AM$26,COLUMN()-20,0)</f>
        <v>54000</v>
      </c>
      <c r="Z167" s="313">
        <f>VLOOKUP($U167,计算辅助页面!$Z$5:$AM$26,COLUMN()-20,0)</f>
        <v>75500</v>
      </c>
      <c r="AA167" s="307">
        <f>VLOOKUP($U167,计算辅助页面!$Z$5:$AM$26,COLUMN()-20,0)</f>
        <v>105500</v>
      </c>
      <c r="AB167" s="307">
        <f>VLOOKUP($U167,计算辅助页面!$Z$5:$AM$26,COLUMN()-20,0)</f>
        <v>148000</v>
      </c>
      <c r="AC167" s="307">
        <f>VLOOKUP($U167,计算辅助页面!$Z$5:$AM$26,COLUMN()-20,0)</f>
        <v>207500</v>
      </c>
      <c r="AD167" s="307">
        <f>VLOOKUP($U167,计算辅助页面!$Z$5:$AM$26,COLUMN()-20,0)</f>
        <v>290000</v>
      </c>
      <c r="AE167" s="307">
        <f>VLOOKUP($U167,计算辅助页面!$Z$5:$AM$26,COLUMN()-20,0)</f>
        <v>406000</v>
      </c>
      <c r="AF167" s="307">
        <f>VLOOKUP($U167,计算辅助页面!$Z$5:$AM$26,COLUMN()-20,0)</f>
        <v>569000</v>
      </c>
      <c r="AG167" s="307" t="str">
        <f>VLOOKUP($U167,计算辅助页面!$Z$5:$AM$26,COLUMN()-20,0)</f>
        <v>×</v>
      </c>
      <c r="AH167" s="304">
        <f>VLOOKUP($U167,计算辅助页面!$Z$5:$AM$26,COLUMN()-20,0)</f>
        <v>7771800</v>
      </c>
      <c r="AI167" s="326">
        <v>60000</v>
      </c>
      <c r="AJ167" s="315">
        <f>VLOOKUP(D167&amp;E167,计算辅助页面!$V$5:$Y$18,2,0)</f>
        <v>6</v>
      </c>
      <c r="AK167" s="316">
        <f t="shared" si="521"/>
        <v>120000</v>
      </c>
      <c r="AL167" s="316">
        <f>VLOOKUP(D167&amp;E167,计算辅助页面!$V$5:$Y$18,3,0)</f>
        <v>5</v>
      </c>
      <c r="AM167" s="317">
        <f t="shared" si="522"/>
        <v>360000</v>
      </c>
      <c r="AN167" s="317">
        <f>VLOOKUP(D167&amp;E167,计算辅助页面!$V$5:$Y$18,4,0)</f>
        <v>3</v>
      </c>
      <c r="AO167" s="304">
        <f t="shared" si="523"/>
        <v>8160000</v>
      </c>
      <c r="AP167" s="318">
        <f t="shared" si="524"/>
        <v>15931800</v>
      </c>
      <c r="AQ167" s="288" t="s">
        <v>872</v>
      </c>
      <c r="AR167" s="289" t="str">
        <f t="shared" si="503"/>
        <v>Zonda HP Barchetta🔑</v>
      </c>
      <c r="AS167" s="290" t="s">
        <v>955</v>
      </c>
      <c r="AT167" s="291" t="s">
        <v>961</v>
      </c>
      <c r="AU167" s="427" t="s">
        <v>703</v>
      </c>
      <c r="AW167" s="292">
        <v>364</v>
      </c>
      <c r="AY167" s="292">
        <v>478</v>
      </c>
      <c r="AZ167" s="292" t="s">
        <v>1076</v>
      </c>
      <c r="BA167" s="477">
        <f>BF167-O167</f>
        <v>141</v>
      </c>
      <c r="BB167" s="476">
        <f>BK167</f>
        <v>1.5</v>
      </c>
      <c r="BC167" s="472">
        <f t="shared" ref="BC167" si="588">BL167</f>
        <v>0.76999999999999602</v>
      </c>
      <c r="BD167" s="472">
        <f t="shared" ref="BD167" si="589">BM167</f>
        <v>2.6199999999999903</v>
      </c>
      <c r="BE167" s="472">
        <f t="shared" ref="BE167" si="590">BN167</f>
        <v>1.7199999999999989</v>
      </c>
      <c r="BF167" s="474">
        <v>3819</v>
      </c>
      <c r="BG167" s="476">
        <v>351.6</v>
      </c>
      <c r="BH167" s="480">
        <v>80.2</v>
      </c>
      <c r="BI167" s="480">
        <v>76.16</v>
      </c>
      <c r="BJ167" s="480">
        <v>75.39</v>
      </c>
      <c r="BK167" s="473">
        <f t="shared" si="511"/>
        <v>1.5</v>
      </c>
      <c r="BL167" s="473">
        <f t="shared" si="512"/>
        <v>0.76999999999999602</v>
      </c>
      <c r="BM167" s="473">
        <f t="shared" si="513"/>
        <v>2.6199999999999903</v>
      </c>
      <c r="BN167" s="473">
        <f t="shared" si="514"/>
        <v>1.7199999999999989</v>
      </c>
      <c r="BO167" s="483">
        <v>5</v>
      </c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/>
      <c r="CA167" s="293">
        <v>1</v>
      </c>
      <c r="CB167" s="293"/>
      <c r="CC167" s="293">
        <v>1</v>
      </c>
      <c r="CD167" s="293">
        <v>1</v>
      </c>
      <c r="CE167" s="293"/>
      <c r="CF167" s="293"/>
      <c r="CG167" s="293" t="s">
        <v>1162</v>
      </c>
      <c r="CH167" s="293"/>
      <c r="CI167" s="293"/>
      <c r="CJ167" s="294" t="s">
        <v>1503</v>
      </c>
      <c r="CK167" s="294"/>
      <c r="CL167" s="294"/>
      <c r="CM167" s="294"/>
      <c r="CN167" s="294"/>
      <c r="CO167" s="295"/>
      <c r="CP167" s="295"/>
      <c r="CQ167" s="295"/>
      <c r="CR167" s="296"/>
      <c r="CS167" s="297"/>
      <c r="CT167" s="297"/>
      <c r="CU167" s="297"/>
      <c r="CV167" s="297"/>
      <c r="CW167" s="297"/>
      <c r="CX167" s="297"/>
      <c r="CY167" s="297"/>
      <c r="CZ167" s="297"/>
      <c r="DA167" s="297"/>
      <c r="DB167" s="295" t="s">
        <v>1803</v>
      </c>
      <c r="DC167" s="295">
        <v>2</v>
      </c>
      <c r="DD167" s="295"/>
      <c r="DE167" s="295"/>
    </row>
    <row r="168" spans="1:109" ht="21" customHeight="1" thickBot="1">
      <c r="A168" s="299">
        <v>166</v>
      </c>
      <c r="B168" s="300" t="s">
        <v>125</v>
      </c>
      <c r="C168" s="301" t="s">
        <v>773</v>
      </c>
      <c r="D168" s="302" t="s">
        <v>8</v>
      </c>
      <c r="E168" s="303" t="s">
        <v>78</v>
      </c>
      <c r="F168" s="304">
        <f>9-LEN(E168)-LEN(SUBSTITUTE(E168,"★",""))</f>
        <v>4</v>
      </c>
      <c r="G168" s="305" t="s">
        <v>71</v>
      </c>
      <c r="H168" s="306">
        <v>35</v>
      </c>
      <c r="I168" s="306">
        <v>12</v>
      </c>
      <c r="J168" s="306">
        <v>15</v>
      </c>
      <c r="K168" s="306">
        <v>24</v>
      </c>
      <c r="L168" s="306">
        <v>36</v>
      </c>
      <c r="M168" s="306" t="s">
        <v>59</v>
      </c>
      <c r="N168" s="307">
        <f t="shared" si="520"/>
        <v>122</v>
      </c>
      <c r="O168" s="308">
        <v>3763</v>
      </c>
      <c r="P168" s="309">
        <v>367.9</v>
      </c>
      <c r="Q168" s="310">
        <v>80.83</v>
      </c>
      <c r="R168" s="310">
        <v>50.15</v>
      </c>
      <c r="S168" s="310">
        <v>70.599999999999994</v>
      </c>
      <c r="T168" s="310">
        <v>7.2329999999999997</v>
      </c>
      <c r="U168" s="311">
        <v>4260</v>
      </c>
      <c r="V168" s="312">
        <f>VLOOKUP($U168,计算辅助页面!$Z$5:$AM$26,COLUMN()-20,0)</f>
        <v>6900</v>
      </c>
      <c r="W168" s="312">
        <f>VLOOKUP($U168,计算辅助页面!$Z$5:$AM$26,COLUMN()-20,0)</f>
        <v>11100</v>
      </c>
      <c r="X168" s="307">
        <f>VLOOKUP($U168,计算辅助页面!$Z$5:$AM$26,COLUMN()-20,0)</f>
        <v>16700</v>
      </c>
      <c r="Y168" s="307">
        <f>VLOOKUP($U168,计算辅助页面!$Z$5:$AM$26,COLUMN()-20,0)</f>
        <v>24100</v>
      </c>
      <c r="Z168" s="313">
        <f>VLOOKUP($U168,计算辅助页面!$Z$5:$AM$26,COLUMN()-20,0)</f>
        <v>33500</v>
      </c>
      <c r="AA168" s="307">
        <f>VLOOKUP($U168,计算辅助页面!$Z$5:$AM$26,COLUMN()-20,0)</f>
        <v>47000</v>
      </c>
      <c r="AB168" s="307">
        <f>VLOOKUP($U168,计算辅助页面!$Z$5:$AM$26,COLUMN()-20,0)</f>
        <v>66000</v>
      </c>
      <c r="AC168" s="307">
        <f>VLOOKUP($U168,计算辅助页面!$Z$5:$AM$26,COLUMN()-20,0)</f>
        <v>92500</v>
      </c>
      <c r="AD168" s="307">
        <f>VLOOKUP($U168,计算辅助页面!$Z$5:$AM$26,COLUMN()-20,0)</f>
        <v>129500</v>
      </c>
      <c r="AE168" s="307">
        <f>VLOOKUP($U168,计算辅助页面!$Z$5:$AM$26,COLUMN()-20,0)</f>
        <v>181000</v>
      </c>
      <c r="AF168" s="307">
        <f>VLOOKUP($U168,计算辅助页面!$Z$5:$AM$26,COLUMN()-20,0)</f>
        <v>254000</v>
      </c>
      <c r="AG168" s="307" t="str">
        <f>VLOOKUP($U168,计算辅助页面!$Z$5:$AM$26,COLUMN()-20,0)</f>
        <v>×</v>
      </c>
      <c r="AH168" s="304">
        <f>VLOOKUP($U168,计算辅助页面!$Z$5:$AM$26,COLUMN()-20,0)</f>
        <v>3466240</v>
      </c>
      <c r="AI168" s="314">
        <v>30000</v>
      </c>
      <c r="AJ168" s="315">
        <f>VLOOKUP(D168&amp;E168,计算辅助页面!$V$5:$Y$18,2,0)</f>
        <v>6</v>
      </c>
      <c r="AK168" s="316">
        <f t="shared" si="521"/>
        <v>60000</v>
      </c>
      <c r="AL168" s="316">
        <f>VLOOKUP(D168&amp;E168,计算辅助页面!$V$5:$Y$18,3,0)</f>
        <v>5</v>
      </c>
      <c r="AM168" s="317">
        <f t="shared" si="522"/>
        <v>180000</v>
      </c>
      <c r="AN168" s="317">
        <f>VLOOKUP(D168&amp;E168,计算辅助页面!$V$5:$Y$18,4,0)</f>
        <v>3</v>
      </c>
      <c r="AO168" s="304">
        <f t="shared" si="523"/>
        <v>4080000</v>
      </c>
      <c r="AP168" s="318">
        <f t="shared" si="524"/>
        <v>7546240</v>
      </c>
      <c r="AQ168" s="288" t="s">
        <v>565</v>
      </c>
      <c r="AR168" s="289" t="str">
        <f t="shared" si="503"/>
        <v>Aventador SV Coupe</v>
      </c>
      <c r="AS168" s="290" t="s">
        <v>596</v>
      </c>
      <c r="AT168" s="291" t="s">
        <v>660</v>
      </c>
      <c r="AU168" s="427" t="s">
        <v>703</v>
      </c>
      <c r="AV168" s="292">
        <v>12</v>
      </c>
      <c r="AW168" s="292">
        <v>382</v>
      </c>
      <c r="AY168" s="292">
        <v>509</v>
      </c>
      <c r="AZ168" s="292" t="s">
        <v>1417</v>
      </c>
      <c r="BA168" s="477">
        <v>143</v>
      </c>
      <c r="BB168" s="476">
        <v>2.2000000000000002</v>
      </c>
      <c r="BC168" s="472">
        <v>0.72</v>
      </c>
      <c r="BD168" s="472">
        <v>1.04</v>
      </c>
      <c r="BE168" s="472">
        <v>1.29</v>
      </c>
      <c r="BF168" s="474">
        <f>BA168+O168</f>
        <v>3906</v>
      </c>
      <c r="BG168" s="476">
        <f t="shared" ref="BG168" si="591">BB168+P168</f>
        <v>370.09999999999997</v>
      </c>
      <c r="BH168" s="480">
        <f t="shared" ref="BH168" si="592">BC168+Q168</f>
        <v>81.55</v>
      </c>
      <c r="BI168" s="480">
        <f t="shared" ref="BI168" si="593">BD168+R168</f>
        <v>51.19</v>
      </c>
      <c r="BJ168" s="480">
        <f t="shared" ref="BJ168" si="594">BE168+S168</f>
        <v>71.89</v>
      </c>
      <c r="BK168" s="473">
        <f t="shared" si="511"/>
        <v>2.1999999999999886</v>
      </c>
      <c r="BL168" s="473">
        <f t="shared" si="512"/>
        <v>0.71999999999999886</v>
      </c>
      <c r="BM168" s="473">
        <f t="shared" si="513"/>
        <v>1.0399999999999991</v>
      </c>
      <c r="BN168" s="473">
        <f t="shared" si="514"/>
        <v>1.2900000000000063</v>
      </c>
      <c r="BO168" s="483">
        <v>4</v>
      </c>
      <c r="BP168" s="293"/>
      <c r="BQ168" s="293"/>
      <c r="BR168" s="293">
        <v>1</v>
      </c>
      <c r="BS168" s="293">
        <v>1</v>
      </c>
      <c r="BT168" s="293"/>
      <c r="BU168" s="293">
        <v>1</v>
      </c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>
        <v>1</v>
      </c>
      <c r="CG168" s="293"/>
      <c r="CH168" s="293"/>
      <c r="CI168" s="293">
        <v>1</v>
      </c>
      <c r="CJ168" s="294" t="s">
        <v>1504</v>
      </c>
      <c r="CK168" s="294"/>
      <c r="CL168" s="294"/>
      <c r="CM168" s="294"/>
      <c r="CN168" s="294"/>
      <c r="CO168" s="295"/>
      <c r="CP168" s="295"/>
      <c r="CQ168" s="295"/>
      <c r="CR168" s="296">
        <v>350</v>
      </c>
      <c r="CS168" s="297">
        <v>74.8</v>
      </c>
      <c r="CT168" s="297">
        <v>41.51</v>
      </c>
      <c r="CU168" s="297">
        <v>59.86</v>
      </c>
      <c r="CV168" s="297">
        <f t="shared" ref="CV168:CY170" si="595">P168-CR168</f>
        <v>17.899999999999977</v>
      </c>
      <c r="CW168" s="297">
        <f t="shared" si="595"/>
        <v>6.0300000000000011</v>
      </c>
      <c r="CX168" s="297">
        <f t="shared" si="595"/>
        <v>8.64</v>
      </c>
      <c r="CY168" s="297">
        <f t="shared" si="595"/>
        <v>10.739999999999995</v>
      </c>
      <c r="CZ168" s="297">
        <f>SUM(CV168:CY168)</f>
        <v>43.309999999999974</v>
      </c>
      <c r="DA168" s="297">
        <f>0.32*(P168-CR168)+1.75*(Q168-CS168)+1.13*(R168-CT168)+1.28*(S168-CU168)</f>
        <v>39.790899999999986</v>
      </c>
      <c r="DB168" s="295"/>
      <c r="DC168" s="295"/>
      <c r="DD168" s="295"/>
      <c r="DE168" s="295"/>
    </row>
    <row r="169" spans="1:109" ht="21" customHeight="1">
      <c r="A169" s="268">
        <v>167</v>
      </c>
      <c r="B169" s="319" t="s">
        <v>1685</v>
      </c>
      <c r="C169" s="301" t="s">
        <v>1686</v>
      </c>
      <c r="D169" s="302" t="s">
        <v>8</v>
      </c>
      <c r="E169" s="303" t="s">
        <v>78</v>
      </c>
      <c r="F169" s="327"/>
      <c r="G169" s="328"/>
      <c r="H169" s="306">
        <v>50</v>
      </c>
      <c r="I169" s="306">
        <v>23</v>
      </c>
      <c r="J169" s="306">
        <v>27</v>
      </c>
      <c r="K169" s="306">
        <v>36</v>
      </c>
      <c r="L169" s="306">
        <v>51</v>
      </c>
      <c r="M169" s="306" t="s">
        <v>59</v>
      </c>
      <c r="N169" s="307">
        <f t="shared" ref="N169" si="596">IF(COUNTBLANK(H169:M169),"",SUM(H169:M169))</f>
        <v>187</v>
      </c>
      <c r="O169" s="321">
        <v>3789</v>
      </c>
      <c r="P169" s="322">
        <v>331.7</v>
      </c>
      <c r="Q169" s="323">
        <v>90.52</v>
      </c>
      <c r="R169" s="323">
        <v>80.62</v>
      </c>
      <c r="S169" s="323">
        <v>61.7</v>
      </c>
      <c r="T169" s="323"/>
      <c r="U169" s="311">
        <v>9550</v>
      </c>
      <c r="V169" s="312">
        <f>VLOOKUP($U169,计算辅助页面!$Z$5:$AM$26,COLUMN()-20,0)</f>
        <v>15600</v>
      </c>
      <c r="W169" s="312">
        <f>VLOOKUP($U169,计算辅助页面!$Z$5:$AM$26,COLUMN()-20,0)</f>
        <v>24900</v>
      </c>
      <c r="X169" s="307">
        <f>VLOOKUP($U169,计算辅助页面!$Z$5:$AM$26,COLUMN()-20,0)</f>
        <v>37400</v>
      </c>
      <c r="Y169" s="307">
        <f>VLOOKUP($U169,计算辅助页面!$Z$5:$AM$26,COLUMN()-20,0)</f>
        <v>54000</v>
      </c>
      <c r="Z169" s="313">
        <f>VLOOKUP($U169,计算辅助页面!$Z$5:$AM$26,COLUMN()-20,0)</f>
        <v>75500</v>
      </c>
      <c r="AA169" s="307">
        <f>VLOOKUP($U169,计算辅助页面!$Z$5:$AM$26,COLUMN()-20,0)</f>
        <v>105500</v>
      </c>
      <c r="AB169" s="307">
        <f>VLOOKUP($U169,计算辅助页面!$Z$5:$AM$26,COLUMN()-20,0)</f>
        <v>148000</v>
      </c>
      <c r="AC169" s="307">
        <f>VLOOKUP($U169,计算辅助页面!$Z$5:$AM$26,COLUMN()-20,0)</f>
        <v>207500</v>
      </c>
      <c r="AD169" s="307">
        <f>VLOOKUP($U169,计算辅助页面!$Z$5:$AM$26,COLUMN()-20,0)</f>
        <v>290000</v>
      </c>
      <c r="AE169" s="307">
        <f>VLOOKUP($U169,计算辅助页面!$Z$5:$AM$26,COLUMN()-20,0)</f>
        <v>406000</v>
      </c>
      <c r="AF169" s="307">
        <f>VLOOKUP($U169,计算辅助页面!$Z$5:$AM$26,COLUMN()-20,0)</f>
        <v>569000</v>
      </c>
      <c r="AG169" s="307" t="str">
        <f>VLOOKUP($U169,计算辅助页面!$Z$5:$AM$26,COLUMN()-20,0)</f>
        <v>×</v>
      </c>
      <c r="AH169" s="304">
        <f>VLOOKUP($U169,计算辅助页面!$Z$5:$AM$26,COLUMN()-20,0)</f>
        <v>7771800</v>
      </c>
      <c r="AI169" s="314">
        <v>60000</v>
      </c>
      <c r="AJ169" s="315">
        <f>VLOOKUP(D169&amp;E169,计算辅助页面!$V$5:$Y$18,2,0)</f>
        <v>6</v>
      </c>
      <c r="AK169" s="316">
        <f t="shared" ref="AK169" si="597">IF(AI169,2*AI169,"")</f>
        <v>120000</v>
      </c>
      <c r="AL169" s="316">
        <f>VLOOKUP(D169&amp;E169,计算辅助页面!$V$5:$Y$18,3,0)</f>
        <v>5</v>
      </c>
      <c r="AM169" s="317">
        <f t="shared" ref="AM169" si="598">IF(AN169="×",AN169,IF(AI169,6*AI169,""))</f>
        <v>360000</v>
      </c>
      <c r="AN169" s="317">
        <f>VLOOKUP(D169&amp;E169,计算辅助页面!$V$5:$Y$18,4,0)</f>
        <v>3</v>
      </c>
      <c r="AO169" s="304">
        <f t="shared" ref="AO169" si="599">IF(AI169,IF(AN169="×",4*(AI169*AJ169+AK169*AL169),4*(AI169*AJ169+AK169*AL169+AM169*AN169)),"")</f>
        <v>8160000</v>
      </c>
      <c r="AP169" s="318">
        <f t="shared" ref="AP169" si="600">IF(AND(AH169,AO169),AO169+AH169,"")</f>
        <v>15931800</v>
      </c>
      <c r="AQ169" s="288" t="s">
        <v>1687</v>
      </c>
      <c r="AR169" s="289" t="str">
        <f t="shared" si="503"/>
        <v>Speirling</v>
      </c>
      <c r="AS169" s="290" t="s">
        <v>1681</v>
      </c>
      <c r="AT169" s="291" t="s">
        <v>1688</v>
      </c>
      <c r="AU169" s="427" t="s">
        <v>703</v>
      </c>
      <c r="AZ169" s="292" t="s">
        <v>1299</v>
      </c>
      <c r="BA169" s="477">
        <f>BF169-O169</f>
        <v>142</v>
      </c>
      <c r="BB169" s="476">
        <f>BK169</f>
        <v>1.4000000000000341</v>
      </c>
      <c r="BC169" s="472">
        <f t="shared" ref="BC169" si="601">BL169</f>
        <v>0.48000000000000398</v>
      </c>
      <c r="BD169" s="472">
        <f t="shared" ref="BD169" si="602">BM169</f>
        <v>3.7099999999999937</v>
      </c>
      <c r="BE169" s="472">
        <f t="shared" ref="BE169" si="603">BN169</f>
        <v>2.9599999999999937</v>
      </c>
      <c r="BF169" s="474">
        <v>3931</v>
      </c>
      <c r="BG169" s="476">
        <v>333.1</v>
      </c>
      <c r="BH169" s="480">
        <v>91</v>
      </c>
      <c r="BI169" s="480">
        <v>84.33</v>
      </c>
      <c r="BJ169" s="480">
        <v>64.66</v>
      </c>
      <c r="BK169" s="473">
        <f t="shared" ref="BK169" si="604">IF(BG169="", "", BG169-P169)</f>
        <v>1.4000000000000341</v>
      </c>
      <c r="BL169" s="473">
        <f t="shared" ref="BL169" si="605">IF(BH169="", "", BH169-Q169)</f>
        <v>0.48000000000000398</v>
      </c>
      <c r="BM169" s="473">
        <f t="shared" ref="BM169" si="606">IF(BI169="", "", BI169-R169)</f>
        <v>3.7099999999999937</v>
      </c>
      <c r="BN169" s="473">
        <f t="shared" ref="BN169" si="607">IF(BJ169="", "", BJ169-S169)</f>
        <v>2.9599999999999937</v>
      </c>
      <c r="BO169" s="483">
        <v>6</v>
      </c>
      <c r="BP169" s="293"/>
      <c r="BQ169" s="293"/>
      <c r="BR169" s="293"/>
      <c r="BS169" s="293"/>
      <c r="BT169" s="293"/>
      <c r="BU169" s="293"/>
      <c r="BV169" s="293"/>
      <c r="BW169" s="293">
        <v>1</v>
      </c>
      <c r="BX169" s="293"/>
      <c r="BY169" s="293"/>
      <c r="BZ169" s="293"/>
      <c r="CA169" s="293"/>
      <c r="CB169" s="293"/>
      <c r="CC169" s="293"/>
      <c r="CD169" s="293"/>
      <c r="CE169" s="293"/>
      <c r="CF169" s="293"/>
      <c r="CG169" s="293"/>
      <c r="CH169" s="293"/>
      <c r="CI169" s="293"/>
      <c r="CJ169" s="294"/>
      <c r="CK169" s="294"/>
      <c r="CL169" s="294"/>
      <c r="CM169" s="294"/>
      <c r="CN169" s="294"/>
      <c r="CO169" s="295"/>
      <c r="CP169" s="295"/>
      <c r="CQ169" s="295"/>
      <c r="CR169" s="296"/>
      <c r="CS169" s="297"/>
      <c r="CT169" s="297"/>
      <c r="CU169" s="297"/>
      <c r="CV169" s="297"/>
      <c r="CW169" s="297"/>
      <c r="CX169" s="297"/>
      <c r="CY169" s="297"/>
      <c r="CZ169" s="297"/>
      <c r="DA169" s="297"/>
      <c r="DB169" s="295"/>
      <c r="DC169" s="295"/>
      <c r="DD169" s="295"/>
      <c r="DE169" s="295"/>
    </row>
    <row r="170" spans="1:109" ht="21" customHeight="1" thickBot="1">
      <c r="A170" s="299">
        <v>168</v>
      </c>
      <c r="B170" s="300" t="s">
        <v>193</v>
      </c>
      <c r="C170" s="301">
        <v>812</v>
      </c>
      <c r="D170" s="302" t="s">
        <v>8</v>
      </c>
      <c r="E170" s="303" t="s">
        <v>78</v>
      </c>
      <c r="F170" s="304">
        <f>9-LEN(E170)-LEN(SUBSTITUTE(E170,"★",""))</f>
        <v>4</v>
      </c>
      <c r="G170" s="305" t="s">
        <v>71</v>
      </c>
      <c r="H170" s="306">
        <v>50</v>
      </c>
      <c r="I170" s="306">
        <v>23</v>
      </c>
      <c r="J170" s="306">
        <v>27</v>
      </c>
      <c r="K170" s="306">
        <v>36</v>
      </c>
      <c r="L170" s="306">
        <v>51</v>
      </c>
      <c r="M170" s="306" t="s">
        <v>59</v>
      </c>
      <c r="N170" s="307">
        <f t="shared" si="520"/>
        <v>187</v>
      </c>
      <c r="O170" s="308">
        <v>3827</v>
      </c>
      <c r="P170" s="309">
        <v>353.6</v>
      </c>
      <c r="Q170" s="310">
        <v>81.13</v>
      </c>
      <c r="R170" s="310">
        <v>63.17</v>
      </c>
      <c r="S170" s="310">
        <v>74.33</v>
      </c>
      <c r="T170" s="428">
        <v>8.1999999999999993</v>
      </c>
      <c r="U170" s="311">
        <v>9550</v>
      </c>
      <c r="V170" s="312">
        <f>VLOOKUP($U170,计算辅助页面!$Z$5:$AM$26,COLUMN()-20,0)</f>
        <v>15600</v>
      </c>
      <c r="W170" s="312">
        <f>VLOOKUP($U170,计算辅助页面!$Z$5:$AM$26,COLUMN()-20,0)</f>
        <v>24900</v>
      </c>
      <c r="X170" s="307">
        <f>VLOOKUP($U170,计算辅助页面!$Z$5:$AM$26,COLUMN()-20,0)</f>
        <v>37400</v>
      </c>
      <c r="Y170" s="307">
        <f>VLOOKUP($U170,计算辅助页面!$Z$5:$AM$26,COLUMN()-20,0)</f>
        <v>54000</v>
      </c>
      <c r="Z170" s="313">
        <f>VLOOKUP($U170,计算辅助页面!$Z$5:$AM$26,COLUMN()-20,0)</f>
        <v>75500</v>
      </c>
      <c r="AA170" s="307">
        <f>VLOOKUP($U170,计算辅助页面!$Z$5:$AM$26,COLUMN()-20,0)</f>
        <v>105500</v>
      </c>
      <c r="AB170" s="307">
        <f>VLOOKUP($U170,计算辅助页面!$Z$5:$AM$26,COLUMN()-20,0)</f>
        <v>148000</v>
      </c>
      <c r="AC170" s="307">
        <f>VLOOKUP($U170,计算辅助页面!$Z$5:$AM$26,COLUMN()-20,0)</f>
        <v>207500</v>
      </c>
      <c r="AD170" s="307">
        <f>VLOOKUP($U170,计算辅助页面!$Z$5:$AM$26,COLUMN()-20,0)</f>
        <v>290000</v>
      </c>
      <c r="AE170" s="307">
        <f>VLOOKUP($U170,计算辅助页面!$Z$5:$AM$26,COLUMN()-20,0)</f>
        <v>406000</v>
      </c>
      <c r="AF170" s="307">
        <f>VLOOKUP($U170,计算辅助页面!$Z$5:$AM$26,COLUMN()-20,0)</f>
        <v>569000</v>
      </c>
      <c r="AG170" s="307" t="str">
        <f>VLOOKUP($U170,计算辅助页面!$Z$5:$AM$26,COLUMN()-20,0)</f>
        <v>×</v>
      </c>
      <c r="AH170" s="304">
        <f>VLOOKUP($U170,计算辅助页面!$Z$5:$AM$26,COLUMN()-20,0)</f>
        <v>7771800</v>
      </c>
      <c r="AI170" s="314">
        <v>60000</v>
      </c>
      <c r="AJ170" s="315">
        <f>VLOOKUP(D170&amp;E170,计算辅助页面!$V$5:$Y$18,2,0)</f>
        <v>6</v>
      </c>
      <c r="AK170" s="316">
        <f t="shared" si="521"/>
        <v>120000</v>
      </c>
      <c r="AL170" s="316">
        <f>VLOOKUP(D170&amp;E170,计算辅助页面!$V$5:$Y$18,3,0)</f>
        <v>5</v>
      </c>
      <c r="AM170" s="317">
        <f t="shared" si="522"/>
        <v>360000</v>
      </c>
      <c r="AN170" s="317">
        <f>VLOOKUP(D170&amp;E170,计算辅助页面!$V$5:$Y$18,4,0)</f>
        <v>3</v>
      </c>
      <c r="AO170" s="304">
        <f t="shared" si="523"/>
        <v>8160000</v>
      </c>
      <c r="AP170" s="318">
        <f t="shared" si="524"/>
        <v>15931800</v>
      </c>
      <c r="AQ170" s="288" t="s">
        <v>567</v>
      </c>
      <c r="AR170" s="289" t="str">
        <f t="shared" si="503"/>
        <v>812 SuperFast</v>
      </c>
      <c r="AS170" s="290" t="s">
        <v>922</v>
      </c>
      <c r="AT170" s="291" t="s">
        <v>642</v>
      </c>
      <c r="AU170" s="427" t="s">
        <v>703</v>
      </c>
      <c r="AV170" s="292">
        <v>28</v>
      </c>
      <c r="AW170" s="292">
        <v>368</v>
      </c>
      <c r="AY170" s="292">
        <v>484</v>
      </c>
      <c r="AZ170" s="292" t="s">
        <v>1422</v>
      </c>
      <c r="BK170" s="473" t="str">
        <f t="shared" si="511"/>
        <v/>
      </c>
      <c r="BL170" s="473" t="str">
        <f t="shared" si="512"/>
        <v/>
      </c>
      <c r="BM170" s="473" t="str">
        <f t="shared" si="513"/>
        <v/>
      </c>
      <c r="BN170" s="473" t="str">
        <f t="shared" si="514"/>
        <v/>
      </c>
      <c r="BP170" s="293"/>
      <c r="BQ170" s="293"/>
      <c r="BR170" s="293"/>
      <c r="BS170" s="293">
        <v>1</v>
      </c>
      <c r="BT170" s="293"/>
      <c r="BU170" s="293"/>
      <c r="BV170" s="293"/>
      <c r="BW170" s="293"/>
      <c r="BX170" s="293"/>
      <c r="BY170" s="293"/>
      <c r="BZ170" s="293"/>
      <c r="CA170" s="293"/>
      <c r="CB170" s="293"/>
      <c r="CC170" s="293"/>
      <c r="CD170" s="293"/>
      <c r="CE170" s="293"/>
      <c r="CF170" s="293"/>
      <c r="CG170" s="293"/>
      <c r="CH170" s="293"/>
      <c r="CI170" s="293">
        <v>1</v>
      </c>
      <c r="CJ170" s="294" t="s">
        <v>1505</v>
      </c>
      <c r="CK170" s="294"/>
      <c r="CL170" s="294"/>
      <c r="CM170" s="294"/>
      <c r="CN170" s="294"/>
      <c r="CO170" s="295">
        <v>1</v>
      </c>
      <c r="CP170" s="295"/>
      <c r="CQ170" s="295"/>
      <c r="CR170" s="296">
        <v>340</v>
      </c>
      <c r="CS170" s="297">
        <v>73.900000000000006</v>
      </c>
      <c r="CT170" s="297">
        <v>46.64</v>
      </c>
      <c r="CU170" s="297">
        <v>60.62</v>
      </c>
      <c r="CV170" s="297">
        <f t="shared" si="595"/>
        <v>13.600000000000023</v>
      </c>
      <c r="CW170" s="297">
        <f t="shared" si="595"/>
        <v>7.2299999999999898</v>
      </c>
      <c r="CX170" s="297">
        <f t="shared" si="595"/>
        <v>16.53</v>
      </c>
      <c r="CY170" s="297">
        <f t="shared" si="595"/>
        <v>13.71</v>
      </c>
      <c r="CZ170" s="297">
        <f>SUM(CV170:CY170)</f>
        <v>51.070000000000014</v>
      </c>
      <c r="DA170" s="297">
        <f>0.32*(P170-CR170)+1.75*(Q170-CS170)+1.13*(R170-CT170)+1.28*(S170-CU170)</f>
        <v>53.232199999999992</v>
      </c>
      <c r="DB170" s="295" t="s">
        <v>1803</v>
      </c>
      <c r="DC170" s="295">
        <v>1</v>
      </c>
      <c r="DD170" s="295"/>
      <c r="DE170" s="295"/>
    </row>
    <row r="171" spans="1:109" ht="21" customHeight="1">
      <c r="A171" s="268">
        <v>169</v>
      </c>
      <c r="B171" s="319" t="s">
        <v>1506</v>
      </c>
      <c r="C171" s="301" t="s">
        <v>974</v>
      </c>
      <c r="D171" s="302" t="s">
        <v>8</v>
      </c>
      <c r="E171" s="303" t="s">
        <v>78</v>
      </c>
      <c r="F171" s="327"/>
      <c r="G171" s="328"/>
      <c r="H171" s="320" t="s">
        <v>448</v>
      </c>
      <c r="I171" s="320">
        <v>28</v>
      </c>
      <c r="J171" s="320">
        <v>32</v>
      </c>
      <c r="K171" s="320">
        <v>44</v>
      </c>
      <c r="L171" s="320">
        <v>83</v>
      </c>
      <c r="M171" s="306" t="s">
        <v>59</v>
      </c>
      <c r="N171" s="307">
        <f t="shared" si="520"/>
        <v>187</v>
      </c>
      <c r="O171" s="321">
        <v>3846</v>
      </c>
      <c r="P171" s="322">
        <v>349.8</v>
      </c>
      <c r="Q171" s="323">
        <v>82.43</v>
      </c>
      <c r="R171" s="323">
        <v>79.319999999999993</v>
      </c>
      <c r="S171" s="323">
        <v>65.28</v>
      </c>
      <c r="T171" s="323"/>
      <c r="U171" s="324"/>
      <c r="V171" s="325"/>
      <c r="W171" s="325"/>
      <c r="X171" s="333"/>
      <c r="Y171" s="333"/>
      <c r="Z171" s="420"/>
      <c r="AA171" s="333"/>
      <c r="AB171" s="333"/>
      <c r="AC171" s="333"/>
      <c r="AD171" s="333"/>
      <c r="AE171" s="333"/>
      <c r="AF171" s="333"/>
      <c r="AG171" s="333"/>
      <c r="AH171" s="327"/>
      <c r="AI171" s="326"/>
      <c r="AJ171" s="315">
        <f>VLOOKUP(D171&amp;E171,计算辅助页面!$V$5:$Y$18,2,0)</f>
        <v>6</v>
      </c>
      <c r="AK171" s="336"/>
      <c r="AL171" s="316">
        <f>VLOOKUP(D171&amp;E171,计算辅助页面!$V$5:$Y$18,3,0)</f>
        <v>5</v>
      </c>
      <c r="AM171" s="337"/>
      <c r="AN171" s="317">
        <f>VLOOKUP(D171&amp;E171,计算辅助页面!$V$5:$Y$18,4,0)</f>
        <v>3</v>
      </c>
      <c r="AO171" s="327"/>
      <c r="AP171" s="318"/>
      <c r="AQ171" s="288" t="s">
        <v>1014</v>
      </c>
      <c r="AR171" s="289" t="str">
        <f t="shared" si="503"/>
        <v>Mclaren Senna GTR™🔑</v>
      </c>
      <c r="AS171" s="290" t="s">
        <v>1041</v>
      </c>
      <c r="AT171" s="291" t="s">
        <v>1038</v>
      </c>
      <c r="AU171" s="427" t="s">
        <v>703</v>
      </c>
      <c r="AW171" s="292">
        <v>364</v>
      </c>
      <c r="AY171" s="292">
        <v>477</v>
      </c>
      <c r="AZ171" s="292" t="s">
        <v>1076</v>
      </c>
      <c r="BK171" s="473" t="str">
        <f t="shared" si="511"/>
        <v/>
      </c>
      <c r="BL171" s="473" t="str">
        <f t="shared" si="512"/>
        <v/>
      </c>
      <c r="BM171" s="473" t="str">
        <f t="shared" si="513"/>
        <v/>
      </c>
      <c r="BN171" s="473" t="str">
        <f t="shared" si="514"/>
        <v/>
      </c>
      <c r="BP171" s="293"/>
      <c r="BQ171" s="293"/>
      <c r="BR171" s="293"/>
      <c r="BS171" s="293"/>
      <c r="BT171" s="293"/>
      <c r="BU171" s="293"/>
      <c r="BV171" s="293"/>
      <c r="BW171" s="293"/>
      <c r="BX171" s="293"/>
      <c r="BY171" s="293"/>
      <c r="BZ171" s="293"/>
      <c r="CA171" s="293">
        <v>1</v>
      </c>
      <c r="CB171" s="293"/>
      <c r="CC171" s="293">
        <v>1</v>
      </c>
      <c r="CD171" s="293"/>
      <c r="CE171" s="293"/>
      <c r="CF171" s="293"/>
      <c r="CG171" s="293"/>
      <c r="CH171" s="293"/>
      <c r="CI171" s="293"/>
      <c r="CJ171" s="294" t="s">
        <v>1507</v>
      </c>
      <c r="CK171" s="294"/>
      <c r="CL171" s="294"/>
      <c r="CM171" s="294"/>
      <c r="CN171" s="294"/>
      <c r="CO171" s="295"/>
      <c r="CP171" s="295"/>
      <c r="CQ171" s="295"/>
      <c r="CR171" s="296">
        <v>335</v>
      </c>
      <c r="CS171" s="297">
        <v>74.8</v>
      </c>
      <c r="CT171" s="297">
        <v>57.64</v>
      </c>
      <c r="CU171" s="297">
        <v>49.12</v>
      </c>
      <c r="CV171" s="297">
        <v>6.72</v>
      </c>
      <c r="CW171" s="297"/>
      <c r="CX171" s="297"/>
      <c r="CY171" s="297"/>
      <c r="CZ171" s="297"/>
      <c r="DA171" s="297"/>
      <c r="DB171" s="295"/>
      <c r="DC171" s="295"/>
      <c r="DD171" s="295"/>
      <c r="DE171" s="295"/>
    </row>
    <row r="172" spans="1:109" ht="21" customHeight="1" thickBot="1">
      <c r="A172" s="299">
        <v>170</v>
      </c>
      <c r="B172" s="319" t="s">
        <v>396</v>
      </c>
      <c r="C172" s="301" t="s">
        <v>774</v>
      </c>
      <c r="D172" s="302" t="s">
        <v>8</v>
      </c>
      <c r="E172" s="303" t="s">
        <v>78</v>
      </c>
      <c r="F172" s="304">
        <f>9-LEN(E172)-LEN(SUBSTITUTE(E172,"★",""))</f>
        <v>4</v>
      </c>
      <c r="G172" s="305" t="s">
        <v>71</v>
      </c>
      <c r="H172" s="306">
        <v>50</v>
      </c>
      <c r="I172" s="306">
        <v>23</v>
      </c>
      <c r="J172" s="306">
        <v>27</v>
      </c>
      <c r="K172" s="306">
        <v>36</v>
      </c>
      <c r="L172" s="306">
        <v>51</v>
      </c>
      <c r="M172" s="306" t="s">
        <v>59</v>
      </c>
      <c r="N172" s="307">
        <f t="shared" si="520"/>
        <v>187</v>
      </c>
      <c r="O172" s="321">
        <v>3876</v>
      </c>
      <c r="P172" s="322">
        <v>355.4</v>
      </c>
      <c r="Q172" s="323">
        <v>82.03</v>
      </c>
      <c r="R172" s="323">
        <v>60.09</v>
      </c>
      <c r="S172" s="323">
        <v>76.33</v>
      </c>
      <c r="T172" s="323">
        <v>8.8000000000000007</v>
      </c>
      <c r="U172" s="311">
        <v>9550</v>
      </c>
      <c r="V172" s="312">
        <f>VLOOKUP($U172,计算辅助页面!$Z$5:$AM$26,COLUMN()-20,0)</f>
        <v>15600</v>
      </c>
      <c r="W172" s="312">
        <f>VLOOKUP($U172,计算辅助页面!$Z$5:$AM$26,COLUMN()-20,0)</f>
        <v>24900</v>
      </c>
      <c r="X172" s="307">
        <f>VLOOKUP($U172,计算辅助页面!$Z$5:$AM$26,COLUMN()-20,0)</f>
        <v>37400</v>
      </c>
      <c r="Y172" s="307">
        <f>VLOOKUP($U172,计算辅助页面!$Z$5:$AM$26,COLUMN()-20,0)</f>
        <v>54000</v>
      </c>
      <c r="Z172" s="313">
        <f>VLOOKUP($U172,计算辅助页面!$Z$5:$AM$26,COLUMN()-20,0)</f>
        <v>75500</v>
      </c>
      <c r="AA172" s="307">
        <f>VLOOKUP($U172,计算辅助页面!$Z$5:$AM$26,COLUMN()-20,0)</f>
        <v>105500</v>
      </c>
      <c r="AB172" s="307">
        <f>VLOOKUP($U172,计算辅助页面!$Z$5:$AM$26,COLUMN()-20,0)</f>
        <v>148000</v>
      </c>
      <c r="AC172" s="307">
        <f>VLOOKUP($U172,计算辅助页面!$Z$5:$AM$26,COLUMN()-20,0)</f>
        <v>207500</v>
      </c>
      <c r="AD172" s="307">
        <f>VLOOKUP($U172,计算辅助页面!$Z$5:$AM$26,COLUMN()-20,0)</f>
        <v>290000</v>
      </c>
      <c r="AE172" s="307">
        <f>VLOOKUP($U172,计算辅助页面!$Z$5:$AM$26,COLUMN()-20,0)</f>
        <v>406000</v>
      </c>
      <c r="AF172" s="307">
        <f>VLOOKUP($U172,计算辅助页面!$Z$5:$AM$26,COLUMN()-20,0)</f>
        <v>569000</v>
      </c>
      <c r="AG172" s="307" t="str">
        <f>VLOOKUP($U172,计算辅助页面!$Z$5:$AM$26,COLUMN()-20,0)</f>
        <v>×</v>
      </c>
      <c r="AH172" s="304">
        <f>VLOOKUP($U172,计算辅助页面!$Z$5:$AM$26,COLUMN()-20,0)</f>
        <v>7771800</v>
      </c>
      <c r="AI172" s="314">
        <v>60000</v>
      </c>
      <c r="AJ172" s="315">
        <f>VLOOKUP(D172&amp;E172,计算辅助页面!$V$5:$Y$18,2,0)</f>
        <v>6</v>
      </c>
      <c r="AK172" s="316">
        <f t="shared" ref="AK172:AK210" si="608">IF(AI172,2*AI172,"")</f>
        <v>120000</v>
      </c>
      <c r="AL172" s="316">
        <f>VLOOKUP(D172&amp;E172,计算辅助页面!$V$5:$Y$18,3,0)</f>
        <v>5</v>
      </c>
      <c r="AM172" s="317">
        <f t="shared" ref="AM172:AM210" si="609">IF(AN172="×",AN172,IF(AI172,6*AI172,""))</f>
        <v>360000</v>
      </c>
      <c r="AN172" s="317">
        <f>VLOOKUP(D172&amp;E172,计算辅助页面!$V$5:$Y$18,4,0)</f>
        <v>3</v>
      </c>
      <c r="AO172" s="304">
        <f t="shared" ref="AO172:AO210" si="610">IF(AI172,IF(AN172="×",4*(AI172*AJ172+AK172*AL172),4*(AI172*AJ172+AK172*AL172+AM172*AN172)),"")</f>
        <v>8160000</v>
      </c>
      <c r="AP172" s="318">
        <f t="shared" ref="AP172:AP229" si="611">IF(AND(AH172,AO172),AO172+AH172,"")</f>
        <v>15931800</v>
      </c>
      <c r="AQ172" s="288" t="s">
        <v>877</v>
      </c>
      <c r="AR172" s="289" t="str">
        <f t="shared" si="503"/>
        <v>ZR1</v>
      </c>
      <c r="AS172" s="290" t="s">
        <v>927</v>
      </c>
      <c r="AT172" s="291" t="s">
        <v>644</v>
      </c>
      <c r="AU172" s="427" t="s">
        <v>703</v>
      </c>
      <c r="AW172" s="292">
        <v>370</v>
      </c>
      <c r="AY172" s="292">
        <v>487</v>
      </c>
      <c r="AZ172" s="292" t="s">
        <v>1483</v>
      </c>
      <c r="BA172" s="477">
        <v>144</v>
      </c>
      <c r="BB172" s="476">
        <v>1.7</v>
      </c>
      <c r="BC172" s="472">
        <v>0.87</v>
      </c>
      <c r="BD172" s="472">
        <v>1.42</v>
      </c>
      <c r="BE172" s="472">
        <v>1.99</v>
      </c>
      <c r="BF172" s="474">
        <f>BA172+O172</f>
        <v>4020</v>
      </c>
      <c r="BG172" s="476">
        <f t="shared" ref="BG172" si="612">BB172+P172</f>
        <v>357.09999999999997</v>
      </c>
      <c r="BH172" s="480">
        <f t="shared" ref="BH172" si="613">BC172+Q172</f>
        <v>82.9</v>
      </c>
      <c r="BI172" s="480">
        <f t="shared" ref="BI172" si="614">BD172+R172</f>
        <v>61.510000000000005</v>
      </c>
      <c r="BJ172" s="480">
        <f t="shared" ref="BJ172" si="615">BE172+S172</f>
        <v>78.319999999999993</v>
      </c>
      <c r="BK172" s="473">
        <f t="shared" si="511"/>
        <v>1.6999999999999886</v>
      </c>
      <c r="BL172" s="473">
        <f t="shared" si="512"/>
        <v>0.87000000000000455</v>
      </c>
      <c r="BM172" s="473">
        <f t="shared" si="513"/>
        <v>1.4200000000000017</v>
      </c>
      <c r="BN172" s="473">
        <f t="shared" si="514"/>
        <v>1.9899999999999949</v>
      </c>
      <c r="BO172" s="483">
        <v>4</v>
      </c>
      <c r="BP172" s="293"/>
      <c r="BQ172" s="293"/>
      <c r="BR172" s="293"/>
      <c r="BS172" s="293"/>
      <c r="BT172" s="293"/>
      <c r="BU172" s="293"/>
      <c r="BV172" s="293"/>
      <c r="BW172" s="293"/>
      <c r="BX172" s="293">
        <v>1</v>
      </c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3"/>
      <c r="CJ172" s="294" t="s">
        <v>1433</v>
      </c>
      <c r="CK172" s="294"/>
      <c r="CL172" s="294"/>
      <c r="CM172" s="294"/>
      <c r="CN172" s="294"/>
      <c r="CO172" s="295"/>
      <c r="CP172" s="295"/>
      <c r="CQ172" s="295"/>
      <c r="CR172" s="296">
        <v>341</v>
      </c>
      <c r="CS172" s="297">
        <v>74.8</v>
      </c>
      <c r="CT172" s="297">
        <v>48.24</v>
      </c>
      <c r="CU172" s="297">
        <v>59.75</v>
      </c>
      <c r="CV172" s="297">
        <f t="shared" ref="CV172:CY174" si="616">P172-CR172</f>
        <v>14.399999999999977</v>
      </c>
      <c r="CW172" s="297">
        <f t="shared" si="616"/>
        <v>7.230000000000004</v>
      </c>
      <c r="CX172" s="297">
        <f t="shared" si="616"/>
        <v>11.850000000000001</v>
      </c>
      <c r="CY172" s="297">
        <f t="shared" si="616"/>
        <v>16.579999999999998</v>
      </c>
      <c r="CZ172" s="297">
        <f>SUM(CV172:CY172)</f>
        <v>50.059999999999981</v>
      </c>
      <c r="DA172" s="297">
        <f>0.32*(P172-CR172)+1.75*(Q172-CS172)+1.13*(R172-CT172)+1.28*(S172-CU172)</f>
        <v>51.873400000000004</v>
      </c>
      <c r="DB172" s="295" t="s">
        <v>1805</v>
      </c>
      <c r="DC172" s="295">
        <v>4</v>
      </c>
      <c r="DD172" s="295"/>
      <c r="DE172" s="295"/>
    </row>
    <row r="173" spans="1:109" ht="21" customHeight="1">
      <c r="A173" s="268">
        <v>171</v>
      </c>
      <c r="B173" s="319" t="s">
        <v>588</v>
      </c>
      <c r="C173" s="301" t="s">
        <v>775</v>
      </c>
      <c r="D173" s="302" t="s">
        <v>8</v>
      </c>
      <c r="E173" s="303" t="s">
        <v>78</v>
      </c>
      <c r="F173" s="304">
        <f>9-LEN(E173)-LEN(SUBSTITUTE(E173,"★",""))</f>
        <v>4</v>
      </c>
      <c r="G173" s="305" t="s">
        <v>71</v>
      </c>
      <c r="H173" s="306">
        <v>50</v>
      </c>
      <c r="I173" s="306">
        <v>23</v>
      </c>
      <c r="J173" s="306">
        <v>27</v>
      </c>
      <c r="K173" s="306">
        <v>36</v>
      </c>
      <c r="L173" s="306">
        <v>51</v>
      </c>
      <c r="M173" s="306" t="s">
        <v>59</v>
      </c>
      <c r="N173" s="307">
        <f t="shared" si="520"/>
        <v>187</v>
      </c>
      <c r="O173" s="321">
        <v>3898</v>
      </c>
      <c r="P173" s="322">
        <v>369.2</v>
      </c>
      <c r="Q173" s="323">
        <v>75.540000000000006</v>
      </c>
      <c r="R173" s="323">
        <v>73.17</v>
      </c>
      <c r="S173" s="323">
        <v>74.12</v>
      </c>
      <c r="T173" s="323">
        <v>7.87</v>
      </c>
      <c r="U173" s="311">
        <v>9550</v>
      </c>
      <c r="V173" s="312">
        <f>VLOOKUP($U173,计算辅助页面!$Z$5:$AM$26,COLUMN()-20,0)</f>
        <v>15600</v>
      </c>
      <c r="W173" s="312">
        <f>VLOOKUP($U173,计算辅助页面!$Z$5:$AM$26,COLUMN()-20,0)</f>
        <v>24900</v>
      </c>
      <c r="X173" s="307">
        <f>VLOOKUP($U173,计算辅助页面!$Z$5:$AM$26,COLUMN()-20,0)</f>
        <v>37400</v>
      </c>
      <c r="Y173" s="307">
        <f>VLOOKUP($U173,计算辅助页面!$Z$5:$AM$26,COLUMN()-20,0)</f>
        <v>54000</v>
      </c>
      <c r="Z173" s="313">
        <f>VLOOKUP($U173,计算辅助页面!$Z$5:$AM$26,COLUMN()-20,0)</f>
        <v>75500</v>
      </c>
      <c r="AA173" s="307">
        <f>VLOOKUP($U173,计算辅助页面!$Z$5:$AM$26,COLUMN()-20,0)</f>
        <v>105500</v>
      </c>
      <c r="AB173" s="307">
        <f>VLOOKUP($U173,计算辅助页面!$Z$5:$AM$26,COLUMN()-20,0)</f>
        <v>148000</v>
      </c>
      <c r="AC173" s="307">
        <f>VLOOKUP($U173,计算辅助页面!$Z$5:$AM$26,COLUMN()-20,0)</f>
        <v>207500</v>
      </c>
      <c r="AD173" s="307">
        <f>VLOOKUP($U173,计算辅助页面!$Z$5:$AM$26,COLUMN()-20,0)</f>
        <v>290000</v>
      </c>
      <c r="AE173" s="307">
        <f>VLOOKUP($U173,计算辅助页面!$Z$5:$AM$26,COLUMN()-20,0)</f>
        <v>406000</v>
      </c>
      <c r="AF173" s="307">
        <f>VLOOKUP($U173,计算辅助页面!$Z$5:$AM$26,COLUMN()-20,0)</f>
        <v>569000</v>
      </c>
      <c r="AG173" s="307" t="str">
        <f>VLOOKUP($U173,计算辅助页面!$Z$5:$AM$26,COLUMN()-20,0)</f>
        <v>×</v>
      </c>
      <c r="AH173" s="304">
        <f>VLOOKUP($U173,计算辅助页面!$Z$5:$AM$26,COLUMN()-20,0)</f>
        <v>7771800</v>
      </c>
      <c r="AI173" s="314">
        <v>60000</v>
      </c>
      <c r="AJ173" s="315">
        <f>VLOOKUP(D173&amp;E173,计算辅助页面!$V$5:$Y$18,2,0)</f>
        <v>6</v>
      </c>
      <c r="AK173" s="316">
        <f t="shared" si="608"/>
        <v>120000</v>
      </c>
      <c r="AL173" s="316">
        <f>VLOOKUP(D173&amp;E173,计算辅助页面!$V$5:$Y$18,3,0)</f>
        <v>5</v>
      </c>
      <c r="AM173" s="317">
        <f t="shared" si="609"/>
        <v>360000</v>
      </c>
      <c r="AN173" s="317">
        <f>VLOOKUP(D173&amp;E173,计算辅助页面!$V$5:$Y$18,4,0)</f>
        <v>3</v>
      </c>
      <c r="AO173" s="304">
        <f t="shared" si="610"/>
        <v>8160000</v>
      </c>
      <c r="AP173" s="318">
        <f t="shared" si="611"/>
        <v>15931800</v>
      </c>
      <c r="AQ173" s="288" t="s">
        <v>592</v>
      </c>
      <c r="AR173" s="289"/>
      <c r="AS173" s="290" t="s">
        <v>926</v>
      </c>
      <c r="AT173" s="291" t="s">
        <v>689</v>
      </c>
      <c r="AU173" s="427" t="s">
        <v>703</v>
      </c>
      <c r="AV173" s="292">
        <v>50</v>
      </c>
      <c r="AW173" s="292">
        <v>383</v>
      </c>
      <c r="AY173" s="292">
        <v>510</v>
      </c>
      <c r="AZ173" s="292" t="s">
        <v>1299</v>
      </c>
      <c r="BA173" s="477">
        <v>145</v>
      </c>
      <c r="BB173" s="476">
        <v>1.8</v>
      </c>
      <c r="BC173" s="472">
        <v>1.06</v>
      </c>
      <c r="BD173" s="472">
        <v>1.91</v>
      </c>
      <c r="BE173" s="472">
        <v>2.02</v>
      </c>
      <c r="BF173" s="474">
        <f>BA173+O173</f>
        <v>4043</v>
      </c>
      <c r="BG173" s="476">
        <f t="shared" ref="BG173:BG174" si="617">BB173+P173</f>
        <v>371</v>
      </c>
      <c r="BH173" s="480">
        <f t="shared" ref="BH173:BH174" si="618">BC173+Q173</f>
        <v>76.600000000000009</v>
      </c>
      <c r="BI173" s="480">
        <f t="shared" ref="BI173:BI174" si="619">BD173+R173</f>
        <v>75.08</v>
      </c>
      <c r="BJ173" s="480">
        <f t="shared" ref="BJ173:BJ174" si="620">BE173+S173</f>
        <v>76.14</v>
      </c>
      <c r="BK173" s="473">
        <f t="shared" si="511"/>
        <v>1.8000000000000114</v>
      </c>
      <c r="BL173" s="473">
        <f t="shared" si="512"/>
        <v>1.0600000000000023</v>
      </c>
      <c r="BM173" s="473">
        <f t="shared" si="513"/>
        <v>1.9099999999999966</v>
      </c>
      <c r="BN173" s="473">
        <f t="shared" si="514"/>
        <v>2.019999999999996</v>
      </c>
      <c r="BO173" s="483">
        <v>7</v>
      </c>
      <c r="BP173" s="293"/>
      <c r="BQ173" s="293"/>
      <c r="BR173" s="293"/>
      <c r="BS173" s="293"/>
      <c r="BT173" s="293"/>
      <c r="BU173" s="293"/>
      <c r="BV173" s="293"/>
      <c r="BW173" s="293">
        <v>1</v>
      </c>
      <c r="BX173" s="293"/>
      <c r="BY173" s="293"/>
      <c r="BZ173" s="293"/>
      <c r="CA173" s="293"/>
      <c r="CB173" s="293"/>
      <c r="CC173" s="293"/>
      <c r="CD173" s="293"/>
      <c r="CE173" s="293"/>
      <c r="CF173" s="293"/>
      <c r="CG173" s="293"/>
      <c r="CH173" s="293"/>
      <c r="CI173" s="293"/>
      <c r="CJ173" s="294" t="s">
        <v>775</v>
      </c>
      <c r="CK173" s="294"/>
      <c r="CL173" s="294"/>
      <c r="CM173" s="294"/>
      <c r="CN173" s="294"/>
      <c r="CO173" s="295"/>
      <c r="CP173" s="295"/>
      <c r="CQ173" s="295"/>
      <c r="CR173" s="296">
        <v>354</v>
      </c>
      <c r="CS173" s="297">
        <v>66.7</v>
      </c>
      <c r="CT173" s="297">
        <v>57.27</v>
      </c>
      <c r="CU173" s="297">
        <v>57.27</v>
      </c>
      <c r="CV173" s="297">
        <f t="shared" si="616"/>
        <v>15.199999999999989</v>
      </c>
      <c r="CW173" s="297">
        <f t="shared" si="616"/>
        <v>8.8400000000000034</v>
      </c>
      <c r="CX173" s="297">
        <f t="shared" si="616"/>
        <v>15.899999999999999</v>
      </c>
      <c r="CY173" s="297">
        <f t="shared" si="616"/>
        <v>16.850000000000001</v>
      </c>
      <c r="CZ173" s="297">
        <f>SUM(CV173:CY173)</f>
        <v>56.789999999999992</v>
      </c>
      <c r="DA173" s="297">
        <f>0.32*(P173-CR173)+1.75*(Q173-CS173)+1.13*(R173-CT173)+1.28*(S173-CU173)</f>
        <v>59.869</v>
      </c>
      <c r="DB173" s="295" t="s">
        <v>1805</v>
      </c>
      <c r="DC173" s="295">
        <v>4</v>
      </c>
      <c r="DD173" s="295"/>
      <c r="DE173" s="295"/>
    </row>
    <row r="174" spans="1:109" ht="21" customHeight="1" thickBot="1">
      <c r="A174" s="299">
        <v>172</v>
      </c>
      <c r="B174" s="300" t="s">
        <v>127</v>
      </c>
      <c r="C174" s="301" t="s">
        <v>776</v>
      </c>
      <c r="D174" s="302" t="s">
        <v>8</v>
      </c>
      <c r="E174" s="303" t="s">
        <v>78</v>
      </c>
      <c r="F174" s="304">
        <f>9-LEN(E174)-LEN(SUBSTITUTE(E174,"★",""))</f>
        <v>4</v>
      </c>
      <c r="G174" s="305" t="s">
        <v>71</v>
      </c>
      <c r="H174" s="306">
        <v>45</v>
      </c>
      <c r="I174" s="306">
        <v>12</v>
      </c>
      <c r="J174" s="306">
        <v>15</v>
      </c>
      <c r="K174" s="306">
        <v>24</v>
      </c>
      <c r="L174" s="306">
        <v>36</v>
      </c>
      <c r="M174" s="306" t="s">
        <v>59</v>
      </c>
      <c r="N174" s="307">
        <f t="shared" si="520"/>
        <v>132</v>
      </c>
      <c r="O174" s="308">
        <v>3929</v>
      </c>
      <c r="P174" s="309">
        <v>368.8</v>
      </c>
      <c r="Q174" s="310">
        <v>80.33</v>
      </c>
      <c r="R174" s="310">
        <v>54.68</v>
      </c>
      <c r="S174" s="310">
        <v>74.63</v>
      </c>
      <c r="T174" s="310">
        <v>7.9500000000000011</v>
      </c>
      <c r="U174" s="311">
        <v>4260</v>
      </c>
      <c r="V174" s="312">
        <f>VLOOKUP($U174,计算辅助页面!$Z$5:$AM$26,COLUMN()-20,0)</f>
        <v>6900</v>
      </c>
      <c r="W174" s="312">
        <f>VLOOKUP($U174,计算辅助页面!$Z$5:$AM$26,COLUMN()-20,0)</f>
        <v>11100</v>
      </c>
      <c r="X174" s="307">
        <f>VLOOKUP($U174,计算辅助页面!$Z$5:$AM$26,COLUMN()-20,0)</f>
        <v>16700</v>
      </c>
      <c r="Y174" s="307">
        <f>VLOOKUP($U174,计算辅助页面!$Z$5:$AM$26,COLUMN()-20,0)</f>
        <v>24100</v>
      </c>
      <c r="Z174" s="313">
        <f>VLOOKUP($U174,计算辅助页面!$Z$5:$AM$26,COLUMN()-20,0)</f>
        <v>33500</v>
      </c>
      <c r="AA174" s="307">
        <f>VLOOKUP($U174,计算辅助页面!$Z$5:$AM$26,COLUMN()-20,0)</f>
        <v>47000</v>
      </c>
      <c r="AB174" s="307">
        <f>VLOOKUP($U174,计算辅助页面!$Z$5:$AM$26,COLUMN()-20,0)</f>
        <v>66000</v>
      </c>
      <c r="AC174" s="307">
        <f>VLOOKUP($U174,计算辅助页面!$Z$5:$AM$26,COLUMN()-20,0)</f>
        <v>92500</v>
      </c>
      <c r="AD174" s="307">
        <f>VLOOKUP($U174,计算辅助页面!$Z$5:$AM$26,COLUMN()-20,0)</f>
        <v>129500</v>
      </c>
      <c r="AE174" s="307">
        <f>VLOOKUP($U174,计算辅助页面!$Z$5:$AM$26,COLUMN()-20,0)</f>
        <v>181000</v>
      </c>
      <c r="AF174" s="307">
        <f>VLOOKUP($U174,计算辅助页面!$Z$5:$AM$26,COLUMN()-20,0)</f>
        <v>254000</v>
      </c>
      <c r="AG174" s="307" t="str">
        <f>VLOOKUP($U174,计算辅助页面!$Z$5:$AM$26,COLUMN()-20,0)</f>
        <v>×</v>
      </c>
      <c r="AH174" s="304">
        <f>VLOOKUP($U174,计算辅助页面!$Z$5:$AM$26,COLUMN()-20,0)</f>
        <v>3466240</v>
      </c>
      <c r="AI174" s="314">
        <v>30000</v>
      </c>
      <c r="AJ174" s="315">
        <f>VLOOKUP(D174&amp;E174,计算辅助页面!$V$5:$Y$18,2,0)</f>
        <v>6</v>
      </c>
      <c r="AK174" s="316">
        <f t="shared" si="608"/>
        <v>60000</v>
      </c>
      <c r="AL174" s="316">
        <f>VLOOKUP(D174&amp;E174,计算辅助页面!$V$5:$Y$18,3,0)</f>
        <v>5</v>
      </c>
      <c r="AM174" s="317">
        <f t="shared" si="609"/>
        <v>180000</v>
      </c>
      <c r="AN174" s="317">
        <f>VLOOKUP(D174&amp;E174,计算辅助页面!$V$5:$Y$18,4,0)</f>
        <v>3</v>
      </c>
      <c r="AO174" s="304">
        <f t="shared" si="610"/>
        <v>4080000</v>
      </c>
      <c r="AP174" s="318">
        <f t="shared" si="611"/>
        <v>7546240</v>
      </c>
      <c r="AQ174" s="288" t="s">
        <v>128</v>
      </c>
      <c r="AR174" s="289" t="str">
        <f t="shared" ref="AR174:AR212" si="621">TRIM(RIGHT(B174,LEN(B174)-LEN(AQ174)-1))</f>
        <v>Force 1 V10</v>
      </c>
      <c r="AS174" s="290" t="s">
        <v>596</v>
      </c>
      <c r="AT174" s="291" t="s">
        <v>665</v>
      </c>
      <c r="AU174" s="427" t="s">
        <v>703</v>
      </c>
      <c r="AW174" s="292">
        <v>384</v>
      </c>
      <c r="AY174" s="292">
        <v>512</v>
      </c>
      <c r="AZ174" s="292" t="s">
        <v>1442</v>
      </c>
      <c r="BA174" s="477">
        <v>147</v>
      </c>
      <c r="BB174" s="476">
        <v>2.2000000000000002</v>
      </c>
      <c r="BC174" s="472">
        <v>0.77</v>
      </c>
      <c r="BD174" s="472">
        <v>1.39</v>
      </c>
      <c r="BE174" s="472">
        <v>1.65</v>
      </c>
      <c r="BF174" s="474">
        <f>BA174+O174</f>
        <v>4076</v>
      </c>
      <c r="BG174" s="476">
        <f t="shared" si="617"/>
        <v>371</v>
      </c>
      <c r="BH174" s="480">
        <f t="shared" si="618"/>
        <v>81.099999999999994</v>
      </c>
      <c r="BI174" s="480">
        <f t="shared" si="619"/>
        <v>56.07</v>
      </c>
      <c r="BJ174" s="480">
        <f t="shared" si="620"/>
        <v>76.28</v>
      </c>
      <c r="BK174" s="473">
        <f t="shared" si="511"/>
        <v>2.1999999999999886</v>
      </c>
      <c r="BL174" s="473">
        <f t="shared" si="512"/>
        <v>0.76999999999999602</v>
      </c>
      <c r="BM174" s="473">
        <f t="shared" si="513"/>
        <v>1.3900000000000006</v>
      </c>
      <c r="BN174" s="473">
        <f t="shared" si="514"/>
        <v>1.6500000000000057</v>
      </c>
      <c r="BO174" s="483">
        <v>10</v>
      </c>
      <c r="BP174" s="293"/>
      <c r="BQ174" s="293"/>
      <c r="BR174" s="293"/>
      <c r="BS174" s="293"/>
      <c r="BT174" s="293">
        <v>1</v>
      </c>
      <c r="BU174" s="293"/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/>
      <c r="CJ174" s="294" t="s">
        <v>1508</v>
      </c>
      <c r="CK174" s="294"/>
      <c r="CL174" s="294"/>
      <c r="CM174" s="294"/>
      <c r="CN174" s="294"/>
      <c r="CO174" s="295">
        <v>1</v>
      </c>
      <c r="CP174" s="295"/>
      <c r="CQ174" s="295"/>
      <c r="CR174" s="296">
        <v>350</v>
      </c>
      <c r="CS174" s="297">
        <v>73.900000000000006</v>
      </c>
      <c r="CT174" s="297">
        <v>43.04</v>
      </c>
      <c r="CU174" s="297">
        <v>60.88</v>
      </c>
      <c r="CV174" s="297">
        <f t="shared" si="616"/>
        <v>18.800000000000011</v>
      </c>
      <c r="CW174" s="297">
        <f t="shared" si="616"/>
        <v>6.4299999999999926</v>
      </c>
      <c r="CX174" s="297">
        <f t="shared" si="616"/>
        <v>11.64</v>
      </c>
      <c r="CY174" s="297">
        <f t="shared" si="616"/>
        <v>13.749999999999993</v>
      </c>
      <c r="CZ174" s="297">
        <f>SUM(CV174:CY174)</f>
        <v>50.62</v>
      </c>
      <c r="DA174" s="297">
        <f>0.32*(P174-CR174)+1.75*(Q174-CS174)+1.13*(R174-CT174)+1.28*(S174-CU174)</f>
        <v>48.021699999999981</v>
      </c>
      <c r="DB174" s="295" t="s">
        <v>1805</v>
      </c>
      <c r="DC174" s="295">
        <v>4</v>
      </c>
      <c r="DD174" s="295"/>
      <c r="DE174" s="295"/>
    </row>
    <row r="175" spans="1:109" ht="21" customHeight="1">
      <c r="A175" s="268">
        <v>173</v>
      </c>
      <c r="B175" s="319" t="s">
        <v>1702</v>
      </c>
      <c r="C175" s="301" t="s">
        <v>1703</v>
      </c>
      <c r="D175" s="302" t="s">
        <v>8</v>
      </c>
      <c r="E175" s="303" t="s">
        <v>78</v>
      </c>
      <c r="F175" s="327"/>
      <c r="G175" s="328"/>
      <c r="H175" s="306">
        <v>50</v>
      </c>
      <c r="I175" s="306">
        <v>23</v>
      </c>
      <c r="J175" s="306">
        <v>27</v>
      </c>
      <c r="K175" s="306">
        <v>36</v>
      </c>
      <c r="L175" s="306">
        <v>51</v>
      </c>
      <c r="M175" s="306" t="s">
        <v>59</v>
      </c>
      <c r="N175" s="307">
        <f t="shared" ref="N175" si="622">IF(COUNTBLANK(H175:M175),"",SUM(H175:M175))</f>
        <v>187</v>
      </c>
      <c r="O175" s="321">
        <v>3974</v>
      </c>
      <c r="P175" s="322">
        <v>371.8</v>
      </c>
      <c r="Q175" s="323">
        <v>79.14</v>
      </c>
      <c r="R175" s="323">
        <v>58.82</v>
      </c>
      <c r="S175" s="323">
        <v>74.63</v>
      </c>
      <c r="T175" s="323"/>
      <c r="U175" s="332">
        <v>9550</v>
      </c>
      <c r="V175" s="312">
        <f>VLOOKUP($U175,计算辅助页面!$Z$5:$AM$26,COLUMN()-20,0)</f>
        <v>15600</v>
      </c>
      <c r="W175" s="312">
        <f>VLOOKUP($U175,计算辅助页面!$Z$5:$AM$26,COLUMN()-20,0)</f>
        <v>24900</v>
      </c>
      <c r="X175" s="307">
        <f>VLOOKUP($U175,计算辅助页面!$Z$5:$AM$26,COLUMN()-20,0)</f>
        <v>37400</v>
      </c>
      <c r="Y175" s="307">
        <f>VLOOKUP($U175,计算辅助页面!$Z$5:$AM$26,COLUMN()-20,0)</f>
        <v>54000</v>
      </c>
      <c r="Z175" s="313">
        <f>VLOOKUP($U175,计算辅助页面!$Z$5:$AM$26,COLUMN()-20,0)</f>
        <v>75500</v>
      </c>
      <c r="AA175" s="307">
        <f>VLOOKUP($U175,计算辅助页面!$Z$5:$AM$26,COLUMN()-20,0)</f>
        <v>105500</v>
      </c>
      <c r="AB175" s="307">
        <f>VLOOKUP($U175,计算辅助页面!$Z$5:$AM$26,COLUMN()-20,0)</f>
        <v>148000</v>
      </c>
      <c r="AC175" s="307">
        <f>VLOOKUP($U175,计算辅助页面!$Z$5:$AM$26,COLUMN()-20,0)</f>
        <v>207500</v>
      </c>
      <c r="AD175" s="307">
        <f>VLOOKUP($U175,计算辅助页面!$Z$5:$AM$26,COLUMN()-20,0)</f>
        <v>290000</v>
      </c>
      <c r="AE175" s="307">
        <f>VLOOKUP($U175,计算辅助页面!$Z$5:$AM$26,COLUMN()-20,0)</f>
        <v>406000</v>
      </c>
      <c r="AF175" s="307">
        <f>VLOOKUP($U175,计算辅助页面!$Z$5:$AM$26,COLUMN()-20,0)</f>
        <v>569000</v>
      </c>
      <c r="AG175" s="307" t="str">
        <f>VLOOKUP($U175,计算辅助页面!$Z$5:$AM$26,COLUMN()-20,0)</f>
        <v>×</v>
      </c>
      <c r="AH175" s="304">
        <f>VLOOKUP($U175,计算辅助页面!$Z$5:$AM$26,COLUMN()-20,0)</f>
        <v>7771800</v>
      </c>
      <c r="AI175" s="314">
        <v>60000</v>
      </c>
      <c r="AJ175" s="315">
        <f>VLOOKUP(D175&amp;E175,计算辅助页面!$V$5:$Y$18,2,0)</f>
        <v>6</v>
      </c>
      <c r="AK175" s="316">
        <f t="shared" ref="AK175" si="623">IF(AI175,2*AI175,"")</f>
        <v>120000</v>
      </c>
      <c r="AL175" s="316">
        <f>VLOOKUP(D175&amp;E175,计算辅助页面!$V$5:$Y$18,3,0)</f>
        <v>5</v>
      </c>
      <c r="AM175" s="317">
        <f t="shared" ref="AM175" si="624">IF(AN175="×",AN175,IF(AI175,6*AI175,""))</f>
        <v>360000</v>
      </c>
      <c r="AN175" s="317">
        <f>VLOOKUP(D175&amp;E175,计算辅助页面!$V$5:$Y$18,4,0)</f>
        <v>3</v>
      </c>
      <c r="AO175" s="304">
        <f t="shared" ref="AO175" si="625">IF(AI175,IF(AN175="×",4*(AI175*AJ175+AK175*AL175),4*(AI175*AJ175+AK175*AL175+AM175*AN175)),"")</f>
        <v>8160000</v>
      </c>
      <c r="AP175" s="318">
        <f t="shared" ref="AP175" si="626">IF(AND(AH175,AO175),AO175+AH175,"")</f>
        <v>15931800</v>
      </c>
      <c r="AQ175" s="288" t="s">
        <v>1700</v>
      </c>
      <c r="AR175" s="289" t="str">
        <f t="shared" si="621"/>
        <v>GT Frankie Edition</v>
      </c>
      <c r="AS175" s="290" t="s">
        <v>1740</v>
      </c>
      <c r="AT175" s="291" t="s">
        <v>1704</v>
      </c>
      <c r="AU175" s="427" t="s">
        <v>703</v>
      </c>
      <c r="AZ175" s="292" t="s">
        <v>1718</v>
      </c>
      <c r="BA175" s="477">
        <f>BF175-O175</f>
        <v>148</v>
      </c>
      <c r="BB175" s="476">
        <f>BK175</f>
        <v>2</v>
      </c>
      <c r="BC175" s="472">
        <f t="shared" ref="BC175" si="627">BL175</f>
        <v>1.0600000000000023</v>
      </c>
      <c r="BD175" s="472">
        <f t="shared" ref="BD175" si="628">BM175</f>
        <v>1.5700000000000003</v>
      </c>
      <c r="BE175" s="472">
        <f t="shared" ref="BE175" si="629">BN175</f>
        <v>2.0600000000000023</v>
      </c>
      <c r="BF175" s="474">
        <v>4122</v>
      </c>
      <c r="BG175" s="476">
        <v>373.8</v>
      </c>
      <c r="BH175" s="480">
        <v>80.2</v>
      </c>
      <c r="BI175" s="480">
        <v>60.39</v>
      </c>
      <c r="BJ175" s="480">
        <v>76.69</v>
      </c>
      <c r="BK175" s="473">
        <f t="shared" si="511"/>
        <v>2</v>
      </c>
      <c r="BL175" s="473">
        <f t="shared" si="512"/>
        <v>1.0600000000000023</v>
      </c>
      <c r="BM175" s="473">
        <f t="shared" si="513"/>
        <v>1.5700000000000003</v>
      </c>
      <c r="BN175" s="473">
        <f t="shared" si="514"/>
        <v>2.0600000000000023</v>
      </c>
      <c r="BO175" s="483">
        <v>9</v>
      </c>
      <c r="BP175" s="293"/>
      <c r="BQ175" s="293"/>
      <c r="BR175" s="293"/>
      <c r="BS175" s="293"/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/>
      <c r="CI175" s="293"/>
      <c r="CJ175" s="294" t="s">
        <v>1726</v>
      </c>
      <c r="CK175" s="294"/>
      <c r="CL175" s="294"/>
      <c r="CM175" s="294"/>
      <c r="CN175" s="294"/>
      <c r="CO175" s="295"/>
      <c r="CP175" s="295"/>
      <c r="CQ175" s="295"/>
      <c r="CR175" s="296"/>
      <c r="CS175" s="297"/>
      <c r="CT175" s="297"/>
      <c r="CU175" s="297"/>
      <c r="CV175" s="297"/>
      <c r="CW175" s="297"/>
      <c r="CX175" s="297"/>
      <c r="CY175" s="297"/>
      <c r="CZ175" s="297"/>
      <c r="DA175" s="297"/>
      <c r="DB175" s="295" t="s">
        <v>1805</v>
      </c>
      <c r="DC175" s="295">
        <v>3</v>
      </c>
      <c r="DD175" s="295"/>
      <c r="DE175" s="295"/>
    </row>
    <row r="176" spans="1:109" ht="21" customHeight="1" thickBot="1">
      <c r="A176" s="299">
        <v>174</v>
      </c>
      <c r="B176" s="319" t="s">
        <v>1101</v>
      </c>
      <c r="C176" s="301" t="s">
        <v>1102</v>
      </c>
      <c r="D176" s="302" t="s">
        <v>8</v>
      </c>
      <c r="E176" s="303" t="s">
        <v>78</v>
      </c>
      <c r="F176" s="327"/>
      <c r="G176" s="328"/>
      <c r="H176" s="306">
        <v>50</v>
      </c>
      <c r="I176" s="306">
        <v>23</v>
      </c>
      <c r="J176" s="306">
        <v>27</v>
      </c>
      <c r="K176" s="306">
        <v>36</v>
      </c>
      <c r="L176" s="306">
        <v>51</v>
      </c>
      <c r="M176" s="306" t="s">
        <v>59</v>
      </c>
      <c r="N176" s="307">
        <f t="shared" si="520"/>
        <v>187</v>
      </c>
      <c r="O176" s="321">
        <v>4025</v>
      </c>
      <c r="P176" s="322">
        <v>358</v>
      </c>
      <c r="Q176" s="323">
        <v>82.03</v>
      </c>
      <c r="R176" s="323">
        <v>60.84</v>
      </c>
      <c r="S176" s="323">
        <v>77.62</v>
      </c>
      <c r="T176" s="323">
        <v>9</v>
      </c>
      <c r="U176" s="332">
        <v>9550</v>
      </c>
      <c r="V176" s="312">
        <f>VLOOKUP($U176,计算辅助页面!$Z$5:$AM$26,COLUMN()-20,0)</f>
        <v>15600</v>
      </c>
      <c r="W176" s="312">
        <f>VLOOKUP($U176,计算辅助页面!$Z$5:$AM$26,COLUMN()-20,0)</f>
        <v>24900</v>
      </c>
      <c r="X176" s="307">
        <f>VLOOKUP($U176,计算辅助页面!$Z$5:$AM$26,COLUMN()-20,0)</f>
        <v>37400</v>
      </c>
      <c r="Y176" s="307">
        <f>VLOOKUP($U176,计算辅助页面!$Z$5:$AM$26,COLUMN()-20,0)</f>
        <v>54000</v>
      </c>
      <c r="Z176" s="313">
        <f>VLOOKUP($U176,计算辅助页面!$Z$5:$AM$26,COLUMN()-20,0)</f>
        <v>75500</v>
      </c>
      <c r="AA176" s="307">
        <f>VLOOKUP($U176,计算辅助页面!$Z$5:$AM$26,COLUMN()-20,0)</f>
        <v>105500</v>
      </c>
      <c r="AB176" s="307">
        <f>VLOOKUP($U176,计算辅助页面!$Z$5:$AM$26,COLUMN()-20,0)</f>
        <v>148000</v>
      </c>
      <c r="AC176" s="307">
        <f>VLOOKUP($U176,计算辅助页面!$Z$5:$AM$26,COLUMN()-20,0)</f>
        <v>207500</v>
      </c>
      <c r="AD176" s="307">
        <f>VLOOKUP($U176,计算辅助页面!$Z$5:$AM$26,COLUMN()-20,0)</f>
        <v>290000</v>
      </c>
      <c r="AE176" s="307">
        <f>VLOOKUP($U176,计算辅助页面!$Z$5:$AM$26,COLUMN()-20,0)</f>
        <v>406000</v>
      </c>
      <c r="AF176" s="307">
        <f>VLOOKUP($U176,计算辅助页面!$Z$5:$AM$26,COLUMN()-20,0)</f>
        <v>569000</v>
      </c>
      <c r="AG176" s="307" t="str">
        <f>VLOOKUP($U176,计算辅助页面!$Z$5:$AM$26,COLUMN()-20,0)</f>
        <v>×</v>
      </c>
      <c r="AH176" s="304">
        <f>VLOOKUP($U176,计算辅助页面!$Z$5:$AM$26,COLUMN()-20,0)</f>
        <v>7771800</v>
      </c>
      <c r="AI176" s="314">
        <v>60000</v>
      </c>
      <c r="AJ176" s="315">
        <f>VLOOKUP(D176&amp;E176,计算辅助页面!$V$5:$Y$18,2,0)</f>
        <v>6</v>
      </c>
      <c r="AK176" s="316">
        <f t="shared" si="608"/>
        <v>120000</v>
      </c>
      <c r="AL176" s="316">
        <f>VLOOKUP(D176&amp;E176,计算辅助页面!$V$5:$Y$18,3,0)</f>
        <v>5</v>
      </c>
      <c r="AM176" s="317">
        <f t="shared" si="609"/>
        <v>360000</v>
      </c>
      <c r="AN176" s="317">
        <f>VLOOKUP(D176&amp;E176,计算辅助页面!$V$5:$Y$18,4,0)</f>
        <v>3</v>
      </c>
      <c r="AO176" s="304">
        <f t="shared" si="610"/>
        <v>8160000</v>
      </c>
      <c r="AP176" s="318">
        <f t="shared" si="611"/>
        <v>15931800</v>
      </c>
      <c r="AQ176" s="288" t="s">
        <v>568</v>
      </c>
      <c r="AR176" s="289" t="str">
        <f t="shared" si="621"/>
        <v>Senna GTR</v>
      </c>
      <c r="AS176" s="290" t="s">
        <v>1093</v>
      </c>
      <c r="AT176" s="291" t="s">
        <v>1103</v>
      </c>
      <c r="AU176" s="427" t="s">
        <v>703</v>
      </c>
      <c r="AV176" s="292">
        <v>29</v>
      </c>
      <c r="AW176" s="292">
        <v>372</v>
      </c>
      <c r="AY176" s="292">
        <v>492</v>
      </c>
      <c r="AZ176" s="292" t="s">
        <v>1111</v>
      </c>
      <c r="BA176" s="477">
        <v>149</v>
      </c>
      <c r="BB176" s="476">
        <v>2.8</v>
      </c>
      <c r="BC176" s="472">
        <v>0.87</v>
      </c>
      <c r="BD176" s="472">
        <v>1.1399999999999999</v>
      </c>
      <c r="BE176" s="472">
        <v>1.29</v>
      </c>
      <c r="BF176" s="474">
        <f>BA176+O176</f>
        <v>4174</v>
      </c>
      <c r="BG176" s="476">
        <f t="shared" ref="BG176" si="630">BB176+P176</f>
        <v>360.8</v>
      </c>
      <c r="BH176" s="480">
        <f t="shared" ref="BH176" si="631">BC176+Q176</f>
        <v>82.9</v>
      </c>
      <c r="BI176" s="480">
        <f t="shared" ref="BI176" si="632">BD176+R176</f>
        <v>61.980000000000004</v>
      </c>
      <c r="BJ176" s="480">
        <f t="shared" ref="BJ176" si="633">BE176+S176</f>
        <v>78.910000000000011</v>
      </c>
      <c r="BK176" s="473">
        <f t="shared" si="511"/>
        <v>2.8000000000000114</v>
      </c>
      <c r="BL176" s="473">
        <f t="shared" si="512"/>
        <v>0.87000000000000455</v>
      </c>
      <c r="BM176" s="473">
        <f t="shared" si="513"/>
        <v>1.1400000000000006</v>
      </c>
      <c r="BN176" s="473">
        <f t="shared" si="514"/>
        <v>1.2900000000000063</v>
      </c>
      <c r="BO176" s="483">
        <v>4</v>
      </c>
      <c r="BP176" s="293"/>
      <c r="BQ176" s="293"/>
      <c r="BR176" s="293"/>
      <c r="BS176" s="293"/>
      <c r="BT176" s="293"/>
      <c r="BU176" s="293">
        <v>1</v>
      </c>
      <c r="BV176" s="293"/>
      <c r="BW176" s="293"/>
      <c r="BX176" s="293"/>
      <c r="BY176" s="293"/>
      <c r="BZ176" s="293"/>
      <c r="CA176" s="293"/>
      <c r="CB176" s="293"/>
      <c r="CC176" s="293"/>
      <c r="CD176" s="293"/>
      <c r="CE176" s="293"/>
      <c r="CF176" s="293"/>
      <c r="CG176" s="293"/>
      <c r="CH176" s="293"/>
      <c r="CI176" s="293"/>
      <c r="CJ176" s="294" t="s">
        <v>1140</v>
      </c>
      <c r="CK176" s="294"/>
      <c r="CL176" s="294"/>
      <c r="CM176" s="294"/>
      <c r="CN176" s="294"/>
      <c r="CO176" s="295"/>
      <c r="CP176" s="295"/>
      <c r="CQ176" s="295"/>
      <c r="CR176" s="296"/>
      <c r="CS176" s="297"/>
      <c r="CT176" s="297"/>
      <c r="CU176" s="297"/>
      <c r="CV176" s="297"/>
      <c r="CW176" s="297"/>
      <c r="CX176" s="297"/>
      <c r="CY176" s="297"/>
      <c r="CZ176" s="297"/>
      <c r="DA176" s="297"/>
      <c r="DB176" s="295"/>
      <c r="DC176" s="295"/>
      <c r="DD176" s="295"/>
      <c r="DE176" s="295"/>
    </row>
    <row r="177" spans="1:109" ht="21" customHeight="1">
      <c r="A177" s="268">
        <v>175</v>
      </c>
      <c r="B177" s="319" t="s">
        <v>965</v>
      </c>
      <c r="C177" s="301" t="s">
        <v>966</v>
      </c>
      <c r="D177" s="302" t="s">
        <v>8</v>
      </c>
      <c r="E177" s="303" t="s">
        <v>79</v>
      </c>
      <c r="F177" s="327"/>
      <c r="G177" s="328"/>
      <c r="H177" s="330">
        <v>70</v>
      </c>
      <c r="I177" s="330">
        <v>23</v>
      </c>
      <c r="J177" s="330">
        <v>27</v>
      </c>
      <c r="K177" s="330">
        <v>36</v>
      </c>
      <c r="L177" s="330">
        <v>52</v>
      </c>
      <c r="M177" s="330">
        <v>59</v>
      </c>
      <c r="N177" s="307">
        <f t="shared" si="520"/>
        <v>267</v>
      </c>
      <c r="O177" s="321">
        <v>4081</v>
      </c>
      <c r="P177" s="322">
        <v>364.7</v>
      </c>
      <c r="Q177" s="323">
        <v>81.13</v>
      </c>
      <c r="R177" s="323">
        <v>73.73</v>
      </c>
      <c r="S177" s="323">
        <v>73.930000000000007</v>
      </c>
      <c r="T177" s="323">
        <v>7.8</v>
      </c>
      <c r="U177" s="332">
        <v>16100</v>
      </c>
      <c r="V177" s="312">
        <f>VLOOKUP($U177,计算辅助页面!$Z$5:$AM$26,COLUMN()-20,0)</f>
        <v>26300</v>
      </c>
      <c r="W177" s="312">
        <f>VLOOKUP($U177,计算辅助页面!$Z$5:$AM$26,COLUMN()-20,0)</f>
        <v>42000</v>
      </c>
      <c r="X177" s="307">
        <f>VLOOKUP($U177,计算辅助页面!$Z$5:$AM$26,COLUMN()-20,0)</f>
        <v>63000</v>
      </c>
      <c r="Y177" s="307">
        <f>VLOOKUP($U177,计算辅助页面!$Z$5:$AM$26,COLUMN()-20,0)</f>
        <v>91000</v>
      </c>
      <c r="Z177" s="313">
        <f>VLOOKUP($U177,计算辅助页面!$Z$5:$AM$26,COLUMN()-20,0)</f>
        <v>127500</v>
      </c>
      <c r="AA177" s="307">
        <f>VLOOKUP($U177,计算辅助页面!$Z$5:$AM$26,COLUMN()-20,0)</f>
        <v>178500</v>
      </c>
      <c r="AB177" s="307">
        <f>VLOOKUP($U177,计算辅助页面!$Z$5:$AM$26,COLUMN()-20,0)</f>
        <v>249500</v>
      </c>
      <c r="AC177" s="307">
        <f>VLOOKUP($U177,计算辅助页面!$Z$5:$AM$26,COLUMN()-20,0)</f>
        <v>349500</v>
      </c>
      <c r="AD177" s="307">
        <f>VLOOKUP($U177,计算辅助页面!$Z$5:$AM$26,COLUMN()-20,0)</f>
        <v>489500</v>
      </c>
      <c r="AE177" s="307">
        <f>VLOOKUP($U177,计算辅助页面!$Z$5:$AM$26,COLUMN()-20,0)</f>
        <v>685000</v>
      </c>
      <c r="AF177" s="307">
        <f>VLOOKUP($U177,计算辅助页面!$Z$5:$AM$26,COLUMN()-20,0)</f>
        <v>959000</v>
      </c>
      <c r="AG177" s="307">
        <f>VLOOKUP($U177,计算辅助页面!$Z$5:$AM$26,COLUMN()-20,0)</f>
        <v>1575000</v>
      </c>
      <c r="AH177" s="304">
        <f>VLOOKUP($U177,计算辅助页面!$Z$5:$AM$26,COLUMN()-20,0)</f>
        <v>19407600</v>
      </c>
      <c r="AI177" s="314">
        <v>80000</v>
      </c>
      <c r="AJ177" s="315">
        <f>VLOOKUP(D177&amp;E177,计算辅助页面!$V$5:$Y$18,2,0)</f>
        <v>6</v>
      </c>
      <c r="AK177" s="316">
        <f t="shared" si="608"/>
        <v>160000</v>
      </c>
      <c r="AL177" s="316">
        <f>VLOOKUP(D177&amp;E177,计算辅助页面!$V$5:$Y$18,3,0)</f>
        <v>5</v>
      </c>
      <c r="AM177" s="317">
        <f t="shared" si="609"/>
        <v>480000</v>
      </c>
      <c r="AN177" s="317">
        <f>VLOOKUP(D177&amp;E177,计算辅助页面!$V$5:$Y$18,4,0)</f>
        <v>4</v>
      </c>
      <c r="AO177" s="304">
        <f t="shared" si="610"/>
        <v>12800000</v>
      </c>
      <c r="AP177" s="318">
        <f t="shared" si="611"/>
        <v>32207600</v>
      </c>
      <c r="AQ177" s="288" t="s">
        <v>565</v>
      </c>
      <c r="AR177" s="289" t="str">
        <f t="shared" si="621"/>
        <v>Aventador SVJ Roadster</v>
      </c>
      <c r="AS177" s="290" t="s">
        <v>955</v>
      </c>
      <c r="AT177" s="291" t="s">
        <v>967</v>
      </c>
      <c r="AU177" s="427" t="s">
        <v>703</v>
      </c>
      <c r="AV177" s="292">
        <v>32</v>
      </c>
      <c r="AW177" s="292">
        <v>379</v>
      </c>
      <c r="AY177" s="292">
        <v>503</v>
      </c>
      <c r="AZ177" s="292" t="s">
        <v>1299</v>
      </c>
      <c r="BA177" s="481">
        <v>238</v>
      </c>
      <c r="BB177" s="476">
        <v>1.7</v>
      </c>
      <c r="BC177" s="472">
        <v>0.87</v>
      </c>
      <c r="BD177" s="472">
        <v>3.96</v>
      </c>
      <c r="BE177" s="472">
        <v>3.76</v>
      </c>
      <c r="BF177" s="474">
        <f>BA177+O177</f>
        <v>4319</v>
      </c>
      <c r="BG177" s="476">
        <f t="shared" ref="BG177:BG178" si="634">BB177+P177</f>
        <v>366.4</v>
      </c>
      <c r="BH177" s="480">
        <f t="shared" ref="BH177:BH178" si="635">BC177+Q177</f>
        <v>82</v>
      </c>
      <c r="BI177" s="480">
        <f t="shared" ref="BI177:BI178" si="636">BD177+R177</f>
        <v>77.69</v>
      </c>
      <c r="BJ177" s="480">
        <f t="shared" ref="BJ177:BJ178" si="637">BE177+S177</f>
        <v>77.690000000000012</v>
      </c>
      <c r="BK177" s="473">
        <f t="shared" si="511"/>
        <v>1.6999999999999886</v>
      </c>
      <c r="BL177" s="473">
        <f t="shared" si="512"/>
        <v>0.87000000000000455</v>
      </c>
      <c r="BM177" s="473">
        <f t="shared" si="513"/>
        <v>3.9599999999999937</v>
      </c>
      <c r="BN177" s="473">
        <f t="shared" si="514"/>
        <v>3.7600000000000051</v>
      </c>
      <c r="BO177" s="483">
        <v>1</v>
      </c>
      <c r="BP177" s="293"/>
      <c r="BQ177" s="293"/>
      <c r="BR177" s="293"/>
      <c r="BS177" s="293"/>
      <c r="BT177" s="293"/>
      <c r="BU177" s="293"/>
      <c r="BV177" s="293"/>
      <c r="BW177" s="293">
        <v>1</v>
      </c>
      <c r="BX177" s="293"/>
      <c r="BY177" s="293"/>
      <c r="BZ177" s="293"/>
      <c r="CA177" s="293"/>
      <c r="CB177" s="293"/>
      <c r="CC177" s="293"/>
      <c r="CD177" s="293"/>
      <c r="CE177" s="293"/>
      <c r="CF177" s="293"/>
      <c r="CG177" s="293" t="s">
        <v>1162</v>
      </c>
      <c r="CH177" s="293"/>
      <c r="CI177" s="293"/>
      <c r="CJ177" s="294" t="s">
        <v>1159</v>
      </c>
      <c r="CK177" s="294"/>
      <c r="CL177" s="294"/>
      <c r="CM177" s="294"/>
      <c r="CN177" s="294"/>
      <c r="CO177" s="295"/>
      <c r="CP177" s="295"/>
      <c r="CQ177" s="295"/>
      <c r="CR177" s="296"/>
      <c r="CS177" s="297"/>
      <c r="CT177" s="297"/>
      <c r="CU177" s="297"/>
      <c r="CV177" s="297"/>
      <c r="CW177" s="297"/>
      <c r="CX177" s="297"/>
      <c r="CY177" s="297"/>
      <c r="CZ177" s="297"/>
      <c r="DA177" s="297"/>
      <c r="DB177" s="295" t="s">
        <v>1805</v>
      </c>
      <c r="DC177" s="295">
        <v>2</v>
      </c>
      <c r="DD177" s="295"/>
      <c r="DE177" s="295"/>
    </row>
    <row r="178" spans="1:109" ht="21" customHeight="1" thickBot="1">
      <c r="A178" s="299">
        <v>176</v>
      </c>
      <c r="B178" s="300" t="s">
        <v>129</v>
      </c>
      <c r="C178" s="301">
        <v>918</v>
      </c>
      <c r="D178" s="302" t="s">
        <v>8</v>
      </c>
      <c r="E178" s="303" t="s">
        <v>78</v>
      </c>
      <c r="F178" s="304">
        <f>9-LEN(E178)-LEN(SUBSTITUTE(E178,"★",""))</f>
        <v>4</v>
      </c>
      <c r="G178" s="305" t="s">
        <v>71</v>
      </c>
      <c r="H178" s="306">
        <v>35</v>
      </c>
      <c r="I178" s="306">
        <v>12</v>
      </c>
      <c r="J178" s="306">
        <v>15</v>
      </c>
      <c r="K178" s="306">
        <v>24</v>
      </c>
      <c r="L178" s="306">
        <v>36</v>
      </c>
      <c r="M178" s="306" t="s">
        <v>59</v>
      </c>
      <c r="N178" s="307">
        <f t="shared" si="520"/>
        <v>122</v>
      </c>
      <c r="O178" s="308">
        <v>4099</v>
      </c>
      <c r="P178" s="309">
        <v>362.4</v>
      </c>
      <c r="Q178" s="310">
        <v>83.03</v>
      </c>
      <c r="R178" s="310">
        <v>51.8</v>
      </c>
      <c r="S178" s="310">
        <v>79.97</v>
      </c>
      <c r="T178" s="310">
        <v>9.4830000000000005</v>
      </c>
      <c r="U178" s="311">
        <v>4260</v>
      </c>
      <c r="V178" s="312">
        <f>VLOOKUP($U178,计算辅助页面!$Z$5:$AM$26,COLUMN()-20,0)</f>
        <v>6900</v>
      </c>
      <c r="W178" s="312">
        <f>VLOOKUP($U178,计算辅助页面!$Z$5:$AM$26,COLUMN()-20,0)</f>
        <v>11100</v>
      </c>
      <c r="X178" s="307">
        <f>VLOOKUP($U178,计算辅助页面!$Z$5:$AM$26,COLUMN()-20,0)</f>
        <v>16700</v>
      </c>
      <c r="Y178" s="307">
        <f>VLOOKUP($U178,计算辅助页面!$Z$5:$AM$26,COLUMN()-20,0)</f>
        <v>24100</v>
      </c>
      <c r="Z178" s="313">
        <f>VLOOKUP($U178,计算辅助页面!$Z$5:$AM$26,COLUMN()-20,0)</f>
        <v>33500</v>
      </c>
      <c r="AA178" s="307">
        <f>VLOOKUP($U178,计算辅助页面!$Z$5:$AM$26,COLUMN()-20,0)</f>
        <v>47000</v>
      </c>
      <c r="AB178" s="307">
        <f>VLOOKUP($U178,计算辅助页面!$Z$5:$AM$26,COLUMN()-20,0)</f>
        <v>66000</v>
      </c>
      <c r="AC178" s="307">
        <f>VLOOKUP($U178,计算辅助页面!$Z$5:$AM$26,COLUMN()-20,0)</f>
        <v>92500</v>
      </c>
      <c r="AD178" s="307">
        <f>VLOOKUP($U178,计算辅助页面!$Z$5:$AM$26,COLUMN()-20,0)</f>
        <v>129500</v>
      </c>
      <c r="AE178" s="307">
        <f>VLOOKUP($U178,计算辅助页面!$Z$5:$AM$26,COLUMN()-20,0)</f>
        <v>181000</v>
      </c>
      <c r="AF178" s="307">
        <f>VLOOKUP($U178,计算辅助页面!$Z$5:$AM$26,COLUMN()-20,0)</f>
        <v>254000</v>
      </c>
      <c r="AG178" s="307" t="str">
        <f>VLOOKUP($U178,计算辅助页面!$Z$5:$AM$26,COLUMN()-20,0)</f>
        <v>×</v>
      </c>
      <c r="AH178" s="304">
        <f>VLOOKUP($U178,计算辅助页面!$Z$5:$AM$26,COLUMN()-20,0)</f>
        <v>3466240</v>
      </c>
      <c r="AI178" s="314">
        <v>30000</v>
      </c>
      <c r="AJ178" s="315">
        <f>VLOOKUP(D178&amp;E178,计算辅助页面!$V$5:$Y$18,2,0)</f>
        <v>6</v>
      </c>
      <c r="AK178" s="316">
        <f t="shared" si="608"/>
        <v>60000</v>
      </c>
      <c r="AL178" s="316">
        <f>VLOOKUP(D178&amp;E178,计算辅助页面!$V$5:$Y$18,3,0)</f>
        <v>5</v>
      </c>
      <c r="AM178" s="317">
        <f t="shared" si="609"/>
        <v>180000</v>
      </c>
      <c r="AN178" s="317">
        <f>VLOOKUP(D178&amp;E178,计算辅助页面!$V$5:$Y$18,4,0)</f>
        <v>3</v>
      </c>
      <c r="AO178" s="304">
        <f t="shared" si="610"/>
        <v>4080000</v>
      </c>
      <c r="AP178" s="318">
        <f t="shared" si="611"/>
        <v>7546240</v>
      </c>
      <c r="AQ178" s="288" t="s">
        <v>561</v>
      </c>
      <c r="AR178" s="289" t="str">
        <f t="shared" si="621"/>
        <v>918 Spyder</v>
      </c>
      <c r="AS178" s="290" t="s">
        <v>596</v>
      </c>
      <c r="AT178" s="291" t="s">
        <v>649</v>
      </c>
      <c r="AU178" s="427" t="s">
        <v>703</v>
      </c>
      <c r="AV178" s="292">
        <v>14</v>
      </c>
      <c r="AW178" s="292">
        <v>377</v>
      </c>
      <c r="AY178" s="292">
        <v>499</v>
      </c>
      <c r="AZ178" s="292" t="s">
        <v>1479</v>
      </c>
      <c r="BA178" s="477">
        <v>151</v>
      </c>
      <c r="BB178" s="476">
        <v>2.1</v>
      </c>
      <c r="BC178" s="472">
        <v>0.77</v>
      </c>
      <c r="BD178" s="472">
        <v>1.19</v>
      </c>
      <c r="BE178" s="472">
        <v>1.63</v>
      </c>
      <c r="BF178" s="474">
        <f>BA178+O178</f>
        <v>4250</v>
      </c>
      <c r="BG178" s="476">
        <f t="shared" si="634"/>
        <v>364.5</v>
      </c>
      <c r="BH178" s="480">
        <f t="shared" si="635"/>
        <v>83.8</v>
      </c>
      <c r="BI178" s="480">
        <f t="shared" si="636"/>
        <v>52.989999999999995</v>
      </c>
      <c r="BJ178" s="480">
        <f t="shared" si="637"/>
        <v>81.599999999999994</v>
      </c>
      <c r="BK178" s="473">
        <f t="shared" si="511"/>
        <v>2.1000000000000227</v>
      </c>
      <c r="BL178" s="473">
        <f t="shared" si="512"/>
        <v>0.76999999999999602</v>
      </c>
      <c r="BM178" s="473">
        <f t="shared" si="513"/>
        <v>1.1899999999999977</v>
      </c>
      <c r="BN178" s="473">
        <f t="shared" si="514"/>
        <v>1.6299999999999955</v>
      </c>
      <c r="BO178" s="483">
        <v>7</v>
      </c>
      <c r="BP178" s="293"/>
      <c r="BQ178" s="293"/>
      <c r="BR178" s="293"/>
      <c r="BS178" s="293">
        <v>1</v>
      </c>
      <c r="BT178" s="293"/>
      <c r="BU178" s="293"/>
      <c r="BV178" s="293"/>
      <c r="BW178" s="293"/>
      <c r="BX178" s="293"/>
      <c r="BY178" s="293"/>
      <c r="BZ178" s="293"/>
      <c r="CA178" s="293"/>
      <c r="CB178" s="293"/>
      <c r="CC178" s="293"/>
      <c r="CD178" s="293"/>
      <c r="CE178" s="293"/>
      <c r="CF178" s="293">
        <v>1</v>
      </c>
      <c r="CG178" s="293"/>
      <c r="CH178" s="293"/>
      <c r="CI178" s="293">
        <v>1</v>
      </c>
      <c r="CJ178" s="294" t="s">
        <v>1249</v>
      </c>
      <c r="CK178" s="294"/>
      <c r="CL178" s="294"/>
      <c r="CM178" s="294"/>
      <c r="CN178" s="294"/>
      <c r="CO178" s="295"/>
      <c r="CP178" s="295"/>
      <c r="CQ178" s="295"/>
      <c r="CR178" s="296">
        <v>345</v>
      </c>
      <c r="CS178" s="297">
        <v>76.599999999999994</v>
      </c>
      <c r="CT178" s="297">
        <v>41.84</v>
      </c>
      <c r="CU178" s="297">
        <v>66.31</v>
      </c>
      <c r="CV178" s="297">
        <f t="shared" ref="CV178:CY179" si="638">P178-CR178</f>
        <v>17.399999999999977</v>
      </c>
      <c r="CW178" s="297">
        <f t="shared" si="638"/>
        <v>6.4300000000000068</v>
      </c>
      <c r="CX178" s="297">
        <f t="shared" si="638"/>
        <v>9.9599999999999937</v>
      </c>
      <c r="CY178" s="297">
        <f t="shared" si="638"/>
        <v>13.659999999999997</v>
      </c>
      <c r="CZ178" s="297">
        <f>SUM(CV178:CY178)</f>
        <v>47.449999999999974</v>
      </c>
      <c r="DA178" s="297">
        <f>0.32*(P178-CR178)+1.75*(Q178-CS178)+1.13*(R178-CT178)+1.28*(S178-CU178)</f>
        <v>45.560099999999991</v>
      </c>
      <c r="DB178" s="295"/>
      <c r="DC178" s="295"/>
      <c r="DD178" s="295"/>
      <c r="DE178" s="295"/>
    </row>
    <row r="179" spans="1:109" ht="21" customHeight="1">
      <c r="A179" s="268">
        <v>177</v>
      </c>
      <c r="B179" s="338" t="s">
        <v>381</v>
      </c>
      <c r="C179" s="301" t="s">
        <v>777</v>
      </c>
      <c r="D179" s="302" t="s">
        <v>8</v>
      </c>
      <c r="E179" s="303" t="s">
        <v>79</v>
      </c>
      <c r="F179" s="304">
        <f>9-LEN(E179)-LEN(SUBSTITUTE(E179,"★",""))</f>
        <v>3</v>
      </c>
      <c r="G179" s="305" t="s">
        <v>73</v>
      </c>
      <c r="H179" s="330">
        <v>50</v>
      </c>
      <c r="I179" s="306">
        <v>23</v>
      </c>
      <c r="J179" s="306">
        <v>27</v>
      </c>
      <c r="K179" s="306">
        <v>36</v>
      </c>
      <c r="L179" s="306">
        <v>52</v>
      </c>
      <c r="M179" s="330">
        <v>62</v>
      </c>
      <c r="N179" s="307">
        <f t="shared" si="520"/>
        <v>250</v>
      </c>
      <c r="O179" s="339">
        <v>4099</v>
      </c>
      <c r="P179" s="340">
        <v>339.9</v>
      </c>
      <c r="Q179" s="341">
        <v>86.24</v>
      </c>
      <c r="R179" s="341">
        <v>95.92</v>
      </c>
      <c r="S179" s="341">
        <v>84.9</v>
      </c>
      <c r="T179" s="341">
        <v>13.23</v>
      </c>
      <c r="U179" s="332">
        <v>16100</v>
      </c>
      <c r="V179" s="342">
        <f>VLOOKUP($U179,计算辅助页面!$Z$5:$AM$26,COLUMN()-20,0)</f>
        <v>26300</v>
      </c>
      <c r="W179" s="342">
        <f>VLOOKUP($U179,计算辅助页面!$Z$5:$AM$26,COLUMN()-20,0)</f>
        <v>42000</v>
      </c>
      <c r="X179" s="343">
        <f>VLOOKUP($U179,计算辅助页面!$Z$5:$AM$26,COLUMN()-20,0)</f>
        <v>63000</v>
      </c>
      <c r="Y179" s="343">
        <f>VLOOKUP($U179,计算辅助页面!$Z$5:$AM$26,COLUMN()-20,0)</f>
        <v>91000</v>
      </c>
      <c r="Z179" s="344">
        <f>VLOOKUP($U179,计算辅助页面!$Z$5:$AM$26,COLUMN()-20,0)</f>
        <v>127500</v>
      </c>
      <c r="AA179" s="343">
        <f>VLOOKUP($U179,计算辅助页面!$Z$5:$AM$26,COLUMN()-20,0)</f>
        <v>178500</v>
      </c>
      <c r="AB179" s="343">
        <f>VLOOKUP($U179,计算辅助页面!$Z$5:$AM$26,COLUMN()-20,0)</f>
        <v>249500</v>
      </c>
      <c r="AC179" s="343">
        <f>VLOOKUP($U179,计算辅助页面!$Z$5:$AM$26,COLUMN()-20,0)</f>
        <v>349500</v>
      </c>
      <c r="AD179" s="343">
        <f>VLOOKUP($U179,计算辅助页面!$Z$5:$AM$26,COLUMN()-20,0)</f>
        <v>489500</v>
      </c>
      <c r="AE179" s="343">
        <f>VLOOKUP($U179,计算辅助页面!$Z$5:$AM$26,COLUMN()-20,0)</f>
        <v>685000</v>
      </c>
      <c r="AF179" s="343">
        <f>VLOOKUP($U179,计算辅助页面!$Z$5:$AM$26,COLUMN()-20,0)</f>
        <v>959000</v>
      </c>
      <c r="AG179" s="343">
        <f>VLOOKUP($U179,计算辅助页面!$Z$5:$AM$26,COLUMN()-20,0)</f>
        <v>1575000</v>
      </c>
      <c r="AH179" s="304">
        <f>VLOOKUP($U179,计算辅助页面!$Z$5:$AM$26,COLUMN()-20,0)</f>
        <v>19407600</v>
      </c>
      <c r="AI179" s="314">
        <v>80000</v>
      </c>
      <c r="AJ179" s="315">
        <f>VLOOKUP(D179&amp;E179,计算辅助页面!$V$5:$Y$18,2,0)</f>
        <v>6</v>
      </c>
      <c r="AK179" s="316">
        <f t="shared" si="608"/>
        <v>160000</v>
      </c>
      <c r="AL179" s="316">
        <f>VLOOKUP(D179&amp;E179,计算辅助页面!$V$5:$Y$18,3,0)</f>
        <v>5</v>
      </c>
      <c r="AM179" s="317">
        <f t="shared" si="609"/>
        <v>480000</v>
      </c>
      <c r="AN179" s="317">
        <f>VLOOKUP(D179&amp;E179,计算辅助页面!$V$5:$Y$18,4,0)</f>
        <v>4</v>
      </c>
      <c r="AO179" s="304">
        <f t="shared" si="610"/>
        <v>12800000</v>
      </c>
      <c r="AP179" s="318">
        <f t="shared" si="611"/>
        <v>32207600</v>
      </c>
      <c r="AQ179" s="288" t="s">
        <v>1013</v>
      </c>
      <c r="AR179" s="289" t="str">
        <f t="shared" si="621"/>
        <v>Dendrobium</v>
      </c>
      <c r="AS179" s="290" t="s">
        <v>932</v>
      </c>
      <c r="AT179" s="291" t="s">
        <v>628</v>
      </c>
      <c r="AU179" s="427" t="s">
        <v>703</v>
      </c>
      <c r="AV179" s="292">
        <v>17</v>
      </c>
      <c r="AW179" s="292">
        <v>354</v>
      </c>
      <c r="AX179" s="292">
        <v>363</v>
      </c>
      <c r="AY179" s="292">
        <v>474</v>
      </c>
      <c r="AZ179" s="292" t="s">
        <v>1479</v>
      </c>
      <c r="BA179" s="477">
        <v>209</v>
      </c>
      <c r="BB179" s="476">
        <v>2.4</v>
      </c>
      <c r="BC179" s="472">
        <v>1.1599999999999999</v>
      </c>
      <c r="BD179" s="472">
        <v>5.13</v>
      </c>
      <c r="BE179" s="472">
        <v>3.11</v>
      </c>
      <c r="BF179" s="474">
        <f>BA179+O179</f>
        <v>4308</v>
      </c>
      <c r="BG179" s="476">
        <f t="shared" ref="BG179" si="639">BB179+P179</f>
        <v>342.29999999999995</v>
      </c>
      <c r="BH179" s="480">
        <f t="shared" ref="BH179" si="640">BC179+Q179</f>
        <v>87.399999999999991</v>
      </c>
      <c r="BI179" s="480">
        <f t="shared" ref="BI179" si="641">BD179+R179</f>
        <v>101.05</v>
      </c>
      <c r="BJ179" s="480">
        <f t="shared" ref="BJ179" si="642">BE179+S179</f>
        <v>88.01</v>
      </c>
      <c r="BK179" s="473">
        <f t="shared" si="511"/>
        <v>2.3999999999999773</v>
      </c>
      <c r="BL179" s="473">
        <f t="shared" si="512"/>
        <v>1.1599999999999966</v>
      </c>
      <c r="BM179" s="473">
        <f t="shared" si="513"/>
        <v>5.1299999999999955</v>
      </c>
      <c r="BN179" s="473">
        <f t="shared" si="514"/>
        <v>3.1099999999999994</v>
      </c>
      <c r="BO179" s="483">
        <v>8</v>
      </c>
      <c r="BP179" s="293"/>
      <c r="BQ179" s="293"/>
      <c r="BR179" s="293"/>
      <c r="BS179" s="293">
        <v>1</v>
      </c>
      <c r="BT179" s="293"/>
      <c r="BU179" s="293"/>
      <c r="BV179" s="293"/>
      <c r="BW179" s="293"/>
      <c r="BX179" s="293"/>
      <c r="BY179" s="293"/>
      <c r="BZ179" s="293"/>
      <c r="CA179" s="293"/>
      <c r="CB179" s="293"/>
      <c r="CC179" s="293"/>
      <c r="CD179" s="293"/>
      <c r="CE179" s="293"/>
      <c r="CF179" s="293"/>
      <c r="CG179" s="293"/>
      <c r="CH179" s="293"/>
      <c r="CI179" s="293">
        <v>1</v>
      </c>
      <c r="CJ179" s="294" t="s">
        <v>1509</v>
      </c>
      <c r="CK179" s="294"/>
      <c r="CL179" s="294"/>
      <c r="CM179" s="294"/>
      <c r="CN179" s="294"/>
      <c r="CO179" s="295"/>
      <c r="CP179" s="295"/>
      <c r="CQ179" s="295"/>
      <c r="CR179" s="296">
        <v>320</v>
      </c>
      <c r="CS179" s="297">
        <v>76.599999999999994</v>
      </c>
      <c r="CT179" s="297">
        <v>53.29</v>
      </c>
      <c r="CU179" s="297">
        <v>59.03</v>
      </c>
      <c r="CV179" s="297">
        <f t="shared" si="638"/>
        <v>19.899999999999977</v>
      </c>
      <c r="CW179" s="297">
        <f t="shared" si="638"/>
        <v>9.64</v>
      </c>
      <c r="CX179" s="297">
        <f t="shared" si="638"/>
        <v>42.63</v>
      </c>
      <c r="CY179" s="297">
        <f t="shared" si="638"/>
        <v>25.870000000000005</v>
      </c>
      <c r="CZ179" s="297">
        <f>SUM(CV179:CY179)</f>
        <v>98.039999999999992</v>
      </c>
      <c r="DA179" s="297">
        <f>0.32*(P179-CR179)+1.75*(Q179-CS179)+1.13*(R179-CT179)+1.28*(S179-CU179)</f>
        <v>104.5235</v>
      </c>
      <c r="DB179" s="295"/>
      <c r="DC179" s="295"/>
      <c r="DD179" s="295"/>
      <c r="DE179" s="295"/>
    </row>
    <row r="180" spans="1:109" ht="21" customHeight="1" thickBot="1">
      <c r="A180" s="299">
        <v>178</v>
      </c>
      <c r="B180" s="338" t="s">
        <v>1235</v>
      </c>
      <c r="C180" s="301" t="s">
        <v>1236</v>
      </c>
      <c r="D180" s="302" t="s">
        <v>8</v>
      </c>
      <c r="E180" s="303" t="s">
        <v>79</v>
      </c>
      <c r="F180" s="327"/>
      <c r="G180" s="328"/>
      <c r="H180" s="330">
        <v>70</v>
      </c>
      <c r="I180" s="330">
        <v>23</v>
      </c>
      <c r="J180" s="330">
        <v>27</v>
      </c>
      <c r="K180" s="330">
        <v>36</v>
      </c>
      <c r="L180" s="330">
        <v>52</v>
      </c>
      <c r="M180" s="330">
        <v>59</v>
      </c>
      <c r="N180" s="343">
        <f t="shared" si="520"/>
        <v>267</v>
      </c>
      <c r="O180" s="339">
        <v>4108</v>
      </c>
      <c r="P180" s="340">
        <v>344.3</v>
      </c>
      <c r="Q180" s="341">
        <v>90.03</v>
      </c>
      <c r="R180" s="341">
        <v>94.15</v>
      </c>
      <c r="S180" s="341">
        <v>69.94</v>
      </c>
      <c r="T180" s="341"/>
      <c r="U180" s="332">
        <v>16100</v>
      </c>
      <c r="V180" s="342">
        <f>VLOOKUP($U180,计算辅助页面!$Z$5:$AM$26,COLUMN()-20,0)</f>
        <v>26300</v>
      </c>
      <c r="W180" s="342">
        <f>VLOOKUP($U180,计算辅助页面!$Z$5:$AM$26,COLUMN()-20,0)</f>
        <v>42000</v>
      </c>
      <c r="X180" s="343">
        <f>VLOOKUP($U180,计算辅助页面!$Z$5:$AM$26,COLUMN()-20,0)</f>
        <v>63000</v>
      </c>
      <c r="Y180" s="343">
        <f>VLOOKUP($U180,计算辅助页面!$Z$5:$AM$26,COLUMN()-20,0)</f>
        <v>91000</v>
      </c>
      <c r="Z180" s="344">
        <f>VLOOKUP($U180,计算辅助页面!$Z$5:$AM$26,COLUMN()-20,0)</f>
        <v>127500</v>
      </c>
      <c r="AA180" s="343">
        <f>VLOOKUP($U180,计算辅助页面!$Z$5:$AM$26,COLUMN()-20,0)</f>
        <v>178500</v>
      </c>
      <c r="AB180" s="343">
        <f>VLOOKUP($U180,计算辅助页面!$Z$5:$AM$26,COLUMN()-20,0)</f>
        <v>249500</v>
      </c>
      <c r="AC180" s="343">
        <f>VLOOKUP($U180,计算辅助页面!$Z$5:$AM$26,COLUMN()-20,0)</f>
        <v>349500</v>
      </c>
      <c r="AD180" s="343">
        <f>VLOOKUP($U180,计算辅助页面!$Z$5:$AM$26,COLUMN()-20,0)</f>
        <v>489500</v>
      </c>
      <c r="AE180" s="343">
        <f>VLOOKUP($U180,计算辅助页面!$Z$5:$AM$26,COLUMN()-20,0)</f>
        <v>685000</v>
      </c>
      <c r="AF180" s="343">
        <f>VLOOKUP($U180,计算辅助页面!$Z$5:$AM$26,COLUMN()-20,0)</f>
        <v>959000</v>
      </c>
      <c r="AG180" s="343">
        <f>VLOOKUP($U180,计算辅助页面!$Z$5:$AM$26,COLUMN()-20,0)</f>
        <v>1575000</v>
      </c>
      <c r="AH180" s="304">
        <f>VLOOKUP($U180,计算辅助页面!$Z$5:$AM$26,COLUMN()-20,0)</f>
        <v>19407600</v>
      </c>
      <c r="AI180" s="314">
        <v>80000</v>
      </c>
      <c r="AJ180" s="315">
        <f>VLOOKUP(D180&amp;E180,计算辅助页面!$V$5:$Y$18,2,0)</f>
        <v>6</v>
      </c>
      <c r="AK180" s="316">
        <f t="shared" si="608"/>
        <v>160000</v>
      </c>
      <c r="AL180" s="316">
        <f>VLOOKUP(D180&amp;E180,计算辅助页面!$V$5:$Y$18,3,0)</f>
        <v>5</v>
      </c>
      <c r="AM180" s="317">
        <f t="shared" si="609"/>
        <v>480000</v>
      </c>
      <c r="AN180" s="317">
        <f>VLOOKUP(D180&amp;E180,计算辅助页面!$V$5:$Y$18,4,0)</f>
        <v>4</v>
      </c>
      <c r="AO180" s="304">
        <f t="shared" si="610"/>
        <v>12800000</v>
      </c>
      <c r="AP180" s="318">
        <f t="shared" si="611"/>
        <v>32207600</v>
      </c>
      <c r="AQ180" s="288" t="s">
        <v>1012</v>
      </c>
      <c r="AR180" s="289" t="str">
        <f t="shared" si="621"/>
        <v>9x8</v>
      </c>
      <c r="AS180" s="290" t="s">
        <v>1227</v>
      </c>
      <c r="AT180" s="291" t="s">
        <v>1236</v>
      </c>
      <c r="AU180" s="427" t="s">
        <v>703</v>
      </c>
      <c r="AW180" s="292">
        <v>358</v>
      </c>
      <c r="AY180" s="292">
        <v>468</v>
      </c>
      <c r="AZ180" s="292" t="s">
        <v>1185</v>
      </c>
      <c r="BA180" s="477">
        <v>158</v>
      </c>
      <c r="BB180" s="476">
        <v>1.7</v>
      </c>
      <c r="BC180" s="472">
        <v>0.97</v>
      </c>
      <c r="BD180" s="472">
        <v>3.89</v>
      </c>
      <c r="BE180" s="472">
        <v>2.57</v>
      </c>
      <c r="BF180" s="474">
        <f>BA180+O180</f>
        <v>4266</v>
      </c>
      <c r="BG180" s="476">
        <f t="shared" ref="BG180" si="643">BB180+P180</f>
        <v>346</v>
      </c>
      <c r="BH180" s="480">
        <f t="shared" ref="BH180" si="644">BC180+Q180</f>
        <v>91</v>
      </c>
      <c r="BI180" s="480">
        <f t="shared" ref="BI180" si="645">BD180+R180</f>
        <v>98.04</v>
      </c>
      <c r="BJ180" s="480">
        <f t="shared" ref="BJ180" si="646">BE180+S180</f>
        <v>72.509999999999991</v>
      </c>
      <c r="BK180" s="473">
        <f t="shared" si="511"/>
        <v>1.6999999999999886</v>
      </c>
      <c r="BL180" s="473">
        <f t="shared" si="512"/>
        <v>0.96999999999999886</v>
      </c>
      <c r="BM180" s="473">
        <f t="shared" si="513"/>
        <v>3.8900000000000006</v>
      </c>
      <c r="BN180" s="473">
        <f t="shared" si="514"/>
        <v>2.5699999999999932</v>
      </c>
      <c r="BO180" s="483">
        <v>5</v>
      </c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/>
      <c r="CB180" s="293">
        <v>1</v>
      </c>
      <c r="CC180" s="293"/>
      <c r="CD180" s="293"/>
      <c r="CE180" s="293"/>
      <c r="CF180" s="293"/>
      <c r="CG180" s="293"/>
      <c r="CH180" s="293"/>
      <c r="CI180" s="293"/>
      <c r="CJ180" s="294" t="s">
        <v>779</v>
      </c>
      <c r="CK180" s="294"/>
      <c r="CL180" s="294"/>
      <c r="CM180" s="294"/>
      <c r="CN180" s="294"/>
      <c r="CO180" s="295"/>
      <c r="CP180" s="295"/>
      <c r="CQ180" s="295"/>
      <c r="CR180" s="296"/>
      <c r="CS180" s="297"/>
      <c r="CT180" s="297"/>
      <c r="CU180" s="297"/>
      <c r="CV180" s="297"/>
      <c r="CW180" s="297"/>
      <c r="CX180" s="297"/>
      <c r="CY180" s="297"/>
      <c r="CZ180" s="297"/>
      <c r="DA180" s="297"/>
      <c r="DB180" s="295" t="s">
        <v>1805</v>
      </c>
      <c r="DC180" s="295">
        <v>2</v>
      </c>
      <c r="DD180" s="295"/>
      <c r="DE180" s="295"/>
    </row>
    <row r="181" spans="1:109" ht="21" customHeight="1">
      <c r="A181" s="268">
        <v>179</v>
      </c>
      <c r="B181" s="338" t="s">
        <v>1402</v>
      </c>
      <c r="C181" s="301" t="s">
        <v>1403</v>
      </c>
      <c r="D181" s="302" t="s">
        <v>8</v>
      </c>
      <c r="E181" s="303" t="s">
        <v>79</v>
      </c>
      <c r="F181" s="327"/>
      <c r="G181" s="328"/>
      <c r="H181" s="330">
        <v>70</v>
      </c>
      <c r="I181" s="330">
        <v>23</v>
      </c>
      <c r="J181" s="330">
        <v>27</v>
      </c>
      <c r="K181" s="330">
        <v>36</v>
      </c>
      <c r="L181" s="330">
        <v>52</v>
      </c>
      <c r="M181" s="330">
        <v>59</v>
      </c>
      <c r="N181" s="343">
        <f t="shared" si="520"/>
        <v>267</v>
      </c>
      <c r="O181" s="339">
        <v>4109</v>
      </c>
      <c r="P181" s="340">
        <v>361.9</v>
      </c>
      <c r="Q181" s="341">
        <v>80.650000000000006</v>
      </c>
      <c r="R181" s="341">
        <v>75.77</v>
      </c>
      <c r="S181" s="341">
        <v>78.17</v>
      </c>
      <c r="T181" s="341"/>
      <c r="U181" s="332">
        <v>16100</v>
      </c>
      <c r="V181" s="342">
        <f>VLOOKUP($U181,计算辅助页面!$Z$5:$AM$26,COLUMN()-20,0)</f>
        <v>26300</v>
      </c>
      <c r="W181" s="342">
        <f>VLOOKUP($U181,计算辅助页面!$Z$5:$AM$26,COLUMN()-20,0)</f>
        <v>42000</v>
      </c>
      <c r="X181" s="343">
        <f>VLOOKUP($U181,计算辅助页面!$Z$5:$AM$26,COLUMN()-20,0)</f>
        <v>63000</v>
      </c>
      <c r="Y181" s="343">
        <f>VLOOKUP($U181,计算辅助页面!$Z$5:$AM$26,COLUMN()-20,0)</f>
        <v>91000</v>
      </c>
      <c r="Z181" s="344">
        <f>VLOOKUP($U181,计算辅助页面!$Z$5:$AM$26,COLUMN()-20,0)</f>
        <v>127500</v>
      </c>
      <c r="AA181" s="343">
        <f>VLOOKUP($U181,计算辅助页面!$Z$5:$AM$26,COLUMN()-20,0)</f>
        <v>178500</v>
      </c>
      <c r="AB181" s="343">
        <f>VLOOKUP($U181,计算辅助页面!$Z$5:$AM$26,COLUMN()-20,0)</f>
        <v>249500</v>
      </c>
      <c r="AC181" s="343">
        <f>VLOOKUP($U181,计算辅助页面!$Z$5:$AM$26,COLUMN()-20,0)</f>
        <v>349500</v>
      </c>
      <c r="AD181" s="343">
        <f>VLOOKUP($U181,计算辅助页面!$Z$5:$AM$26,COLUMN()-20,0)</f>
        <v>489500</v>
      </c>
      <c r="AE181" s="343">
        <f>VLOOKUP($U181,计算辅助页面!$Z$5:$AM$26,COLUMN()-20,0)</f>
        <v>685000</v>
      </c>
      <c r="AF181" s="343">
        <f>VLOOKUP($U181,计算辅助页面!$Z$5:$AM$26,COLUMN()-20,0)</f>
        <v>959000</v>
      </c>
      <c r="AG181" s="343">
        <f>VLOOKUP($U181,计算辅助页面!$Z$5:$AM$26,COLUMN()-20,0)</f>
        <v>1575000</v>
      </c>
      <c r="AH181" s="304">
        <f>VLOOKUP($U181,计算辅助页面!$Z$5:$AM$26,COLUMN()-20,0)</f>
        <v>19407600</v>
      </c>
      <c r="AI181" s="314">
        <v>80000</v>
      </c>
      <c r="AJ181" s="315">
        <f>VLOOKUP(D181&amp;E181,计算辅助页面!$V$5:$Y$18,2,0)</f>
        <v>6</v>
      </c>
      <c r="AK181" s="316">
        <f t="shared" si="608"/>
        <v>160000</v>
      </c>
      <c r="AL181" s="316">
        <f>VLOOKUP(D181&amp;E181,计算辅助页面!$V$5:$Y$18,3,0)</f>
        <v>5</v>
      </c>
      <c r="AM181" s="317">
        <f t="shared" si="609"/>
        <v>480000</v>
      </c>
      <c r="AN181" s="317">
        <f>VLOOKUP(D181&amp;E181,计算辅助页面!$V$5:$Y$18,4,0)</f>
        <v>4</v>
      </c>
      <c r="AO181" s="304">
        <f t="shared" si="610"/>
        <v>12800000</v>
      </c>
      <c r="AP181" s="318">
        <f t="shared" si="611"/>
        <v>32207600</v>
      </c>
      <c r="AQ181" s="288" t="s">
        <v>566</v>
      </c>
      <c r="AR181" s="289" t="str">
        <f t="shared" si="621"/>
        <v>DBS GT Zagato</v>
      </c>
      <c r="AS181" s="290" t="s">
        <v>1392</v>
      </c>
      <c r="AT181" s="291" t="s">
        <v>1644</v>
      </c>
      <c r="AU181" s="427" t="s">
        <v>703</v>
      </c>
      <c r="AW181" s="292">
        <v>376</v>
      </c>
      <c r="AY181" s="292">
        <v>498</v>
      </c>
      <c r="AZ181" s="292" t="s">
        <v>1404</v>
      </c>
      <c r="BA181" s="481">
        <f>BF181-O181</f>
        <v>218</v>
      </c>
      <c r="BB181" s="476">
        <f>BK181</f>
        <v>2.6000000000000227</v>
      </c>
      <c r="BC181" s="472">
        <f t="shared" ref="BC181" si="647">BL181</f>
        <v>1.3499999999999943</v>
      </c>
      <c r="BD181" s="472">
        <f t="shared" ref="BD181" si="648">BM181</f>
        <v>2.4200000000000017</v>
      </c>
      <c r="BE181" s="472">
        <f t="shared" ref="BE181" si="649">BN181</f>
        <v>3.4299999999999926</v>
      </c>
      <c r="BF181" s="474">
        <v>4327</v>
      </c>
      <c r="BG181" s="476">
        <v>364.5</v>
      </c>
      <c r="BH181" s="480">
        <v>82</v>
      </c>
      <c r="BI181" s="480">
        <v>78.19</v>
      </c>
      <c r="BJ181" s="480">
        <v>81.599999999999994</v>
      </c>
      <c r="BK181" s="473">
        <f t="shared" si="511"/>
        <v>2.6000000000000227</v>
      </c>
      <c r="BL181" s="473">
        <f t="shared" si="512"/>
        <v>1.3499999999999943</v>
      </c>
      <c r="BM181" s="473">
        <f t="shared" si="513"/>
        <v>2.4200000000000017</v>
      </c>
      <c r="BN181" s="473">
        <f t="shared" si="514"/>
        <v>3.4299999999999926</v>
      </c>
      <c r="BO181" s="483">
        <v>4</v>
      </c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/>
      <c r="CB181" s="293">
        <v>1</v>
      </c>
      <c r="CC181" s="293"/>
      <c r="CD181" s="293"/>
      <c r="CE181" s="293"/>
      <c r="CF181" s="293"/>
      <c r="CG181" s="293"/>
      <c r="CH181" s="293"/>
      <c r="CI181" s="293"/>
      <c r="CJ181" s="294" t="s">
        <v>1415</v>
      </c>
      <c r="CK181" s="294"/>
      <c r="CL181" s="294"/>
      <c r="CM181" s="294"/>
      <c r="CN181" s="294"/>
      <c r="CO181" s="295"/>
      <c r="CP181" s="295"/>
      <c r="CQ181" s="295"/>
      <c r="CR181" s="296"/>
      <c r="CS181" s="297"/>
      <c r="CT181" s="297"/>
      <c r="CU181" s="297"/>
      <c r="CV181" s="297"/>
      <c r="CW181" s="297"/>
      <c r="CX181" s="297"/>
      <c r="CY181" s="297"/>
      <c r="CZ181" s="297"/>
      <c r="DA181" s="297"/>
      <c r="DB181" s="295" t="s">
        <v>1805</v>
      </c>
      <c r="DC181" s="295">
        <v>2</v>
      </c>
      <c r="DD181" s="295"/>
      <c r="DE181" s="295"/>
    </row>
    <row r="182" spans="1:109" ht="21" customHeight="1" thickBot="1">
      <c r="A182" s="299">
        <v>180</v>
      </c>
      <c r="B182" s="338" t="s">
        <v>162</v>
      </c>
      <c r="C182" s="301">
        <v>570</v>
      </c>
      <c r="D182" s="302" t="s">
        <v>8</v>
      </c>
      <c r="E182" s="303" t="s">
        <v>79</v>
      </c>
      <c r="F182" s="304">
        <f>9-LEN(E182)-LEN(SUBSTITUTE(E182,"★",""))</f>
        <v>3</v>
      </c>
      <c r="G182" s="305" t="s">
        <v>73</v>
      </c>
      <c r="H182" s="306">
        <v>50</v>
      </c>
      <c r="I182" s="306">
        <v>12</v>
      </c>
      <c r="J182" s="306">
        <v>15</v>
      </c>
      <c r="K182" s="306">
        <v>24</v>
      </c>
      <c r="L182" s="306">
        <v>37</v>
      </c>
      <c r="M182" s="306">
        <v>45</v>
      </c>
      <c r="N182" s="307">
        <f t="shared" si="520"/>
        <v>183</v>
      </c>
      <c r="O182" s="339">
        <v>4116</v>
      </c>
      <c r="P182" s="340">
        <v>377.2</v>
      </c>
      <c r="Q182" s="341">
        <v>79.23</v>
      </c>
      <c r="R182" s="341">
        <v>66.06</v>
      </c>
      <c r="S182" s="341">
        <v>64.75</v>
      </c>
      <c r="T182" s="341">
        <v>6.2000000000000011</v>
      </c>
      <c r="U182" s="311">
        <v>16100</v>
      </c>
      <c r="V182" s="312">
        <f>VLOOKUP($U182,计算辅助页面!$Z$5:$AM$26,COLUMN()-20,0)</f>
        <v>26300</v>
      </c>
      <c r="W182" s="312">
        <f>VLOOKUP($U182,计算辅助页面!$Z$5:$AM$26,COLUMN()-20,0)</f>
        <v>42000</v>
      </c>
      <c r="X182" s="307">
        <f>VLOOKUP($U182,计算辅助页面!$Z$5:$AM$26,COLUMN()-20,0)</f>
        <v>63000</v>
      </c>
      <c r="Y182" s="307">
        <f>VLOOKUP($U182,计算辅助页面!$Z$5:$AM$26,COLUMN()-20,0)</f>
        <v>91000</v>
      </c>
      <c r="Z182" s="313">
        <f>VLOOKUP($U182,计算辅助页面!$Z$5:$AM$26,COLUMN()-20,0)</f>
        <v>127500</v>
      </c>
      <c r="AA182" s="307">
        <f>VLOOKUP($U182,计算辅助页面!$Z$5:$AM$26,COLUMN()-20,0)</f>
        <v>178500</v>
      </c>
      <c r="AB182" s="307">
        <f>VLOOKUP($U182,计算辅助页面!$Z$5:$AM$26,COLUMN()-20,0)</f>
        <v>249500</v>
      </c>
      <c r="AC182" s="307">
        <f>VLOOKUP($U182,计算辅助页面!$Z$5:$AM$26,COLUMN()-20,0)</f>
        <v>349500</v>
      </c>
      <c r="AD182" s="307">
        <f>VLOOKUP($U182,计算辅助页面!$Z$5:$AM$26,COLUMN()-20,0)</f>
        <v>489500</v>
      </c>
      <c r="AE182" s="307">
        <f>VLOOKUP($U182,计算辅助页面!$Z$5:$AM$26,COLUMN()-20,0)</f>
        <v>685000</v>
      </c>
      <c r="AF182" s="307">
        <f>VLOOKUP($U182,计算辅助页面!$Z$5:$AM$26,COLUMN()-20,0)</f>
        <v>959000</v>
      </c>
      <c r="AG182" s="307">
        <f>VLOOKUP($U182,计算辅助页面!$Z$5:$AM$26,COLUMN()-20,0)</f>
        <v>1575000</v>
      </c>
      <c r="AH182" s="304">
        <f>VLOOKUP($U182,计算辅助页面!$Z$5:$AM$26,COLUMN()-20,0)</f>
        <v>19407600</v>
      </c>
      <c r="AI182" s="314">
        <v>80000</v>
      </c>
      <c r="AJ182" s="315">
        <f>VLOOKUP(D182&amp;E182,计算辅助页面!$V$5:$Y$18,2,0)</f>
        <v>6</v>
      </c>
      <c r="AK182" s="316">
        <f t="shared" si="608"/>
        <v>160000</v>
      </c>
      <c r="AL182" s="316">
        <f>VLOOKUP(D182&amp;E182,计算辅助页面!$V$5:$Y$18,3,0)</f>
        <v>5</v>
      </c>
      <c r="AM182" s="317">
        <f t="shared" si="609"/>
        <v>480000</v>
      </c>
      <c r="AN182" s="317">
        <f>VLOOKUP(D182&amp;E182,计算辅助页面!$V$5:$Y$18,4,0)</f>
        <v>4</v>
      </c>
      <c r="AO182" s="304">
        <f t="shared" si="610"/>
        <v>12800000</v>
      </c>
      <c r="AP182" s="318">
        <f t="shared" si="611"/>
        <v>32207600</v>
      </c>
      <c r="AQ182" s="288" t="s">
        <v>568</v>
      </c>
      <c r="AR182" s="289" t="str">
        <f t="shared" si="621"/>
        <v>570S Spider</v>
      </c>
      <c r="AS182" s="290" t="s">
        <v>830</v>
      </c>
      <c r="AT182" s="291" t="s">
        <v>669</v>
      </c>
      <c r="AU182" s="427" t="s">
        <v>703</v>
      </c>
      <c r="AV182" s="292">
        <v>17</v>
      </c>
      <c r="AW182" s="292">
        <v>393</v>
      </c>
      <c r="AY182" s="292">
        <v>526</v>
      </c>
      <c r="AZ182" s="292" t="s">
        <v>1479</v>
      </c>
      <c r="BA182" s="481">
        <v>216</v>
      </c>
      <c r="BB182" s="476">
        <v>2.5</v>
      </c>
      <c r="BC182" s="472">
        <v>0.97</v>
      </c>
      <c r="BD182" s="472">
        <v>2.4</v>
      </c>
      <c r="BE182" s="472">
        <v>2.09</v>
      </c>
      <c r="BF182" s="474">
        <f>BA182+O182</f>
        <v>4332</v>
      </c>
      <c r="BG182" s="476">
        <f t="shared" ref="BG182:BG184" si="650">BB182+P182</f>
        <v>379.7</v>
      </c>
      <c r="BH182" s="480">
        <f t="shared" ref="BH182:BH184" si="651">BC182+Q182</f>
        <v>80.2</v>
      </c>
      <c r="BI182" s="480">
        <f t="shared" ref="BI182:BI184" si="652">BD182+R182</f>
        <v>68.460000000000008</v>
      </c>
      <c r="BJ182" s="480">
        <f t="shared" ref="BJ182:BJ184" si="653">BE182+S182</f>
        <v>66.84</v>
      </c>
      <c r="BK182" s="473">
        <f t="shared" si="511"/>
        <v>2.5</v>
      </c>
      <c r="BL182" s="473">
        <f t="shared" si="512"/>
        <v>0.96999999999999886</v>
      </c>
      <c r="BM182" s="473">
        <f t="shared" si="513"/>
        <v>2.4000000000000057</v>
      </c>
      <c r="BN182" s="473">
        <f t="shared" si="514"/>
        <v>2.0900000000000034</v>
      </c>
      <c r="BO182" s="483">
        <v>1</v>
      </c>
      <c r="BP182" s="293"/>
      <c r="BQ182" s="293"/>
      <c r="BR182" s="293"/>
      <c r="BS182" s="293">
        <v>1</v>
      </c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>
        <v>1</v>
      </c>
      <c r="CE182" s="293"/>
      <c r="CF182" s="293"/>
      <c r="CG182" s="293" t="s">
        <v>1420</v>
      </c>
      <c r="CH182" s="293"/>
      <c r="CI182" s="293">
        <v>1</v>
      </c>
      <c r="CJ182" s="294" t="s">
        <v>1138</v>
      </c>
      <c r="CK182" s="294"/>
      <c r="CL182" s="294"/>
      <c r="CM182" s="294"/>
      <c r="CN182" s="294"/>
      <c r="CO182" s="295"/>
      <c r="CP182" s="295"/>
      <c r="CQ182" s="295"/>
      <c r="CR182" s="296">
        <v>356</v>
      </c>
      <c r="CS182" s="297">
        <v>71.2</v>
      </c>
      <c r="CT182" s="297">
        <v>46.08</v>
      </c>
      <c r="CU182" s="297">
        <v>47.38</v>
      </c>
      <c r="CV182" s="297">
        <f t="shared" ref="CV182:CY185" si="654">P182-CR182</f>
        <v>21.199999999999989</v>
      </c>
      <c r="CW182" s="297">
        <f t="shared" si="654"/>
        <v>8.0300000000000011</v>
      </c>
      <c r="CX182" s="297">
        <f t="shared" si="654"/>
        <v>19.980000000000004</v>
      </c>
      <c r="CY182" s="297">
        <f t="shared" si="654"/>
        <v>17.369999999999997</v>
      </c>
      <c r="CZ182" s="297">
        <f>SUM(CV182:CY182)</f>
        <v>66.579999999999984</v>
      </c>
      <c r="DA182" s="297">
        <f>0.32*(P182-CR182)+1.75*(Q182-CS182)+1.13*(R182-CT182)+1.28*(S182-CU182)</f>
        <v>65.647499999999994</v>
      </c>
      <c r="DB182" s="295" t="s">
        <v>1805</v>
      </c>
      <c r="DC182" s="295">
        <v>1</v>
      </c>
      <c r="DD182" s="295"/>
      <c r="DE182" s="295"/>
    </row>
    <row r="183" spans="1:109" ht="21" customHeight="1">
      <c r="A183" s="268">
        <v>181</v>
      </c>
      <c r="B183" s="319" t="s">
        <v>1818</v>
      </c>
      <c r="C183" s="301" t="s">
        <v>1810</v>
      </c>
      <c r="D183" s="352" t="s">
        <v>198</v>
      </c>
      <c r="E183" s="353" t="s">
        <v>190</v>
      </c>
      <c r="F183" s="387"/>
      <c r="G183" s="335"/>
      <c r="H183" s="330">
        <v>70</v>
      </c>
      <c r="I183" s="330">
        <v>23</v>
      </c>
      <c r="J183" s="330">
        <v>27</v>
      </c>
      <c r="K183" s="330">
        <v>36</v>
      </c>
      <c r="L183" s="330">
        <v>52</v>
      </c>
      <c r="M183" s="330">
        <v>59</v>
      </c>
      <c r="N183" s="343">
        <f t="shared" ref="N183" si="655">IF(COUNTBLANK(H183:M183),"",SUM(H183:M183))</f>
        <v>267</v>
      </c>
      <c r="O183" s="374">
        <v>4125</v>
      </c>
      <c r="P183" s="375">
        <v>365.4</v>
      </c>
      <c r="Q183" s="376">
        <v>89.37</v>
      </c>
      <c r="R183" s="376">
        <v>64.44</v>
      </c>
      <c r="S183" s="376">
        <v>45.9</v>
      </c>
      <c r="T183" s="376"/>
      <c r="U183" s="332">
        <v>16100</v>
      </c>
      <c r="V183" s="342">
        <f>VLOOKUP($U183,计算辅助页面!$Z$5:$AM$26,COLUMN()-20,0)</f>
        <v>26300</v>
      </c>
      <c r="W183" s="342">
        <f>VLOOKUP($U183,计算辅助页面!$Z$5:$AM$26,COLUMN()-20,0)</f>
        <v>42000</v>
      </c>
      <c r="X183" s="343">
        <f>VLOOKUP($U183,计算辅助页面!$Z$5:$AM$26,COLUMN()-20,0)</f>
        <v>63000</v>
      </c>
      <c r="Y183" s="343">
        <f>VLOOKUP($U183,计算辅助页面!$Z$5:$AM$26,COLUMN()-20,0)</f>
        <v>91000</v>
      </c>
      <c r="Z183" s="344">
        <f>VLOOKUP($U183,计算辅助页面!$Z$5:$AM$26,COLUMN()-20,0)</f>
        <v>127500</v>
      </c>
      <c r="AA183" s="343">
        <f>VLOOKUP($U183,计算辅助页面!$Z$5:$AM$26,COLUMN()-20,0)</f>
        <v>178500</v>
      </c>
      <c r="AB183" s="343">
        <f>VLOOKUP($U183,计算辅助页面!$Z$5:$AM$26,COLUMN()-20,0)</f>
        <v>249500</v>
      </c>
      <c r="AC183" s="343">
        <f>VLOOKUP($U183,计算辅助页面!$Z$5:$AM$26,COLUMN()-20,0)</f>
        <v>349500</v>
      </c>
      <c r="AD183" s="343">
        <f>VLOOKUP($U183,计算辅助页面!$Z$5:$AM$26,COLUMN()-20,0)</f>
        <v>489500</v>
      </c>
      <c r="AE183" s="343">
        <f>VLOOKUP($U183,计算辅助页面!$Z$5:$AM$26,COLUMN()-20,0)</f>
        <v>685000</v>
      </c>
      <c r="AF183" s="343">
        <f>VLOOKUP($U183,计算辅助页面!$Z$5:$AM$26,COLUMN()-20,0)</f>
        <v>959000</v>
      </c>
      <c r="AG183" s="343">
        <f>VLOOKUP($U183,计算辅助页面!$Z$5:$AM$26,COLUMN()-20,0)</f>
        <v>1575000</v>
      </c>
      <c r="AH183" s="304">
        <f>VLOOKUP($U183,计算辅助页面!$Z$5:$AM$26,COLUMN()-20,0)</f>
        <v>19407600</v>
      </c>
      <c r="AI183" s="314">
        <v>80000</v>
      </c>
      <c r="AJ183" s="315">
        <f>VLOOKUP(D183&amp;E183,计算辅助页面!$V$5:$Y$18,2,0)</f>
        <v>6</v>
      </c>
      <c r="AK183" s="316">
        <f t="shared" ref="AK183" si="656">IF(AI183,2*AI183,"")</f>
        <v>160000</v>
      </c>
      <c r="AL183" s="316">
        <f>VLOOKUP(D183&amp;E183,计算辅助页面!$V$5:$Y$18,3,0)</f>
        <v>5</v>
      </c>
      <c r="AM183" s="317">
        <f t="shared" ref="AM183" si="657">IF(AN183="×",AN183,IF(AI183,6*AI183,""))</f>
        <v>480000</v>
      </c>
      <c r="AN183" s="317">
        <f>VLOOKUP(D183&amp;E183,计算辅助页面!$V$5:$Y$18,4,0)</f>
        <v>4</v>
      </c>
      <c r="AO183" s="304">
        <f t="shared" ref="AO183" si="658">IF(AI183,IF(AN183="×",4*(AI183*AJ183+AK183*AL183),4*(AI183*AJ183+AK183*AL183+AM183*AN183)),"")</f>
        <v>12800000</v>
      </c>
      <c r="AP183" s="318">
        <f t="shared" ref="AP183" si="659">IF(AND(AH183,AO183),AO183+AH183,"")</f>
        <v>32207600</v>
      </c>
      <c r="AQ183" s="288" t="s">
        <v>1005</v>
      </c>
      <c r="AR183" s="289" t="str">
        <f>TRIM(RIGHT(B183,LEN(B183)-LEN(AQ183)-1))</f>
        <v>Battista Edizione Nino Farina</v>
      </c>
      <c r="AS183" s="290" t="s">
        <v>1750</v>
      </c>
      <c r="AT183" s="291" t="s">
        <v>1811</v>
      </c>
      <c r="AU183" s="427" t="s">
        <v>703</v>
      </c>
      <c r="AZ183" s="292" t="s">
        <v>1299</v>
      </c>
      <c r="BK183" s="473" t="str">
        <f>IF(BG183="", "", BG183-P183)</f>
        <v/>
      </c>
      <c r="BL183" s="473" t="str">
        <f>IF(BH183="", "", BH183-Q183)</f>
        <v/>
      </c>
      <c r="BM183" s="473" t="str">
        <f>IF(BI183="", "", BI183-R183)</f>
        <v/>
      </c>
      <c r="BN183" s="473" t="str">
        <f>IF(BJ183="", "", BJ183-S183)</f>
        <v/>
      </c>
      <c r="BP183" s="293"/>
      <c r="BQ183" s="293"/>
      <c r="BR183" s="293"/>
      <c r="BS183" s="293"/>
      <c r="BT183" s="293"/>
      <c r="BU183" s="293"/>
      <c r="BV183" s="293"/>
      <c r="BW183" s="293">
        <v>1</v>
      </c>
      <c r="BX183" s="293"/>
      <c r="BY183" s="293"/>
      <c r="BZ183" s="293"/>
      <c r="CA183" s="293"/>
      <c r="CB183" s="293"/>
      <c r="CC183" s="293"/>
      <c r="CD183" s="293"/>
      <c r="CE183" s="293"/>
      <c r="CF183" s="293"/>
      <c r="CG183" s="293"/>
      <c r="CH183" s="293"/>
      <c r="CI183" s="293"/>
      <c r="CJ183" s="294" t="s">
        <v>1812</v>
      </c>
      <c r="CK183" s="294"/>
      <c r="CL183" s="294"/>
      <c r="CM183" s="294"/>
      <c r="CN183" s="294"/>
      <c r="CO183" s="295"/>
      <c r="CP183" s="295"/>
      <c r="CQ183" s="295"/>
      <c r="CR183" s="296"/>
      <c r="CS183" s="297"/>
      <c r="CT183" s="297"/>
      <c r="CU183" s="297"/>
      <c r="CV183" s="297"/>
      <c r="CW183" s="297"/>
      <c r="CX183" s="297"/>
      <c r="CY183" s="297"/>
      <c r="CZ183" s="297"/>
      <c r="DA183" s="297"/>
      <c r="DB183" s="295"/>
      <c r="DC183" s="295"/>
      <c r="DD183" s="295"/>
      <c r="DE183" s="295"/>
    </row>
    <row r="184" spans="1:109" ht="21" customHeight="1" thickBot="1">
      <c r="A184" s="299">
        <v>182</v>
      </c>
      <c r="B184" s="338" t="s">
        <v>183</v>
      </c>
      <c r="C184" s="301" t="s">
        <v>778</v>
      </c>
      <c r="D184" s="352" t="s">
        <v>8</v>
      </c>
      <c r="E184" s="303" t="s">
        <v>78</v>
      </c>
      <c r="F184" s="304">
        <f>9-LEN(E184)-LEN(SUBSTITUTE(E184,"★",""))</f>
        <v>4</v>
      </c>
      <c r="G184" s="305" t="s">
        <v>72</v>
      </c>
      <c r="H184" s="306">
        <v>50</v>
      </c>
      <c r="I184" s="306">
        <v>23</v>
      </c>
      <c r="J184" s="306">
        <v>27</v>
      </c>
      <c r="K184" s="306">
        <v>36</v>
      </c>
      <c r="L184" s="306">
        <v>51</v>
      </c>
      <c r="M184" s="306" t="s">
        <v>59</v>
      </c>
      <c r="N184" s="307">
        <f t="shared" si="520"/>
        <v>187</v>
      </c>
      <c r="O184" s="339">
        <v>4133</v>
      </c>
      <c r="P184" s="340">
        <v>363.8</v>
      </c>
      <c r="Q184" s="341">
        <v>79.83</v>
      </c>
      <c r="R184" s="341">
        <v>73.099999999999994</v>
      </c>
      <c r="S184" s="341">
        <v>77.86</v>
      </c>
      <c r="T184" s="341">
        <v>8.8320000000000007</v>
      </c>
      <c r="U184" s="311">
        <v>9550</v>
      </c>
      <c r="V184" s="312">
        <f>VLOOKUP($U184,计算辅助页面!$Z$5:$AM$26,COLUMN()-20,0)</f>
        <v>15600</v>
      </c>
      <c r="W184" s="312">
        <f>VLOOKUP($U184,计算辅助页面!$Z$5:$AM$26,COLUMN()-20,0)</f>
        <v>24900</v>
      </c>
      <c r="X184" s="307">
        <f>VLOOKUP($U184,计算辅助页面!$Z$5:$AM$26,COLUMN()-20,0)</f>
        <v>37400</v>
      </c>
      <c r="Y184" s="307">
        <f>VLOOKUP($U184,计算辅助页面!$Z$5:$AM$26,COLUMN()-20,0)</f>
        <v>54000</v>
      </c>
      <c r="Z184" s="313">
        <f>VLOOKUP($U184,计算辅助页面!$Z$5:$AM$26,COLUMN()-20,0)</f>
        <v>75500</v>
      </c>
      <c r="AA184" s="307">
        <f>VLOOKUP($U184,计算辅助页面!$Z$5:$AM$26,COLUMN()-20,0)</f>
        <v>105500</v>
      </c>
      <c r="AB184" s="307">
        <f>VLOOKUP($U184,计算辅助页面!$Z$5:$AM$26,COLUMN()-20,0)</f>
        <v>148000</v>
      </c>
      <c r="AC184" s="307">
        <f>VLOOKUP($U184,计算辅助页面!$Z$5:$AM$26,COLUMN()-20,0)</f>
        <v>207500</v>
      </c>
      <c r="AD184" s="307">
        <f>VLOOKUP($U184,计算辅助页面!$Z$5:$AM$26,COLUMN()-20,0)</f>
        <v>290000</v>
      </c>
      <c r="AE184" s="307">
        <f>VLOOKUP($U184,计算辅助页面!$Z$5:$AM$26,COLUMN()-20,0)</f>
        <v>406000</v>
      </c>
      <c r="AF184" s="307">
        <f>VLOOKUP($U184,计算辅助页面!$Z$5:$AM$26,COLUMN()-20,0)</f>
        <v>569000</v>
      </c>
      <c r="AG184" s="307" t="str">
        <f>VLOOKUP($U184,计算辅助页面!$Z$5:$AM$26,COLUMN()-20,0)</f>
        <v>×</v>
      </c>
      <c r="AH184" s="304">
        <f>VLOOKUP($U184,计算辅助页面!$Z$5:$AM$26,COLUMN()-20,0)</f>
        <v>7771800</v>
      </c>
      <c r="AI184" s="314">
        <v>60000</v>
      </c>
      <c r="AJ184" s="315">
        <f>VLOOKUP(D184&amp;E184,计算辅助页面!$V$5:$Y$18,2,0)</f>
        <v>6</v>
      </c>
      <c r="AK184" s="316">
        <f t="shared" si="608"/>
        <v>120000</v>
      </c>
      <c r="AL184" s="316">
        <f>VLOOKUP(D184&amp;E184,计算辅助页面!$V$5:$Y$18,3,0)</f>
        <v>5</v>
      </c>
      <c r="AM184" s="317">
        <f t="shared" si="609"/>
        <v>360000</v>
      </c>
      <c r="AN184" s="317">
        <f>VLOOKUP(D184&amp;E184,计算辅助页面!$V$5:$Y$18,4,0)</f>
        <v>3</v>
      </c>
      <c r="AO184" s="304">
        <f t="shared" si="610"/>
        <v>8160000</v>
      </c>
      <c r="AP184" s="318">
        <f t="shared" si="611"/>
        <v>15931800</v>
      </c>
      <c r="AQ184" s="288" t="s">
        <v>565</v>
      </c>
      <c r="AR184" s="289" t="str">
        <f t="shared" si="621"/>
        <v>Aventador J</v>
      </c>
      <c r="AS184" s="290" t="s">
        <v>931</v>
      </c>
      <c r="AT184" s="291" t="s">
        <v>652</v>
      </c>
      <c r="AU184" s="427" t="s">
        <v>703</v>
      </c>
      <c r="AV184" s="292">
        <v>15</v>
      </c>
      <c r="AW184" s="292">
        <v>378</v>
      </c>
      <c r="AY184" s="292">
        <v>502</v>
      </c>
      <c r="AZ184" s="292" t="s">
        <v>1479</v>
      </c>
      <c r="BA184" s="477">
        <v>159</v>
      </c>
      <c r="BB184" s="476">
        <v>1.6</v>
      </c>
      <c r="BC184" s="472">
        <v>0.82</v>
      </c>
      <c r="BD184" s="472">
        <v>2.87</v>
      </c>
      <c r="BE184" s="472">
        <v>1.79</v>
      </c>
      <c r="BF184" s="474">
        <f>BA184+O184</f>
        <v>4292</v>
      </c>
      <c r="BG184" s="476">
        <f t="shared" si="650"/>
        <v>365.40000000000003</v>
      </c>
      <c r="BH184" s="480">
        <f t="shared" si="651"/>
        <v>80.649999999999991</v>
      </c>
      <c r="BI184" s="480">
        <f t="shared" si="652"/>
        <v>75.97</v>
      </c>
      <c r="BJ184" s="480">
        <f t="shared" si="653"/>
        <v>79.650000000000006</v>
      </c>
      <c r="BK184" s="473">
        <f t="shared" si="511"/>
        <v>1.6000000000000227</v>
      </c>
      <c r="BL184" s="473">
        <f t="shared" si="512"/>
        <v>0.81999999999999318</v>
      </c>
      <c r="BM184" s="473">
        <f t="shared" si="513"/>
        <v>2.8700000000000045</v>
      </c>
      <c r="BN184" s="473">
        <f t="shared" si="514"/>
        <v>1.7900000000000063</v>
      </c>
      <c r="BO184" s="483">
        <v>5</v>
      </c>
      <c r="BP184" s="293"/>
      <c r="BQ184" s="293"/>
      <c r="BR184" s="293"/>
      <c r="BS184" s="293">
        <v>1</v>
      </c>
      <c r="BT184" s="293"/>
      <c r="BU184" s="293"/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/>
      <c r="CG184" s="293" t="s">
        <v>1162</v>
      </c>
      <c r="CH184" s="293"/>
      <c r="CI184" s="293">
        <v>1</v>
      </c>
      <c r="CJ184" s="294" t="s">
        <v>1510</v>
      </c>
      <c r="CK184" s="294"/>
      <c r="CL184" s="294"/>
      <c r="CM184" s="294"/>
      <c r="CN184" s="294"/>
      <c r="CO184" s="295"/>
      <c r="CP184" s="295"/>
      <c r="CQ184" s="295"/>
      <c r="CR184" s="296">
        <v>350</v>
      </c>
      <c r="CS184" s="297">
        <v>73</v>
      </c>
      <c r="CT184" s="297">
        <v>49.16</v>
      </c>
      <c r="CU184" s="297">
        <v>62.92</v>
      </c>
      <c r="CV184" s="297">
        <f t="shared" si="654"/>
        <v>13.800000000000011</v>
      </c>
      <c r="CW184" s="297">
        <f t="shared" si="654"/>
        <v>6.8299999999999983</v>
      </c>
      <c r="CX184" s="297">
        <f t="shared" si="654"/>
        <v>23.939999999999998</v>
      </c>
      <c r="CY184" s="297">
        <f t="shared" si="654"/>
        <v>14.939999999999998</v>
      </c>
      <c r="CZ184" s="297">
        <f>SUM(CV184:CY184)</f>
        <v>59.510000000000005</v>
      </c>
      <c r="DA184" s="297">
        <f>0.32*(P184-CR184)+1.75*(Q184-CS184)+1.13*(R184-CT184)+1.28*(S184-CU184)</f>
        <v>62.543899999999994</v>
      </c>
      <c r="DB184" s="295" t="s">
        <v>1805</v>
      </c>
      <c r="DC184" s="295">
        <v>1</v>
      </c>
      <c r="DD184" s="295"/>
      <c r="DE184" s="295"/>
    </row>
    <row r="185" spans="1:109" ht="21" customHeight="1">
      <c r="A185" s="268">
        <v>183</v>
      </c>
      <c r="B185" s="338" t="s">
        <v>708</v>
      </c>
      <c r="C185" s="301" t="s">
        <v>779</v>
      </c>
      <c r="D185" s="352" t="s">
        <v>198</v>
      </c>
      <c r="E185" s="303" t="s">
        <v>79</v>
      </c>
      <c r="F185" s="327">
        <f>9-LEN(E185)-LEN(SUBSTITUTE(E185,"★",""))</f>
        <v>3</v>
      </c>
      <c r="G185" s="328" t="s">
        <v>401</v>
      </c>
      <c r="H185" s="330">
        <v>50</v>
      </c>
      <c r="I185" s="306">
        <v>23</v>
      </c>
      <c r="J185" s="306">
        <v>27</v>
      </c>
      <c r="K185" s="306">
        <v>36</v>
      </c>
      <c r="L185" s="306">
        <v>52</v>
      </c>
      <c r="M185" s="330">
        <v>62</v>
      </c>
      <c r="N185" s="307">
        <f t="shared" si="520"/>
        <v>250</v>
      </c>
      <c r="O185" s="339">
        <v>4145</v>
      </c>
      <c r="P185" s="340">
        <v>370.6</v>
      </c>
      <c r="Q185" s="341">
        <v>81.93</v>
      </c>
      <c r="R185" s="341">
        <v>84.82</v>
      </c>
      <c r="S185" s="341">
        <v>59.61</v>
      </c>
      <c r="T185" s="341"/>
      <c r="U185" s="324">
        <v>16100</v>
      </c>
      <c r="V185" s="325">
        <f>VLOOKUP($U185,计算辅助页面!$Z$5:$AM$26,COLUMN()-20,0)</f>
        <v>26300</v>
      </c>
      <c r="W185" s="325">
        <f>VLOOKUP($U185,计算辅助页面!$Z$5:$AM$26,COLUMN()-20,0)</f>
        <v>42000</v>
      </c>
      <c r="X185" s="333">
        <f>VLOOKUP($U185,计算辅助页面!$Z$5:$AM$26,COLUMN()-20,0)</f>
        <v>63000</v>
      </c>
      <c r="Y185" s="333">
        <f>VLOOKUP($U185,计算辅助页面!$Z$5:$AM$26,COLUMN()-20,0)</f>
        <v>91000</v>
      </c>
      <c r="Z185" s="420">
        <f>VLOOKUP($U185,计算辅助页面!$Z$5:$AM$26,COLUMN()-20,0)</f>
        <v>127500</v>
      </c>
      <c r="AA185" s="333">
        <f>VLOOKUP($U185,计算辅助页面!$Z$5:$AM$26,COLUMN()-20,0)</f>
        <v>178500</v>
      </c>
      <c r="AB185" s="333">
        <f>VLOOKUP($U185,计算辅助页面!$Z$5:$AM$26,COLUMN()-20,0)</f>
        <v>249500</v>
      </c>
      <c r="AC185" s="333">
        <f>VLOOKUP($U185,计算辅助页面!$Z$5:$AM$26,COLUMN()-20,0)</f>
        <v>349500</v>
      </c>
      <c r="AD185" s="333">
        <f>VLOOKUP($U185,计算辅助页面!$Z$5:$AM$26,COLUMN()-20,0)</f>
        <v>489500</v>
      </c>
      <c r="AE185" s="333">
        <f>VLOOKUP($U185,计算辅助页面!$Z$5:$AM$26,COLUMN()-20,0)</f>
        <v>685000</v>
      </c>
      <c r="AF185" s="333">
        <f>VLOOKUP($U185,计算辅助页面!$Z$5:$AM$26,COLUMN()-20,0)</f>
        <v>959000</v>
      </c>
      <c r="AG185" s="343">
        <f>VLOOKUP($U185,计算辅助页面!$Z$5:$AM$26,COLUMN()-20,0)</f>
        <v>1575000</v>
      </c>
      <c r="AH185" s="327">
        <f>VLOOKUP($U185,计算辅助页面!$Z$5:$AM$26,COLUMN()-20,0)</f>
        <v>19407600</v>
      </c>
      <c r="AI185" s="326">
        <v>80000</v>
      </c>
      <c r="AJ185" s="429">
        <f>VLOOKUP(D185&amp;E185,计算辅助页面!$V$5:$Y$18,2,0)</f>
        <v>6</v>
      </c>
      <c r="AK185" s="336">
        <f t="shared" si="608"/>
        <v>160000</v>
      </c>
      <c r="AL185" s="336">
        <f>VLOOKUP(D185&amp;E185,计算辅助页面!$V$5:$Y$18,3,0)</f>
        <v>5</v>
      </c>
      <c r="AM185" s="337">
        <f t="shared" si="609"/>
        <v>480000</v>
      </c>
      <c r="AN185" s="337">
        <f>VLOOKUP(D185&amp;E185,计算辅助页面!$V$5:$Y$18,4,0)</f>
        <v>4</v>
      </c>
      <c r="AO185" s="327">
        <f t="shared" si="610"/>
        <v>12800000</v>
      </c>
      <c r="AP185" s="318">
        <f t="shared" si="611"/>
        <v>32207600</v>
      </c>
      <c r="AQ185" s="288" t="s">
        <v>1012</v>
      </c>
      <c r="AR185" s="289" t="str">
        <f t="shared" si="621"/>
        <v>Onyx</v>
      </c>
      <c r="AS185" s="290" t="s">
        <v>714</v>
      </c>
      <c r="AT185" s="291" t="s">
        <v>852</v>
      </c>
      <c r="AU185" s="427" t="s">
        <v>703</v>
      </c>
      <c r="AV185" s="292">
        <v>53</v>
      </c>
      <c r="AW185" s="292">
        <v>385</v>
      </c>
      <c r="AY185" s="292">
        <v>514</v>
      </c>
      <c r="AZ185" s="292" t="s">
        <v>1299</v>
      </c>
      <c r="BA185" s="481">
        <v>155</v>
      </c>
      <c r="BB185" s="476">
        <v>1.3</v>
      </c>
      <c r="BC185" s="472">
        <v>0.97</v>
      </c>
      <c r="BD185" s="472">
        <v>2.52</v>
      </c>
      <c r="BE185" s="472">
        <v>2.95</v>
      </c>
      <c r="BF185" s="474">
        <f>BA185+O185</f>
        <v>4300</v>
      </c>
      <c r="BG185" s="476">
        <f t="shared" ref="BG185" si="660">BB185+P185</f>
        <v>371.90000000000003</v>
      </c>
      <c r="BH185" s="480">
        <f t="shared" ref="BH185" si="661">BC185+Q185</f>
        <v>82.9</v>
      </c>
      <c r="BI185" s="480">
        <f t="shared" ref="BI185" si="662">BD185+R185</f>
        <v>87.339999999999989</v>
      </c>
      <c r="BJ185" s="480">
        <f t="shared" ref="BJ185" si="663">BE185+S185</f>
        <v>62.56</v>
      </c>
      <c r="BK185" s="473">
        <f t="shared" si="511"/>
        <v>1.3000000000000114</v>
      </c>
      <c r="BL185" s="473">
        <f t="shared" si="512"/>
        <v>0.96999999999999886</v>
      </c>
      <c r="BM185" s="473">
        <f t="shared" si="513"/>
        <v>2.519999999999996</v>
      </c>
      <c r="BN185" s="473">
        <f t="shared" si="514"/>
        <v>2.9500000000000028</v>
      </c>
      <c r="BO185" s="483">
        <v>1</v>
      </c>
      <c r="BP185" s="293"/>
      <c r="BQ185" s="293"/>
      <c r="BR185" s="293"/>
      <c r="BS185" s="293"/>
      <c r="BT185" s="293"/>
      <c r="BU185" s="293"/>
      <c r="BV185" s="293"/>
      <c r="BW185" s="293">
        <v>1</v>
      </c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 t="s">
        <v>1511</v>
      </c>
      <c r="CK185" s="294"/>
      <c r="CL185" s="294"/>
      <c r="CM185" s="294"/>
      <c r="CN185" s="294"/>
      <c r="CO185" s="295"/>
      <c r="CP185" s="295"/>
      <c r="CQ185" s="295"/>
      <c r="CR185" s="296">
        <v>360</v>
      </c>
      <c r="CS185" s="297">
        <v>73.900000000000006</v>
      </c>
      <c r="CT185" s="297">
        <v>63.83</v>
      </c>
      <c r="CU185" s="297">
        <v>35.08</v>
      </c>
      <c r="CV185" s="297">
        <f t="shared" si="654"/>
        <v>10.600000000000023</v>
      </c>
      <c r="CW185" s="297">
        <f t="shared" si="654"/>
        <v>8.0300000000000011</v>
      </c>
      <c r="CX185" s="297">
        <f t="shared" si="654"/>
        <v>20.989999999999995</v>
      </c>
      <c r="CY185" s="297">
        <f t="shared" si="654"/>
        <v>24.53</v>
      </c>
      <c r="CZ185" s="297">
        <f>SUM(CV185:CY185)</f>
        <v>64.15000000000002</v>
      </c>
      <c r="DA185" s="297">
        <f>0.32*(P185-CR185)+1.75*(Q185-CS185)+1.13*(R185-CT185)+1.28*(S185-CU185)</f>
        <v>72.561599999999999</v>
      </c>
      <c r="DB185" s="295" t="s">
        <v>1805</v>
      </c>
      <c r="DC185" s="295">
        <v>1</v>
      </c>
      <c r="DD185" s="295"/>
      <c r="DE185" s="295"/>
    </row>
    <row r="186" spans="1:109" ht="21" customHeight="1" thickBot="1">
      <c r="A186" s="299">
        <v>184</v>
      </c>
      <c r="B186" s="338" t="s">
        <v>1512</v>
      </c>
      <c r="C186" s="301" t="s">
        <v>1074</v>
      </c>
      <c r="D186" s="352" t="s">
        <v>198</v>
      </c>
      <c r="E186" s="303" t="s">
        <v>79</v>
      </c>
      <c r="F186" s="327"/>
      <c r="G186" s="328"/>
      <c r="H186" s="320" t="s">
        <v>407</v>
      </c>
      <c r="I186" s="320">
        <v>28</v>
      </c>
      <c r="J186" s="320">
        <v>32</v>
      </c>
      <c r="K186" s="320">
        <v>44</v>
      </c>
      <c r="L186" s="320">
        <v>59</v>
      </c>
      <c r="M186" s="320">
        <v>86</v>
      </c>
      <c r="N186" s="333">
        <f t="shared" si="520"/>
        <v>249</v>
      </c>
      <c r="O186" s="339">
        <v>4158</v>
      </c>
      <c r="P186" s="340">
        <v>368.3</v>
      </c>
      <c r="Q186" s="341">
        <v>84.54</v>
      </c>
      <c r="R186" s="341">
        <v>57.29</v>
      </c>
      <c r="S186" s="341">
        <v>67.540000000000006</v>
      </c>
      <c r="T186" s="341">
        <v>6.8</v>
      </c>
      <c r="U186" s="324">
        <v>16100</v>
      </c>
      <c r="V186" s="325">
        <f>VLOOKUP($U186,计算辅助页面!$Z$5:$AM$26,COLUMN()-20,0)</f>
        <v>26300</v>
      </c>
      <c r="W186" s="325">
        <f>VLOOKUP($U186,计算辅助页面!$Z$5:$AM$26,COLUMN()-20,0)</f>
        <v>42000</v>
      </c>
      <c r="X186" s="333">
        <f>VLOOKUP($U186,计算辅助页面!$Z$5:$AM$26,COLUMN()-20,0)</f>
        <v>63000</v>
      </c>
      <c r="Y186" s="333">
        <f>VLOOKUP($U186,计算辅助页面!$Z$5:$AM$26,COLUMN()-20,0)</f>
        <v>91000</v>
      </c>
      <c r="Z186" s="420">
        <f>VLOOKUP($U186,计算辅助页面!$Z$5:$AM$26,COLUMN()-20,0)</f>
        <v>127500</v>
      </c>
      <c r="AA186" s="333">
        <f>VLOOKUP($U186,计算辅助页面!$Z$5:$AM$26,COLUMN()-20,0)</f>
        <v>178500</v>
      </c>
      <c r="AB186" s="333">
        <f>VLOOKUP($U186,计算辅助页面!$Z$5:$AM$26,COLUMN()-20,0)</f>
        <v>249500</v>
      </c>
      <c r="AC186" s="333">
        <f>VLOOKUP($U186,计算辅助页面!$Z$5:$AM$26,COLUMN()-20,0)</f>
        <v>349500</v>
      </c>
      <c r="AD186" s="333">
        <f>VLOOKUP($U186,计算辅助页面!$Z$5:$AM$26,COLUMN()-20,0)</f>
        <v>489500</v>
      </c>
      <c r="AE186" s="333">
        <f>VLOOKUP($U186,计算辅助页面!$Z$5:$AM$26,COLUMN()-20,0)</f>
        <v>685000</v>
      </c>
      <c r="AF186" s="333">
        <f>VLOOKUP($U186,计算辅助页面!$Z$5:$AM$26,COLUMN()-20,0)</f>
        <v>959000</v>
      </c>
      <c r="AG186" s="343">
        <f>VLOOKUP($U186,计算辅助页面!$Z$5:$AM$26,COLUMN()-20,0)</f>
        <v>1575000</v>
      </c>
      <c r="AH186" s="327">
        <f>VLOOKUP($U186,计算辅助页面!$Z$5:$AM$26,COLUMN()-20,0)</f>
        <v>19407600</v>
      </c>
      <c r="AI186" s="326">
        <v>80000</v>
      </c>
      <c r="AJ186" s="429">
        <f>VLOOKUP(D186&amp;E186,计算辅助页面!$V$5:$Y$18,2,0)</f>
        <v>6</v>
      </c>
      <c r="AK186" s="336">
        <f t="shared" si="608"/>
        <v>160000</v>
      </c>
      <c r="AL186" s="336">
        <f>VLOOKUP(D186&amp;E186,计算辅助页面!$V$5:$Y$18,3,0)</f>
        <v>5</v>
      </c>
      <c r="AM186" s="337">
        <f t="shared" si="609"/>
        <v>480000</v>
      </c>
      <c r="AN186" s="337">
        <f>VLOOKUP(D186&amp;E186,计算辅助页面!$V$5:$Y$18,4,0)</f>
        <v>4</v>
      </c>
      <c r="AO186" s="327">
        <f t="shared" si="610"/>
        <v>12800000</v>
      </c>
      <c r="AP186" s="318">
        <f t="shared" si="611"/>
        <v>32207600</v>
      </c>
      <c r="AQ186" s="288" t="s">
        <v>872</v>
      </c>
      <c r="AR186" s="289" t="str">
        <f t="shared" si="621"/>
        <v>Zonda R🔑</v>
      </c>
      <c r="AS186" s="290" t="s">
        <v>1064</v>
      </c>
      <c r="AT186" s="291" t="s">
        <v>1075</v>
      </c>
      <c r="AU186" s="427" t="s">
        <v>703</v>
      </c>
      <c r="AW186" s="292">
        <v>383</v>
      </c>
      <c r="AY186" s="292">
        <v>509</v>
      </c>
      <c r="AZ186" s="292" t="s">
        <v>1076</v>
      </c>
      <c r="BA186" s="481">
        <f>BF186-O186</f>
        <v>187</v>
      </c>
      <c r="BB186" s="476">
        <f>BK186</f>
        <v>1.8000000000000114</v>
      </c>
      <c r="BC186" s="472">
        <f t="shared" ref="BC186" si="664">BL186</f>
        <v>1.0599999999999881</v>
      </c>
      <c r="BD186" s="472">
        <f t="shared" ref="BD186" si="665">BM186</f>
        <v>1.8599999999999994</v>
      </c>
      <c r="BE186" s="472">
        <f t="shared" ref="BE186" si="666">BN186</f>
        <v>2.2299999999999898</v>
      </c>
      <c r="BF186" s="474">
        <v>4345</v>
      </c>
      <c r="BG186" s="476">
        <v>370.1</v>
      </c>
      <c r="BH186" s="480">
        <v>85.6</v>
      </c>
      <c r="BI186" s="480">
        <v>59.15</v>
      </c>
      <c r="BJ186" s="480">
        <v>69.77</v>
      </c>
      <c r="BK186" s="473">
        <f t="shared" si="511"/>
        <v>1.8000000000000114</v>
      </c>
      <c r="BL186" s="473">
        <f t="shared" si="512"/>
        <v>1.0599999999999881</v>
      </c>
      <c r="BM186" s="473">
        <f t="shared" si="513"/>
        <v>1.8599999999999994</v>
      </c>
      <c r="BN186" s="473">
        <f t="shared" si="514"/>
        <v>2.2299999999999898</v>
      </c>
      <c r="BO186" s="483">
        <v>1</v>
      </c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>
        <v>1</v>
      </c>
      <c r="CB186" s="293"/>
      <c r="CC186" s="293">
        <v>1</v>
      </c>
      <c r="CD186" s="293">
        <v>1</v>
      </c>
      <c r="CE186" s="293"/>
      <c r="CF186" s="293"/>
      <c r="CG186" s="293"/>
      <c r="CH186" s="293"/>
      <c r="CI186" s="293"/>
      <c r="CJ186" s="294" t="s">
        <v>1089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 t="s">
        <v>1805</v>
      </c>
      <c r="DC186" s="295">
        <v>1</v>
      </c>
      <c r="DD186" s="295"/>
      <c r="DE186" s="295"/>
    </row>
    <row r="187" spans="1:109" ht="21" customHeight="1">
      <c r="A187" s="268">
        <v>185</v>
      </c>
      <c r="B187" s="338" t="s">
        <v>1830</v>
      </c>
      <c r="C187" s="301" t="s">
        <v>1864</v>
      </c>
      <c r="D187" s="352" t="s">
        <v>198</v>
      </c>
      <c r="E187" s="353" t="s">
        <v>190</v>
      </c>
      <c r="F187" s="387"/>
      <c r="G187" s="335"/>
      <c r="H187" s="330">
        <v>70</v>
      </c>
      <c r="I187" s="330">
        <v>23</v>
      </c>
      <c r="J187" s="330">
        <v>27</v>
      </c>
      <c r="K187" s="330">
        <v>36</v>
      </c>
      <c r="L187" s="330">
        <v>52</v>
      </c>
      <c r="M187" s="330">
        <v>59</v>
      </c>
      <c r="N187" s="343">
        <f t="shared" si="520"/>
        <v>267</v>
      </c>
      <c r="O187" s="339">
        <v>4173</v>
      </c>
      <c r="P187" s="340">
        <v>363.1</v>
      </c>
      <c r="Q187" s="341">
        <v>87.04</v>
      </c>
      <c r="R187" s="341">
        <v>68.06</v>
      </c>
      <c r="S187" s="341">
        <v>58.45</v>
      </c>
      <c r="T187" s="341"/>
      <c r="U187" s="324">
        <v>16100</v>
      </c>
      <c r="V187" s="325">
        <f>VLOOKUP($U187,计算辅助页面!$Z$5:$AM$26,COLUMN()-20,0)</f>
        <v>26300</v>
      </c>
      <c r="W187" s="325">
        <f>VLOOKUP($U187,计算辅助页面!$Z$5:$AM$26,COLUMN()-20,0)</f>
        <v>42000</v>
      </c>
      <c r="X187" s="333">
        <f>VLOOKUP($U187,计算辅助页面!$Z$5:$AM$26,COLUMN()-20,0)</f>
        <v>63000</v>
      </c>
      <c r="Y187" s="333">
        <f>VLOOKUP($U187,计算辅助页面!$Z$5:$AM$26,COLUMN()-20,0)</f>
        <v>91000</v>
      </c>
      <c r="Z187" s="420">
        <f>VLOOKUP($U187,计算辅助页面!$Z$5:$AM$26,COLUMN()-20,0)</f>
        <v>127500</v>
      </c>
      <c r="AA187" s="333">
        <f>VLOOKUP($U187,计算辅助页面!$Z$5:$AM$26,COLUMN()-20,0)</f>
        <v>178500</v>
      </c>
      <c r="AB187" s="333">
        <f>VLOOKUP($U187,计算辅助页面!$Z$5:$AM$26,COLUMN()-20,0)</f>
        <v>249500</v>
      </c>
      <c r="AC187" s="333">
        <f>VLOOKUP($U187,计算辅助页面!$Z$5:$AM$26,COLUMN()-20,0)</f>
        <v>349500</v>
      </c>
      <c r="AD187" s="333">
        <f>VLOOKUP($U187,计算辅助页面!$Z$5:$AM$26,COLUMN()-20,0)</f>
        <v>489500</v>
      </c>
      <c r="AE187" s="333">
        <f>VLOOKUP($U187,计算辅助页面!$Z$5:$AM$26,COLUMN()-20,0)</f>
        <v>685000</v>
      </c>
      <c r="AF187" s="333">
        <f>VLOOKUP($U187,计算辅助页面!$Z$5:$AM$26,COLUMN()-20,0)</f>
        <v>959000</v>
      </c>
      <c r="AG187" s="343">
        <f>VLOOKUP($U187,计算辅助页面!$Z$5:$AM$26,COLUMN()-20,0)</f>
        <v>1575000</v>
      </c>
      <c r="AH187" s="327">
        <f>VLOOKUP($U187,计算辅助页面!$Z$5:$AM$26,COLUMN()-20,0)</f>
        <v>19407600</v>
      </c>
      <c r="AI187" s="326">
        <v>80000</v>
      </c>
      <c r="AJ187" s="429">
        <f>VLOOKUP(D187&amp;E187,计算辅助页面!$V$5:$Y$18,2,0)</f>
        <v>6</v>
      </c>
      <c r="AK187" s="336">
        <f t="shared" ref="AK187" si="667">IF(AI187,2*AI187,"")</f>
        <v>160000</v>
      </c>
      <c r="AL187" s="336">
        <f>VLOOKUP(D187&amp;E187,计算辅助页面!$V$5:$Y$18,3,0)</f>
        <v>5</v>
      </c>
      <c r="AM187" s="337">
        <f t="shared" ref="AM187" si="668">IF(AN187="×",AN187,IF(AI187,6*AI187,""))</f>
        <v>480000</v>
      </c>
      <c r="AN187" s="337">
        <f>VLOOKUP(D187&amp;E187,计算辅助页面!$V$5:$Y$18,4,0)</f>
        <v>4</v>
      </c>
      <c r="AO187" s="327">
        <f t="shared" ref="AO187" si="669">IF(AI187,IF(AN187="×",4*(AI187*AJ187+AK187*AL187),4*(AI187*AJ187+AK187*AL187+AM187*AN187)),"")</f>
        <v>12800000</v>
      </c>
      <c r="AP187" s="318">
        <f t="shared" ref="AP187" si="670">IF(AND(AH187,AO187),AO187+AH187,"")</f>
        <v>32207600</v>
      </c>
      <c r="AQ187" s="288" t="s">
        <v>568</v>
      </c>
      <c r="AR187" s="289" t="str">
        <f t="shared" si="621"/>
        <v>Sabre</v>
      </c>
      <c r="AS187" s="290" t="s">
        <v>1847</v>
      </c>
      <c r="AT187" s="291" t="s">
        <v>1831</v>
      </c>
      <c r="AU187" s="427" t="s">
        <v>703</v>
      </c>
      <c r="AZ187" s="292" t="s">
        <v>1185</v>
      </c>
      <c r="BA187" s="481"/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/>
      <c r="BZ187" s="293"/>
      <c r="CA187" s="293"/>
      <c r="CB187" s="293"/>
      <c r="CC187" s="293"/>
      <c r="CD187" s="293"/>
      <c r="CE187" s="293"/>
      <c r="CF187" s="293"/>
      <c r="CG187" s="293"/>
      <c r="CH187" s="293"/>
      <c r="CI187" s="293"/>
      <c r="CJ187" s="294" t="s">
        <v>1856</v>
      </c>
      <c r="CK187" s="294"/>
      <c r="CL187" s="294"/>
      <c r="CM187" s="294"/>
      <c r="CN187" s="294"/>
      <c r="CO187" s="295"/>
      <c r="CP187" s="295"/>
      <c r="CQ187" s="295"/>
      <c r="CR187" s="296"/>
      <c r="CS187" s="297"/>
      <c r="CT187" s="297"/>
      <c r="CU187" s="297"/>
      <c r="CV187" s="297"/>
      <c r="CW187" s="297"/>
      <c r="CX187" s="297"/>
      <c r="CY187" s="297"/>
      <c r="CZ187" s="297"/>
      <c r="DA187" s="297"/>
      <c r="DB187" s="295"/>
      <c r="DC187" s="295"/>
      <c r="DD187" s="295"/>
      <c r="DE187" s="295"/>
    </row>
    <row r="188" spans="1:109" ht="21" customHeight="1" thickBot="1">
      <c r="A188" s="299">
        <v>186</v>
      </c>
      <c r="B188" s="338" t="s">
        <v>1731</v>
      </c>
      <c r="C188" s="301" t="s">
        <v>1077</v>
      </c>
      <c r="D188" s="352" t="s">
        <v>198</v>
      </c>
      <c r="E188" s="303" t="s">
        <v>79</v>
      </c>
      <c r="F188" s="327"/>
      <c r="G188" s="328"/>
      <c r="H188" s="320" t="s">
        <v>407</v>
      </c>
      <c r="I188" s="320">
        <v>28</v>
      </c>
      <c r="J188" s="320">
        <v>32</v>
      </c>
      <c r="K188" s="320">
        <v>44</v>
      </c>
      <c r="L188" s="320">
        <v>59</v>
      </c>
      <c r="M188" s="320">
        <v>86</v>
      </c>
      <c r="N188" s="333">
        <f t="shared" si="520"/>
        <v>249</v>
      </c>
      <c r="O188" s="339">
        <v>4187</v>
      </c>
      <c r="P188" s="340">
        <v>358.6</v>
      </c>
      <c r="Q188" s="341">
        <v>89.33</v>
      </c>
      <c r="R188" s="341">
        <v>82.63</v>
      </c>
      <c r="S188" s="341">
        <v>55.24</v>
      </c>
      <c r="T188" s="341"/>
      <c r="U188" s="324">
        <v>16100</v>
      </c>
      <c r="V188" s="325">
        <f>VLOOKUP($U188,计算辅助页面!$Z$5:$AM$26,COLUMN()-20,0)</f>
        <v>26300</v>
      </c>
      <c r="W188" s="325">
        <f>VLOOKUP($U188,计算辅助页面!$Z$5:$AM$26,COLUMN()-20,0)</f>
        <v>42000</v>
      </c>
      <c r="X188" s="333">
        <f>VLOOKUP($U188,计算辅助页面!$Z$5:$AM$26,COLUMN()-20,0)</f>
        <v>63000</v>
      </c>
      <c r="Y188" s="333">
        <f>VLOOKUP($U188,计算辅助页面!$Z$5:$AM$26,COLUMN()-20,0)</f>
        <v>91000</v>
      </c>
      <c r="Z188" s="420">
        <f>VLOOKUP($U188,计算辅助页面!$Z$5:$AM$26,COLUMN()-20,0)</f>
        <v>127500</v>
      </c>
      <c r="AA188" s="333">
        <f>VLOOKUP($U188,计算辅助页面!$Z$5:$AM$26,COLUMN()-20,0)</f>
        <v>178500</v>
      </c>
      <c r="AB188" s="333">
        <f>VLOOKUP($U188,计算辅助页面!$Z$5:$AM$26,COLUMN()-20,0)</f>
        <v>249500</v>
      </c>
      <c r="AC188" s="333">
        <f>VLOOKUP($U188,计算辅助页面!$Z$5:$AM$26,COLUMN()-20,0)</f>
        <v>349500</v>
      </c>
      <c r="AD188" s="333">
        <f>VLOOKUP($U188,计算辅助页面!$Z$5:$AM$26,COLUMN()-20,0)</f>
        <v>489500</v>
      </c>
      <c r="AE188" s="333">
        <f>VLOOKUP($U188,计算辅助页面!$Z$5:$AM$26,COLUMN()-20,0)</f>
        <v>685000</v>
      </c>
      <c r="AF188" s="333">
        <f>VLOOKUP($U188,计算辅助页面!$Z$5:$AM$26,COLUMN()-20,0)</f>
        <v>959000</v>
      </c>
      <c r="AG188" s="343">
        <f>VLOOKUP($U188,计算辅助页面!$Z$5:$AM$26,COLUMN()-20,0)</f>
        <v>1575000</v>
      </c>
      <c r="AH188" s="327">
        <f>VLOOKUP($U188,计算辅助页面!$Z$5:$AM$26,COLUMN()-20,0)</f>
        <v>19407600</v>
      </c>
      <c r="AI188" s="326">
        <v>80000</v>
      </c>
      <c r="AJ188" s="429">
        <f>VLOOKUP(D188&amp;E188,计算辅助页面!$V$5:$Y$18,2,0)</f>
        <v>6</v>
      </c>
      <c r="AK188" s="336">
        <f t="shared" si="608"/>
        <v>160000</v>
      </c>
      <c r="AL188" s="336">
        <f>VLOOKUP(D188&amp;E188,计算辅助页面!$V$5:$Y$18,3,0)</f>
        <v>5</v>
      </c>
      <c r="AM188" s="337">
        <f t="shared" si="609"/>
        <v>480000</v>
      </c>
      <c r="AN188" s="337">
        <f>VLOOKUP(D188&amp;E188,计算辅助页面!$V$5:$Y$18,4,0)</f>
        <v>4</v>
      </c>
      <c r="AO188" s="327">
        <f t="shared" si="610"/>
        <v>12800000</v>
      </c>
      <c r="AP188" s="318">
        <f t="shared" si="611"/>
        <v>32207600</v>
      </c>
      <c r="AQ188" s="288" t="s">
        <v>1018</v>
      </c>
      <c r="AR188" s="289" t="str">
        <f t="shared" si="621"/>
        <v>ckenhaus 007S🔑</v>
      </c>
      <c r="AS188" s="290" t="s">
        <v>1064</v>
      </c>
      <c r="AT188" s="291" t="s">
        <v>1078</v>
      </c>
      <c r="AU188" s="427" t="s">
        <v>703</v>
      </c>
      <c r="AW188" s="292">
        <v>373</v>
      </c>
      <c r="AY188" s="292">
        <v>493</v>
      </c>
      <c r="AZ188" s="292" t="s">
        <v>1076</v>
      </c>
      <c r="BA188" s="477">
        <f>BF188-O188</f>
        <v>185</v>
      </c>
      <c r="BB188" s="476">
        <f>BK188</f>
        <v>2.1999999999999886</v>
      </c>
      <c r="BC188" s="472">
        <f t="shared" ref="BC188" si="671">BL188</f>
        <v>0.76999999999999602</v>
      </c>
      <c r="BD188" s="472">
        <f t="shared" ref="BD188" si="672">BM188</f>
        <v>2.7900000000000063</v>
      </c>
      <c r="BE188" s="472">
        <f t="shared" ref="BE188" si="673">BN188</f>
        <v>2.8299999999999983</v>
      </c>
      <c r="BF188" s="474">
        <v>4372</v>
      </c>
      <c r="BG188" s="476">
        <v>360.8</v>
      </c>
      <c r="BH188" s="480">
        <v>90.1</v>
      </c>
      <c r="BI188" s="480">
        <v>85.42</v>
      </c>
      <c r="BJ188" s="480">
        <v>58.07</v>
      </c>
      <c r="BK188" s="473">
        <f t="shared" si="511"/>
        <v>2.1999999999999886</v>
      </c>
      <c r="BL188" s="473">
        <f t="shared" si="512"/>
        <v>0.76999999999999602</v>
      </c>
      <c r="BM188" s="473">
        <f t="shared" si="513"/>
        <v>2.7900000000000063</v>
      </c>
      <c r="BN188" s="473">
        <f t="shared" si="514"/>
        <v>2.8299999999999983</v>
      </c>
      <c r="BO188" s="483">
        <v>5</v>
      </c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/>
      <c r="BZ188" s="293"/>
      <c r="CA188" s="293">
        <v>1</v>
      </c>
      <c r="CB188" s="293"/>
      <c r="CC188" s="293">
        <v>1</v>
      </c>
      <c r="CD188" s="293">
        <v>1</v>
      </c>
      <c r="CE188" s="293"/>
      <c r="CF188" s="293"/>
      <c r="CG188" s="293"/>
      <c r="CH188" s="293"/>
      <c r="CI188" s="293"/>
      <c r="CJ188" s="294" t="s">
        <v>1206</v>
      </c>
      <c r="CK188" s="294"/>
      <c r="CL188" s="294"/>
      <c r="CM188" s="294"/>
      <c r="CN188" s="294"/>
      <c r="CO188" s="295"/>
      <c r="CP188" s="295"/>
      <c r="CQ188" s="295"/>
      <c r="CR188" s="296"/>
      <c r="CS188" s="297"/>
      <c r="CT188" s="297"/>
      <c r="CU188" s="297"/>
      <c r="CV188" s="297"/>
      <c r="CW188" s="297"/>
      <c r="CX188" s="297"/>
      <c r="CY188" s="297"/>
      <c r="CZ188" s="297"/>
      <c r="DA188" s="297"/>
      <c r="DB188" s="295" t="s">
        <v>1805</v>
      </c>
      <c r="DC188" s="295">
        <v>1</v>
      </c>
      <c r="DD188" s="295"/>
      <c r="DE188" s="295"/>
    </row>
    <row r="189" spans="1:109" ht="21" customHeight="1">
      <c r="A189" s="268">
        <v>187</v>
      </c>
      <c r="B189" s="338" t="s">
        <v>709</v>
      </c>
      <c r="C189" s="301" t="s">
        <v>780</v>
      </c>
      <c r="D189" s="352" t="s">
        <v>198</v>
      </c>
      <c r="E189" s="303" t="s">
        <v>79</v>
      </c>
      <c r="F189" s="327">
        <f>9-LEN(E189)-LEN(SUBSTITUTE(E189,"★",""))</f>
        <v>3</v>
      </c>
      <c r="G189" s="305" t="s">
        <v>401</v>
      </c>
      <c r="H189" s="330">
        <v>50</v>
      </c>
      <c r="I189" s="306">
        <v>23</v>
      </c>
      <c r="J189" s="306">
        <v>27</v>
      </c>
      <c r="K189" s="306">
        <v>36</v>
      </c>
      <c r="L189" s="306">
        <v>52</v>
      </c>
      <c r="M189" s="330">
        <v>62</v>
      </c>
      <c r="N189" s="307">
        <f t="shared" si="520"/>
        <v>250</v>
      </c>
      <c r="O189" s="339">
        <v>4222</v>
      </c>
      <c r="P189" s="340">
        <v>388.7</v>
      </c>
      <c r="Q189" s="341">
        <v>76.53</v>
      </c>
      <c r="R189" s="341">
        <v>64.61</v>
      </c>
      <c r="S189" s="341">
        <v>67.2</v>
      </c>
      <c r="T189" s="341">
        <v>6.3</v>
      </c>
      <c r="U189" s="324">
        <v>16100</v>
      </c>
      <c r="V189" s="325">
        <f>VLOOKUP($U189,计算辅助页面!$Z$5:$AM$26,COLUMN()-20,0)</f>
        <v>26300</v>
      </c>
      <c r="W189" s="325">
        <f>VLOOKUP($U189,计算辅助页面!$Z$5:$AM$26,COLUMN()-20,0)</f>
        <v>42000</v>
      </c>
      <c r="X189" s="333">
        <f>VLOOKUP($U189,计算辅助页面!$Z$5:$AM$26,COLUMN()-20,0)</f>
        <v>63000</v>
      </c>
      <c r="Y189" s="333">
        <f>VLOOKUP($U189,计算辅助页面!$Z$5:$AM$26,COLUMN()-20,0)</f>
        <v>91000</v>
      </c>
      <c r="Z189" s="420">
        <f>VLOOKUP($U189,计算辅助页面!$Z$5:$AM$26,COLUMN()-20,0)</f>
        <v>127500</v>
      </c>
      <c r="AA189" s="333">
        <f>VLOOKUP($U189,计算辅助页面!$Z$5:$AM$26,COLUMN()-20,0)</f>
        <v>178500</v>
      </c>
      <c r="AB189" s="333">
        <f>VLOOKUP($U189,计算辅助页面!$Z$5:$AM$26,COLUMN()-20,0)</f>
        <v>249500</v>
      </c>
      <c r="AC189" s="333">
        <f>VLOOKUP($U189,计算辅助页面!$Z$5:$AM$26,COLUMN()-20,0)</f>
        <v>349500</v>
      </c>
      <c r="AD189" s="333">
        <f>VLOOKUP($U189,计算辅助页面!$Z$5:$AM$26,COLUMN()-20,0)</f>
        <v>489500</v>
      </c>
      <c r="AE189" s="333">
        <f>VLOOKUP($U189,计算辅助页面!$Z$5:$AM$26,COLUMN()-20,0)</f>
        <v>685000</v>
      </c>
      <c r="AF189" s="333">
        <f>VLOOKUP($U189,计算辅助页面!$Z$5:$AM$26,COLUMN()-20,0)</f>
        <v>959000</v>
      </c>
      <c r="AG189" s="343">
        <f>VLOOKUP($U189,计算辅助页面!$Z$5:$AM$26,COLUMN()-20,0)</f>
        <v>1575000</v>
      </c>
      <c r="AH189" s="327">
        <f>VLOOKUP($U189,计算辅助页面!$Z$5:$AM$26,COLUMN()-20,0)</f>
        <v>19407600</v>
      </c>
      <c r="AI189" s="326">
        <v>80000</v>
      </c>
      <c r="AJ189" s="429">
        <f>VLOOKUP(D189&amp;E189,计算辅助页面!$V$5:$Y$18,2,0)</f>
        <v>6</v>
      </c>
      <c r="AK189" s="336">
        <f t="shared" si="608"/>
        <v>160000</v>
      </c>
      <c r="AL189" s="336">
        <f>VLOOKUP(D189&amp;E189,计算辅助页面!$V$5:$Y$18,3,0)</f>
        <v>5</v>
      </c>
      <c r="AM189" s="337">
        <f t="shared" si="609"/>
        <v>480000</v>
      </c>
      <c r="AN189" s="337">
        <f>VLOOKUP(D189&amp;E189,计算辅助页面!$V$5:$Y$18,4,0)</f>
        <v>4</v>
      </c>
      <c r="AO189" s="327">
        <f t="shared" si="610"/>
        <v>12800000</v>
      </c>
      <c r="AP189" s="318">
        <f t="shared" si="611"/>
        <v>32207600</v>
      </c>
      <c r="AQ189" s="288" t="s">
        <v>1011</v>
      </c>
      <c r="AR189" s="289" t="str">
        <f t="shared" si="621"/>
        <v>GT by Citroen</v>
      </c>
      <c r="AS189" s="290" t="s">
        <v>714</v>
      </c>
      <c r="AT189" s="291" t="s">
        <v>853</v>
      </c>
      <c r="AU189" s="427" t="s">
        <v>703</v>
      </c>
      <c r="AV189" s="292">
        <v>33</v>
      </c>
      <c r="AW189" s="292">
        <v>404</v>
      </c>
      <c r="AY189" s="292">
        <v>545</v>
      </c>
      <c r="AZ189" s="292" t="s">
        <v>1185</v>
      </c>
      <c r="BA189" s="477">
        <v>158</v>
      </c>
      <c r="BB189" s="476">
        <v>1.7</v>
      </c>
      <c r="BC189" s="472">
        <v>0.97</v>
      </c>
      <c r="BD189" s="472">
        <v>1.07</v>
      </c>
      <c r="BE189" s="472">
        <v>2.06</v>
      </c>
      <c r="BF189" s="474">
        <f>BA189+O189</f>
        <v>4380</v>
      </c>
      <c r="BG189" s="476">
        <f t="shared" ref="BG189" si="674">BB189+P189</f>
        <v>390.4</v>
      </c>
      <c r="BH189" s="480">
        <f t="shared" ref="BH189" si="675">BC189+Q189</f>
        <v>77.5</v>
      </c>
      <c r="BI189" s="480">
        <f t="shared" ref="BI189" si="676">BD189+R189</f>
        <v>65.679999999999993</v>
      </c>
      <c r="BJ189" s="480">
        <f t="shared" ref="BJ189" si="677">BE189+S189</f>
        <v>69.260000000000005</v>
      </c>
      <c r="BK189" s="473">
        <f t="shared" si="511"/>
        <v>1.6999999999999886</v>
      </c>
      <c r="BL189" s="473">
        <f t="shared" si="512"/>
        <v>0.96999999999999886</v>
      </c>
      <c r="BM189" s="473">
        <f t="shared" si="513"/>
        <v>1.0699999999999932</v>
      </c>
      <c r="BN189" s="473">
        <f t="shared" si="514"/>
        <v>2.0600000000000023</v>
      </c>
      <c r="BO189" s="483">
        <v>3</v>
      </c>
      <c r="BP189" s="293"/>
      <c r="BQ189" s="293"/>
      <c r="BR189" s="293"/>
      <c r="BS189" s="293"/>
      <c r="BT189" s="293"/>
      <c r="BU189" s="293"/>
      <c r="BV189" s="293"/>
      <c r="BW189" s="293"/>
      <c r="BX189" s="293"/>
      <c r="BY189" s="293"/>
      <c r="BZ189" s="293"/>
      <c r="CA189" s="293"/>
      <c r="CB189" s="293">
        <v>1</v>
      </c>
      <c r="CC189" s="293"/>
      <c r="CD189" s="293"/>
      <c r="CE189" s="293"/>
      <c r="CF189" s="293"/>
      <c r="CG189" s="293"/>
      <c r="CH189" s="293"/>
      <c r="CI189" s="293"/>
      <c r="CJ189" s="294" t="s">
        <v>1513</v>
      </c>
      <c r="CK189" s="294"/>
      <c r="CL189" s="294"/>
      <c r="CM189" s="294"/>
      <c r="CN189" s="294"/>
      <c r="CO189" s="295"/>
      <c r="CP189" s="295"/>
      <c r="CQ189" s="295"/>
      <c r="CR189" s="296">
        <v>375</v>
      </c>
      <c r="CS189" s="297">
        <v>68.5</v>
      </c>
      <c r="CT189" s="297">
        <v>55.71</v>
      </c>
      <c r="CU189" s="297">
        <v>50.08</v>
      </c>
      <c r="CV189" s="297">
        <f>P189-CR189</f>
        <v>13.699999999999989</v>
      </c>
      <c r="CW189" s="297">
        <f>Q189-CS189</f>
        <v>8.0300000000000011</v>
      </c>
      <c r="CX189" s="297">
        <f>R189-CT189</f>
        <v>8.8999999999999986</v>
      </c>
      <c r="CY189" s="297">
        <f>S189-CU189</f>
        <v>17.120000000000005</v>
      </c>
      <c r="CZ189" s="297">
        <f>SUM(CV189:CY189)</f>
        <v>47.749999999999993</v>
      </c>
      <c r="DA189" s="297">
        <f>0.32*(P189-CR189)+1.75*(Q189-CS189)+1.13*(R189-CT189)+1.28*(S189-CU189)</f>
        <v>50.4071</v>
      </c>
      <c r="DB189" s="295"/>
      <c r="DC189" s="295"/>
      <c r="DD189" s="295"/>
      <c r="DE189" s="295"/>
    </row>
    <row r="190" spans="1:109" ht="21" customHeight="1" thickBot="1">
      <c r="A190" s="299">
        <v>188</v>
      </c>
      <c r="B190" s="338" t="s">
        <v>1514</v>
      </c>
      <c r="C190" s="301" t="s">
        <v>1323</v>
      </c>
      <c r="D190" s="352" t="s">
        <v>198</v>
      </c>
      <c r="E190" s="303" t="s">
        <v>79</v>
      </c>
      <c r="F190" s="327"/>
      <c r="G190" s="328"/>
      <c r="H190" s="320" t="s">
        <v>448</v>
      </c>
      <c r="I190" s="320">
        <v>28</v>
      </c>
      <c r="J190" s="320">
        <v>32</v>
      </c>
      <c r="K190" s="320">
        <v>44</v>
      </c>
      <c r="L190" s="320">
        <v>59</v>
      </c>
      <c r="M190" s="320">
        <v>86</v>
      </c>
      <c r="N190" s="333">
        <f t="shared" si="520"/>
        <v>249</v>
      </c>
      <c r="O190" s="339">
        <v>4229</v>
      </c>
      <c r="P190" s="340">
        <v>352</v>
      </c>
      <c r="Q190" s="341">
        <v>84.94</v>
      </c>
      <c r="R190" s="341">
        <v>87.96</v>
      </c>
      <c r="S190" s="341">
        <v>72.61</v>
      </c>
      <c r="T190" s="341">
        <v>7.9</v>
      </c>
      <c r="U190" s="324">
        <v>16100</v>
      </c>
      <c r="V190" s="325">
        <f>VLOOKUP($U190,计算辅助页面!$Z$5:$AM$26,COLUMN()-20,0)</f>
        <v>26300</v>
      </c>
      <c r="W190" s="325">
        <f>VLOOKUP($U190,计算辅助页面!$Z$5:$AM$26,COLUMN()-20,0)</f>
        <v>42000</v>
      </c>
      <c r="X190" s="333">
        <f>VLOOKUP($U190,计算辅助页面!$Z$5:$AM$26,COLUMN()-20,0)</f>
        <v>63000</v>
      </c>
      <c r="Y190" s="333">
        <f>VLOOKUP($U190,计算辅助页面!$Z$5:$AM$26,COLUMN()-20,0)</f>
        <v>91000</v>
      </c>
      <c r="Z190" s="420">
        <f>VLOOKUP($U190,计算辅助页面!$Z$5:$AM$26,COLUMN()-20,0)</f>
        <v>127500</v>
      </c>
      <c r="AA190" s="333">
        <f>VLOOKUP($U190,计算辅助页面!$Z$5:$AM$26,COLUMN()-20,0)</f>
        <v>178500</v>
      </c>
      <c r="AB190" s="333">
        <f>VLOOKUP($U190,计算辅助页面!$Z$5:$AM$26,COLUMN()-20,0)</f>
        <v>249500</v>
      </c>
      <c r="AC190" s="333">
        <f>VLOOKUP($U190,计算辅助页面!$Z$5:$AM$26,COLUMN()-20,0)</f>
        <v>349500</v>
      </c>
      <c r="AD190" s="333">
        <f>VLOOKUP($U190,计算辅助页面!$Z$5:$AM$26,COLUMN()-20,0)</f>
        <v>489500</v>
      </c>
      <c r="AE190" s="333">
        <f>VLOOKUP($U190,计算辅助页面!$Z$5:$AM$26,COLUMN()-20,0)</f>
        <v>685000</v>
      </c>
      <c r="AF190" s="333">
        <f>VLOOKUP($U190,计算辅助页面!$Z$5:$AM$26,COLUMN()-20,0)</f>
        <v>959000</v>
      </c>
      <c r="AG190" s="343">
        <f>VLOOKUP($U190,计算辅助页面!$Z$5:$AM$26,COLUMN()-20,0)</f>
        <v>1575000</v>
      </c>
      <c r="AH190" s="327">
        <f>VLOOKUP($U190,计算辅助页面!$Z$5:$AM$26,COLUMN()-20,0)</f>
        <v>19407600</v>
      </c>
      <c r="AI190" s="326">
        <v>80000</v>
      </c>
      <c r="AJ190" s="429">
        <f>VLOOKUP(D190&amp;E190,计算辅助页面!$V$5:$Y$18,2,0)</f>
        <v>6</v>
      </c>
      <c r="AK190" s="336">
        <f t="shared" si="608"/>
        <v>160000</v>
      </c>
      <c r="AL190" s="336">
        <f>VLOOKUP(D190&amp;E190,计算辅助页面!$V$5:$Y$18,3,0)</f>
        <v>5</v>
      </c>
      <c r="AM190" s="337">
        <f t="shared" si="609"/>
        <v>480000</v>
      </c>
      <c r="AN190" s="337">
        <f>VLOOKUP(D190&amp;E190,计算辅助页面!$V$5:$Y$18,4,0)</f>
        <v>4</v>
      </c>
      <c r="AO190" s="327">
        <f t="shared" si="610"/>
        <v>12800000</v>
      </c>
      <c r="AP190" s="318">
        <f t="shared" si="611"/>
        <v>32207600</v>
      </c>
      <c r="AQ190" s="288" t="s">
        <v>561</v>
      </c>
      <c r="AR190" s="289" t="str">
        <f t="shared" si="621"/>
        <v>935 (2019)🔑</v>
      </c>
      <c r="AS190" s="290" t="s">
        <v>1335</v>
      </c>
      <c r="AT190" s="291" t="s">
        <v>1336</v>
      </c>
      <c r="AU190" s="427" t="s">
        <v>703</v>
      </c>
      <c r="AW190" s="292">
        <v>366</v>
      </c>
      <c r="AY190" s="292">
        <v>481</v>
      </c>
      <c r="AZ190" s="292" t="s">
        <v>1327</v>
      </c>
      <c r="BA190" s="477">
        <v>157</v>
      </c>
      <c r="BB190" s="476">
        <v>1.4</v>
      </c>
      <c r="BC190" s="472">
        <v>1.1100000000000001</v>
      </c>
      <c r="BD190" s="472">
        <v>3.89</v>
      </c>
      <c r="BE190" s="472">
        <v>2.04</v>
      </c>
      <c r="BF190" s="474">
        <f>BA190+O190</f>
        <v>4386</v>
      </c>
      <c r="BG190" s="476">
        <f t="shared" ref="BG190" si="678">BB190+P190</f>
        <v>353.4</v>
      </c>
      <c r="BH190" s="480">
        <f t="shared" ref="BH190" si="679">BC190+Q190</f>
        <v>86.05</v>
      </c>
      <c r="BI190" s="480">
        <f t="shared" ref="BI190" si="680">BD190+R190</f>
        <v>91.85</v>
      </c>
      <c r="BJ190" s="480">
        <f t="shared" ref="BJ190" si="681">BE190+S190</f>
        <v>74.650000000000006</v>
      </c>
      <c r="BK190" s="473">
        <f t="shared" si="511"/>
        <v>1.3999999999999773</v>
      </c>
      <c r="BL190" s="473">
        <f t="shared" si="512"/>
        <v>1.1099999999999994</v>
      </c>
      <c r="BM190" s="473">
        <f t="shared" si="513"/>
        <v>3.8900000000000006</v>
      </c>
      <c r="BN190" s="473">
        <f t="shared" si="514"/>
        <v>2.0400000000000063</v>
      </c>
      <c r="BO190" s="483">
        <v>4</v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/>
      <c r="CA190" s="293">
        <v>1</v>
      </c>
      <c r="CB190" s="293"/>
      <c r="CC190" s="293">
        <v>1</v>
      </c>
      <c r="CD190" s="293"/>
      <c r="CE190" s="293"/>
      <c r="CF190" s="293"/>
      <c r="CG190" s="293"/>
      <c r="CH190" s="293"/>
      <c r="CI190" s="293"/>
      <c r="CJ190" s="294" t="s">
        <v>1328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 t="s">
        <v>1806</v>
      </c>
      <c r="DC190" s="295">
        <v>4</v>
      </c>
      <c r="DD190" s="295"/>
      <c r="DE190" s="295"/>
    </row>
    <row r="191" spans="1:109" ht="21" customHeight="1">
      <c r="A191" s="268">
        <v>189</v>
      </c>
      <c r="B191" s="338" t="s">
        <v>936</v>
      </c>
      <c r="C191" s="301" t="s">
        <v>937</v>
      </c>
      <c r="D191" s="352" t="s">
        <v>198</v>
      </c>
      <c r="E191" s="303" t="s">
        <v>79</v>
      </c>
      <c r="F191" s="327"/>
      <c r="G191" s="328"/>
      <c r="H191" s="330">
        <v>70</v>
      </c>
      <c r="I191" s="330">
        <v>23</v>
      </c>
      <c r="J191" s="330">
        <v>27</v>
      </c>
      <c r="K191" s="330">
        <v>36</v>
      </c>
      <c r="L191" s="330">
        <v>52</v>
      </c>
      <c r="M191" s="330">
        <v>59</v>
      </c>
      <c r="N191" s="307">
        <f t="shared" si="520"/>
        <v>267</v>
      </c>
      <c r="O191" s="339">
        <v>4255</v>
      </c>
      <c r="P191" s="340">
        <v>371.4</v>
      </c>
      <c r="Q191" s="341">
        <v>78.33</v>
      </c>
      <c r="R191" s="341">
        <v>76.84</v>
      </c>
      <c r="S191" s="341">
        <v>69.63</v>
      </c>
      <c r="T191" s="341">
        <v>6.8</v>
      </c>
      <c r="U191" s="324">
        <v>16100</v>
      </c>
      <c r="V191" s="325">
        <f>VLOOKUP($U191,计算辅助页面!$Z$5:$AM$26,COLUMN()-20,0)</f>
        <v>26300</v>
      </c>
      <c r="W191" s="325">
        <f>VLOOKUP($U191,计算辅助页面!$Z$5:$AM$26,COLUMN()-20,0)</f>
        <v>42000</v>
      </c>
      <c r="X191" s="333">
        <f>VLOOKUP($U191,计算辅助页面!$Z$5:$AM$26,COLUMN()-20,0)</f>
        <v>63000</v>
      </c>
      <c r="Y191" s="333">
        <f>VLOOKUP($U191,计算辅助页面!$Z$5:$AM$26,COLUMN()-20,0)</f>
        <v>91000</v>
      </c>
      <c r="Z191" s="420">
        <f>VLOOKUP($U191,计算辅助页面!$Z$5:$AM$26,COLUMN()-20,0)</f>
        <v>127500</v>
      </c>
      <c r="AA191" s="333">
        <f>VLOOKUP($U191,计算辅助页面!$Z$5:$AM$26,COLUMN()-20,0)</f>
        <v>178500</v>
      </c>
      <c r="AB191" s="333">
        <f>VLOOKUP($U191,计算辅助页面!$Z$5:$AM$26,COLUMN()-20,0)</f>
        <v>249500</v>
      </c>
      <c r="AC191" s="333">
        <f>VLOOKUP($U191,计算辅助页面!$Z$5:$AM$26,COLUMN()-20,0)</f>
        <v>349500</v>
      </c>
      <c r="AD191" s="333">
        <f>VLOOKUP($U191,计算辅助页面!$Z$5:$AM$26,COLUMN()-20,0)</f>
        <v>489500</v>
      </c>
      <c r="AE191" s="333">
        <f>VLOOKUP($U191,计算辅助页面!$Z$5:$AM$26,COLUMN()-20,0)</f>
        <v>685000</v>
      </c>
      <c r="AF191" s="333">
        <f>VLOOKUP($U191,计算辅助页面!$Z$5:$AM$26,COLUMN()-20,0)</f>
        <v>959000</v>
      </c>
      <c r="AG191" s="343">
        <f>VLOOKUP($U191,计算辅助页面!$Z$5:$AM$26,COLUMN()-20,0)</f>
        <v>1575000</v>
      </c>
      <c r="AH191" s="327">
        <f>VLOOKUP($U191,计算辅助页面!$Z$5:$AM$26,COLUMN()-20,0)</f>
        <v>19407600</v>
      </c>
      <c r="AI191" s="326">
        <v>80000</v>
      </c>
      <c r="AJ191" s="429">
        <f>VLOOKUP(D191&amp;E191,计算辅助页面!$V$5:$Y$18,2,0)</f>
        <v>6</v>
      </c>
      <c r="AK191" s="336">
        <f t="shared" si="608"/>
        <v>160000</v>
      </c>
      <c r="AL191" s="336">
        <f>VLOOKUP(D191&amp;E191,计算辅助页面!$V$5:$Y$18,3,0)</f>
        <v>5</v>
      </c>
      <c r="AM191" s="337">
        <f t="shared" si="609"/>
        <v>480000</v>
      </c>
      <c r="AN191" s="337">
        <f>VLOOKUP(D191&amp;E191,计算辅助页面!$V$5:$Y$18,4,0)</f>
        <v>4</v>
      </c>
      <c r="AO191" s="327">
        <f t="shared" si="610"/>
        <v>12800000</v>
      </c>
      <c r="AP191" s="318">
        <f t="shared" si="611"/>
        <v>32207600</v>
      </c>
      <c r="AQ191" s="288" t="s">
        <v>566</v>
      </c>
      <c r="AR191" s="289" t="str">
        <f t="shared" si="621"/>
        <v>Victor</v>
      </c>
      <c r="AS191" s="290" t="s">
        <v>942</v>
      </c>
      <c r="AT191" s="291" t="s">
        <v>946</v>
      </c>
      <c r="AU191" s="427" t="s">
        <v>703</v>
      </c>
      <c r="AV191" s="292">
        <v>34</v>
      </c>
      <c r="AW191" s="292">
        <v>387</v>
      </c>
      <c r="AY191" s="292">
        <v>516</v>
      </c>
      <c r="AZ191" s="292" t="s">
        <v>1070</v>
      </c>
      <c r="BA191" s="477">
        <v>157</v>
      </c>
      <c r="BB191" s="476">
        <v>1.4</v>
      </c>
      <c r="BC191" s="472">
        <v>0.97</v>
      </c>
      <c r="BD191" s="472">
        <v>2.65</v>
      </c>
      <c r="BE191" s="472">
        <v>2.65</v>
      </c>
      <c r="BF191" s="474">
        <f>BA191+O191</f>
        <v>4412</v>
      </c>
      <c r="BG191" s="476">
        <f t="shared" ref="BG191" si="682">BB191+P191</f>
        <v>372.79999999999995</v>
      </c>
      <c r="BH191" s="480">
        <f t="shared" ref="BH191" si="683">BC191+Q191</f>
        <v>79.3</v>
      </c>
      <c r="BI191" s="480">
        <f t="shared" ref="BI191" si="684">BD191+R191</f>
        <v>79.490000000000009</v>
      </c>
      <c r="BJ191" s="480">
        <f t="shared" ref="BJ191" si="685">BE191+S191</f>
        <v>72.28</v>
      </c>
      <c r="BK191" s="473">
        <f t="shared" si="511"/>
        <v>1.3999999999999773</v>
      </c>
      <c r="BL191" s="473">
        <f t="shared" si="512"/>
        <v>0.96999999999999886</v>
      </c>
      <c r="BM191" s="473">
        <f t="shared" si="513"/>
        <v>2.6500000000000057</v>
      </c>
      <c r="BN191" s="473">
        <f t="shared" si="514"/>
        <v>2.6500000000000057</v>
      </c>
      <c r="BO191" s="483">
        <v>5</v>
      </c>
      <c r="BP191" s="293"/>
      <c r="BQ191" s="293"/>
      <c r="BR191" s="293"/>
      <c r="BS191" s="293"/>
      <c r="BT191" s="293"/>
      <c r="BU191" s="293"/>
      <c r="BV191" s="293">
        <v>1</v>
      </c>
      <c r="BW191" s="293"/>
      <c r="BX191" s="293"/>
      <c r="BY191" s="293"/>
      <c r="BZ191" s="293"/>
      <c r="CA191" s="293"/>
      <c r="CB191" s="293"/>
      <c r="CC191" s="293"/>
      <c r="CD191" s="293">
        <v>1</v>
      </c>
      <c r="CE191" s="293"/>
      <c r="CF191" s="293"/>
      <c r="CG191" s="293"/>
      <c r="CH191" s="293"/>
      <c r="CI191" s="293"/>
      <c r="CJ191" s="294" t="s">
        <v>1515</v>
      </c>
      <c r="CK191" s="294"/>
      <c r="CL191" s="294"/>
      <c r="CM191" s="294"/>
      <c r="CN191" s="294"/>
      <c r="CO191" s="295"/>
      <c r="CP191" s="295"/>
      <c r="CQ191" s="295"/>
      <c r="CR191" s="296">
        <v>360</v>
      </c>
      <c r="CS191" s="297">
        <v>70.3</v>
      </c>
      <c r="CT191" s="297">
        <v>54.85</v>
      </c>
      <c r="CU191" s="297">
        <v>47.57</v>
      </c>
      <c r="CV191" s="297">
        <f t="shared" ref="CV191:CY193" si="686">P191-CR191</f>
        <v>11.399999999999977</v>
      </c>
      <c r="CW191" s="297">
        <f t="shared" si="686"/>
        <v>8.0300000000000011</v>
      </c>
      <c r="CX191" s="297">
        <f t="shared" si="686"/>
        <v>21.990000000000002</v>
      </c>
      <c r="CY191" s="297">
        <f t="shared" si="686"/>
        <v>22.059999999999995</v>
      </c>
      <c r="CZ191" s="297">
        <f>SUM(CV191:CY191)</f>
        <v>63.479999999999976</v>
      </c>
      <c r="DA191" s="297">
        <f>0.32*(P191-CR191)+1.75*(Q191-CS191)+1.13*(R191-CT191)+1.28*(S191-CU191)</f>
        <v>70.786000000000001</v>
      </c>
      <c r="DB191" s="295" t="s">
        <v>1806</v>
      </c>
      <c r="DC191" s="295">
        <v>4</v>
      </c>
      <c r="DD191" s="295"/>
      <c r="DE191" s="295"/>
    </row>
    <row r="192" spans="1:109" ht="21" customHeight="1" thickBot="1">
      <c r="A192" s="299">
        <v>190</v>
      </c>
      <c r="B192" s="338" t="s">
        <v>450</v>
      </c>
      <c r="C192" s="301" t="s">
        <v>781</v>
      </c>
      <c r="D192" s="352" t="s">
        <v>198</v>
      </c>
      <c r="E192" s="303" t="s">
        <v>79</v>
      </c>
      <c r="F192" s="327">
        <f>9-LEN(E192)-LEN(SUBSTITUTE(E192,"★",""))</f>
        <v>3</v>
      </c>
      <c r="G192" s="328" t="s">
        <v>401</v>
      </c>
      <c r="H192" s="320" t="s">
        <v>448</v>
      </c>
      <c r="I192" s="320">
        <v>28</v>
      </c>
      <c r="J192" s="320">
        <v>32</v>
      </c>
      <c r="K192" s="320">
        <v>44</v>
      </c>
      <c r="L192" s="320">
        <v>59</v>
      </c>
      <c r="M192" s="320">
        <v>86</v>
      </c>
      <c r="N192" s="333">
        <f t="shared" si="520"/>
        <v>249</v>
      </c>
      <c r="O192" s="339">
        <v>4270</v>
      </c>
      <c r="P192" s="340">
        <v>356.9</v>
      </c>
      <c r="Q192" s="341">
        <v>83.64</v>
      </c>
      <c r="R192" s="341">
        <v>85.42</v>
      </c>
      <c r="S192" s="341">
        <v>73.650000000000006</v>
      </c>
      <c r="T192" s="341">
        <v>8.08</v>
      </c>
      <c r="U192" s="324">
        <v>16100</v>
      </c>
      <c r="V192" s="325">
        <f>VLOOKUP($U192,计算辅助页面!$Z$5:$AM$26,COLUMN()-20,0)</f>
        <v>26300</v>
      </c>
      <c r="W192" s="325">
        <f>VLOOKUP($U192,计算辅助页面!$Z$5:$AM$26,COLUMN()-20,0)</f>
        <v>42000</v>
      </c>
      <c r="X192" s="333">
        <f>VLOOKUP($U192,计算辅助页面!$Z$5:$AM$26,COLUMN()-20,0)</f>
        <v>63000</v>
      </c>
      <c r="Y192" s="333">
        <f>VLOOKUP($U192,计算辅助页面!$Z$5:$AM$26,COLUMN()-20,0)</f>
        <v>91000</v>
      </c>
      <c r="Z192" s="420">
        <f>VLOOKUP($U192,计算辅助页面!$Z$5:$AM$26,COLUMN()-20,0)</f>
        <v>127500</v>
      </c>
      <c r="AA192" s="333">
        <f>VLOOKUP($U192,计算辅助页面!$Z$5:$AM$26,COLUMN()-20,0)</f>
        <v>178500</v>
      </c>
      <c r="AB192" s="333">
        <f>VLOOKUP($U192,计算辅助页面!$Z$5:$AM$26,COLUMN()-20,0)</f>
        <v>249500</v>
      </c>
      <c r="AC192" s="333">
        <f>VLOOKUP($U192,计算辅助页面!$Z$5:$AM$26,COLUMN()-20,0)</f>
        <v>349500</v>
      </c>
      <c r="AD192" s="333">
        <f>VLOOKUP($U192,计算辅助页面!$Z$5:$AM$26,COLUMN()-20,0)</f>
        <v>489500</v>
      </c>
      <c r="AE192" s="333">
        <f>VLOOKUP($U192,计算辅助页面!$Z$5:$AM$26,COLUMN()-20,0)</f>
        <v>685000</v>
      </c>
      <c r="AF192" s="333">
        <f>VLOOKUP($U192,计算辅助页面!$Z$5:$AM$26,COLUMN()-20,0)</f>
        <v>959000</v>
      </c>
      <c r="AG192" s="343">
        <f>VLOOKUP($U192,计算辅助页面!$Z$5:$AM$26,COLUMN()-20,0)</f>
        <v>1575000</v>
      </c>
      <c r="AH192" s="327">
        <f>VLOOKUP($U192,计算辅助页面!$Z$5:$AM$26,COLUMN()-20,0)</f>
        <v>19407600</v>
      </c>
      <c r="AI192" s="326">
        <v>80000</v>
      </c>
      <c r="AJ192" s="429">
        <f>VLOOKUP(D192&amp;E192,计算辅助页面!$V$5:$Y$18,2,0)</f>
        <v>6</v>
      </c>
      <c r="AK192" s="336">
        <f t="shared" si="608"/>
        <v>160000</v>
      </c>
      <c r="AL192" s="336">
        <f>VLOOKUP(D192&amp;E192,计算辅助页面!$V$5:$Y$18,3,0)</f>
        <v>5</v>
      </c>
      <c r="AM192" s="337">
        <f t="shared" si="609"/>
        <v>480000</v>
      </c>
      <c r="AN192" s="337">
        <f>VLOOKUP(D192&amp;E192,计算辅助页面!$V$5:$Y$18,4,0)</f>
        <v>4</v>
      </c>
      <c r="AO192" s="327">
        <f t="shared" si="610"/>
        <v>12800000</v>
      </c>
      <c r="AP192" s="318">
        <f t="shared" si="611"/>
        <v>32207600</v>
      </c>
      <c r="AQ192" s="288" t="s">
        <v>561</v>
      </c>
      <c r="AR192" s="289" t="str">
        <f t="shared" si="621"/>
        <v>911 GT2 RS ClubSport🔑</v>
      </c>
      <c r="AS192" s="290" t="s">
        <v>924</v>
      </c>
      <c r="AT192" s="291" t="s">
        <v>645</v>
      </c>
      <c r="AU192" s="427" t="s">
        <v>703</v>
      </c>
      <c r="AW192" s="292">
        <v>371</v>
      </c>
      <c r="AY192" s="292">
        <v>490</v>
      </c>
      <c r="AZ192" s="292" t="s">
        <v>1076</v>
      </c>
      <c r="BA192" s="477">
        <v>188</v>
      </c>
      <c r="BB192" s="476">
        <v>2.1</v>
      </c>
      <c r="BC192" s="472">
        <v>1.06</v>
      </c>
      <c r="BD192" s="472">
        <v>3.58</v>
      </c>
      <c r="BE192" s="472">
        <v>2.89</v>
      </c>
      <c r="BF192" s="474">
        <f>BA192+O192</f>
        <v>4458</v>
      </c>
      <c r="BG192" s="476">
        <f t="shared" ref="BG192" si="687">BB192+P192</f>
        <v>359</v>
      </c>
      <c r="BH192" s="480">
        <f t="shared" ref="BH192" si="688">BC192+Q192</f>
        <v>84.7</v>
      </c>
      <c r="BI192" s="480">
        <f t="shared" ref="BI192" si="689">BD192+R192</f>
        <v>89</v>
      </c>
      <c r="BJ192" s="480">
        <f t="shared" ref="BJ192" si="690">BE192+S192</f>
        <v>76.540000000000006</v>
      </c>
      <c r="BK192" s="473">
        <f t="shared" si="511"/>
        <v>2.1000000000000227</v>
      </c>
      <c r="BL192" s="473">
        <f t="shared" si="512"/>
        <v>1.0600000000000023</v>
      </c>
      <c r="BM192" s="473">
        <f t="shared" si="513"/>
        <v>3.5799999999999983</v>
      </c>
      <c r="BN192" s="473">
        <f t="shared" si="514"/>
        <v>2.8900000000000006</v>
      </c>
      <c r="BO192" s="483">
        <v>3</v>
      </c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>
        <v>1</v>
      </c>
      <c r="CB192" s="293"/>
      <c r="CC192" s="293">
        <v>1</v>
      </c>
      <c r="CD192" s="293">
        <v>1</v>
      </c>
      <c r="CE192" s="293"/>
      <c r="CF192" s="293"/>
      <c r="CG192" s="293"/>
      <c r="CH192" s="293"/>
      <c r="CI192" s="293"/>
      <c r="CJ192" s="294" t="s">
        <v>1249</v>
      </c>
      <c r="CK192" s="294"/>
      <c r="CL192" s="294"/>
      <c r="CM192" s="294"/>
      <c r="CN192" s="294"/>
      <c r="CO192" s="295"/>
      <c r="CP192" s="295"/>
      <c r="CQ192" s="295"/>
      <c r="CR192" s="296">
        <v>340</v>
      </c>
      <c r="CS192" s="297">
        <v>74.8</v>
      </c>
      <c r="CT192" s="297">
        <v>55.63</v>
      </c>
      <c r="CU192" s="297">
        <v>49.64</v>
      </c>
      <c r="CV192" s="297">
        <f t="shared" si="686"/>
        <v>16.899999999999977</v>
      </c>
      <c r="CW192" s="297">
        <f t="shared" si="686"/>
        <v>8.8400000000000034</v>
      </c>
      <c r="CX192" s="297">
        <f t="shared" si="686"/>
        <v>29.79</v>
      </c>
      <c r="CY192" s="297">
        <f t="shared" si="686"/>
        <v>24.010000000000005</v>
      </c>
      <c r="CZ192" s="297">
        <f>SUM(CV192:CY192)</f>
        <v>79.539999999999992</v>
      </c>
      <c r="DA192" s="297">
        <f>0.32*(P192-CR192)+1.75*(Q192-CS192)+1.13*(R192-CT192)+1.28*(S192-CU192)</f>
        <v>85.273499999999999</v>
      </c>
      <c r="DB192" s="295" t="s">
        <v>1806</v>
      </c>
      <c r="DC192" s="295">
        <v>4</v>
      </c>
      <c r="DD192" s="295"/>
      <c r="DE192" s="295"/>
    </row>
    <row r="193" spans="1:109" ht="21" customHeight="1">
      <c r="A193" s="268">
        <v>191</v>
      </c>
      <c r="B193" s="338" t="s">
        <v>130</v>
      </c>
      <c r="C193" s="301" t="s">
        <v>782</v>
      </c>
      <c r="D193" s="352" t="s">
        <v>8</v>
      </c>
      <c r="E193" s="303" t="s">
        <v>79</v>
      </c>
      <c r="F193" s="304">
        <f>9-LEN(E193)-LEN(SUBSTITUTE(E193,"★",""))</f>
        <v>3</v>
      </c>
      <c r="G193" s="305" t="s">
        <v>73</v>
      </c>
      <c r="H193" s="306">
        <v>50</v>
      </c>
      <c r="I193" s="306">
        <v>12</v>
      </c>
      <c r="J193" s="306">
        <v>15</v>
      </c>
      <c r="K193" s="306">
        <v>24</v>
      </c>
      <c r="L193" s="306">
        <v>37</v>
      </c>
      <c r="M193" s="306">
        <v>45</v>
      </c>
      <c r="N193" s="307">
        <f t="shared" si="520"/>
        <v>183</v>
      </c>
      <c r="O193" s="339">
        <v>4274</v>
      </c>
      <c r="P193" s="340">
        <v>365.4</v>
      </c>
      <c r="Q193" s="341">
        <v>80.040000000000006</v>
      </c>
      <c r="R193" s="341">
        <v>63.11</v>
      </c>
      <c r="S193" s="341">
        <v>86.75</v>
      </c>
      <c r="T193" s="341">
        <v>11.832000000000001</v>
      </c>
      <c r="U193" s="311">
        <v>5290</v>
      </c>
      <c r="V193" s="312">
        <f>VLOOKUP($U193,计算辅助页面!$Z$5:$AM$26,COLUMN()-20,0)</f>
        <v>8600</v>
      </c>
      <c r="W193" s="312">
        <f>VLOOKUP($U193,计算辅助页面!$Z$5:$AM$26,COLUMN()-20,0)</f>
        <v>13800</v>
      </c>
      <c r="X193" s="307">
        <f>VLOOKUP($U193,计算辅助页面!$Z$5:$AM$26,COLUMN()-20,0)</f>
        <v>20700</v>
      </c>
      <c r="Y193" s="307">
        <f>VLOOKUP($U193,计算辅助页面!$Z$5:$AM$26,COLUMN()-20,0)</f>
        <v>29900</v>
      </c>
      <c r="Z193" s="313">
        <f>VLOOKUP($U193,计算辅助页面!$Z$5:$AM$26,COLUMN()-20,0)</f>
        <v>42000</v>
      </c>
      <c r="AA193" s="307">
        <f>VLOOKUP($U193,计算辅助页面!$Z$5:$AM$26,COLUMN()-20,0)</f>
        <v>58500</v>
      </c>
      <c r="AB193" s="307">
        <f>VLOOKUP($U193,计算辅助页面!$Z$5:$AM$26,COLUMN()-20,0)</f>
        <v>82000</v>
      </c>
      <c r="AC193" s="307">
        <f>VLOOKUP($U193,计算辅助页面!$Z$5:$AM$26,COLUMN()-20,0)</f>
        <v>115000</v>
      </c>
      <c r="AD193" s="307">
        <f>VLOOKUP($U193,计算辅助页面!$Z$5:$AM$26,COLUMN()-20,0)</f>
        <v>161000</v>
      </c>
      <c r="AE193" s="307">
        <f>VLOOKUP($U193,计算辅助页面!$Z$5:$AM$26,COLUMN()-20,0)</f>
        <v>225000</v>
      </c>
      <c r="AF193" s="307">
        <f>VLOOKUP($U193,计算辅助页面!$Z$5:$AM$26,COLUMN()-20,0)</f>
        <v>315000</v>
      </c>
      <c r="AG193" s="307">
        <f>VLOOKUP($U193,计算辅助页面!$Z$5:$AM$26,COLUMN()-20,0)</f>
        <v>517000</v>
      </c>
      <c r="AH193" s="304">
        <f>VLOOKUP($U193,计算辅助页面!$Z$5:$AM$26,COLUMN()-20,0)</f>
        <v>6375160</v>
      </c>
      <c r="AI193" s="314">
        <v>40000</v>
      </c>
      <c r="AJ193" s="315">
        <f>VLOOKUP(D193&amp;E193,计算辅助页面!$V$5:$Y$18,2,0)</f>
        <v>6</v>
      </c>
      <c r="AK193" s="316">
        <f t="shared" si="608"/>
        <v>80000</v>
      </c>
      <c r="AL193" s="316">
        <f>VLOOKUP(D193&amp;E193,计算辅助页面!$V$5:$Y$18,3,0)</f>
        <v>5</v>
      </c>
      <c r="AM193" s="317">
        <f t="shared" si="609"/>
        <v>240000</v>
      </c>
      <c r="AN193" s="317">
        <f>VLOOKUP(D193&amp;E193,计算辅助页面!$V$5:$Y$18,4,0)</f>
        <v>4</v>
      </c>
      <c r="AO193" s="304">
        <f t="shared" si="610"/>
        <v>6400000</v>
      </c>
      <c r="AP193" s="318">
        <f t="shared" si="611"/>
        <v>12775160</v>
      </c>
      <c r="AQ193" s="288" t="s">
        <v>872</v>
      </c>
      <c r="AR193" s="289" t="str">
        <f t="shared" si="621"/>
        <v>Huayra BC</v>
      </c>
      <c r="AS193" s="290" t="s">
        <v>596</v>
      </c>
      <c r="AT193" s="291" t="s">
        <v>657</v>
      </c>
      <c r="AU193" s="427" t="s">
        <v>703</v>
      </c>
      <c r="AV193" s="292">
        <v>19</v>
      </c>
      <c r="AW193" s="292">
        <v>380</v>
      </c>
      <c r="AY193" s="292">
        <v>504</v>
      </c>
      <c r="AZ193" s="292" t="s">
        <v>1479</v>
      </c>
      <c r="BA193" s="477">
        <v>155</v>
      </c>
      <c r="BB193" s="476">
        <v>1.9</v>
      </c>
      <c r="BC193" s="472">
        <v>1.06</v>
      </c>
      <c r="BD193" s="472">
        <v>2.0499999999999998</v>
      </c>
      <c r="BE193" s="472">
        <v>1.64</v>
      </c>
      <c r="BF193" s="474">
        <f>BA193+O193</f>
        <v>4429</v>
      </c>
      <c r="BG193" s="476">
        <f t="shared" ref="BG193" si="691">BB193+P193</f>
        <v>367.29999999999995</v>
      </c>
      <c r="BH193" s="480">
        <f t="shared" ref="BH193" si="692">BC193+Q193</f>
        <v>81.100000000000009</v>
      </c>
      <c r="BI193" s="480">
        <f t="shared" ref="BI193" si="693">BD193+R193</f>
        <v>65.16</v>
      </c>
      <c r="BJ193" s="480">
        <f t="shared" ref="BJ193" si="694">BE193+S193</f>
        <v>88.39</v>
      </c>
      <c r="BK193" s="473">
        <f t="shared" si="511"/>
        <v>1.8999999999999773</v>
      </c>
      <c r="BL193" s="473">
        <f t="shared" si="512"/>
        <v>1.0600000000000023</v>
      </c>
      <c r="BM193" s="473">
        <f t="shared" si="513"/>
        <v>2.0499999999999972</v>
      </c>
      <c r="BN193" s="473">
        <f t="shared" si="514"/>
        <v>1.6400000000000006</v>
      </c>
      <c r="BO193" s="483">
        <v>4</v>
      </c>
      <c r="BP193" s="293"/>
      <c r="BQ193" s="293"/>
      <c r="BR193" s="293"/>
      <c r="BS193" s="293">
        <v>1</v>
      </c>
      <c r="BT193" s="293"/>
      <c r="BU193" s="293"/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/>
      <c r="CH193" s="293"/>
      <c r="CI193" s="293">
        <v>1</v>
      </c>
      <c r="CJ193" s="294" t="s">
        <v>1188</v>
      </c>
      <c r="CK193" s="294"/>
      <c r="CL193" s="294"/>
      <c r="CM193" s="294"/>
      <c r="CN193" s="294"/>
      <c r="CO193" s="295"/>
      <c r="CP193" s="295"/>
      <c r="CQ193" s="295"/>
      <c r="CR193" s="296">
        <v>350</v>
      </c>
      <c r="CS193" s="297">
        <v>71.2</v>
      </c>
      <c r="CT193" s="297">
        <v>46.1</v>
      </c>
      <c r="CU193" s="297">
        <v>73.11</v>
      </c>
      <c r="CV193" s="297">
        <f t="shared" si="686"/>
        <v>15.399999999999977</v>
      </c>
      <c r="CW193" s="297">
        <f t="shared" si="686"/>
        <v>8.8400000000000034</v>
      </c>
      <c r="CX193" s="297">
        <f t="shared" si="686"/>
        <v>17.009999999999998</v>
      </c>
      <c r="CY193" s="297">
        <f t="shared" si="686"/>
        <v>13.64</v>
      </c>
      <c r="CZ193" s="297">
        <f>SUM(CV193:CY193)</f>
        <v>54.889999999999979</v>
      </c>
      <c r="DA193" s="297">
        <f>0.32*(P193-CR193)+1.75*(Q193-CS193)+1.13*(R193-CT193)+1.28*(S193-CU193)</f>
        <v>57.078499999999998</v>
      </c>
      <c r="DB193" s="295" t="s">
        <v>1806</v>
      </c>
      <c r="DC193" s="295">
        <v>4</v>
      </c>
      <c r="DD193" s="295"/>
      <c r="DE193" s="295"/>
    </row>
    <row r="194" spans="1:109" ht="21" customHeight="1" thickBot="1">
      <c r="A194" s="299">
        <v>192</v>
      </c>
      <c r="B194" s="338" t="s">
        <v>1237</v>
      </c>
      <c r="C194" s="301" t="s">
        <v>1238</v>
      </c>
      <c r="D194" s="352" t="s">
        <v>8</v>
      </c>
      <c r="E194" s="303" t="s">
        <v>79</v>
      </c>
      <c r="F194" s="327"/>
      <c r="G194" s="328"/>
      <c r="H194" s="330">
        <v>70</v>
      </c>
      <c r="I194" s="330">
        <v>23</v>
      </c>
      <c r="J194" s="330">
        <v>27</v>
      </c>
      <c r="K194" s="330">
        <v>36</v>
      </c>
      <c r="L194" s="330">
        <v>52</v>
      </c>
      <c r="M194" s="330">
        <v>59</v>
      </c>
      <c r="N194" s="307">
        <f t="shared" si="520"/>
        <v>267</v>
      </c>
      <c r="O194" s="339">
        <v>4279</v>
      </c>
      <c r="P194" s="340">
        <v>357</v>
      </c>
      <c r="Q194" s="341">
        <v>84.34</v>
      </c>
      <c r="R194" s="341">
        <v>85.82</v>
      </c>
      <c r="S194" s="341">
        <v>78.22</v>
      </c>
      <c r="T194" s="341"/>
      <c r="U194" s="311">
        <v>16100</v>
      </c>
      <c r="V194" s="312">
        <f>VLOOKUP($U194,计算辅助页面!$Z$5:$AM$26,COLUMN()-20,0)</f>
        <v>26300</v>
      </c>
      <c r="W194" s="312">
        <f>VLOOKUP($U194,计算辅助页面!$Z$5:$AM$26,COLUMN()-20,0)</f>
        <v>42000</v>
      </c>
      <c r="X194" s="307">
        <f>VLOOKUP($U194,计算辅助页面!$Z$5:$AM$26,COLUMN()-20,0)</f>
        <v>63000</v>
      </c>
      <c r="Y194" s="307">
        <f>VLOOKUP($U194,计算辅助页面!$Z$5:$AM$26,COLUMN()-20,0)</f>
        <v>91000</v>
      </c>
      <c r="Z194" s="313">
        <f>VLOOKUP($U194,计算辅助页面!$Z$5:$AM$26,COLUMN()-20,0)</f>
        <v>127500</v>
      </c>
      <c r="AA194" s="307">
        <f>VLOOKUP($U194,计算辅助页面!$Z$5:$AM$26,COLUMN()-20,0)</f>
        <v>178500</v>
      </c>
      <c r="AB194" s="307">
        <f>VLOOKUP($U194,计算辅助页面!$Z$5:$AM$26,COLUMN()-20,0)</f>
        <v>249500</v>
      </c>
      <c r="AC194" s="307">
        <f>VLOOKUP($U194,计算辅助页面!$Z$5:$AM$26,COLUMN()-20,0)</f>
        <v>349500</v>
      </c>
      <c r="AD194" s="307">
        <f>VLOOKUP($U194,计算辅助页面!$Z$5:$AM$26,COLUMN()-20,0)</f>
        <v>489500</v>
      </c>
      <c r="AE194" s="307">
        <f>VLOOKUP($U194,计算辅助页面!$Z$5:$AM$26,COLUMN()-20,0)</f>
        <v>685000</v>
      </c>
      <c r="AF194" s="307">
        <f>VLOOKUP($U194,计算辅助页面!$Z$5:$AM$26,COLUMN()-20,0)</f>
        <v>959000</v>
      </c>
      <c r="AG194" s="307">
        <f>VLOOKUP($U194,计算辅助页面!$Z$5:$AM$26,COLUMN()-20,0)</f>
        <v>1575000</v>
      </c>
      <c r="AH194" s="304">
        <f>VLOOKUP($U194,计算辅助页面!$Z$5:$AM$26,COLUMN()-20,0)</f>
        <v>19407600</v>
      </c>
      <c r="AI194" s="314">
        <v>80000</v>
      </c>
      <c r="AJ194" s="315">
        <f>VLOOKUP(D194&amp;E194,计算辅助页面!$V$5:$Y$18,2,0)</f>
        <v>6</v>
      </c>
      <c r="AK194" s="316">
        <f t="shared" si="608"/>
        <v>160000</v>
      </c>
      <c r="AL194" s="316">
        <f>VLOOKUP(D194&amp;E194,计算辅助页面!$V$5:$Y$18,3,0)</f>
        <v>5</v>
      </c>
      <c r="AM194" s="317">
        <f t="shared" si="609"/>
        <v>480000</v>
      </c>
      <c r="AN194" s="317">
        <f>VLOOKUP(D194&amp;E194,计算辅助页面!$V$5:$Y$18,4,0)</f>
        <v>4</v>
      </c>
      <c r="AO194" s="304">
        <f t="shared" si="610"/>
        <v>12800000</v>
      </c>
      <c r="AP194" s="318">
        <f t="shared" si="611"/>
        <v>32207600</v>
      </c>
      <c r="AQ194" s="288" t="s">
        <v>568</v>
      </c>
      <c r="AR194" s="289" t="str">
        <f t="shared" si="621"/>
        <v>650S GT3</v>
      </c>
      <c r="AS194" s="290" t="s">
        <v>1227</v>
      </c>
      <c r="AT194" s="291" t="s">
        <v>1245</v>
      </c>
      <c r="AU194" s="427" t="s">
        <v>703</v>
      </c>
      <c r="AW194" s="292">
        <v>371</v>
      </c>
      <c r="AY194" s="292">
        <v>490</v>
      </c>
      <c r="AZ194" s="292" t="s">
        <v>1516</v>
      </c>
      <c r="BA194" s="481">
        <f>BF194-O194</f>
        <v>155</v>
      </c>
      <c r="BB194" s="476">
        <f>BK194</f>
        <v>2</v>
      </c>
      <c r="BC194" s="472">
        <f t="shared" ref="BC194" si="695">BL194</f>
        <v>1.2599999999999909</v>
      </c>
      <c r="BD194" s="472">
        <f t="shared" ref="BD194" si="696">BM194</f>
        <v>3.1800000000000068</v>
      </c>
      <c r="BE194" s="472">
        <f t="shared" ref="BE194" si="697">BN194</f>
        <v>2.4699999999999989</v>
      </c>
      <c r="BF194" s="474">
        <v>4434</v>
      </c>
      <c r="BG194" s="476">
        <v>359</v>
      </c>
      <c r="BH194" s="480">
        <v>85.6</v>
      </c>
      <c r="BI194" s="480">
        <v>89</v>
      </c>
      <c r="BJ194" s="480">
        <v>80.69</v>
      </c>
      <c r="BK194" s="473">
        <f t="shared" si="511"/>
        <v>2</v>
      </c>
      <c r="BL194" s="473">
        <f t="shared" si="512"/>
        <v>1.2599999999999909</v>
      </c>
      <c r="BM194" s="473">
        <f t="shared" si="513"/>
        <v>3.1800000000000068</v>
      </c>
      <c r="BN194" s="473">
        <f t="shared" si="514"/>
        <v>2.4699999999999989</v>
      </c>
      <c r="BO194" s="483">
        <v>1</v>
      </c>
      <c r="BP194" s="293"/>
      <c r="BQ194" s="293"/>
      <c r="BR194" s="293"/>
      <c r="BS194" s="293"/>
      <c r="BT194" s="293"/>
      <c r="BU194" s="293"/>
      <c r="BV194" s="293"/>
      <c r="BW194" s="293"/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/>
      <c r="CH194" s="293"/>
      <c r="CI194" s="293"/>
      <c r="CJ194" s="294" t="s">
        <v>1138</v>
      </c>
      <c r="CK194" s="294"/>
      <c r="CL194" s="294"/>
      <c r="CM194" s="294"/>
      <c r="CN194" s="294"/>
      <c r="CO194" s="295"/>
      <c r="CP194" s="295"/>
      <c r="CQ194" s="295"/>
      <c r="CR194" s="296"/>
      <c r="CS194" s="297"/>
      <c r="CT194" s="297"/>
      <c r="CU194" s="297"/>
      <c r="CV194" s="297"/>
      <c r="CW194" s="297"/>
      <c r="CX194" s="297"/>
      <c r="CY194" s="297"/>
      <c r="CZ194" s="297"/>
      <c r="DA194" s="297"/>
      <c r="DB194" s="295" t="s">
        <v>1806</v>
      </c>
      <c r="DC194" s="295">
        <v>4</v>
      </c>
      <c r="DD194" s="295"/>
      <c r="DE194" s="295"/>
    </row>
    <row r="195" spans="1:109" ht="21" customHeight="1">
      <c r="A195" s="268">
        <v>193</v>
      </c>
      <c r="B195" s="338" t="s">
        <v>507</v>
      </c>
      <c r="C195" s="301" t="s">
        <v>783</v>
      </c>
      <c r="D195" s="352" t="s">
        <v>8</v>
      </c>
      <c r="E195" s="303" t="s">
        <v>79</v>
      </c>
      <c r="F195" s="304">
        <f t="shared" ref="F195:F204" si="698">9-LEN(E195)-LEN(SUBSTITUTE(E195,"★",""))</f>
        <v>3</v>
      </c>
      <c r="G195" s="328" t="s">
        <v>401</v>
      </c>
      <c r="H195" s="320" t="s">
        <v>448</v>
      </c>
      <c r="I195" s="320">
        <v>28</v>
      </c>
      <c r="J195" s="306">
        <v>32</v>
      </c>
      <c r="K195" s="306">
        <v>44</v>
      </c>
      <c r="L195" s="306">
        <v>59</v>
      </c>
      <c r="M195" s="306">
        <v>86</v>
      </c>
      <c r="N195" s="307">
        <f t="shared" si="520"/>
        <v>249</v>
      </c>
      <c r="O195" s="339">
        <v>4284</v>
      </c>
      <c r="P195" s="340">
        <v>362.1</v>
      </c>
      <c r="Q195" s="341">
        <v>82.03</v>
      </c>
      <c r="R195" s="341">
        <v>64</v>
      </c>
      <c r="S195" s="341">
        <v>82.48</v>
      </c>
      <c r="T195" s="341">
        <v>10.35</v>
      </c>
      <c r="U195" s="311">
        <v>16100</v>
      </c>
      <c r="V195" s="312">
        <f>VLOOKUP($U195,计算辅助页面!$Z$5:$AM$26,COLUMN()-20,0)</f>
        <v>26300</v>
      </c>
      <c r="W195" s="312">
        <f>VLOOKUP($U195,计算辅助页面!$Z$5:$AM$26,COLUMN()-20,0)</f>
        <v>42000</v>
      </c>
      <c r="X195" s="307">
        <f>VLOOKUP($U195,计算辅助页面!$Z$5:$AM$26,COLUMN()-20,0)</f>
        <v>63000</v>
      </c>
      <c r="Y195" s="307">
        <f>VLOOKUP($U195,计算辅助页面!$Z$5:$AM$26,COLUMN()-20,0)</f>
        <v>91000</v>
      </c>
      <c r="Z195" s="313">
        <f>VLOOKUP($U195,计算辅助页面!$Z$5:$AM$26,COLUMN()-20,0)</f>
        <v>127500</v>
      </c>
      <c r="AA195" s="307">
        <f>VLOOKUP($U195,计算辅助页面!$Z$5:$AM$26,COLUMN()-20,0)</f>
        <v>178500</v>
      </c>
      <c r="AB195" s="307">
        <f>VLOOKUP($U195,计算辅助页面!$Z$5:$AM$26,COLUMN()-20,0)</f>
        <v>249500</v>
      </c>
      <c r="AC195" s="307">
        <f>VLOOKUP($U195,计算辅助页面!$Z$5:$AM$26,COLUMN()-20,0)</f>
        <v>349500</v>
      </c>
      <c r="AD195" s="307">
        <f>VLOOKUP($U195,计算辅助页面!$Z$5:$AM$26,COLUMN()-20,0)</f>
        <v>489500</v>
      </c>
      <c r="AE195" s="307">
        <f>VLOOKUP($U195,计算辅助页面!$Z$5:$AM$26,COLUMN()-20,0)</f>
        <v>685000</v>
      </c>
      <c r="AF195" s="307">
        <f>VLOOKUP($U195,计算辅助页面!$Z$5:$AM$26,COLUMN()-20,0)</f>
        <v>959000</v>
      </c>
      <c r="AG195" s="307">
        <f>VLOOKUP($U195,计算辅助页面!$Z$5:$AM$26,COLUMN()-20,0)</f>
        <v>1575000</v>
      </c>
      <c r="AH195" s="304">
        <f>VLOOKUP($U195,计算辅助页面!$Z$5:$AM$26,COLUMN()-20,0)</f>
        <v>19407600</v>
      </c>
      <c r="AI195" s="314">
        <v>80000</v>
      </c>
      <c r="AJ195" s="315">
        <f>VLOOKUP(D195&amp;E195,计算辅助页面!$V$5:$Y$18,2,0)</f>
        <v>6</v>
      </c>
      <c r="AK195" s="316">
        <f t="shared" si="608"/>
        <v>160000</v>
      </c>
      <c r="AL195" s="316">
        <f>VLOOKUP(D195&amp;E195,计算辅助页面!$V$5:$Y$18,3,0)</f>
        <v>5</v>
      </c>
      <c r="AM195" s="317">
        <f t="shared" si="609"/>
        <v>480000</v>
      </c>
      <c r="AN195" s="317">
        <f>VLOOKUP(D195&amp;E195,计算辅助页面!$V$5:$Y$18,4,0)</f>
        <v>4</v>
      </c>
      <c r="AO195" s="304">
        <f t="shared" si="610"/>
        <v>12800000</v>
      </c>
      <c r="AP195" s="318">
        <f t="shared" si="611"/>
        <v>32207600</v>
      </c>
      <c r="AQ195" s="288" t="s">
        <v>565</v>
      </c>
      <c r="AR195" s="289" t="str">
        <f t="shared" si="621"/>
        <v>SC18🔑</v>
      </c>
      <c r="AS195" s="290" t="s">
        <v>930</v>
      </c>
      <c r="AT195" s="291" t="s">
        <v>648</v>
      </c>
      <c r="AU195" s="427" t="s">
        <v>703</v>
      </c>
      <c r="AW195" s="292">
        <v>376</v>
      </c>
      <c r="AY195" s="292">
        <v>499</v>
      </c>
      <c r="AZ195" s="292" t="s">
        <v>1076</v>
      </c>
      <c r="BA195" s="481">
        <v>155</v>
      </c>
      <c r="BB195" s="476">
        <v>1.5</v>
      </c>
      <c r="BC195" s="472">
        <v>0.87</v>
      </c>
      <c r="BD195" s="472">
        <v>2.25</v>
      </c>
      <c r="BE195" s="472">
        <v>2.11</v>
      </c>
      <c r="BF195" s="474">
        <f>BA195+O195</f>
        <v>4439</v>
      </c>
      <c r="BG195" s="476">
        <f t="shared" ref="BG195:BG196" si="699">BB195+P195</f>
        <v>363.6</v>
      </c>
      <c r="BH195" s="480">
        <f t="shared" ref="BH195:BH196" si="700">BC195+Q195</f>
        <v>82.9</v>
      </c>
      <c r="BI195" s="480">
        <f t="shared" ref="BI195:BI196" si="701">BD195+R195</f>
        <v>66.25</v>
      </c>
      <c r="BJ195" s="480">
        <f t="shared" ref="BJ195:BJ196" si="702">BE195+S195</f>
        <v>84.59</v>
      </c>
      <c r="BK195" s="473">
        <f t="shared" si="511"/>
        <v>1.5</v>
      </c>
      <c r="BL195" s="473">
        <f t="shared" si="512"/>
        <v>0.87000000000000455</v>
      </c>
      <c r="BM195" s="473">
        <f t="shared" si="513"/>
        <v>2.25</v>
      </c>
      <c r="BN195" s="473">
        <f t="shared" si="514"/>
        <v>2.1099999999999994</v>
      </c>
      <c r="BO195" s="483">
        <v>1</v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/>
      <c r="CA195" s="293">
        <v>1</v>
      </c>
      <c r="CB195" s="293"/>
      <c r="CC195" s="293">
        <v>1</v>
      </c>
      <c r="CD195" s="293">
        <v>1</v>
      </c>
      <c r="CE195" s="293"/>
      <c r="CF195" s="293"/>
      <c r="CG195" s="293"/>
      <c r="CH195" s="293"/>
      <c r="CI195" s="293"/>
      <c r="CJ195" s="294" t="s">
        <v>1159</v>
      </c>
      <c r="CK195" s="294"/>
      <c r="CL195" s="294"/>
      <c r="CM195" s="294"/>
      <c r="CN195" s="294"/>
      <c r="CO195" s="295"/>
      <c r="CP195" s="295"/>
      <c r="CQ195" s="295"/>
      <c r="CR195" s="296">
        <v>350</v>
      </c>
      <c r="CS195" s="297">
        <v>74.8</v>
      </c>
      <c r="CT195" s="297">
        <v>45.33</v>
      </c>
      <c r="CU195" s="297">
        <v>64.959999999999994</v>
      </c>
      <c r="CV195" s="297">
        <f t="shared" ref="CV195:CY198" si="703">P195-CR195</f>
        <v>12.100000000000023</v>
      </c>
      <c r="CW195" s="297">
        <f t="shared" si="703"/>
        <v>7.230000000000004</v>
      </c>
      <c r="CX195" s="297">
        <f t="shared" si="703"/>
        <v>18.670000000000002</v>
      </c>
      <c r="CY195" s="297">
        <f t="shared" si="703"/>
        <v>17.52000000000001</v>
      </c>
      <c r="CZ195" s="297">
        <f>SUM(CV195:CY195)</f>
        <v>55.520000000000039</v>
      </c>
      <c r="DA195" s="297">
        <f>0.32*(P195-CR195)+1.75*(Q195-CS195)+1.13*(R195-CT195)+1.28*(S195-CU195)</f>
        <v>60.047200000000032</v>
      </c>
      <c r="DB195" s="295"/>
      <c r="DC195" s="295"/>
      <c r="DD195" s="295"/>
      <c r="DE195" s="295"/>
    </row>
    <row r="196" spans="1:109" ht="21" customHeight="1" thickBot="1">
      <c r="A196" s="299">
        <v>194</v>
      </c>
      <c r="B196" s="319" t="s">
        <v>1705</v>
      </c>
      <c r="C196" s="301" t="s">
        <v>1706</v>
      </c>
      <c r="D196" s="352" t="s">
        <v>8</v>
      </c>
      <c r="E196" s="303" t="s">
        <v>79</v>
      </c>
      <c r="F196" s="327"/>
      <c r="G196" s="328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07">
        <f t="shared" ref="N196" si="704">IF(COUNTBLANK(H196:M196),"",SUM(H196:M196))</f>
        <v>267</v>
      </c>
      <c r="O196" s="321">
        <v>4286</v>
      </c>
      <c r="P196" s="322">
        <v>361.2</v>
      </c>
      <c r="Q196" s="323">
        <v>85.73</v>
      </c>
      <c r="R196" s="323">
        <v>79.17</v>
      </c>
      <c r="S196" s="323">
        <v>62.85</v>
      </c>
      <c r="T196" s="323"/>
      <c r="U196" s="311">
        <v>23000</v>
      </c>
      <c r="V196" s="312">
        <f>VLOOKUP($U196,计算辅助页面!$Z$5:$AM$26,COLUMN()-20,0)</f>
        <v>37500</v>
      </c>
      <c r="W196" s="312">
        <f>VLOOKUP($U196,计算辅助页面!$Z$5:$AM$26,COLUMN()-20,0)</f>
        <v>60000</v>
      </c>
      <c r="X196" s="307">
        <f>VLOOKUP($U196,计算辅助页面!$Z$5:$AM$26,COLUMN()-20,0)</f>
        <v>90000</v>
      </c>
      <c r="Y196" s="307">
        <f>VLOOKUP($U196,计算辅助页面!$Z$5:$AM$26,COLUMN()-20,0)</f>
        <v>130000</v>
      </c>
      <c r="Z196" s="313">
        <f>VLOOKUP($U196,计算辅助页面!$Z$5:$AM$26,COLUMN()-20,0)</f>
        <v>182000</v>
      </c>
      <c r="AA196" s="307">
        <f>VLOOKUP($U196,计算辅助页面!$Z$5:$AM$26,COLUMN()-20,0)</f>
        <v>255000</v>
      </c>
      <c r="AB196" s="307">
        <f>VLOOKUP($U196,计算辅助页面!$Z$5:$AM$26,COLUMN()-20,0)</f>
        <v>356500</v>
      </c>
      <c r="AC196" s="307">
        <f>VLOOKUP($U196,计算辅助页面!$Z$5:$AM$26,COLUMN()-20,0)</f>
        <v>499500</v>
      </c>
      <c r="AD196" s="307">
        <f>VLOOKUP($U196,计算辅助页面!$Z$5:$AM$26,COLUMN()-20,0)</f>
        <v>699000</v>
      </c>
      <c r="AE196" s="307">
        <f>VLOOKUP($U196,计算辅助页面!$Z$5:$AM$26,COLUMN()-20,0)</f>
        <v>979000</v>
      </c>
      <c r="AF196" s="307">
        <f>VLOOKUP($U196,计算辅助页面!$Z$5:$AM$26,COLUMN()-20,0)</f>
        <v>1370000</v>
      </c>
      <c r="AG196" s="307">
        <f>VLOOKUP($U196,计算辅助页面!$Z$5:$AM$26,COLUMN()-20,0)</f>
        <v>2250000</v>
      </c>
      <c r="AH196" s="304">
        <f>VLOOKUP($U196,计算辅助页面!$Z$5:$AM$26,COLUMN()-20,0)</f>
        <v>27726000</v>
      </c>
      <c r="AI196" s="314">
        <v>90000</v>
      </c>
      <c r="AJ196" s="315">
        <f>VLOOKUP(D196&amp;E196,计算辅助页面!$V$5:$Y$18,2,0)</f>
        <v>6</v>
      </c>
      <c r="AK196" s="316">
        <f t="shared" ref="AK196" si="705">IF(AI196,2*AI196,"")</f>
        <v>180000</v>
      </c>
      <c r="AL196" s="316">
        <f>VLOOKUP(D196&amp;E196,计算辅助页面!$V$5:$Y$18,3,0)</f>
        <v>5</v>
      </c>
      <c r="AM196" s="317">
        <f t="shared" ref="AM196" si="706">IF(AN196="×",AN196,IF(AI196,6*AI196,""))</f>
        <v>540000</v>
      </c>
      <c r="AN196" s="317">
        <f>VLOOKUP(D196&amp;E196,计算辅助页面!$V$5:$Y$18,4,0)</f>
        <v>4</v>
      </c>
      <c r="AO196" s="304">
        <f t="shared" ref="AO196" si="707">IF(AI196,IF(AN196="×",4*(AI196*AJ196+AK196*AL196),4*(AI196*AJ196+AK196*AL196+AM196*AN196)),"")</f>
        <v>14400000</v>
      </c>
      <c r="AP196" s="318">
        <f t="shared" ref="AP196" si="708">IF(AND(AH196,AO196),AO196+AH196,"")</f>
        <v>42126000</v>
      </c>
      <c r="AQ196" s="288" t="s">
        <v>567</v>
      </c>
      <c r="AR196" s="289" t="str">
        <f>TRIM(RIGHT(B196,LEN(B196)-LEN(AQ196)-1))</f>
        <v>SF90 XX Stradale</v>
      </c>
      <c r="AS196" s="290" t="s">
        <v>1740</v>
      </c>
      <c r="AT196" s="291" t="s">
        <v>1707</v>
      </c>
      <c r="AU196" s="427" t="s">
        <v>703</v>
      </c>
      <c r="AZ196" s="292" t="s">
        <v>1715</v>
      </c>
      <c r="BA196" s="481">
        <v>172</v>
      </c>
      <c r="BB196" s="476">
        <v>1.5</v>
      </c>
      <c r="BC196" s="472">
        <v>0.77</v>
      </c>
      <c r="BD196" s="472">
        <v>3.44</v>
      </c>
      <c r="BE196" s="472">
        <v>3.8</v>
      </c>
      <c r="BF196" s="474">
        <f>BA196+O196</f>
        <v>4458</v>
      </c>
      <c r="BG196" s="476">
        <f t="shared" si="699"/>
        <v>362.7</v>
      </c>
      <c r="BH196" s="480">
        <f t="shared" si="700"/>
        <v>86.5</v>
      </c>
      <c r="BI196" s="480">
        <f t="shared" si="701"/>
        <v>82.61</v>
      </c>
      <c r="BJ196" s="480">
        <f t="shared" si="702"/>
        <v>66.650000000000006</v>
      </c>
      <c r="BK196" s="473">
        <f t="shared" si="511"/>
        <v>1.5</v>
      </c>
      <c r="BL196" s="473">
        <f t="shared" si="512"/>
        <v>0.76999999999999602</v>
      </c>
      <c r="BM196" s="473">
        <f t="shared" si="513"/>
        <v>3.4399999999999977</v>
      </c>
      <c r="BN196" s="473">
        <f t="shared" si="514"/>
        <v>3.8000000000000043</v>
      </c>
      <c r="BO196" s="483">
        <v>8</v>
      </c>
      <c r="BP196" s="293"/>
      <c r="BQ196" s="293"/>
      <c r="BR196" s="293"/>
      <c r="BS196" s="293"/>
      <c r="BT196" s="293"/>
      <c r="BU196" s="293"/>
      <c r="BV196" s="293"/>
      <c r="BW196" s="293"/>
      <c r="BX196" s="293"/>
      <c r="BY196" s="293"/>
      <c r="BZ196" s="293"/>
      <c r="CA196" s="293"/>
      <c r="CB196" s="293">
        <v>1</v>
      </c>
      <c r="CC196" s="293"/>
      <c r="CD196" s="293"/>
      <c r="CE196" s="293"/>
      <c r="CF196" s="293"/>
      <c r="CG196" s="293"/>
      <c r="CH196" s="293"/>
      <c r="CI196" s="293"/>
      <c r="CJ196" s="294" t="s">
        <v>1727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 t="s">
        <v>1806</v>
      </c>
      <c r="DC196" s="295">
        <v>3</v>
      </c>
      <c r="DD196" s="295"/>
      <c r="DE196" s="295"/>
    </row>
    <row r="197" spans="1:109" ht="21" customHeight="1">
      <c r="A197" s="268">
        <v>195</v>
      </c>
      <c r="B197" s="338" t="s">
        <v>192</v>
      </c>
      <c r="C197" s="301" t="s">
        <v>784</v>
      </c>
      <c r="D197" s="352" t="s">
        <v>8</v>
      </c>
      <c r="E197" s="303" t="s">
        <v>79</v>
      </c>
      <c r="F197" s="304">
        <f t="shared" si="698"/>
        <v>3</v>
      </c>
      <c r="G197" s="305" t="s">
        <v>401</v>
      </c>
      <c r="H197" s="330">
        <v>50</v>
      </c>
      <c r="I197" s="306">
        <v>23</v>
      </c>
      <c r="J197" s="306">
        <v>27</v>
      </c>
      <c r="K197" s="306">
        <v>36</v>
      </c>
      <c r="L197" s="306">
        <v>52</v>
      </c>
      <c r="M197" s="330">
        <v>62</v>
      </c>
      <c r="N197" s="307">
        <f t="shared" si="520"/>
        <v>250</v>
      </c>
      <c r="O197" s="339">
        <v>4291</v>
      </c>
      <c r="P197" s="340">
        <v>366.2</v>
      </c>
      <c r="Q197" s="341">
        <v>81.03</v>
      </c>
      <c r="R197" s="341">
        <v>82.48</v>
      </c>
      <c r="S197" s="341">
        <v>70.099999999999994</v>
      </c>
      <c r="T197" s="430">
        <v>7.2</v>
      </c>
      <c r="U197" s="332">
        <v>16100</v>
      </c>
      <c r="V197" s="342">
        <f>VLOOKUP($U197,计算辅助页面!$Z$5:$AM$26,COLUMN()-20,0)</f>
        <v>26300</v>
      </c>
      <c r="W197" s="342">
        <f>VLOOKUP($U197,计算辅助页面!$Z$5:$AM$26,COLUMN()-20,0)</f>
        <v>42000</v>
      </c>
      <c r="X197" s="343">
        <f>VLOOKUP($U197,计算辅助页面!$Z$5:$AM$26,COLUMN()-20,0)</f>
        <v>63000</v>
      </c>
      <c r="Y197" s="343">
        <f>VLOOKUP($U197,计算辅助页面!$Z$5:$AM$26,COLUMN()-20,0)</f>
        <v>91000</v>
      </c>
      <c r="Z197" s="344">
        <f>VLOOKUP($U197,计算辅助页面!$Z$5:$AM$26,COLUMN()-20,0)</f>
        <v>127500</v>
      </c>
      <c r="AA197" s="343">
        <f>VLOOKUP($U197,计算辅助页面!$Z$5:$AM$26,COLUMN()-20,0)</f>
        <v>178500</v>
      </c>
      <c r="AB197" s="343">
        <f>VLOOKUP($U197,计算辅助页面!$Z$5:$AM$26,COLUMN()-20,0)</f>
        <v>249500</v>
      </c>
      <c r="AC197" s="343">
        <f>VLOOKUP($U197,计算辅助页面!$Z$5:$AM$26,COLUMN()-20,0)</f>
        <v>349500</v>
      </c>
      <c r="AD197" s="343">
        <f>VLOOKUP($U197,计算辅助页面!$Z$5:$AM$26,COLUMN()-20,0)</f>
        <v>489500</v>
      </c>
      <c r="AE197" s="343">
        <f>VLOOKUP($U197,计算辅助页面!$Z$5:$AM$26,COLUMN()-20,0)</f>
        <v>685000</v>
      </c>
      <c r="AF197" s="343">
        <f>VLOOKUP($U197,计算辅助页面!$Z$5:$AM$26,COLUMN()-20,0)</f>
        <v>959000</v>
      </c>
      <c r="AG197" s="343">
        <f>VLOOKUP($U197,计算辅助页面!$Z$5:$AM$26,COLUMN()-20,0)</f>
        <v>1575000</v>
      </c>
      <c r="AH197" s="304">
        <f>VLOOKUP($U197,计算辅助页面!$Z$5:$AM$26,COLUMN()-20,0)</f>
        <v>19407600</v>
      </c>
      <c r="AI197" s="314">
        <v>80000</v>
      </c>
      <c r="AJ197" s="315">
        <f>VLOOKUP(D197&amp;E197,计算辅助页面!$V$5:$Y$18,2,0)</f>
        <v>6</v>
      </c>
      <c r="AK197" s="316">
        <f t="shared" si="608"/>
        <v>160000</v>
      </c>
      <c r="AL197" s="316">
        <f>VLOOKUP(D197&amp;E197,计算辅助页面!$V$5:$Y$18,3,0)</f>
        <v>5</v>
      </c>
      <c r="AM197" s="317">
        <f t="shared" si="609"/>
        <v>480000</v>
      </c>
      <c r="AN197" s="317">
        <f>VLOOKUP(D197&amp;E197,计算辅助页面!$V$5:$Y$18,4,0)</f>
        <v>4</v>
      </c>
      <c r="AO197" s="304">
        <f t="shared" si="610"/>
        <v>12800000</v>
      </c>
      <c r="AP197" s="318">
        <f t="shared" si="611"/>
        <v>32207600</v>
      </c>
      <c r="AQ197" s="288" t="s">
        <v>567</v>
      </c>
      <c r="AR197" s="289" t="str">
        <f t="shared" si="621"/>
        <v>LaFerrari Aperta</v>
      </c>
      <c r="AS197" s="290" t="s">
        <v>922</v>
      </c>
      <c r="AT197" s="291" t="s">
        <v>658</v>
      </c>
      <c r="AU197" s="427" t="s">
        <v>703</v>
      </c>
      <c r="AV197" s="292">
        <v>19</v>
      </c>
      <c r="AW197" s="292">
        <v>381</v>
      </c>
      <c r="AY197" s="292">
        <v>506</v>
      </c>
      <c r="AZ197" s="292" t="s">
        <v>1479</v>
      </c>
      <c r="BA197" s="481">
        <v>156</v>
      </c>
      <c r="BB197" s="476">
        <v>2</v>
      </c>
      <c r="BC197" s="472">
        <v>0.97</v>
      </c>
      <c r="BD197" s="472">
        <v>2.63</v>
      </c>
      <c r="BE197" s="472">
        <v>2.58</v>
      </c>
      <c r="BF197" s="474">
        <f>BA197+O197</f>
        <v>4447</v>
      </c>
      <c r="BG197" s="476">
        <f t="shared" ref="BG197" si="709">BB197+P197</f>
        <v>368.2</v>
      </c>
      <c r="BH197" s="480">
        <f t="shared" ref="BH197" si="710">BC197+Q197</f>
        <v>82</v>
      </c>
      <c r="BI197" s="480">
        <f t="shared" ref="BI197" si="711">BD197+R197</f>
        <v>85.11</v>
      </c>
      <c r="BJ197" s="480">
        <f t="shared" ref="BJ197" si="712">BE197+S197</f>
        <v>72.679999999999993</v>
      </c>
      <c r="BK197" s="473">
        <f t="shared" si="511"/>
        <v>2</v>
      </c>
      <c r="BL197" s="473">
        <f t="shared" si="512"/>
        <v>0.96999999999999886</v>
      </c>
      <c r="BM197" s="473">
        <f t="shared" si="513"/>
        <v>2.6299999999999955</v>
      </c>
      <c r="BN197" s="473">
        <f t="shared" si="514"/>
        <v>2.5799999999999983</v>
      </c>
      <c r="BO197" s="483">
        <v>1</v>
      </c>
      <c r="BP197" s="293"/>
      <c r="BQ197" s="293"/>
      <c r="BR197" s="293"/>
      <c r="BS197" s="293">
        <v>1</v>
      </c>
      <c r="BT197" s="293"/>
      <c r="BU197" s="293"/>
      <c r="BV197" s="293"/>
      <c r="BW197" s="293"/>
      <c r="BX197" s="293"/>
      <c r="BY197" s="293"/>
      <c r="BZ197" s="293"/>
      <c r="CA197" s="293"/>
      <c r="CB197" s="293"/>
      <c r="CC197" s="293"/>
      <c r="CD197" s="293">
        <v>1</v>
      </c>
      <c r="CE197" s="293"/>
      <c r="CF197" s="293"/>
      <c r="CG197" s="293" t="s">
        <v>1162</v>
      </c>
      <c r="CH197" s="293"/>
      <c r="CI197" s="293">
        <v>1</v>
      </c>
      <c r="CJ197" s="294" t="s">
        <v>1517</v>
      </c>
      <c r="CK197" s="294"/>
      <c r="CL197" s="294"/>
      <c r="CM197" s="294"/>
      <c r="CN197" s="294"/>
      <c r="CO197" s="295"/>
      <c r="CP197" s="295"/>
      <c r="CQ197" s="295"/>
      <c r="CR197" s="296">
        <v>350</v>
      </c>
      <c r="CS197" s="297">
        <v>73</v>
      </c>
      <c r="CT197" s="297">
        <v>60.62</v>
      </c>
      <c r="CU197" s="297">
        <v>48.65</v>
      </c>
      <c r="CV197" s="297">
        <f t="shared" si="703"/>
        <v>16.199999999999989</v>
      </c>
      <c r="CW197" s="297">
        <f t="shared" si="703"/>
        <v>8.0300000000000011</v>
      </c>
      <c r="CX197" s="297">
        <f t="shared" si="703"/>
        <v>21.860000000000007</v>
      </c>
      <c r="CY197" s="297">
        <f t="shared" si="703"/>
        <v>21.449999999999996</v>
      </c>
      <c r="CZ197" s="297">
        <f>SUM(CV197:CY197)</f>
        <v>67.539999999999992</v>
      </c>
      <c r="DA197" s="297">
        <f>0.32*(P197-CR197)+1.75*(Q197-CS197)+1.13*(R197-CT197)+1.28*(S197-CU197)</f>
        <v>71.394300000000001</v>
      </c>
      <c r="DB197" s="295" t="s">
        <v>1806</v>
      </c>
      <c r="DC197" s="295">
        <v>3</v>
      </c>
      <c r="DD197" s="295"/>
      <c r="DE197" s="295"/>
    </row>
    <row r="198" spans="1:109" ht="21" customHeight="1" thickBot="1">
      <c r="A198" s="299">
        <v>196</v>
      </c>
      <c r="B198" s="338" t="s">
        <v>693</v>
      </c>
      <c r="C198" s="301" t="s">
        <v>785</v>
      </c>
      <c r="D198" s="352" t="s">
        <v>8</v>
      </c>
      <c r="E198" s="303" t="s">
        <v>79</v>
      </c>
      <c r="F198" s="304">
        <f t="shared" si="698"/>
        <v>3</v>
      </c>
      <c r="G198" s="328" t="s">
        <v>401</v>
      </c>
      <c r="H198" s="330">
        <v>50</v>
      </c>
      <c r="I198" s="306">
        <v>23</v>
      </c>
      <c r="J198" s="306">
        <v>27</v>
      </c>
      <c r="K198" s="306">
        <v>36</v>
      </c>
      <c r="L198" s="306">
        <v>52</v>
      </c>
      <c r="M198" s="330">
        <v>62</v>
      </c>
      <c r="N198" s="307">
        <f t="shared" si="520"/>
        <v>250</v>
      </c>
      <c r="O198" s="339">
        <v>4305</v>
      </c>
      <c r="P198" s="340">
        <v>360.2</v>
      </c>
      <c r="Q198" s="341">
        <v>83.14</v>
      </c>
      <c r="R198" s="341">
        <v>94.22</v>
      </c>
      <c r="S198" s="341">
        <v>69.790000000000006</v>
      </c>
      <c r="T198" s="430"/>
      <c r="U198" s="332">
        <v>16100</v>
      </c>
      <c r="V198" s="342">
        <f>VLOOKUP($U198,计算辅助页面!$Z$5:$AM$26,COLUMN()-20,0)</f>
        <v>26300</v>
      </c>
      <c r="W198" s="342">
        <f>VLOOKUP($U198,计算辅助页面!$Z$5:$AM$26,COLUMN()-20,0)</f>
        <v>42000</v>
      </c>
      <c r="X198" s="343">
        <f>VLOOKUP($U198,计算辅助页面!$Z$5:$AM$26,COLUMN()-20,0)</f>
        <v>63000</v>
      </c>
      <c r="Y198" s="343">
        <f>VLOOKUP($U198,计算辅助页面!$Z$5:$AM$26,COLUMN()-20,0)</f>
        <v>91000</v>
      </c>
      <c r="Z198" s="344">
        <f>VLOOKUP($U198,计算辅助页面!$Z$5:$AM$26,COLUMN()-20,0)</f>
        <v>127500</v>
      </c>
      <c r="AA198" s="343">
        <f>VLOOKUP($U198,计算辅助页面!$Z$5:$AM$26,COLUMN()-20,0)</f>
        <v>178500</v>
      </c>
      <c r="AB198" s="343">
        <f>VLOOKUP($U198,计算辅助页面!$Z$5:$AM$26,COLUMN()-20,0)</f>
        <v>249500</v>
      </c>
      <c r="AC198" s="343">
        <f>VLOOKUP($U198,计算辅助页面!$Z$5:$AM$26,COLUMN()-20,0)</f>
        <v>349500</v>
      </c>
      <c r="AD198" s="343">
        <f>VLOOKUP($U198,计算辅助页面!$Z$5:$AM$26,COLUMN()-20,0)</f>
        <v>489500</v>
      </c>
      <c r="AE198" s="343">
        <f>VLOOKUP($U198,计算辅助页面!$Z$5:$AM$26,COLUMN()-20,0)</f>
        <v>685000</v>
      </c>
      <c r="AF198" s="343">
        <f>VLOOKUP($U198,计算辅助页面!$Z$5:$AM$26,COLUMN()-20,0)</f>
        <v>959000</v>
      </c>
      <c r="AG198" s="343">
        <f>VLOOKUP($U198,计算辅助页面!$Z$5:$AM$26,COLUMN()-20,0)</f>
        <v>1575000</v>
      </c>
      <c r="AH198" s="304">
        <f>VLOOKUP($U198,计算辅助页面!$Z$5:$AM$26,COLUMN()-20,0)</f>
        <v>19407600</v>
      </c>
      <c r="AI198" s="314">
        <v>80000</v>
      </c>
      <c r="AJ198" s="315">
        <f>VLOOKUP(D198&amp;E198,计算辅助页面!$V$5:$Y$18,2,0)</f>
        <v>6</v>
      </c>
      <c r="AK198" s="316">
        <f t="shared" si="608"/>
        <v>160000</v>
      </c>
      <c r="AL198" s="316">
        <f>VLOOKUP(D198&amp;E198,计算辅助页面!$V$5:$Y$18,3,0)</f>
        <v>5</v>
      </c>
      <c r="AM198" s="317">
        <f t="shared" si="609"/>
        <v>480000</v>
      </c>
      <c r="AN198" s="317">
        <f>VLOOKUP(D198&amp;E198,计算辅助页面!$V$5:$Y$18,4,0)</f>
        <v>4</v>
      </c>
      <c r="AO198" s="304">
        <f t="shared" si="610"/>
        <v>12800000</v>
      </c>
      <c r="AP198" s="318">
        <f t="shared" si="611"/>
        <v>32207600</v>
      </c>
      <c r="AQ198" s="288" t="s">
        <v>567</v>
      </c>
      <c r="AR198" s="289" t="str">
        <f t="shared" si="621"/>
        <v>F8 Tributo</v>
      </c>
      <c r="AS198" s="290" t="s">
        <v>695</v>
      </c>
      <c r="AT198" s="291" t="s">
        <v>699</v>
      </c>
      <c r="AU198" s="427" t="s">
        <v>703</v>
      </c>
      <c r="AV198" s="292">
        <v>35</v>
      </c>
      <c r="AW198" s="292">
        <v>375</v>
      </c>
      <c r="AY198" s="292">
        <v>496</v>
      </c>
      <c r="AZ198" s="292" t="s">
        <v>1112</v>
      </c>
      <c r="BA198" s="481">
        <f>BF198-O198</f>
        <v>156</v>
      </c>
      <c r="BB198" s="476">
        <f>BK198</f>
        <v>2.4000000000000341</v>
      </c>
      <c r="BC198" s="472">
        <f t="shared" ref="BC198" si="713">BL198</f>
        <v>1.1099999999999994</v>
      </c>
      <c r="BD198" s="472">
        <f t="shared" ref="BD198" si="714">BM198</f>
        <v>3.2900000000000063</v>
      </c>
      <c r="BE198" s="472">
        <f t="shared" ref="BE198" si="715">BN198</f>
        <v>3.1400000000000006</v>
      </c>
      <c r="BF198" s="474">
        <v>4461</v>
      </c>
      <c r="BG198" s="476">
        <v>362.6</v>
      </c>
      <c r="BH198" s="480">
        <v>84.25</v>
      </c>
      <c r="BI198" s="480">
        <v>97.51</v>
      </c>
      <c r="BJ198" s="480">
        <v>72.930000000000007</v>
      </c>
      <c r="BK198" s="473">
        <f t="shared" si="511"/>
        <v>2.4000000000000341</v>
      </c>
      <c r="BL198" s="473">
        <f t="shared" si="512"/>
        <v>1.1099999999999994</v>
      </c>
      <c r="BM198" s="473">
        <f t="shared" si="513"/>
        <v>3.2900000000000063</v>
      </c>
      <c r="BN198" s="473">
        <f t="shared" si="514"/>
        <v>3.1400000000000006</v>
      </c>
      <c r="BO198" s="483">
        <v>1</v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>
        <v>1</v>
      </c>
      <c r="CA198" s="293"/>
      <c r="CB198" s="293"/>
      <c r="CC198" s="293"/>
      <c r="CD198" s="293">
        <v>1</v>
      </c>
      <c r="CE198" s="293"/>
      <c r="CF198" s="293"/>
      <c r="CG198" s="293"/>
      <c r="CH198" s="293"/>
      <c r="CI198" s="293"/>
      <c r="CJ198" s="294" t="s">
        <v>841</v>
      </c>
      <c r="CK198" s="294"/>
      <c r="CL198" s="294"/>
      <c r="CM198" s="294"/>
      <c r="CN198" s="294"/>
      <c r="CO198" s="295"/>
      <c r="CP198" s="295"/>
      <c r="CQ198" s="295"/>
      <c r="CR198" s="296">
        <v>340</v>
      </c>
      <c r="CS198" s="297">
        <v>73.900000000000006</v>
      </c>
      <c r="CT198" s="297">
        <v>66.86</v>
      </c>
      <c r="CU198" s="297">
        <v>43.65</v>
      </c>
      <c r="CV198" s="297">
        <f t="shared" si="703"/>
        <v>20.199999999999989</v>
      </c>
      <c r="CW198" s="297">
        <f t="shared" si="703"/>
        <v>9.2399999999999949</v>
      </c>
      <c r="CX198" s="297">
        <f t="shared" si="703"/>
        <v>27.36</v>
      </c>
      <c r="CY198" s="297">
        <f t="shared" si="703"/>
        <v>26.140000000000008</v>
      </c>
      <c r="CZ198" s="297">
        <f>SUM(CV198:CY198)</f>
        <v>82.94</v>
      </c>
      <c r="DA198" s="297">
        <f>0.32*(P198-CR198)+1.75*(Q198-CS198)+1.13*(R198-CT198)+1.28*(S198-CU198)</f>
        <v>87.009999999999991</v>
      </c>
      <c r="DB198" s="295" t="s">
        <v>1806</v>
      </c>
      <c r="DC198" s="295">
        <v>3</v>
      </c>
      <c r="DD198" s="295"/>
      <c r="DE198" s="295"/>
    </row>
    <row r="199" spans="1:109" ht="21" customHeight="1" thickBot="1">
      <c r="A199" s="268">
        <v>197</v>
      </c>
      <c r="B199" s="338" t="s">
        <v>1518</v>
      </c>
      <c r="C199" s="301" t="s">
        <v>958</v>
      </c>
      <c r="D199" s="352" t="s">
        <v>8</v>
      </c>
      <c r="E199" s="303" t="s">
        <v>79</v>
      </c>
      <c r="F199" s="304">
        <f t="shared" si="698"/>
        <v>3</v>
      </c>
      <c r="G199" s="328"/>
      <c r="H199" s="358" t="s">
        <v>407</v>
      </c>
      <c r="I199" s="320">
        <v>28</v>
      </c>
      <c r="J199" s="306">
        <v>32</v>
      </c>
      <c r="K199" s="306">
        <v>44</v>
      </c>
      <c r="L199" s="306">
        <v>59</v>
      </c>
      <c r="M199" s="306">
        <v>86</v>
      </c>
      <c r="N199" s="307">
        <f t="shared" si="520"/>
        <v>249</v>
      </c>
      <c r="O199" s="339">
        <v>4307</v>
      </c>
      <c r="P199" s="340">
        <v>370.7</v>
      </c>
      <c r="Q199" s="341">
        <v>81.900000000000006</v>
      </c>
      <c r="R199" s="341">
        <v>72.510000000000005</v>
      </c>
      <c r="S199" s="341">
        <v>68.900000000000006</v>
      </c>
      <c r="T199" s="430"/>
      <c r="U199" s="332">
        <v>16100</v>
      </c>
      <c r="V199" s="342">
        <f>VLOOKUP($U199,计算辅助页面!$Z$5:$AM$26,COLUMN()-20,0)</f>
        <v>26300</v>
      </c>
      <c r="W199" s="342">
        <f>VLOOKUP($U199,计算辅助页面!$Z$5:$AM$26,COLUMN()-20,0)</f>
        <v>42000</v>
      </c>
      <c r="X199" s="343">
        <f>VLOOKUP($U199,计算辅助页面!$Z$5:$AM$26,COLUMN()-20,0)</f>
        <v>63000</v>
      </c>
      <c r="Y199" s="343">
        <f>VLOOKUP($U199,计算辅助页面!$Z$5:$AM$26,COLUMN()-20,0)</f>
        <v>91000</v>
      </c>
      <c r="Z199" s="344">
        <f>VLOOKUP($U199,计算辅助页面!$Z$5:$AM$26,COLUMN()-20,0)</f>
        <v>127500</v>
      </c>
      <c r="AA199" s="343">
        <f>VLOOKUP($U199,计算辅助页面!$Z$5:$AM$26,COLUMN()-20,0)</f>
        <v>178500</v>
      </c>
      <c r="AB199" s="343">
        <f>VLOOKUP($U199,计算辅助页面!$Z$5:$AM$26,COLUMN()-20,0)</f>
        <v>249500</v>
      </c>
      <c r="AC199" s="343">
        <f>VLOOKUP($U199,计算辅助页面!$Z$5:$AM$26,COLUMN()-20,0)</f>
        <v>349500</v>
      </c>
      <c r="AD199" s="343">
        <f>VLOOKUP($U199,计算辅助页面!$Z$5:$AM$26,COLUMN()-20,0)</f>
        <v>489500</v>
      </c>
      <c r="AE199" s="343">
        <f>VLOOKUP($U199,计算辅助页面!$Z$5:$AM$26,COLUMN()-20,0)</f>
        <v>685000</v>
      </c>
      <c r="AF199" s="343">
        <f>VLOOKUP($U199,计算辅助页面!$Z$5:$AM$26,COLUMN()-20,0)</f>
        <v>959000</v>
      </c>
      <c r="AG199" s="343">
        <f>VLOOKUP($U199,计算辅助页面!$Z$5:$AM$26,COLUMN()-20,0)</f>
        <v>1575000</v>
      </c>
      <c r="AH199" s="304">
        <f>VLOOKUP($U199,计算辅助页面!$Z$5:$AM$26,COLUMN()-20,0)</f>
        <v>19407600</v>
      </c>
      <c r="AI199" s="314">
        <v>80000</v>
      </c>
      <c r="AJ199" s="315">
        <f>VLOOKUP(D199&amp;E199,计算辅助页面!$V$5:$Y$18,2,0)</f>
        <v>6</v>
      </c>
      <c r="AK199" s="316">
        <f t="shared" si="608"/>
        <v>160000</v>
      </c>
      <c r="AL199" s="316">
        <f>VLOOKUP(D199&amp;E199,计算辅助页面!$V$5:$Y$18,3,0)</f>
        <v>5</v>
      </c>
      <c r="AM199" s="317">
        <f t="shared" si="609"/>
        <v>480000</v>
      </c>
      <c r="AN199" s="317">
        <f>VLOOKUP(D199&amp;E199,计算辅助页面!$V$5:$Y$18,4,0)</f>
        <v>4</v>
      </c>
      <c r="AO199" s="304">
        <f t="shared" si="610"/>
        <v>12800000</v>
      </c>
      <c r="AP199" s="318">
        <f t="shared" si="611"/>
        <v>32207600</v>
      </c>
      <c r="AQ199" s="288" t="s">
        <v>565</v>
      </c>
      <c r="AR199" s="289" t="str">
        <f t="shared" si="621"/>
        <v>SC20🔑</v>
      </c>
      <c r="AS199" s="290" t="s">
        <v>955</v>
      </c>
      <c r="AT199" s="291" t="s">
        <v>959</v>
      </c>
      <c r="AU199" s="427" t="s">
        <v>703</v>
      </c>
      <c r="AW199" s="292">
        <v>385</v>
      </c>
      <c r="AY199" s="292">
        <v>514</v>
      </c>
      <c r="AZ199" s="292" t="s">
        <v>1076</v>
      </c>
      <c r="BA199" s="481">
        <v>153</v>
      </c>
      <c r="BB199" s="476">
        <v>2.1000000000000227</v>
      </c>
      <c r="BC199" s="472">
        <v>1</v>
      </c>
      <c r="BD199" s="472">
        <v>2.5799999999999983</v>
      </c>
      <c r="BE199" s="472">
        <v>3.3799999999999955</v>
      </c>
      <c r="BF199" s="474">
        <v>4460</v>
      </c>
      <c r="BG199" s="476">
        <v>372.8</v>
      </c>
      <c r="BH199" s="480">
        <v>82.9</v>
      </c>
      <c r="BI199" s="480">
        <v>75.09</v>
      </c>
      <c r="BJ199" s="480">
        <v>72.28</v>
      </c>
      <c r="BK199" s="473">
        <f t="shared" si="511"/>
        <v>2.1000000000000227</v>
      </c>
      <c r="BL199" s="473">
        <f t="shared" si="512"/>
        <v>1</v>
      </c>
      <c r="BM199" s="473">
        <f t="shared" si="513"/>
        <v>2.5799999999999983</v>
      </c>
      <c r="BN199" s="473">
        <f t="shared" si="514"/>
        <v>3.3799999999999955</v>
      </c>
      <c r="BO199" s="483">
        <v>1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>
        <v>1</v>
      </c>
      <c r="CB199" s="293"/>
      <c r="CC199" s="293">
        <v>1</v>
      </c>
      <c r="CD199" s="293">
        <v>1</v>
      </c>
      <c r="CE199" s="293"/>
      <c r="CF199" s="293"/>
      <c r="CG199" s="293" t="s">
        <v>1162</v>
      </c>
      <c r="CH199" s="293"/>
      <c r="CI199" s="293"/>
      <c r="CJ199" s="294" t="s">
        <v>1159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/>
      <c r="DC199" s="295"/>
      <c r="DD199" s="295"/>
      <c r="DE199" s="295"/>
    </row>
    <row r="200" spans="1:109" ht="21" customHeight="1" thickBot="1">
      <c r="A200" s="299">
        <v>198</v>
      </c>
      <c r="B200" s="338" t="s">
        <v>1630</v>
      </c>
      <c r="C200" s="301" t="s">
        <v>1604</v>
      </c>
      <c r="D200" s="352" t="s">
        <v>8</v>
      </c>
      <c r="E200" s="303" t="s">
        <v>79</v>
      </c>
      <c r="F200" s="345"/>
      <c r="G200" s="328"/>
      <c r="H200" s="358" t="s">
        <v>407</v>
      </c>
      <c r="I200" s="320">
        <v>28</v>
      </c>
      <c r="J200" s="306">
        <v>32</v>
      </c>
      <c r="K200" s="306">
        <v>44</v>
      </c>
      <c r="L200" s="306">
        <v>59</v>
      </c>
      <c r="M200" s="306">
        <v>86</v>
      </c>
      <c r="N200" s="307">
        <f t="shared" ref="N200" si="716">IF(COUNTBLANK(H200:M200),"",SUM(H200:M200))</f>
        <v>249</v>
      </c>
      <c r="O200" s="339">
        <v>4308</v>
      </c>
      <c r="P200" s="340">
        <v>367.9</v>
      </c>
      <c r="Q200" s="341">
        <v>81.03</v>
      </c>
      <c r="R200" s="341">
        <v>80.63</v>
      </c>
      <c r="S200" s="341">
        <v>77.19</v>
      </c>
      <c r="T200" s="430"/>
      <c r="U200" s="332">
        <v>16100</v>
      </c>
      <c r="V200" s="342">
        <f>VLOOKUP($U200,计算辅助页面!$Z$5:$AM$26,COLUMN()-20,0)</f>
        <v>26300</v>
      </c>
      <c r="W200" s="342">
        <f>VLOOKUP($U200,计算辅助页面!$Z$5:$AM$26,COLUMN()-20,0)</f>
        <v>42000</v>
      </c>
      <c r="X200" s="343">
        <f>VLOOKUP($U200,计算辅助页面!$Z$5:$AM$26,COLUMN()-20,0)</f>
        <v>63000</v>
      </c>
      <c r="Y200" s="343">
        <f>VLOOKUP($U200,计算辅助页面!$Z$5:$AM$26,COLUMN()-20,0)</f>
        <v>91000</v>
      </c>
      <c r="Z200" s="344">
        <f>VLOOKUP($U200,计算辅助页面!$Z$5:$AM$26,COLUMN()-20,0)</f>
        <v>127500</v>
      </c>
      <c r="AA200" s="343">
        <f>VLOOKUP($U200,计算辅助页面!$Z$5:$AM$26,COLUMN()-20,0)</f>
        <v>178500</v>
      </c>
      <c r="AB200" s="343">
        <f>VLOOKUP($U200,计算辅助页面!$Z$5:$AM$26,COLUMN()-20,0)</f>
        <v>249500</v>
      </c>
      <c r="AC200" s="343">
        <f>VLOOKUP($U200,计算辅助页面!$Z$5:$AM$26,COLUMN()-20,0)</f>
        <v>349500</v>
      </c>
      <c r="AD200" s="343">
        <f>VLOOKUP($U200,计算辅助页面!$Z$5:$AM$26,COLUMN()-20,0)</f>
        <v>489500</v>
      </c>
      <c r="AE200" s="343">
        <f>VLOOKUP($U200,计算辅助页面!$Z$5:$AM$26,COLUMN()-20,0)</f>
        <v>685000</v>
      </c>
      <c r="AF200" s="343">
        <f>VLOOKUP($U200,计算辅助页面!$Z$5:$AM$26,COLUMN()-20,0)</f>
        <v>959000</v>
      </c>
      <c r="AG200" s="343">
        <f>VLOOKUP($U200,计算辅助页面!$Z$5:$AM$26,COLUMN()-20,0)</f>
        <v>1575000</v>
      </c>
      <c r="AH200" s="304">
        <f>VLOOKUP($U200,计算辅助页面!$Z$5:$AM$26,COLUMN()-20,0)</f>
        <v>19407600</v>
      </c>
      <c r="AI200" s="314">
        <v>80000</v>
      </c>
      <c r="AJ200" s="315">
        <f>VLOOKUP(D200&amp;E200,计算辅助页面!$V$5:$Y$18,2,0)</f>
        <v>6</v>
      </c>
      <c r="AK200" s="316">
        <f t="shared" ref="AK200" si="717">IF(AI200,2*AI200,"")</f>
        <v>160000</v>
      </c>
      <c r="AL200" s="316">
        <f>VLOOKUP(D200&amp;E200,计算辅助页面!$V$5:$Y$18,3,0)</f>
        <v>5</v>
      </c>
      <c r="AM200" s="317">
        <f t="shared" ref="AM200" si="718">IF(AN200="×",AN200,IF(AI200,6*AI200,""))</f>
        <v>480000</v>
      </c>
      <c r="AN200" s="317">
        <f>VLOOKUP(D200&amp;E200,计算辅助页面!$V$5:$Y$18,4,0)</f>
        <v>4</v>
      </c>
      <c r="AO200" s="304">
        <f t="shared" ref="AO200" si="719">IF(AI200,IF(AN200="×",4*(AI200*AJ200+AK200*AL200),4*(AI200*AJ200+AK200*AL200+AM200*AN200)),"")</f>
        <v>12800000</v>
      </c>
      <c r="AP200" s="318">
        <f t="shared" ref="AP200" si="720">IF(AND(AH200,AO200),AO200+AH200,"")</f>
        <v>32207600</v>
      </c>
      <c r="AQ200" s="288" t="s">
        <v>872</v>
      </c>
      <c r="AR200" s="289" t="str">
        <f t="shared" si="621"/>
        <v>Utopia Coupe🔑</v>
      </c>
      <c r="AS200" s="290" t="s">
        <v>1600</v>
      </c>
      <c r="AT200" s="291" t="s">
        <v>1605</v>
      </c>
      <c r="AU200" s="427" t="s">
        <v>703</v>
      </c>
      <c r="AW200" s="292">
        <v>382</v>
      </c>
      <c r="AY200" s="292">
        <v>509</v>
      </c>
      <c r="AZ200" s="292" t="s">
        <v>1112</v>
      </c>
      <c r="BA200" s="481">
        <f>BF200-O200</f>
        <v>156</v>
      </c>
      <c r="BB200" s="476">
        <f>BK200</f>
        <v>2.2000000000000455</v>
      </c>
      <c r="BC200" s="472">
        <f t="shared" ref="BC200" si="721">BL200</f>
        <v>0.96999999999999886</v>
      </c>
      <c r="BD200" s="472">
        <f t="shared" ref="BD200" si="722">BM200</f>
        <v>2.4100000000000108</v>
      </c>
      <c r="BE200" s="472">
        <f t="shared" ref="BE200" si="723">BN200</f>
        <v>3.1899999999999977</v>
      </c>
      <c r="BF200" s="474">
        <v>4464</v>
      </c>
      <c r="BG200" s="476">
        <v>370.1</v>
      </c>
      <c r="BH200" s="480">
        <v>82</v>
      </c>
      <c r="BI200" s="480">
        <v>83.04</v>
      </c>
      <c r="BJ200" s="480">
        <v>80.38</v>
      </c>
      <c r="BK200" s="473">
        <f t="shared" si="511"/>
        <v>2.2000000000000455</v>
      </c>
      <c r="BL200" s="473">
        <f t="shared" si="512"/>
        <v>0.96999999999999886</v>
      </c>
      <c r="BM200" s="473">
        <f t="shared" si="513"/>
        <v>2.4100000000000108</v>
      </c>
      <c r="BN200" s="473">
        <f t="shared" si="514"/>
        <v>3.1899999999999977</v>
      </c>
      <c r="BO200" s="483">
        <v>1</v>
      </c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>
        <v>1</v>
      </c>
      <c r="CA200" s="293"/>
      <c r="CB200" s="293"/>
      <c r="CC200" s="293">
        <v>1</v>
      </c>
      <c r="CD200" s="293"/>
      <c r="CE200" s="293"/>
      <c r="CF200" s="293"/>
      <c r="CG200" s="293"/>
      <c r="CH200" s="293"/>
      <c r="CI200" s="293"/>
      <c r="CJ200" s="294" t="s">
        <v>1503</v>
      </c>
      <c r="CK200" s="294"/>
      <c r="CL200" s="294"/>
      <c r="CM200" s="294"/>
      <c r="CN200" s="294"/>
      <c r="CO200" s="295"/>
      <c r="CP200" s="295"/>
      <c r="CQ200" s="295"/>
      <c r="CR200" s="296"/>
      <c r="CS200" s="297"/>
      <c r="CT200" s="297"/>
      <c r="CU200" s="297"/>
      <c r="CV200" s="297"/>
      <c r="CW200" s="297"/>
      <c r="CX200" s="297"/>
      <c r="CY200" s="297"/>
      <c r="CZ200" s="297"/>
      <c r="DA200" s="297"/>
      <c r="DB200" s="295" t="s">
        <v>1806</v>
      </c>
      <c r="DC200" s="295">
        <v>3</v>
      </c>
      <c r="DD200" s="295"/>
      <c r="DE200" s="295"/>
    </row>
    <row r="201" spans="1:109" ht="21" customHeight="1">
      <c r="A201" s="268">
        <v>199</v>
      </c>
      <c r="B201" s="338" t="s">
        <v>1009</v>
      </c>
      <c r="C201" s="301" t="s">
        <v>786</v>
      </c>
      <c r="D201" s="352" t="s">
        <v>198</v>
      </c>
      <c r="E201" s="353" t="s">
        <v>190</v>
      </c>
      <c r="F201" s="345">
        <f t="shared" si="698"/>
        <v>3</v>
      </c>
      <c r="G201" s="305" t="s">
        <v>401</v>
      </c>
      <c r="H201" s="330">
        <v>50</v>
      </c>
      <c r="I201" s="330">
        <v>23</v>
      </c>
      <c r="J201" s="330">
        <v>27</v>
      </c>
      <c r="K201" s="330">
        <v>36</v>
      </c>
      <c r="L201" s="330">
        <v>52</v>
      </c>
      <c r="M201" s="330">
        <v>62</v>
      </c>
      <c r="N201" s="343">
        <f t="shared" si="520"/>
        <v>250</v>
      </c>
      <c r="O201" s="339">
        <v>4310</v>
      </c>
      <c r="P201" s="340">
        <v>371.7</v>
      </c>
      <c r="Q201" s="341">
        <v>82.93</v>
      </c>
      <c r="R201" s="341">
        <v>67.81</v>
      </c>
      <c r="S201" s="341">
        <v>70.349999999999994</v>
      </c>
      <c r="T201" s="430">
        <v>7.15</v>
      </c>
      <c r="U201" s="332">
        <v>16100</v>
      </c>
      <c r="V201" s="342">
        <f>VLOOKUP($U201,计算辅助页面!$Z$5:$AM$26,COLUMN()-20,0)</f>
        <v>26300</v>
      </c>
      <c r="W201" s="342">
        <f>VLOOKUP($U201,计算辅助页面!$Z$5:$AM$26,COLUMN()-20,0)</f>
        <v>42000</v>
      </c>
      <c r="X201" s="343">
        <f>VLOOKUP($U201,计算辅助页面!$Z$5:$AM$26,COLUMN()-20,0)</f>
        <v>63000</v>
      </c>
      <c r="Y201" s="343">
        <f>VLOOKUP($U201,计算辅助页面!$Z$5:$AM$26,COLUMN()-20,0)</f>
        <v>91000</v>
      </c>
      <c r="Z201" s="344">
        <f>VLOOKUP($U201,计算辅助页面!$Z$5:$AM$26,COLUMN()-20,0)</f>
        <v>127500</v>
      </c>
      <c r="AA201" s="343">
        <f>VLOOKUP($U201,计算辅助页面!$Z$5:$AM$26,COLUMN()-20,0)</f>
        <v>178500</v>
      </c>
      <c r="AB201" s="343">
        <f>VLOOKUP($U201,计算辅助页面!$Z$5:$AM$26,COLUMN()-20,0)</f>
        <v>249500</v>
      </c>
      <c r="AC201" s="343">
        <f>VLOOKUP($U201,计算辅助页面!$Z$5:$AM$26,COLUMN()-20,0)</f>
        <v>349500</v>
      </c>
      <c r="AD201" s="343">
        <f>VLOOKUP($U201,计算辅助页面!$Z$5:$AM$26,COLUMN()-20,0)</f>
        <v>489500</v>
      </c>
      <c r="AE201" s="343">
        <f>VLOOKUP($U201,计算辅助页面!$Z$5:$AM$26,COLUMN()-20,0)</f>
        <v>685000</v>
      </c>
      <c r="AF201" s="343">
        <f>VLOOKUP($U201,计算辅助页面!$Z$5:$AM$26,COLUMN()-20,0)</f>
        <v>959000</v>
      </c>
      <c r="AG201" s="343">
        <f>VLOOKUP($U201,计算辅助页面!$Z$5:$AM$26,COLUMN()-20,0)</f>
        <v>1575000</v>
      </c>
      <c r="AH201" s="345">
        <f>VLOOKUP($U201,计算辅助页面!$Z$5:$AM$26,COLUMN()-20,0)</f>
        <v>19407600</v>
      </c>
      <c r="AI201" s="334">
        <v>80000</v>
      </c>
      <c r="AJ201" s="346">
        <f>VLOOKUP(D201&amp;E201,计算辅助页面!$V$5:$Y$18,2,0)</f>
        <v>6</v>
      </c>
      <c r="AK201" s="347">
        <f t="shared" si="608"/>
        <v>160000</v>
      </c>
      <c r="AL201" s="347">
        <f>VLOOKUP(D201&amp;E201,计算辅助页面!$V$5:$Y$18,3,0)</f>
        <v>5</v>
      </c>
      <c r="AM201" s="348">
        <f t="shared" si="609"/>
        <v>480000</v>
      </c>
      <c r="AN201" s="348">
        <f>VLOOKUP(D201&amp;E201,计算辅助页面!$V$5:$Y$18,4,0)</f>
        <v>4</v>
      </c>
      <c r="AO201" s="345">
        <f t="shared" si="610"/>
        <v>12800000</v>
      </c>
      <c r="AP201" s="349">
        <f t="shared" si="611"/>
        <v>32207600</v>
      </c>
      <c r="AQ201" s="288" t="s">
        <v>1010</v>
      </c>
      <c r="AR201" s="289" t="str">
        <f t="shared" si="621"/>
        <v>Akylone</v>
      </c>
      <c r="AS201" s="290" t="s">
        <v>830</v>
      </c>
      <c r="AT201" s="291" t="s">
        <v>666</v>
      </c>
      <c r="AU201" s="427" t="s">
        <v>703</v>
      </c>
      <c r="AV201" s="292">
        <v>20</v>
      </c>
      <c r="AW201" s="292">
        <v>386</v>
      </c>
      <c r="AY201" s="292">
        <v>515</v>
      </c>
      <c r="AZ201" s="292" t="s">
        <v>1479</v>
      </c>
      <c r="BA201" s="477">
        <v>156</v>
      </c>
      <c r="BB201" s="476">
        <v>2.1</v>
      </c>
      <c r="BC201" s="472">
        <v>0.87</v>
      </c>
      <c r="BD201" s="472">
        <v>2.2000000000000002</v>
      </c>
      <c r="BE201" s="472">
        <v>2.0699999999999998</v>
      </c>
      <c r="BF201" s="474">
        <f>BA201+O201</f>
        <v>4466</v>
      </c>
      <c r="BG201" s="476">
        <f t="shared" ref="BG201" si="724">BB201+P201</f>
        <v>373.8</v>
      </c>
      <c r="BH201" s="480">
        <f t="shared" ref="BH201" si="725">BC201+Q201</f>
        <v>83.800000000000011</v>
      </c>
      <c r="BI201" s="480">
        <f t="shared" ref="BI201" si="726">BD201+R201</f>
        <v>70.010000000000005</v>
      </c>
      <c r="BJ201" s="480">
        <f t="shared" ref="BJ201" si="727">BE201+S201</f>
        <v>72.419999999999987</v>
      </c>
      <c r="BK201" s="473">
        <f t="shared" si="511"/>
        <v>2.1000000000000227</v>
      </c>
      <c r="BL201" s="473">
        <f t="shared" si="512"/>
        <v>0.87000000000000455</v>
      </c>
      <c r="BM201" s="473">
        <f t="shared" si="513"/>
        <v>2.2000000000000028</v>
      </c>
      <c r="BN201" s="473">
        <f t="shared" si="514"/>
        <v>2.0699999999999932</v>
      </c>
      <c r="BO201" s="483">
        <v>4</v>
      </c>
      <c r="BP201" s="293"/>
      <c r="BQ201" s="293"/>
      <c r="BR201" s="293"/>
      <c r="BS201" s="293">
        <v>1</v>
      </c>
      <c r="BT201" s="293"/>
      <c r="BU201" s="293"/>
      <c r="BV201" s="293"/>
      <c r="BW201" s="293"/>
      <c r="BX201" s="293"/>
      <c r="BY201" s="293"/>
      <c r="BZ201" s="293"/>
      <c r="CA201" s="293"/>
      <c r="CB201" s="293"/>
      <c r="CC201" s="293"/>
      <c r="CD201" s="293"/>
      <c r="CE201" s="293"/>
      <c r="CF201" s="293"/>
      <c r="CG201" s="293"/>
      <c r="CH201" s="293"/>
      <c r="CI201" s="293">
        <v>1</v>
      </c>
      <c r="CJ201" s="294" t="s">
        <v>1519</v>
      </c>
      <c r="CK201" s="294"/>
      <c r="CL201" s="294"/>
      <c r="CM201" s="294"/>
      <c r="CN201" s="294"/>
      <c r="CO201" s="295"/>
      <c r="CP201" s="295"/>
      <c r="CQ201" s="295"/>
      <c r="CR201" s="296">
        <v>354</v>
      </c>
      <c r="CS201" s="297">
        <v>75.7</v>
      </c>
      <c r="CT201" s="297">
        <v>49.56</v>
      </c>
      <c r="CU201" s="297">
        <v>53.16</v>
      </c>
      <c r="CV201" s="297">
        <f>P201-CR201</f>
        <v>17.699999999999989</v>
      </c>
      <c r="CW201" s="297">
        <f>Q201-CS201</f>
        <v>7.230000000000004</v>
      </c>
      <c r="CX201" s="297">
        <f>R201-CT201</f>
        <v>18.25</v>
      </c>
      <c r="CY201" s="297">
        <f>S201-CU201</f>
        <v>17.189999999999998</v>
      </c>
      <c r="CZ201" s="297">
        <f>SUM(CV201:CY201)</f>
        <v>60.36999999999999</v>
      </c>
      <c r="DA201" s="297">
        <f>0.32*(P201-CR201)+1.75*(Q201-CS201)+1.13*(R201-CT201)+1.28*(S201-CU201)</f>
        <v>60.9422</v>
      </c>
      <c r="DB201" s="295" t="s">
        <v>1806</v>
      </c>
      <c r="DC201" s="295">
        <v>3</v>
      </c>
      <c r="DD201" s="295"/>
      <c r="DE201" s="295"/>
    </row>
    <row r="202" spans="1:109" ht="21" customHeight="1" thickBot="1">
      <c r="A202" s="299">
        <v>200</v>
      </c>
      <c r="B202" s="338" t="s">
        <v>1832</v>
      </c>
      <c r="C202" s="301" t="s">
        <v>1833</v>
      </c>
      <c r="D202" s="352" t="s">
        <v>198</v>
      </c>
      <c r="E202" s="353" t="s">
        <v>190</v>
      </c>
      <c r="F202" s="345"/>
      <c r="G202" s="328"/>
      <c r="H202" s="330">
        <v>70</v>
      </c>
      <c r="I202" s="330">
        <v>23</v>
      </c>
      <c r="J202" s="330">
        <v>27</v>
      </c>
      <c r="K202" s="330">
        <v>36</v>
      </c>
      <c r="L202" s="330">
        <v>52</v>
      </c>
      <c r="M202" s="330">
        <v>59</v>
      </c>
      <c r="N202" s="343">
        <f t="shared" ref="N202" si="728">IF(COUNTBLANK(H202:M202),"",SUM(H202:M202))</f>
        <v>267</v>
      </c>
      <c r="O202" s="374">
        <v>4350</v>
      </c>
      <c r="P202" s="340">
        <v>363.4</v>
      </c>
      <c r="Q202" s="341">
        <v>85.44</v>
      </c>
      <c r="R202" s="341">
        <v>75.98</v>
      </c>
      <c r="S202" s="341">
        <v>59.74</v>
      </c>
      <c r="T202" s="430"/>
      <c r="U202" s="332">
        <v>16100</v>
      </c>
      <c r="V202" s="342">
        <f>VLOOKUP($U202,计算辅助页面!$Z$5:$AM$26,COLUMN()-20,0)</f>
        <v>26300</v>
      </c>
      <c r="W202" s="342">
        <f>VLOOKUP($U202,计算辅助页面!$Z$5:$AM$26,COLUMN()-20,0)</f>
        <v>42000</v>
      </c>
      <c r="X202" s="343">
        <f>VLOOKUP($U202,计算辅助页面!$Z$5:$AM$26,COLUMN()-20,0)</f>
        <v>63000</v>
      </c>
      <c r="Y202" s="343">
        <f>VLOOKUP($U202,计算辅助页面!$Z$5:$AM$26,COLUMN()-20,0)</f>
        <v>91000</v>
      </c>
      <c r="Z202" s="344">
        <f>VLOOKUP($U202,计算辅助页面!$Z$5:$AM$26,COLUMN()-20,0)</f>
        <v>127500</v>
      </c>
      <c r="AA202" s="343">
        <f>VLOOKUP($U202,计算辅助页面!$Z$5:$AM$26,COLUMN()-20,0)</f>
        <v>178500</v>
      </c>
      <c r="AB202" s="343">
        <f>VLOOKUP($U202,计算辅助页面!$Z$5:$AM$26,COLUMN()-20,0)</f>
        <v>249500</v>
      </c>
      <c r="AC202" s="343">
        <f>VLOOKUP($U202,计算辅助页面!$Z$5:$AM$26,COLUMN()-20,0)</f>
        <v>349500</v>
      </c>
      <c r="AD202" s="343">
        <f>VLOOKUP($U202,计算辅助页面!$Z$5:$AM$26,COLUMN()-20,0)</f>
        <v>489500</v>
      </c>
      <c r="AE202" s="343">
        <f>VLOOKUP($U202,计算辅助页面!$Z$5:$AM$26,COLUMN()-20,0)</f>
        <v>685000</v>
      </c>
      <c r="AF202" s="343">
        <f>VLOOKUP($U202,计算辅助页面!$Z$5:$AM$26,COLUMN()-20,0)</f>
        <v>959000</v>
      </c>
      <c r="AG202" s="343">
        <f>VLOOKUP($U202,计算辅助页面!$Z$5:$AM$26,COLUMN()-20,0)</f>
        <v>1575000</v>
      </c>
      <c r="AH202" s="345">
        <f>VLOOKUP($U202,计算辅助页面!$Z$5:$AM$26,COLUMN()-20,0)</f>
        <v>19407600</v>
      </c>
      <c r="AI202" s="334">
        <v>80000</v>
      </c>
      <c r="AJ202" s="346">
        <f>VLOOKUP(D202&amp;E202,计算辅助页面!$V$5:$Y$18,2,0)</f>
        <v>6</v>
      </c>
      <c r="AK202" s="347">
        <f t="shared" ref="AK202" si="729">IF(AI202,2*AI202,"")</f>
        <v>160000</v>
      </c>
      <c r="AL202" s="347">
        <f>VLOOKUP(D202&amp;E202,计算辅助页面!$V$5:$Y$18,3,0)</f>
        <v>5</v>
      </c>
      <c r="AM202" s="348">
        <f t="shared" ref="AM202" si="730">IF(AN202="×",AN202,IF(AI202,6*AI202,""))</f>
        <v>480000</v>
      </c>
      <c r="AN202" s="348">
        <f>VLOOKUP(D202&amp;E202,计算辅助页面!$V$5:$Y$18,4,0)</f>
        <v>4</v>
      </c>
      <c r="AO202" s="345">
        <f t="shared" ref="AO202" si="731">IF(AI202,IF(AN202="×",4*(AI202*AJ202+AK202*AL202),4*(AI202*AJ202+AK202*AL202+AM202*AN202)),"")</f>
        <v>12800000</v>
      </c>
      <c r="AP202" s="349">
        <f t="shared" ref="AP202" si="732">IF(AND(AH202,AO202),AO202+AH202,"")</f>
        <v>32207600</v>
      </c>
      <c r="AQ202" s="288" t="s">
        <v>1834</v>
      </c>
      <c r="AR202" s="289" t="str">
        <f t="shared" si="621"/>
        <v>Shelby Super Snake</v>
      </c>
      <c r="AS202" s="290" t="s">
        <v>1847</v>
      </c>
      <c r="AT202" s="291" t="s">
        <v>1835</v>
      </c>
      <c r="AU202" s="427" t="s">
        <v>703</v>
      </c>
      <c r="AZ202" s="292" t="s">
        <v>1843</v>
      </c>
      <c r="BO202" s="483">
        <v>12</v>
      </c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/>
      <c r="CD202" s="293"/>
      <c r="CE202" s="293"/>
      <c r="CF202" s="293"/>
      <c r="CG202" s="293"/>
      <c r="CH202" s="293"/>
      <c r="CI202" s="293"/>
      <c r="CJ202" s="294" t="s">
        <v>1857</v>
      </c>
      <c r="CK202" s="294"/>
      <c r="CL202" s="294"/>
      <c r="CM202" s="294"/>
      <c r="CN202" s="294"/>
      <c r="CO202" s="295"/>
      <c r="CP202" s="295"/>
      <c r="CQ202" s="295"/>
      <c r="CR202" s="296"/>
      <c r="CS202" s="297"/>
      <c r="CT202" s="297"/>
      <c r="CU202" s="297"/>
      <c r="CV202" s="297"/>
      <c r="CW202" s="297"/>
      <c r="CX202" s="297"/>
      <c r="CY202" s="297"/>
      <c r="CZ202" s="297"/>
      <c r="DA202" s="297"/>
      <c r="DB202" s="295"/>
      <c r="DC202" s="295"/>
      <c r="DD202" s="295"/>
      <c r="DE202" s="295"/>
    </row>
    <row r="203" spans="1:109" ht="21" customHeight="1" thickBot="1">
      <c r="A203" s="268">
        <v>201</v>
      </c>
      <c r="B203" s="338" t="s">
        <v>1738</v>
      </c>
      <c r="C203" s="301" t="s">
        <v>1650</v>
      </c>
      <c r="D203" s="352" t="s">
        <v>198</v>
      </c>
      <c r="E203" s="353" t="s">
        <v>190</v>
      </c>
      <c r="F203" s="345"/>
      <c r="G203" s="328"/>
      <c r="H203" s="358" t="s">
        <v>407</v>
      </c>
      <c r="I203" s="320">
        <v>28</v>
      </c>
      <c r="J203" s="306">
        <v>32</v>
      </c>
      <c r="K203" s="306">
        <v>44</v>
      </c>
      <c r="L203" s="306">
        <v>59</v>
      </c>
      <c r="M203" s="306">
        <v>86</v>
      </c>
      <c r="N203" s="307">
        <f t="shared" si="520"/>
        <v>249</v>
      </c>
      <c r="O203" s="339">
        <v>4377</v>
      </c>
      <c r="P203" s="340">
        <v>373.9</v>
      </c>
      <c r="Q203" s="341">
        <v>82.03</v>
      </c>
      <c r="R203" s="341">
        <v>69.13</v>
      </c>
      <c r="S203" s="341">
        <v>67.63</v>
      </c>
      <c r="T203" s="430"/>
      <c r="U203" s="332">
        <v>16100</v>
      </c>
      <c r="V203" s="342">
        <f>VLOOKUP($U203,计算辅助页面!$Z$5:$AM$26,COLUMN()-20,0)</f>
        <v>26300</v>
      </c>
      <c r="W203" s="342">
        <f>VLOOKUP($U203,计算辅助页面!$Z$5:$AM$26,COLUMN()-20,0)</f>
        <v>42000</v>
      </c>
      <c r="X203" s="343">
        <f>VLOOKUP($U203,计算辅助页面!$Z$5:$AM$26,COLUMN()-20,0)</f>
        <v>63000</v>
      </c>
      <c r="Y203" s="343">
        <f>VLOOKUP($U203,计算辅助页面!$Z$5:$AM$26,COLUMN()-20,0)</f>
        <v>91000</v>
      </c>
      <c r="Z203" s="344">
        <f>VLOOKUP($U203,计算辅助页面!$Z$5:$AM$26,COLUMN()-20,0)</f>
        <v>127500</v>
      </c>
      <c r="AA203" s="343">
        <f>VLOOKUP($U203,计算辅助页面!$Z$5:$AM$26,COLUMN()-20,0)</f>
        <v>178500</v>
      </c>
      <c r="AB203" s="343">
        <f>VLOOKUP($U203,计算辅助页面!$Z$5:$AM$26,COLUMN()-20,0)</f>
        <v>249500</v>
      </c>
      <c r="AC203" s="343">
        <f>VLOOKUP($U203,计算辅助页面!$Z$5:$AM$26,COLUMN()-20,0)</f>
        <v>349500</v>
      </c>
      <c r="AD203" s="343">
        <f>VLOOKUP($U203,计算辅助页面!$Z$5:$AM$26,COLUMN()-20,0)</f>
        <v>489500</v>
      </c>
      <c r="AE203" s="343">
        <f>VLOOKUP($U203,计算辅助页面!$Z$5:$AM$26,COLUMN()-20,0)</f>
        <v>685000</v>
      </c>
      <c r="AF203" s="343">
        <f>VLOOKUP($U203,计算辅助页面!$Z$5:$AM$26,COLUMN()-20,0)</f>
        <v>959000</v>
      </c>
      <c r="AG203" s="343">
        <f>VLOOKUP($U203,计算辅助页面!$Z$5:$AM$26,COLUMN()-20,0)</f>
        <v>1575000</v>
      </c>
      <c r="AH203" s="345">
        <f>VLOOKUP($U203,计算辅助页面!$Z$5:$AM$26,COLUMN()-20,0)</f>
        <v>19407600</v>
      </c>
      <c r="AI203" s="334">
        <v>80000</v>
      </c>
      <c r="AJ203" s="346">
        <f>VLOOKUP(D203&amp;E203,计算辅助页面!$V$5:$Y$18,2,0)</f>
        <v>6</v>
      </c>
      <c r="AK203" s="347">
        <f t="shared" ref="AK203" si="733">IF(AI203,2*AI203,"")</f>
        <v>160000</v>
      </c>
      <c r="AL203" s="347">
        <f>VLOOKUP(D203&amp;E203,计算辅助页面!$V$5:$Y$18,3,0)</f>
        <v>5</v>
      </c>
      <c r="AM203" s="348">
        <f t="shared" ref="AM203" si="734">IF(AN203="×",AN203,IF(AI203,6*AI203,""))</f>
        <v>480000</v>
      </c>
      <c r="AN203" s="348">
        <f>VLOOKUP(D203&amp;E203,计算辅助页面!$V$5:$Y$18,4,0)</f>
        <v>4</v>
      </c>
      <c r="AO203" s="345">
        <f t="shared" ref="AO203" si="735">IF(AI203,IF(AN203="×",4*(AI203*AJ203+AK203*AL203),4*(AI203*AJ203+AK203*AL203+AM203*AN203)),"")</f>
        <v>12800000</v>
      </c>
      <c r="AP203" s="349">
        <f t="shared" ref="AP203" si="736">IF(AND(AH203,AO203),AO203+AH203,"")</f>
        <v>32207600</v>
      </c>
      <c r="AQ203" s="288" t="s">
        <v>1293</v>
      </c>
      <c r="AR203" s="289" t="str">
        <f t="shared" si="621"/>
        <v>Asfane🔑</v>
      </c>
      <c r="AS203" s="290" t="s">
        <v>1647</v>
      </c>
      <c r="AT203" s="291" t="s">
        <v>1651</v>
      </c>
      <c r="AU203" s="427" t="s">
        <v>703</v>
      </c>
      <c r="AW203" s="292">
        <v>389</v>
      </c>
      <c r="AY203" s="292">
        <v>519</v>
      </c>
      <c r="AZ203" s="292" t="s">
        <v>1649</v>
      </c>
      <c r="BA203" s="481">
        <f>BF203-O203</f>
        <v>157</v>
      </c>
      <c r="BB203" s="476">
        <f>BK203</f>
        <v>1.7000000000000455</v>
      </c>
      <c r="BC203" s="472">
        <f t="shared" ref="BC203" si="737">BL203</f>
        <v>0.87000000000000455</v>
      </c>
      <c r="BD203" s="472">
        <f t="shared" ref="BD203" si="738">BM203</f>
        <v>2.75</v>
      </c>
      <c r="BE203" s="472">
        <f t="shared" ref="BE203" si="739">BN203</f>
        <v>2.9000000000000057</v>
      </c>
      <c r="BF203" s="474">
        <v>4534</v>
      </c>
      <c r="BG203" s="476">
        <v>375.6</v>
      </c>
      <c r="BH203" s="480">
        <v>82.9</v>
      </c>
      <c r="BI203" s="480">
        <v>71.88</v>
      </c>
      <c r="BJ203" s="480">
        <v>70.53</v>
      </c>
      <c r="BK203" s="473">
        <f t="shared" ref="BK203" si="740">IF(BG203="", "", BG203-P203)</f>
        <v>1.7000000000000455</v>
      </c>
      <c r="BL203" s="473">
        <f t="shared" ref="BL203" si="741">IF(BH203="", "", BH203-Q203)</f>
        <v>0.87000000000000455</v>
      </c>
      <c r="BM203" s="473">
        <f t="shared" ref="BM203" si="742">IF(BI203="", "", BI203-R203)</f>
        <v>2.75</v>
      </c>
      <c r="BN203" s="473">
        <f t="shared" ref="BN203" si="743">IF(BJ203="", "", BJ203-S203)</f>
        <v>2.9000000000000057</v>
      </c>
      <c r="BO203" s="483">
        <v>1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>
        <v>1</v>
      </c>
      <c r="CA203" s="293"/>
      <c r="CB203" s="293"/>
      <c r="CC203" s="293">
        <v>1</v>
      </c>
      <c r="CD203" s="293"/>
      <c r="CE203" s="293"/>
      <c r="CF203" s="293"/>
      <c r="CG203" s="293"/>
      <c r="CH203" s="293"/>
      <c r="CI203" s="293"/>
      <c r="CJ203" s="294" t="s">
        <v>1779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 t="s">
        <v>1806</v>
      </c>
      <c r="DC203" s="295">
        <v>3</v>
      </c>
      <c r="DD203" s="295"/>
      <c r="DE203" s="295"/>
    </row>
    <row r="204" spans="1:109" ht="21" customHeight="1" thickBot="1">
      <c r="A204" s="299">
        <v>202</v>
      </c>
      <c r="B204" s="319" t="s">
        <v>406</v>
      </c>
      <c r="C204" s="301" t="s">
        <v>787</v>
      </c>
      <c r="D204" s="352" t="s">
        <v>8</v>
      </c>
      <c r="E204" s="355" t="s">
        <v>79</v>
      </c>
      <c r="F204" s="356">
        <f t="shared" si="698"/>
        <v>3</v>
      </c>
      <c r="G204" s="328" t="s">
        <v>401</v>
      </c>
      <c r="H204" s="358" t="s">
        <v>407</v>
      </c>
      <c r="I204" s="358">
        <v>30</v>
      </c>
      <c r="J204" s="358">
        <v>40</v>
      </c>
      <c r="K204" s="358">
        <v>50</v>
      </c>
      <c r="L204" s="358">
        <v>65</v>
      </c>
      <c r="M204" s="358">
        <v>80</v>
      </c>
      <c r="N204" s="307">
        <f t="shared" si="520"/>
        <v>265</v>
      </c>
      <c r="O204" s="339">
        <v>4444</v>
      </c>
      <c r="P204" s="340">
        <v>364.6</v>
      </c>
      <c r="Q204" s="341">
        <v>85.53</v>
      </c>
      <c r="R204" s="341">
        <v>75.739999999999995</v>
      </c>
      <c r="S204" s="341">
        <v>69.650000000000006</v>
      </c>
      <c r="T204" s="341">
        <v>7.13</v>
      </c>
      <c r="U204" s="332">
        <v>16100</v>
      </c>
      <c r="V204" s="342">
        <f>VLOOKUP($U204,计算辅助页面!$Z$5:$AM$26,COLUMN()-20,0)</f>
        <v>26300</v>
      </c>
      <c r="W204" s="342">
        <f>VLOOKUP($U204,计算辅助页面!$Z$5:$AM$26,COLUMN()-20,0)</f>
        <v>42000</v>
      </c>
      <c r="X204" s="343">
        <f>VLOOKUP($U204,计算辅助页面!$Z$5:$AM$26,COLUMN()-20,0)</f>
        <v>63000</v>
      </c>
      <c r="Y204" s="343">
        <f>VLOOKUP($U204,计算辅助页面!$Z$5:$AM$26,COLUMN()-20,0)</f>
        <v>91000</v>
      </c>
      <c r="Z204" s="344">
        <f>VLOOKUP($U204,计算辅助页面!$Z$5:$AM$26,COLUMN()-20,0)</f>
        <v>127500</v>
      </c>
      <c r="AA204" s="343">
        <f>VLOOKUP($U204,计算辅助页面!$Z$5:$AM$26,COLUMN()-20,0)</f>
        <v>178500</v>
      </c>
      <c r="AB204" s="343">
        <f>VLOOKUP($U204,计算辅助页面!$Z$5:$AM$26,COLUMN()-20,0)</f>
        <v>249500</v>
      </c>
      <c r="AC204" s="343">
        <f>VLOOKUP($U204,计算辅助页面!$Z$5:$AM$26,COLUMN()-20,0)</f>
        <v>349500</v>
      </c>
      <c r="AD204" s="343">
        <f>VLOOKUP($U204,计算辅助页面!$Z$5:$AM$26,COLUMN()-20,0)</f>
        <v>489500</v>
      </c>
      <c r="AE204" s="343">
        <f>VLOOKUP($U204,计算辅助页面!$Z$5:$AM$26,COLUMN()-20,0)</f>
        <v>685000</v>
      </c>
      <c r="AF204" s="343">
        <f>VLOOKUP($U204,计算辅助页面!$Z$5:$AM$26,COLUMN()-20,0)</f>
        <v>959000</v>
      </c>
      <c r="AG204" s="343">
        <f>VLOOKUP($U204,计算辅助页面!$Z$5:$AM$26,COLUMN()-20,0)</f>
        <v>1575000</v>
      </c>
      <c r="AH204" s="304">
        <f>VLOOKUP($U204,计算辅助页面!$Z$5:$AM$26,COLUMN()-20,0)</f>
        <v>19407600</v>
      </c>
      <c r="AI204" s="314">
        <v>80000</v>
      </c>
      <c r="AJ204" s="315">
        <f>VLOOKUP(D204&amp;E204,计算辅助页面!$V$5:$Y$18,2,0)</f>
        <v>6</v>
      </c>
      <c r="AK204" s="316">
        <f t="shared" si="608"/>
        <v>160000</v>
      </c>
      <c r="AL204" s="316">
        <f>VLOOKUP(D204&amp;E204,计算辅助页面!$V$5:$Y$18,3,0)</f>
        <v>5</v>
      </c>
      <c r="AM204" s="317">
        <f t="shared" si="609"/>
        <v>480000</v>
      </c>
      <c r="AN204" s="317">
        <f>VLOOKUP(D204&amp;E204,计算辅助页面!$V$5:$Y$18,4,0)</f>
        <v>4</v>
      </c>
      <c r="AO204" s="304">
        <f t="shared" si="610"/>
        <v>12800000</v>
      </c>
      <c r="AP204" s="318">
        <f t="shared" si="611"/>
        <v>32207600</v>
      </c>
      <c r="AQ204" s="288" t="s">
        <v>1008</v>
      </c>
      <c r="AR204" s="289" t="str">
        <f t="shared" si="621"/>
        <v>AT96 Track Version🔑</v>
      </c>
      <c r="AS204" s="290" t="s">
        <v>927</v>
      </c>
      <c r="AT204" s="291" t="s">
        <v>656</v>
      </c>
      <c r="AU204" s="427" t="s">
        <v>703</v>
      </c>
      <c r="AW204" s="292">
        <v>379</v>
      </c>
      <c r="AY204" s="292">
        <v>503</v>
      </c>
      <c r="AZ204" s="292" t="s">
        <v>1076</v>
      </c>
      <c r="BA204" s="477">
        <v>159</v>
      </c>
      <c r="BB204" s="476">
        <v>1.8</v>
      </c>
      <c r="BC204" s="472">
        <v>0.97</v>
      </c>
      <c r="BD204" s="472">
        <v>2.74</v>
      </c>
      <c r="BE204" s="472">
        <v>2.77</v>
      </c>
      <c r="BF204" s="474">
        <f>BA204+O204</f>
        <v>4603</v>
      </c>
      <c r="BG204" s="476">
        <f t="shared" ref="BG204" si="744">BB204+P204</f>
        <v>366.40000000000003</v>
      </c>
      <c r="BH204" s="480">
        <f t="shared" ref="BH204" si="745">BC204+Q204</f>
        <v>86.5</v>
      </c>
      <c r="BI204" s="480">
        <f t="shared" ref="BI204" si="746">BD204+R204</f>
        <v>78.47999999999999</v>
      </c>
      <c r="BJ204" s="480">
        <f t="shared" ref="BJ204" si="747">BE204+S204</f>
        <v>72.42</v>
      </c>
      <c r="BK204" s="473">
        <f t="shared" si="511"/>
        <v>1.8000000000000114</v>
      </c>
      <c r="BL204" s="473">
        <f t="shared" si="512"/>
        <v>0.96999999999999886</v>
      </c>
      <c r="BM204" s="473">
        <f t="shared" si="513"/>
        <v>2.7399999999999949</v>
      </c>
      <c r="BN204" s="473">
        <f t="shared" si="514"/>
        <v>2.769999999999996</v>
      </c>
      <c r="BO204" s="483">
        <v>4</v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>
        <v>1</v>
      </c>
      <c r="CB204" s="293"/>
      <c r="CC204" s="293">
        <v>1</v>
      </c>
      <c r="CD204" s="293">
        <v>1</v>
      </c>
      <c r="CE204" s="293"/>
      <c r="CF204" s="293"/>
      <c r="CG204" s="293"/>
      <c r="CH204" s="293"/>
      <c r="CI204" s="293"/>
      <c r="CJ204" s="294" t="s">
        <v>1520</v>
      </c>
      <c r="CK204" s="294"/>
      <c r="CL204" s="294"/>
      <c r="CM204" s="294"/>
      <c r="CN204" s="294"/>
      <c r="CO204" s="295"/>
      <c r="CP204" s="295"/>
      <c r="CQ204" s="295"/>
      <c r="CR204" s="296">
        <v>350</v>
      </c>
      <c r="CS204" s="297">
        <v>77.5</v>
      </c>
      <c r="CT204" s="297">
        <v>52.98</v>
      </c>
      <c r="CU204" s="297">
        <v>46.61</v>
      </c>
      <c r="CV204" s="297">
        <f>P204-CR204</f>
        <v>14.600000000000023</v>
      </c>
      <c r="CW204" s="297">
        <f>Q204-CS204</f>
        <v>8.0300000000000011</v>
      </c>
      <c r="CX204" s="297">
        <f>R204-CT204</f>
        <v>22.759999999999998</v>
      </c>
      <c r="CY204" s="297">
        <f>S204-CU204</f>
        <v>23.040000000000006</v>
      </c>
      <c r="CZ204" s="297">
        <f>SUM(CV204:CY204)</f>
        <v>68.430000000000035</v>
      </c>
      <c r="DA204" s="297">
        <f>0.32*(P204-CR204)+1.75*(Q204-CS204)+1.13*(R204-CT204)+1.28*(S204-CU204)</f>
        <v>73.934500000000014</v>
      </c>
      <c r="DB204" s="295" t="s">
        <v>1806</v>
      </c>
      <c r="DC204" s="295">
        <v>2</v>
      </c>
      <c r="DD204" s="295"/>
      <c r="DE204" s="295"/>
    </row>
    <row r="205" spans="1:109" ht="21" customHeight="1" thickBot="1">
      <c r="A205" s="268">
        <v>203</v>
      </c>
      <c r="B205" s="319" t="s">
        <v>1348</v>
      </c>
      <c r="C205" s="301" t="s">
        <v>1349</v>
      </c>
      <c r="D205" s="352" t="s">
        <v>8</v>
      </c>
      <c r="E205" s="355" t="s">
        <v>79</v>
      </c>
      <c r="F205" s="345"/>
      <c r="G205" s="328"/>
      <c r="H205" s="330">
        <v>70</v>
      </c>
      <c r="I205" s="330">
        <v>23</v>
      </c>
      <c r="J205" s="330">
        <v>27</v>
      </c>
      <c r="K205" s="330">
        <v>36</v>
      </c>
      <c r="L205" s="330">
        <v>52</v>
      </c>
      <c r="M205" s="330">
        <v>59</v>
      </c>
      <c r="N205" s="343">
        <f t="shared" si="520"/>
        <v>267</v>
      </c>
      <c r="O205" s="374">
        <v>4464</v>
      </c>
      <c r="P205" s="375">
        <v>375.7</v>
      </c>
      <c r="Q205" s="376">
        <v>81.3</v>
      </c>
      <c r="R205" s="376">
        <v>85.47</v>
      </c>
      <c r="S205" s="376">
        <v>61.71</v>
      </c>
      <c r="T205" s="376">
        <v>5.75</v>
      </c>
      <c r="U205" s="332">
        <v>16100</v>
      </c>
      <c r="V205" s="342">
        <f>VLOOKUP($U205,计算辅助页面!$Z$5:$AM$26,COLUMN()-20,0)</f>
        <v>26300</v>
      </c>
      <c r="W205" s="342">
        <f>VLOOKUP($U205,计算辅助页面!$Z$5:$AM$26,COLUMN()-20,0)</f>
        <v>42000</v>
      </c>
      <c r="X205" s="343">
        <f>VLOOKUP($U205,计算辅助页面!$Z$5:$AM$26,COLUMN()-20,0)</f>
        <v>63000</v>
      </c>
      <c r="Y205" s="343">
        <f>VLOOKUP($U205,计算辅助页面!$Z$5:$AM$26,COLUMN()-20,0)</f>
        <v>91000</v>
      </c>
      <c r="Z205" s="344">
        <f>VLOOKUP($U205,计算辅助页面!$Z$5:$AM$26,COLUMN()-20,0)</f>
        <v>127500</v>
      </c>
      <c r="AA205" s="343">
        <f>VLOOKUP($U205,计算辅助页面!$Z$5:$AM$26,COLUMN()-20,0)</f>
        <v>178500</v>
      </c>
      <c r="AB205" s="343">
        <f>VLOOKUP($U205,计算辅助页面!$Z$5:$AM$26,COLUMN()-20,0)</f>
        <v>249500</v>
      </c>
      <c r="AC205" s="343">
        <f>VLOOKUP($U205,计算辅助页面!$Z$5:$AM$26,COLUMN()-20,0)</f>
        <v>349500</v>
      </c>
      <c r="AD205" s="343">
        <f>VLOOKUP($U205,计算辅助页面!$Z$5:$AM$26,COLUMN()-20,0)</f>
        <v>489500</v>
      </c>
      <c r="AE205" s="343">
        <f>VLOOKUP($U205,计算辅助页面!$Z$5:$AM$26,COLUMN()-20,0)</f>
        <v>685000</v>
      </c>
      <c r="AF205" s="343">
        <f>VLOOKUP($U205,计算辅助页面!$Z$5:$AM$26,COLUMN()-20,0)</f>
        <v>959000</v>
      </c>
      <c r="AG205" s="343">
        <f>VLOOKUP($U205,计算辅助页面!$Z$5:$AM$26,COLUMN()-20,0)</f>
        <v>1575000</v>
      </c>
      <c r="AH205" s="304">
        <f>VLOOKUP($U205,计算辅助页面!$Z$5:$AM$26,COLUMN()-20,0)</f>
        <v>19407600</v>
      </c>
      <c r="AI205" s="314">
        <v>80000</v>
      </c>
      <c r="AJ205" s="315">
        <f>VLOOKUP(D205&amp;E205,计算辅助页面!$V$5:$Y$18,2,0)</f>
        <v>6</v>
      </c>
      <c r="AK205" s="316">
        <f t="shared" si="608"/>
        <v>160000</v>
      </c>
      <c r="AL205" s="316">
        <f>VLOOKUP(D205&amp;E205,计算辅助页面!$V$5:$Y$18,3,0)</f>
        <v>5</v>
      </c>
      <c r="AM205" s="317">
        <f t="shared" si="609"/>
        <v>480000</v>
      </c>
      <c r="AN205" s="317">
        <f>VLOOKUP(D205&amp;E205,计算辅助页面!$V$5:$Y$18,4,0)</f>
        <v>4</v>
      </c>
      <c r="AO205" s="304">
        <f t="shared" si="610"/>
        <v>12800000</v>
      </c>
      <c r="AP205" s="318">
        <f t="shared" si="611"/>
        <v>32207600</v>
      </c>
      <c r="AQ205" s="288" t="s">
        <v>1350</v>
      </c>
      <c r="AR205" s="289" t="str">
        <f t="shared" si="621"/>
        <v>M600 Speedster</v>
      </c>
      <c r="AS205" s="290" t="s">
        <v>1342</v>
      </c>
      <c r="AT205" s="291" t="s">
        <v>1351</v>
      </c>
      <c r="AU205" s="427" t="s">
        <v>1352</v>
      </c>
      <c r="AW205" s="292">
        <v>390</v>
      </c>
      <c r="AY205" s="292">
        <v>522</v>
      </c>
      <c r="AZ205" s="292" t="s">
        <v>1368</v>
      </c>
      <c r="BA205" s="481">
        <f>BF205-O205</f>
        <v>158</v>
      </c>
      <c r="BB205" s="476">
        <f>BK205</f>
        <v>1.8000000000000114</v>
      </c>
      <c r="BC205" s="472">
        <f t="shared" ref="BC205" si="748">BL205</f>
        <v>0.70000000000000284</v>
      </c>
      <c r="BD205" s="472">
        <f t="shared" ref="BD205" si="749">BM205</f>
        <v>2.8200000000000074</v>
      </c>
      <c r="BE205" s="472">
        <f t="shared" ref="BE205" si="750">BN205</f>
        <v>3.6900000000000048</v>
      </c>
      <c r="BF205" s="474">
        <v>4622</v>
      </c>
      <c r="BG205" s="476">
        <v>377.5</v>
      </c>
      <c r="BH205" s="480">
        <v>82</v>
      </c>
      <c r="BI205" s="480">
        <v>88.29</v>
      </c>
      <c r="BJ205" s="480">
        <v>65.400000000000006</v>
      </c>
      <c r="BK205" s="473">
        <f t="shared" si="511"/>
        <v>1.8000000000000114</v>
      </c>
      <c r="BL205" s="473">
        <f t="shared" si="512"/>
        <v>0.70000000000000284</v>
      </c>
      <c r="BM205" s="473">
        <f t="shared" si="513"/>
        <v>2.8200000000000074</v>
      </c>
      <c r="BN205" s="473">
        <f t="shared" si="514"/>
        <v>3.6900000000000048</v>
      </c>
      <c r="BO205" s="483">
        <v>1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/>
      <c r="CB205" s="293">
        <v>1</v>
      </c>
      <c r="CC205" s="293"/>
      <c r="CD205" s="293"/>
      <c r="CE205" s="293"/>
      <c r="CF205" s="293"/>
      <c r="CG205" s="293"/>
      <c r="CH205" s="293"/>
      <c r="CI205" s="293"/>
      <c r="CJ205" s="294" t="s">
        <v>1360</v>
      </c>
      <c r="CK205" s="294"/>
      <c r="CL205" s="294"/>
      <c r="CM205" s="294"/>
      <c r="CN205" s="294"/>
      <c r="CO205" s="295"/>
      <c r="CP205" s="295"/>
      <c r="CQ205" s="295"/>
      <c r="CR205" s="296"/>
      <c r="CS205" s="297"/>
      <c r="CT205" s="297"/>
      <c r="CU205" s="297"/>
      <c r="CV205" s="297"/>
      <c r="CW205" s="297"/>
      <c r="CX205" s="297"/>
      <c r="CY205" s="297"/>
      <c r="CZ205" s="297"/>
      <c r="DA205" s="297"/>
      <c r="DB205" s="295" t="s">
        <v>1806</v>
      </c>
      <c r="DC205" s="295">
        <v>2</v>
      </c>
      <c r="DD205" s="295"/>
      <c r="DE205" s="295"/>
    </row>
    <row r="206" spans="1:109" ht="21" customHeight="1" thickBot="1">
      <c r="A206" s="299">
        <v>204</v>
      </c>
      <c r="B206" s="319" t="s">
        <v>1048</v>
      </c>
      <c r="C206" s="301" t="s">
        <v>1049</v>
      </c>
      <c r="D206" s="352" t="s">
        <v>8</v>
      </c>
      <c r="E206" s="355" t="s">
        <v>79</v>
      </c>
      <c r="F206" s="345"/>
      <c r="G206" s="328"/>
      <c r="H206" s="330">
        <v>70</v>
      </c>
      <c r="I206" s="330">
        <v>23</v>
      </c>
      <c r="J206" s="330">
        <v>27</v>
      </c>
      <c r="K206" s="330">
        <v>36</v>
      </c>
      <c r="L206" s="330">
        <v>52</v>
      </c>
      <c r="M206" s="330">
        <v>59</v>
      </c>
      <c r="N206" s="343">
        <f t="shared" si="520"/>
        <v>267</v>
      </c>
      <c r="O206" s="374">
        <v>4480</v>
      </c>
      <c r="P206" s="375">
        <v>368.5</v>
      </c>
      <c r="Q206" s="376">
        <v>86.34</v>
      </c>
      <c r="R206" s="376">
        <v>84.08</v>
      </c>
      <c r="S206" s="376">
        <v>54.53</v>
      </c>
      <c r="T206" s="376">
        <v>5.23</v>
      </c>
      <c r="U206" s="332">
        <v>16100</v>
      </c>
      <c r="V206" s="342">
        <f>VLOOKUP($U206,计算辅助页面!$Z$5:$AM$26,COLUMN()-20,0)</f>
        <v>26300</v>
      </c>
      <c r="W206" s="342">
        <f>VLOOKUP($U206,计算辅助页面!$Z$5:$AM$26,COLUMN()-20,0)</f>
        <v>42000</v>
      </c>
      <c r="X206" s="343">
        <f>VLOOKUP($U206,计算辅助页面!$Z$5:$AM$26,COLUMN()-20,0)</f>
        <v>63000</v>
      </c>
      <c r="Y206" s="343">
        <f>VLOOKUP($U206,计算辅助页面!$Z$5:$AM$26,COLUMN()-20,0)</f>
        <v>91000</v>
      </c>
      <c r="Z206" s="344">
        <f>VLOOKUP($U206,计算辅助页面!$Z$5:$AM$26,COLUMN()-20,0)</f>
        <v>127500</v>
      </c>
      <c r="AA206" s="343">
        <f>VLOOKUP($U206,计算辅助页面!$Z$5:$AM$26,COLUMN()-20,0)</f>
        <v>178500</v>
      </c>
      <c r="AB206" s="343">
        <f>VLOOKUP($U206,计算辅助页面!$Z$5:$AM$26,COLUMN()-20,0)</f>
        <v>249500</v>
      </c>
      <c r="AC206" s="343">
        <f>VLOOKUP($U206,计算辅助页面!$Z$5:$AM$26,COLUMN()-20,0)</f>
        <v>349500</v>
      </c>
      <c r="AD206" s="343">
        <f>VLOOKUP($U206,计算辅助页面!$Z$5:$AM$26,COLUMN()-20,0)</f>
        <v>489500</v>
      </c>
      <c r="AE206" s="343">
        <f>VLOOKUP($U206,计算辅助页面!$Z$5:$AM$26,COLUMN()-20,0)</f>
        <v>685000</v>
      </c>
      <c r="AF206" s="343">
        <f>VLOOKUP($U206,计算辅助页面!$Z$5:$AM$26,COLUMN()-20,0)</f>
        <v>959000</v>
      </c>
      <c r="AG206" s="343">
        <f>VLOOKUP($U206,计算辅助页面!$Z$5:$AM$26,COLUMN()-20,0)</f>
        <v>1575000</v>
      </c>
      <c r="AH206" s="304">
        <f>VLOOKUP($U206,计算辅助页面!$Z$5:$AM$26,COLUMN()-20,0)</f>
        <v>19407600</v>
      </c>
      <c r="AI206" s="314">
        <v>80000</v>
      </c>
      <c r="AJ206" s="315">
        <f>VLOOKUP(D206&amp;E206,计算辅助页面!$V$5:$Y$18,2,0)</f>
        <v>6</v>
      </c>
      <c r="AK206" s="316">
        <f t="shared" si="608"/>
        <v>160000</v>
      </c>
      <c r="AL206" s="316">
        <f>VLOOKUP(D206&amp;E206,计算辅助页面!$V$5:$Y$18,3,0)</f>
        <v>5</v>
      </c>
      <c r="AM206" s="317">
        <f t="shared" si="609"/>
        <v>480000</v>
      </c>
      <c r="AN206" s="317">
        <f>VLOOKUP(D206&amp;E206,计算辅助页面!$V$5:$Y$18,4,0)</f>
        <v>4</v>
      </c>
      <c r="AO206" s="304">
        <f t="shared" si="610"/>
        <v>12800000</v>
      </c>
      <c r="AP206" s="318">
        <f t="shared" si="611"/>
        <v>32207600</v>
      </c>
      <c r="AQ206" s="288" t="s">
        <v>1001</v>
      </c>
      <c r="AR206" s="289" t="str">
        <f t="shared" si="621"/>
        <v>Concept_One</v>
      </c>
      <c r="AS206" s="290" t="s">
        <v>1041</v>
      </c>
      <c r="AT206" s="291" t="s">
        <v>1053</v>
      </c>
      <c r="AU206" s="427" t="s">
        <v>703</v>
      </c>
      <c r="AV206" s="292">
        <v>56</v>
      </c>
      <c r="AW206" s="292">
        <v>383</v>
      </c>
      <c r="AY206" s="292">
        <v>510</v>
      </c>
      <c r="AZ206" s="292" t="s">
        <v>1112</v>
      </c>
      <c r="BA206" s="477">
        <v>157</v>
      </c>
      <c r="BB206" s="476">
        <v>1.6</v>
      </c>
      <c r="BC206" s="472">
        <v>1.06</v>
      </c>
      <c r="BD206" s="472">
        <v>2.94</v>
      </c>
      <c r="BE206" s="472">
        <v>2.5</v>
      </c>
      <c r="BF206" s="474">
        <f>BA206+O206</f>
        <v>4637</v>
      </c>
      <c r="BG206" s="476">
        <f t="shared" ref="BG206" si="751">BB206+P206</f>
        <v>370.1</v>
      </c>
      <c r="BH206" s="480">
        <f t="shared" ref="BH206" si="752">BC206+Q206</f>
        <v>87.4</v>
      </c>
      <c r="BI206" s="480">
        <f t="shared" ref="BI206" si="753">BD206+R206</f>
        <v>87.02</v>
      </c>
      <c r="BJ206" s="480">
        <f t="shared" ref="BJ206" si="754">BE206+S206</f>
        <v>57.03</v>
      </c>
      <c r="BK206" s="473">
        <f t="shared" si="511"/>
        <v>1.6000000000000227</v>
      </c>
      <c r="BL206" s="473">
        <f t="shared" si="512"/>
        <v>1.0600000000000023</v>
      </c>
      <c r="BM206" s="473">
        <f t="shared" si="513"/>
        <v>2.9399999999999977</v>
      </c>
      <c r="BN206" s="473">
        <f t="shared" si="514"/>
        <v>2.5</v>
      </c>
      <c r="BO206" s="483">
        <v>4</v>
      </c>
      <c r="BP206" s="293"/>
      <c r="BQ206" s="293"/>
      <c r="BR206" s="293"/>
      <c r="BS206" s="293"/>
      <c r="BT206" s="293"/>
      <c r="BU206" s="293"/>
      <c r="BV206" s="293"/>
      <c r="BW206" s="293"/>
      <c r="BX206" s="293"/>
      <c r="BY206" s="293"/>
      <c r="BZ206" s="293">
        <v>1</v>
      </c>
      <c r="CA206" s="293"/>
      <c r="CB206" s="293"/>
      <c r="CC206" s="293"/>
      <c r="CD206" s="293"/>
      <c r="CE206" s="293"/>
      <c r="CF206" s="293"/>
      <c r="CG206" s="293"/>
      <c r="CH206" s="293"/>
      <c r="CI206" s="293"/>
      <c r="CJ206" s="294" t="s">
        <v>1053</v>
      </c>
      <c r="CK206" s="294"/>
      <c r="CL206" s="294"/>
      <c r="CM206" s="294"/>
      <c r="CN206" s="294"/>
      <c r="CO206" s="295"/>
      <c r="CP206" s="295"/>
      <c r="CQ206" s="295"/>
      <c r="CR206" s="296"/>
      <c r="CS206" s="297"/>
      <c r="CT206" s="297"/>
      <c r="CU206" s="297"/>
      <c r="CV206" s="297"/>
      <c r="CW206" s="297"/>
      <c r="CX206" s="297"/>
      <c r="CY206" s="297"/>
      <c r="CZ206" s="297"/>
      <c r="DA206" s="297"/>
      <c r="DB206" s="295" t="s">
        <v>1806</v>
      </c>
      <c r="DC206" s="295">
        <v>2</v>
      </c>
      <c r="DD206" s="295"/>
      <c r="DE206" s="295"/>
    </row>
    <row r="207" spans="1:109" ht="21" customHeight="1">
      <c r="A207" s="268">
        <v>205</v>
      </c>
      <c r="B207" s="319" t="s">
        <v>590</v>
      </c>
      <c r="C207" s="301" t="s">
        <v>788</v>
      </c>
      <c r="D207" s="352" t="s">
        <v>198</v>
      </c>
      <c r="E207" s="353" t="s">
        <v>190</v>
      </c>
      <c r="F207" s="345">
        <f>9-LEN(E207)-LEN(SUBSTITUTE(E207,"★",""))</f>
        <v>3</v>
      </c>
      <c r="G207" s="305" t="s">
        <v>401</v>
      </c>
      <c r="H207" s="330">
        <v>50</v>
      </c>
      <c r="I207" s="330">
        <v>23</v>
      </c>
      <c r="J207" s="330">
        <v>27</v>
      </c>
      <c r="K207" s="330">
        <v>36</v>
      </c>
      <c r="L207" s="330">
        <v>52</v>
      </c>
      <c r="M207" s="330">
        <v>77</v>
      </c>
      <c r="N207" s="343">
        <f t="shared" si="520"/>
        <v>265</v>
      </c>
      <c r="O207" s="374">
        <v>4517</v>
      </c>
      <c r="P207" s="375">
        <v>377.4</v>
      </c>
      <c r="Q207" s="376">
        <v>82.23</v>
      </c>
      <c r="R207" s="376">
        <v>81.760000000000005</v>
      </c>
      <c r="S207" s="376">
        <v>59.55</v>
      </c>
      <c r="T207" s="376">
        <v>5.68</v>
      </c>
      <c r="U207" s="332">
        <v>16100</v>
      </c>
      <c r="V207" s="342">
        <f>VLOOKUP($U207,计算辅助页面!$Z$5:$AM$26,COLUMN()-20,0)</f>
        <v>26300</v>
      </c>
      <c r="W207" s="342">
        <f>VLOOKUP($U207,计算辅助页面!$Z$5:$AM$26,COLUMN()-20,0)</f>
        <v>42000</v>
      </c>
      <c r="X207" s="343">
        <f>VLOOKUP($U207,计算辅助页面!$Z$5:$AM$26,COLUMN()-20,0)</f>
        <v>63000</v>
      </c>
      <c r="Y207" s="343">
        <f>VLOOKUP($U207,计算辅助页面!$Z$5:$AM$26,COLUMN()-20,0)</f>
        <v>91000</v>
      </c>
      <c r="Z207" s="344">
        <f>VLOOKUP($U207,计算辅助页面!$Z$5:$AM$26,COLUMN()-20,0)</f>
        <v>127500</v>
      </c>
      <c r="AA207" s="343">
        <f>VLOOKUP($U207,计算辅助页面!$Z$5:$AM$26,COLUMN()-20,0)</f>
        <v>178500</v>
      </c>
      <c r="AB207" s="343">
        <f>VLOOKUP($U207,计算辅助页面!$Z$5:$AM$26,COLUMN()-20,0)</f>
        <v>249500</v>
      </c>
      <c r="AC207" s="343">
        <f>VLOOKUP($U207,计算辅助页面!$Z$5:$AM$26,COLUMN()-20,0)</f>
        <v>349500</v>
      </c>
      <c r="AD207" s="343">
        <f>VLOOKUP($U207,计算辅助页面!$Z$5:$AM$26,COLUMN()-20,0)</f>
        <v>489500</v>
      </c>
      <c r="AE207" s="343">
        <f>VLOOKUP($U207,计算辅助页面!$Z$5:$AM$26,COLUMN()-20,0)</f>
        <v>685000</v>
      </c>
      <c r="AF207" s="343">
        <f>VLOOKUP($U207,计算辅助页面!$Z$5:$AM$26,COLUMN()-20,0)</f>
        <v>959000</v>
      </c>
      <c r="AG207" s="343">
        <f>VLOOKUP($U207,计算辅助页面!$Z$5:$AM$26,COLUMN()-20,0)</f>
        <v>1575000</v>
      </c>
      <c r="AH207" s="304">
        <f>VLOOKUP($U207,计算辅助页面!$Z$5:$AM$26,COLUMN()-20,0)</f>
        <v>19407600</v>
      </c>
      <c r="AI207" s="314">
        <v>80000</v>
      </c>
      <c r="AJ207" s="315">
        <f>VLOOKUP(D207&amp;E207,计算辅助页面!$V$5:$Y$18,2,0)</f>
        <v>6</v>
      </c>
      <c r="AK207" s="316">
        <f t="shared" si="608"/>
        <v>160000</v>
      </c>
      <c r="AL207" s="316">
        <f>VLOOKUP(D207&amp;E207,计算辅助页面!$V$5:$Y$18,3,0)</f>
        <v>5</v>
      </c>
      <c r="AM207" s="317">
        <f t="shared" si="609"/>
        <v>480000</v>
      </c>
      <c r="AN207" s="317">
        <f>VLOOKUP(D207&amp;E207,计算辅助页面!$V$5:$Y$18,4,0)</f>
        <v>4</v>
      </c>
      <c r="AO207" s="304">
        <f t="shared" si="610"/>
        <v>12800000</v>
      </c>
      <c r="AP207" s="318">
        <f t="shared" si="611"/>
        <v>32207600</v>
      </c>
      <c r="AQ207" s="288" t="s">
        <v>566</v>
      </c>
      <c r="AR207" s="289" t="str">
        <f t="shared" si="621"/>
        <v>Valhalla Concept Car</v>
      </c>
      <c r="AS207" s="290" t="s">
        <v>926</v>
      </c>
      <c r="AT207" s="291" t="s">
        <v>668</v>
      </c>
      <c r="AU207" s="427" t="s">
        <v>703</v>
      </c>
      <c r="AV207" s="292">
        <v>38</v>
      </c>
      <c r="AW207" s="292">
        <v>392</v>
      </c>
      <c r="AY207" s="292">
        <v>525</v>
      </c>
      <c r="AZ207" s="292" t="s">
        <v>1112</v>
      </c>
      <c r="BA207" s="477">
        <v>155</v>
      </c>
      <c r="BB207" s="476">
        <v>2.8</v>
      </c>
      <c r="BC207" s="472">
        <v>0.57999999999999996</v>
      </c>
      <c r="BD207" s="472">
        <v>2.95</v>
      </c>
      <c r="BE207" s="472">
        <v>1.87</v>
      </c>
      <c r="BF207" s="474">
        <f>BA207+O207</f>
        <v>4672</v>
      </c>
      <c r="BG207" s="476">
        <f t="shared" ref="BG207" si="755">BB207+P207</f>
        <v>380.2</v>
      </c>
      <c r="BH207" s="480">
        <f t="shared" ref="BH207" si="756">BC207+Q207</f>
        <v>82.81</v>
      </c>
      <c r="BI207" s="480">
        <f t="shared" ref="BI207" si="757">BD207+R207</f>
        <v>84.710000000000008</v>
      </c>
      <c r="BJ207" s="480">
        <f t="shared" ref="BJ207" si="758">BE207+S207</f>
        <v>61.419999999999995</v>
      </c>
      <c r="BK207" s="473">
        <f t="shared" si="511"/>
        <v>2.8000000000000114</v>
      </c>
      <c r="BL207" s="473">
        <f t="shared" si="512"/>
        <v>0.57999999999999829</v>
      </c>
      <c r="BM207" s="473">
        <f t="shared" si="513"/>
        <v>2.9500000000000028</v>
      </c>
      <c r="BN207" s="473">
        <f t="shared" si="514"/>
        <v>1.8699999999999974</v>
      </c>
      <c r="BO207" s="483">
        <v>10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>
        <v>1</v>
      </c>
      <c r="CA207" s="293"/>
      <c r="CB207" s="293"/>
      <c r="CC207" s="293"/>
      <c r="CD207" s="293"/>
      <c r="CE207" s="293"/>
      <c r="CF207" s="293"/>
      <c r="CG207" s="293"/>
      <c r="CH207" s="293"/>
      <c r="CI207" s="293"/>
      <c r="CJ207" s="294" t="s">
        <v>1521</v>
      </c>
      <c r="CK207" s="294"/>
      <c r="CL207" s="294"/>
      <c r="CM207" s="294"/>
      <c r="CN207" s="294"/>
      <c r="CO207" s="295"/>
      <c r="CP207" s="295"/>
      <c r="CQ207" s="295">
        <v>1</v>
      </c>
      <c r="CR207" s="296">
        <v>354</v>
      </c>
      <c r="CS207" s="297">
        <v>77.41</v>
      </c>
      <c r="CT207" s="297">
        <v>57.27</v>
      </c>
      <c r="CU207" s="297">
        <v>43.91</v>
      </c>
      <c r="CV207" s="297">
        <f t="shared" ref="CV207:CY208" si="759">P207-CR207</f>
        <v>23.399999999999977</v>
      </c>
      <c r="CW207" s="297">
        <f t="shared" si="759"/>
        <v>4.8200000000000074</v>
      </c>
      <c r="CX207" s="297">
        <f t="shared" si="759"/>
        <v>24.490000000000002</v>
      </c>
      <c r="CY207" s="297">
        <f t="shared" si="759"/>
        <v>15.64</v>
      </c>
      <c r="CZ207" s="297">
        <f>SUM(CV207:CY207)</f>
        <v>68.349999999999994</v>
      </c>
      <c r="DA207" s="297">
        <f>0.32*(P207-CR207)+1.75*(Q207-CS207)+1.13*(R207-CT207)+1.28*(S207-CU207)</f>
        <v>63.615900000000011</v>
      </c>
      <c r="DB207" s="295" t="s">
        <v>1806</v>
      </c>
      <c r="DC207" s="295">
        <v>1</v>
      </c>
      <c r="DD207" s="295"/>
      <c r="DE207" s="295"/>
    </row>
    <row r="208" spans="1:109" ht="21" customHeight="1" thickBot="1">
      <c r="A208" s="299">
        <v>206</v>
      </c>
      <c r="B208" s="319" t="s">
        <v>869</v>
      </c>
      <c r="C208" s="301" t="s">
        <v>870</v>
      </c>
      <c r="D208" s="352" t="s">
        <v>198</v>
      </c>
      <c r="E208" s="353" t="s">
        <v>190</v>
      </c>
      <c r="F208" s="345">
        <f>9-LEN(E208)-LEN(SUBSTITUTE(E208,"★",""))</f>
        <v>3</v>
      </c>
      <c r="G208" s="305" t="s">
        <v>871</v>
      </c>
      <c r="H208" s="330">
        <v>70</v>
      </c>
      <c r="I208" s="330">
        <v>23</v>
      </c>
      <c r="J208" s="330">
        <v>27</v>
      </c>
      <c r="K208" s="330">
        <v>36</v>
      </c>
      <c r="L208" s="330">
        <v>52</v>
      </c>
      <c r="M208" s="330">
        <v>59</v>
      </c>
      <c r="N208" s="343">
        <f t="shared" si="520"/>
        <v>267</v>
      </c>
      <c r="O208" s="374">
        <v>4545</v>
      </c>
      <c r="P208" s="375">
        <v>378.9</v>
      </c>
      <c r="Q208" s="376">
        <v>80.23</v>
      </c>
      <c r="R208" s="376">
        <v>72.17</v>
      </c>
      <c r="S208" s="376">
        <v>71.14</v>
      </c>
      <c r="T208" s="376">
        <v>6.98</v>
      </c>
      <c r="U208" s="332">
        <v>16100</v>
      </c>
      <c r="V208" s="342">
        <f>VLOOKUP($U208,计算辅助页面!$Z$5:$AM$26,COLUMN()-20,0)</f>
        <v>26300</v>
      </c>
      <c r="W208" s="342">
        <f>VLOOKUP($U208,计算辅助页面!$Z$5:$AM$26,COLUMN()-20,0)</f>
        <v>42000</v>
      </c>
      <c r="X208" s="343">
        <f>VLOOKUP($U208,计算辅助页面!$Z$5:$AM$26,COLUMN()-20,0)</f>
        <v>63000</v>
      </c>
      <c r="Y208" s="343">
        <f>VLOOKUP($U208,计算辅助页面!$Z$5:$AM$26,COLUMN()-20,0)</f>
        <v>91000</v>
      </c>
      <c r="Z208" s="344">
        <f>VLOOKUP($U208,计算辅助页面!$Z$5:$AM$26,COLUMN()-20,0)</f>
        <v>127500</v>
      </c>
      <c r="AA208" s="343">
        <f>VLOOKUP($U208,计算辅助页面!$Z$5:$AM$26,COLUMN()-20,0)</f>
        <v>178500</v>
      </c>
      <c r="AB208" s="343">
        <f>VLOOKUP($U208,计算辅助页面!$Z$5:$AM$26,COLUMN()-20,0)</f>
        <v>249500</v>
      </c>
      <c r="AC208" s="343">
        <f>VLOOKUP($U208,计算辅助页面!$Z$5:$AM$26,COLUMN()-20,0)</f>
        <v>349500</v>
      </c>
      <c r="AD208" s="343">
        <f>VLOOKUP($U208,计算辅助页面!$Z$5:$AM$26,COLUMN()-20,0)</f>
        <v>489500</v>
      </c>
      <c r="AE208" s="343">
        <f>VLOOKUP($U208,计算辅助页面!$Z$5:$AM$26,COLUMN()-20,0)</f>
        <v>685000</v>
      </c>
      <c r="AF208" s="343">
        <f>VLOOKUP($U208,计算辅助页面!$Z$5:$AM$26,COLUMN()-20,0)</f>
        <v>959000</v>
      </c>
      <c r="AG208" s="343">
        <f>VLOOKUP($U208,计算辅助页面!$Z$5:$AM$26,COLUMN()-20,0)</f>
        <v>1575000</v>
      </c>
      <c r="AH208" s="304">
        <f>VLOOKUP($U208,计算辅助页面!$Z$5:$AM$26,COLUMN()-20,0)</f>
        <v>19407600</v>
      </c>
      <c r="AI208" s="314">
        <v>80000</v>
      </c>
      <c r="AJ208" s="315">
        <f>VLOOKUP(D208&amp;E208,计算辅助页面!$V$5:$Y$18,2,0)</f>
        <v>6</v>
      </c>
      <c r="AK208" s="316">
        <f t="shared" si="608"/>
        <v>160000</v>
      </c>
      <c r="AL208" s="316">
        <f>VLOOKUP(D208&amp;E208,计算辅助页面!$V$5:$Y$18,3,0)</f>
        <v>5</v>
      </c>
      <c r="AM208" s="317">
        <f t="shared" si="609"/>
        <v>480000</v>
      </c>
      <c r="AN208" s="317">
        <f>VLOOKUP(D208&amp;E208,计算辅助页面!$V$5:$Y$18,4,0)</f>
        <v>4</v>
      </c>
      <c r="AO208" s="304">
        <f t="shared" si="610"/>
        <v>12800000</v>
      </c>
      <c r="AP208" s="318">
        <f t="shared" si="611"/>
        <v>32207600</v>
      </c>
      <c r="AQ208" s="288" t="s">
        <v>872</v>
      </c>
      <c r="AR208" s="289" t="str">
        <f t="shared" si="621"/>
        <v>Imola</v>
      </c>
      <c r="AS208" s="290" t="s">
        <v>876</v>
      </c>
      <c r="AT208" s="291" t="s">
        <v>885</v>
      </c>
      <c r="AU208" s="427" t="s">
        <v>703</v>
      </c>
      <c r="AV208" s="292">
        <v>54</v>
      </c>
      <c r="AW208" s="292">
        <v>394</v>
      </c>
      <c r="AY208" s="292">
        <v>528</v>
      </c>
      <c r="AZ208" s="292" t="s">
        <v>1112</v>
      </c>
      <c r="BA208" s="481">
        <f>BF208-O208</f>
        <v>155</v>
      </c>
      <c r="BB208" s="476">
        <f>BK208</f>
        <v>2.3000000000000114</v>
      </c>
      <c r="BC208" s="472">
        <f t="shared" ref="BC208" si="760">BL208</f>
        <v>0.86999999999999034</v>
      </c>
      <c r="BD208" s="472">
        <f t="shared" ref="BD208" si="761">BM208</f>
        <v>2.9299999999999926</v>
      </c>
      <c r="BE208" s="472">
        <f t="shared" ref="BE208" si="762">BN208</f>
        <v>2.3299999999999983</v>
      </c>
      <c r="BF208" s="474">
        <v>4700</v>
      </c>
      <c r="BG208" s="476">
        <v>381.2</v>
      </c>
      <c r="BH208" s="480">
        <v>81.099999999999994</v>
      </c>
      <c r="BI208" s="480">
        <v>75.099999999999994</v>
      </c>
      <c r="BJ208" s="480">
        <v>73.47</v>
      </c>
      <c r="BK208" s="473">
        <f t="shared" si="511"/>
        <v>2.3000000000000114</v>
      </c>
      <c r="BL208" s="473">
        <f t="shared" si="512"/>
        <v>0.86999999999999034</v>
      </c>
      <c r="BM208" s="473">
        <f t="shared" si="513"/>
        <v>2.9299999999999926</v>
      </c>
      <c r="BN208" s="473">
        <f t="shared" si="514"/>
        <v>2.3299999999999983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>
        <v>1</v>
      </c>
      <c r="CA208" s="293"/>
      <c r="CB208" s="293"/>
      <c r="CC208" s="293"/>
      <c r="CD208" s="293">
        <v>1</v>
      </c>
      <c r="CE208" s="293"/>
      <c r="CF208" s="293"/>
      <c r="CG208" s="293"/>
      <c r="CH208" s="293"/>
      <c r="CI208" s="293"/>
      <c r="CJ208" s="294" t="s">
        <v>1503</v>
      </c>
      <c r="CK208" s="294"/>
      <c r="CL208" s="294"/>
      <c r="CM208" s="294"/>
      <c r="CN208" s="294"/>
      <c r="CO208" s="295"/>
      <c r="CP208" s="295"/>
      <c r="CQ208" s="295">
        <v>1</v>
      </c>
      <c r="CR208" s="296">
        <v>360</v>
      </c>
      <c r="CS208" s="297">
        <v>73</v>
      </c>
      <c r="CT208" s="297">
        <v>47.83</v>
      </c>
      <c r="CU208" s="297">
        <v>51.73</v>
      </c>
      <c r="CV208" s="297">
        <f t="shared" si="759"/>
        <v>18.899999999999977</v>
      </c>
      <c r="CW208" s="297">
        <f t="shared" si="759"/>
        <v>7.230000000000004</v>
      </c>
      <c r="CX208" s="297">
        <f t="shared" si="759"/>
        <v>24.340000000000003</v>
      </c>
      <c r="CY208" s="297">
        <f t="shared" si="759"/>
        <v>19.410000000000004</v>
      </c>
      <c r="CZ208" s="297">
        <f>SUM(CV208:CY208)</f>
        <v>69.88</v>
      </c>
      <c r="DA208" s="297">
        <f>0.32*(P208-CR208)+1.75*(Q208-CS208)+1.13*(R208-CT208)+1.28*(S208-CU208)</f>
        <v>71.049500000000009</v>
      </c>
      <c r="DB208" s="295" t="s">
        <v>1806</v>
      </c>
      <c r="DC208" s="295">
        <v>1</v>
      </c>
      <c r="DD208" s="295"/>
      <c r="DE208" s="295"/>
    </row>
    <row r="209" spans="1:109" ht="21" customHeight="1">
      <c r="A209" s="268">
        <v>207</v>
      </c>
      <c r="B209" s="319" t="s">
        <v>1405</v>
      </c>
      <c r="C209" s="301" t="s">
        <v>1406</v>
      </c>
      <c r="D209" s="352" t="s">
        <v>198</v>
      </c>
      <c r="E209" s="353" t="s">
        <v>190</v>
      </c>
      <c r="F209" s="387"/>
      <c r="G209" s="335"/>
      <c r="H209" s="330">
        <v>70</v>
      </c>
      <c r="I209" s="330">
        <v>23</v>
      </c>
      <c r="J209" s="330">
        <v>27</v>
      </c>
      <c r="K209" s="330">
        <v>36</v>
      </c>
      <c r="L209" s="330">
        <v>52</v>
      </c>
      <c r="M209" s="330">
        <v>59</v>
      </c>
      <c r="N209" s="343">
        <f t="shared" si="520"/>
        <v>267</v>
      </c>
      <c r="O209" s="374">
        <v>4548</v>
      </c>
      <c r="P209" s="375">
        <v>382</v>
      </c>
      <c r="Q209" s="376">
        <v>87.72</v>
      </c>
      <c r="R209" s="376">
        <v>53.75</v>
      </c>
      <c r="S209" s="376">
        <v>60.72</v>
      </c>
      <c r="T209" s="376"/>
      <c r="U209" s="332">
        <v>16100</v>
      </c>
      <c r="V209" s="342">
        <f>VLOOKUP($U209,计算辅助页面!$Z$5:$AM$26,COLUMN()-20,0)</f>
        <v>26300</v>
      </c>
      <c r="W209" s="342">
        <f>VLOOKUP($U209,计算辅助页面!$Z$5:$AM$26,COLUMN()-20,0)</f>
        <v>42000</v>
      </c>
      <c r="X209" s="343">
        <f>VLOOKUP($U209,计算辅助页面!$Z$5:$AM$26,COLUMN()-20,0)</f>
        <v>63000</v>
      </c>
      <c r="Y209" s="343">
        <f>VLOOKUP($U209,计算辅助页面!$Z$5:$AM$26,COLUMN()-20,0)</f>
        <v>91000</v>
      </c>
      <c r="Z209" s="344">
        <f>VLOOKUP($U209,计算辅助页面!$Z$5:$AM$26,COLUMN()-20,0)</f>
        <v>127500</v>
      </c>
      <c r="AA209" s="343">
        <f>VLOOKUP($U209,计算辅助页面!$Z$5:$AM$26,COLUMN()-20,0)</f>
        <v>178500</v>
      </c>
      <c r="AB209" s="343">
        <f>VLOOKUP($U209,计算辅助页面!$Z$5:$AM$26,COLUMN()-20,0)</f>
        <v>249500</v>
      </c>
      <c r="AC209" s="343">
        <f>VLOOKUP($U209,计算辅助页面!$Z$5:$AM$26,COLUMN()-20,0)</f>
        <v>349500</v>
      </c>
      <c r="AD209" s="343">
        <f>VLOOKUP($U209,计算辅助页面!$Z$5:$AM$26,COLUMN()-20,0)</f>
        <v>489500</v>
      </c>
      <c r="AE209" s="343">
        <f>VLOOKUP($U209,计算辅助页面!$Z$5:$AM$26,COLUMN()-20,0)</f>
        <v>685000</v>
      </c>
      <c r="AF209" s="343">
        <f>VLOOKUP($U209,计算辅助页面!$Z$5:$AM$26,COLUMN()-20,0)</f>
        <v>959000</v>
      </c>
      <c r="AG209" s="343">
        <f>VLOOKUP($U209,计算辅助页面!$Z$5:$AM$26,COLUMN()-20,0)</f>
        <v>1575000</v>
      </c>
      <c r="AH209" s="304">
        <f>VLOOKUP($U209,计算辅助页面!$Z$5:$AM$26,COLUMN()-20,0)</f>
        <v>19407600</v>
      </c>
      <c r="AI209" s="314">
        <v>80000</v>
      </c>
      <c r="AJ209" s="315">
        <f>VLOOKUP(D209&amp;E209,计算辅助页面!$V$5:$Y$18,2,0)</f>
        <v>6</v>
      </c>
      <c r="AK209" s="316">
        <f t="shared" si="608"/>
        <v>160000</v>
      </c>
      <c r="AL209" s="316">
        <f>VLOOKUP(D209&amp;E209,计算辅助页面!$V$5:$Y$18,3,0)</f>
        <v>5</v>
      </c>
      <c r="AM209" s="317">
        <f t="shared" si="609"/>
        <v>480000</v>
      </c>
      <c r="AN209" s="317">
        <f>VLOOKUP(D209&amp;E209,计算辅助页面!$V$5:$Y$18,4,0)</f>
        <v>4</v>
      </c>
      <c r="AO209" s="304">
        <f t="shared" si="610"/>
        <v>12800000</v>
      </c>
      <c r="AP209" s="318">
        <f t="shared" si="611"/>
        <v>32207600</v>
      </c>
      <c r="AQ209" s="288" t="s">
        <v>1407</v>
      </c>
      <c r="AR209" s="289" t="str">
        <f t="shared" si="621"/>
        <v>Team Fordzilla P1</v>
      </c>
      <c r="AS209" s="290" t="s">
        <v>1392</v>
      </c>
      <c r="AT209" s="291" t="s">
        <v>1408</v>
      </c>
      <c r="AU209" s="427" t="s">
        <v>703</v>
      </c>
      <c r="AW209" s="292">
        <v>397</v>
      </c>
      <c r="AY209" s="292">
        <v>533</v>
      </c>
      <c r="AZ209" s="292" t="s">
        <v>1643</v>
      </c>
      <c r="BA209" s="477">
        <v>155</v>
      </c>
      <c r="BB209" s="476">
        <v>2.9</v>
      </c>
      <c r="BC209" s="472">
        <v>0.57999999999999996</v>
      </c>
      <c r="BD209" s="472">
        <v>1.4</v>
      </c>
      <c r="BE209" s="472">
        <v>2.35</v>
      </c>
      <c r="BF209" s="474">
        <f>BA209+O209</f>
        <v>4703</v>
      </c>
      <c r="BG209" s="476">
        <f t="shared" ref="BG209" si="763">BB209+P209</f>
        <v>384.9</v>
      </c>
      <c r="BH209" s="480">
        <f t="shared" ref="BH209" si="764">BC209+Q209</f>
        <v>88.3</v>
      </c>
      <c r="BI209" s="480">
        <f t="shared" ref="BI209" si="765">BD209+R209</f>
        <v>55.15</v>
      </c>
      <c r="BJ209" s="480">
        <f t="shared" ref="BJ209" si="766">BE209+S209</f>
        <v>63.07</v>
      </c>
      <c r="BK209" s="473">
        <f t="shared" si="511"/>
        <v>2.8999999999999773</v>
      </c>
      <c r="BL209" s="473">
        <f t="shared" si="512"/>
        <v>0.57999999999999829</v>
      </c>
      <c r="BM209" s="473">
        <f t="shared" si="513"/>
        <v>1.3999999999999986</v>
      </c>
      <c r="BN209" s="473">
        <f t="shared" si="514"/>
        <v>2.3500000000000014</v>
      </c>
      <c r="BO209" s="483">
        <v>11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>
        <v>1</v>
      </c>
      <c r="CA209" s="293"/>
      <c r="CB209" s="293"/>
      <c r="CC209" s="293"/>
      <c r="CD209" s="293"/>
      <c r="CE209" s="293"/>
      <c r="CF209" s="293"/>
      <c r="CG209" s="293"/>
      <c r="CH209" s="293"/>
      <c r="CI209" s="293"/>
      <c r="CJ209" s="294" t="s">
        <v>1726</v>
      </c>
      <c r="CK209" s="294"/>
      <c r="CL209" s="294"/>
      <c r="CM209" s="294"/>
      <c r="CN209" s="294"/>
      <c r="CO209" s="295"/>
      <c r="CP209" s="295"/>
      <c r="CQ209" s="295"/>
      <c r="CR209" s="296"/>
      <c r="CS209" s="297"/>
      <c r="CT209" s="297"/>
      <c r="CU209" s="297"/>
      <c r="CV209" s="297"/>
      <c r="CW209" s="297"/>
      <c r="CX209" s="297"/>
      <c r="CY209" s="297"/>
      <c r="CZ209" s="297"/>
      <c r="DA209" s="297"/>
      <c r="DB209" s="295" t="s">
        <v>1806</v>
      </c>
      <c r="DC209" s="295">
        <v>1</v>
      </c>
      <c r="DD209" s="295"/>
      <c r="DE209" s="295"/>
    </row>
    <row r="210" spans="1:109" ht="21" customHeight="1" thickBot="1">
      <c r="A210" s="299">
        <v>208</v>
      </c>
      <c r="B210" s="319" t="s">
        <v>1522</v>
      </c>
      <c r="C210" s="301" t="s">
        <v>1290</v>
      </c>
      <c r="D210" s="352" t="s">
        <v>198</v>
      </c>
      <c r="E210" s="353" t="s">
        <v>190</v>
      </c>
      <c r="F210" s="387"/>
      <c r="G210" s="335"/>
      <c r="H210" s="358" t="s">
        <v>407</v>
      </c>
      <c r="I210" s="358">
        <v>30</v>
      </c>
      <c r="J210" s="358">
        <v>40</v>
      </c>
      <c r="K210" s="358">
        <v>50</v>
      </c>
      <c r="L210" s="358">
        <v>65</v>
      </c>
      <c r="M210" s="358">
        <v>80</v>
      </c>
      <c r="N210" s="307">
        <f t="shared" si="520"/>
        <v>265</v>
      </c>
      <c r="O210" s="374">
        <v>4551</v>
      </c>
      <c r="P210" s="375">
        <v>412.3</v>
      </c>
      <c r="Q210" s="376">
        <v>69.239999999999995</v>
      </c>
      <c r="R210" s="376">
        <v>59.33</v>
      </c>
      <c r="S210" s="376">
        <v>84.95</v>
      </c>
      <c r="T210" s="376">
        <v>8.4700000000000006</v>
      </c>
      <c r="U210" s="332">
        <v>16100</v>
      </c>
      <c r="V210" s="342">
        <f>VLOOKUP($U210,计算辅助页面!$Z$5:$AM$26,COLUMN()-20,0)</f>
        <v>26300</v>
      </c>
      <c r="W210" s="342">
        <f>VLOOKUP($U210,计算辅助页面!$Z$5:$AM$26,COLUMN()-20,0)</f>
        <v>42000</v>
      </c>
      <c r="X210" s="343">
        <f>VLOOKUP($U210,计算辅助页面!$Z$5:$AM$26,COLUMN()-20,0)</f>
        <v>63000</v>
      </c>
      <c r="Y210" s="343">
        <f>VLOOKUP($U210,计算辅助页面!$Z$5:$AM$26,COLUMN()-20,0)</f>
        <v>91000</v>
      </c>
      <c r="Z210" s="344">
        <f>VLOOKUP($U210,计算辅助页面!$Z$5:$AM$26,COLUMN()-20,0)</f>
        <v>127500</v>
      </c>
      <c r="AA210" s="343">
        <f>VLOOKUP($U210,计算辅助页面!$Z$5:$AM$26,COLUMN()-20,0)</f>
        <v>178500</v>
      </c>
      <c r="AB210" s="343">
        <f>VLOOKUP($U210,计算辅助页面!$Z$5:$AM$26,COLUMN()-20,0)</f>
        <v>249500</v>
      </c>
      <c r="AC210" s="343">
        <f>VLOOKUP($U210,计算辅助页面!$Z$5:$AM$26,COLUMN()-20,0)</f>
        <v>349500</v>
      </c>
      <c r="AD210" s="343">
        <f>VLOOKUP($U210,计算辅助页面!$Z$5:$AM$26,COLUMN()-20,0)</f>
        <v>489500</v>
      </c>
      <c r="AE210" s="343">
        <f>VLOOKUP($U210,计算辅助页面!$Z$5:$AM$26,COLUMN()-20,0)</f>
        <v>685000</v>
      </c>
      <c r="AF210" s="343">
        <f>VLOOKUP($U210,计算辅助页面!$Z$5:$AM$26,COLUMN()-20,0)</f>
        <v>959000</v>
      </c>
      <c r="AG210" s="343">
        <f>VLOOKUP($U210,计算辅助页面!$Z$5:$AM$26,COLUMN()-20,0)</f>
        <v>1575000</v>
      </c>
      <c r="AH210" s="304">
        <f>VLOOKUP($U210,计算辅助页面!$Z$5:$AM$26,COLUMN()-20,0)</f>
        <v>19407600</v>
      </c>
      <c r="AI210" s="314">
        <v>80000</v>
      </c>
      <c r="AJ210" s="315">
        <f>VLOOKUP(D210&amp;E210,计算辅助页面!$V$5:$Y$18,2,0)</f>
        <v>6</v>
      </c>
      <c r="AK210" s="316">
        <f t="shared" si="608"/>
        <v>160000</v>
      </c>
      <c r="AL210" s="316">
        <f>VLOOKUP(D210&amp;E210,计算辅助页面!$V$5:$Y$18,3,0)</f>
        <v>5</v>
      </c>
      <c r="AM210" s="317">
        <f t="shared" si="609"/>
        <v>480000</v>
      </c>
      <c r="AN210" s="317">
        <f>VLOOKUP(D210&amp;E210,计算辅助页面!$V$5:$Y$18,4,0)</f>
        <v>4</v>
      </c>
      <c r="AO210" s="304">
        <f t="shared" si="610"/>
        <v>12800000</v>
      </c>
      <c r="AP210" s="318">
        <f t="shared" si="611"/>
        <v>32207600</v>
      </c>
      <c r="AQ210" s="288" t="s">
        <v>592</v>
      </c>
      <c r="AR210" s="289" t="str">
        <f t="shared" si="621"/>
        <v>XJR-9🔑</v>
      </c>
      <c r="AS210" s="290" t="s">
        <v>1278</v>
      </c>
      <c r="AT210" s="291" t="s">
        <v>1291</v>
      </c>
      <c r="AU210" s="427" t="s">
        <v>703</v>
      </c>
      <c r="AW210" s="292">
        <v>432</v>
      </c>
      <c r="AY210" s="292">
        <v>563</v>
      </c>
      <c r="AZ210" s="292" t="s">
        <v>1297</v>
      </c>
      <c r="BA210" s="481">
        <f>BF210-O210</f>
        <v>155</v>
      </c>
      <c r="BB210" s="476">
        <f>BK210</f>
        <v>2.1999999999999886</v>
      </c>
      <c r="BC210" s="472">
        <f t="shared" ref="BC210" si="767">BL210</f>
        <v>1.0600000000000023</v>
      </c>
      <c r="BD210" s="472">
        <f t="shared" ref="BD210" si="768">BM210</f>
        <v>0.69000000000000483</v>
      </c>
      <c r="BE210" s="472">
        <f t="shared" ref="BE210" si="769">BN210</f>
        <v>2.5</v>
      </c>
      <c r="BF210" s="474">
        <v>4706</v>
      </c>
      <c r="BG210" s="476">
        <v>414.5</v>
      </c>
      <c r="BH210" s="480">
        <v>70.3</v>
      </c>
      <c r="BI210" s="480">
        <v>60.02</v>
      </c>
      <c r="BJ210" s="480">
        <v>87.45</v>
      </c>
      <c r="BK210" s="473">
        <f t="shared" si="511"/>
        <v>2.1999999999999886</v>
      </c>
      <c r="BL210" s="473">
        <f t="shared" si="512"/>
        <v>1.0600000000000023</v>
      </c>
      <c r="BM210" s="473">
        <f t="shared" si="513"/>
        <v>0.69000000000000483</v>
      </c>
      <c r="BN210" s="473">
        <f t="shared" si="514"/>
        <v>2.5</v>
      </c>
      <c r="BO210" s="483">
        <v>6</v>
      </c>
      <c r="BP210" s="293"/>
      <c r="BQ210" s="293"/>
      <c r="BR210" s="293"/>
      <c r="BS210" s="293"/>
      <c r="BT210" s="293"/>
      <c r="BU210" s="293"/>
      <c r="BV210" s="293"/>
      <c r="BW210" s="293"/>
      <c r="BX210" s="293"/>
      <c r="BY210" s="293"/>
      <c r="BZ210" s="293">
        <v>1</v>
      </c>
      <c r="CA210" s="293"/>
      <c r="CB210" s="293"/>
      <c r="CC210" s="293">
        <v>1</v>
      </c>
      <c r="CD210" s="293"/>
      <c r="CE210" s="293"/>
      <c r="CF210" s="293"/>
      <c r="CG210" s="293"/>
      <c r="CH210" s="293"/>
      <c r="CI210" s="293"/>
      <c r="CJ210" s="294" t="s">
        <v>1304</v>
      </c>
      <c r="CK210" s="294"/>
      <c r="CL210" s="294"/>
      <c r="CM210" s="294"/>
      <c r="CN210" s="294"/>
      <c r="CO210" s="295"/>
      <c r="CP210" s="295"/>
      <c r="CQ210" s="295"/>
      <c r="CR210" s="296"/>
      <c r="CS210" s="297"/>
      <c r="CT210" s="297"/>
      <c r="CU210" s="297"/>
      <c r="CV210" s="297"/>
      <c r="CW210" s="297"/>
      <c r="CX210" s="297"/>
      <c r="CY210" s="297"/>
      <c r="CZ210" s="297"/>
      <c r="DA210" s="297"/>
      <c r="DB210" s="295"/>
      <c r="DC210" s="295"/>
      <c r="DD210" s="295"/>
      <c r="DE210" s="295"/>
    </row>
    <row r="211" spans="1:109" ht="21" customHeight="1" thickBot="1">
      <c r="A211" s="268">
        <v>209</v>
      </c>
      <c r="B211" s="319" t="s">
        <v>1734</v>
      </c>
      <c r="C211" s="301" t="s">
        <v>1156</v>
      </c>
      <c r="D211" s="352" t="s">
        <v>198</v>
      </c>
      <c r="E211" s="353" t="s">
        <v>190</v>
      </c>
      <c r="F211" s="387"/>
      <c r="G211" s="335"/>
      <c r="H211" s="358" t="s">
        <v>407</v>
      </c>
      <c r="I211" s="358">
        <v>30</v>
      </c>
      <c r="J211" s="358">
        <v>40</v>
      </c>
      <c r="K211" s="358">
        <v>50</v>
      </c>
      <c r="L211" s="358">
        <v>65</v>
      </c>
      <c r="M211" s="358">
        <v>80</v>
      </c>
      <c r="N211" s="307">
        <f t="shared" si="520"/>
        <v>265</v>
      </c>
      <c r="O211" s="374">
        <v>4559</v>
      </c>
      <c r="P211" s="375">
        <v>373.4</v>
      </c>
      <c r="Q211" s="376">
        <v>81.23</v>
      </c>
      <c r="R211" s="376">
        <v>85.96</v>
      </c>
      <c r="S211" s="376">
        <v>72.400000000000006</v>
      </c>
      <c r="T211" s="376">
        <v>7.26</v>
      </c>
      <c r="U211" s="332">
        <v>16100</v>
      </c>
      <c r="V211" s="342">
        <f>VLOOKUP($U211,计算辅助页面!$Z$5:$AM$26,COLUMN()-20,0)</f>
        <v>26300</v>
      </c>
      <c r="W211" s="342">
        <f>VLOOKUP($U211,计算辅助页面!$Z$5:$AM$26,COLUMN()-20,0)</f>
        <v>42000</v>
      </c>
      <c r="X211" s="343">
        <f>VLOOKUP($U211,计算辅助页面!$Z$5:$AM$26,COLUMN()-20,0)</f>
        <v>63000</v>
      </c>
      <c r="Y211" s="343">
        <f>VLOOKUP($U211,计算辅助页面!$Z$5:$AM$26,COLUMN()-20,0)</f>
        <v>91000</v>
      </c>
      <c r="Z211" s="344">
        <f>VLOOKUP($U211,计算辅助页面!$Z$5:$AM$26,COLUMN()-20,0)</f>
        <v>127500</v>
      </c>
      <c r="AA211" s="343">
        <f>VLOOKUP($U211,计算辅助页面!$Z$5:$AM$26,COLUMN()-20,0)</f>
        <v>178500</v>
      </c>
      <c r="AB211" s="343">
        <f>VLOOKUP($U211,计算辅助页面!$Z$5:$AM$26,COLUMN()-20,0)</f>
        <v>249500</v>
      </c>
      <c r="AC211" s="343">
        <f>VLOOKUP($U211,计算辅助页面!$Z$5:$AM$26,COLUMN()-20,0)</f>
        <v>349500</v>
      </c>
      <c r="AD211" s="343">
        <f>VLOOKUP($U211,计算辅助页面!$Z$5:$AM$26,COLUMN()-20,0)</f>
        <v>489500</v>
      </c>
      <c r="AE211" s="343">
        <f>VLOOKUP($U211,计算辅助页面!$Z$5:$AM$26,COLUMN()-20,0)</f>
        <v>685000</v>
      </c>
      <c r="AF211" s="343">
        <f>VLOOKUP($U211,计算辅助页面!$Z$5:$AM$26,COLUMN()-20,0)</f>
        <v>959000</v>
      </c>
      <c r="AG211" s="343">
        <f>VLOOKUP($U211,计算辅助页面!$Z$5:$AM$26,COLUMN()-20,0)</f>
        <v>1575000</v>
      </c>
      <c r="AH211" s="304">
        <f>VLOOKUP($U211,计算辅助页面!$Z$5:$AM$26,COLUMN()-20,0)</f>
        <v>19407600</v>
      </c>
      <c r="AI211" s="314">
        <v>80000</v>
      </c>
      <c r="AJ211" s="315">
        <f>VLOOKUP(D211&amp;E211,计算辅助页面!$V$5:$Y$18,2,0)</f>
        <v>6</v>
      </c>
      <c r="AK211" s="316">
        <f t="shared" ref="AK211:AK248" si="770">IF(AI211,2*AI211,"")</f>
        <v>160000</v>
      </c>
      <c r="AL211" s="316">
        <f>VLOOKUP(D211&amp;E211,计算辅助页面!$V$5:$Y$18,3,0)</f>
        <v>5</v>
      </c>
      <c r="AM211" s="317">
        <f t="shared" ref="AM211:AM248" si="771">IF(AN211="×",AN211,IF(AI211,6*AI211,""))</f>
        <v>480000</v>
      </c>
      <c r="AN211" s="317">
        <f>VLOOKUP(D211&amp;E211,计算辅助页面!$V$5:$Y$18,4,0)</f>
        <v>4</v>
      </c>
      <c r="AO211" s="304">
        <f t="shared" ref="AO211:AO248" si="772">IF(AI211,IF(AN211="×",4*(AI211*AJ211+AK211*AL211),4*(AI211*AJ211+AK211*AL211+AM211*AN211)),"")</f>
        <v>12800000</v>
      </c>
      <c r="AP211" s="318">
        <f t="shared" si="611"/>
        <v>32207600</v>
      </c>
      <c r="AQ211" s="288" t="s">
        <v>565</v>
      </c>
      <c r="AR211" s="289" t="str">
        <f t="shared" si="621"/>
        <v>Countach LPI 800-4🔑</v>
      </c>
      <c r="AS211" s="290" t="s">
        <v>1143</v>
      </c>
      <c r="AT211" s="291" t="s">
        <v>1157</v>
      </c>
      <c r="AU211" s="427" t="s">
        <v>703</v>
      </c>
      <c r="AW211" s="292">
        <v>388</v>
      </c>
      <c r="AY211" s="292">
        <v>518</v>
      </c>
      <c r="AZ211" s="292" t="s">
        <v>1112</v>
      </c>
      <c r="BA211" s="477">
        <v>155</v>
      </c>
      <c r="BB211" s="476">
        <v>2.2000000000000002</v>
      </c>
      <c r="BC211" s="472">
        <v>0.77</v>
      </c>
      <c r="BD211" s="472">
        <v>3.62</v>
      </c>
      <c r="BE211" s="472">
        <v>2.4300000000000002</v>
      </c>
      <c r="BF211" s="474">
        <f>BA211+O211</f>
        <v>4714</v>
      </c>
      <c r="BG211" s="476">
        <f t="shared" ref="BG211" si="773">BB211+P211</f>
        <v>375.59999999999997</v>
      </c>
      <c r="BH211" s="480">
        <f t="shared" ref="BH211" si="774">BC211+Q211</f>
        <v>82</v>
      </c>
      <c r="BI211" s="480">
        <f t="shared" ref="BI211" si="775">BD211+R211</f>
        <v>89.58</v>
      </c>
      <c r="BJ211" s="480">
        <f t="shared" ref="BJ211" si="776">BE211+S211</f>
        <v>74.830000000000013</v>
      </c>
      <c r="BK211" s="473">
        <f t="shared" si="511"/>
        <v>2.1999999999999886</v>
      </c>
      <c r="BL211" s="473">
        <f t="shared" si="512"/>
        <v>0.76999999999999602</v>
      </c>
      <c r="BM211" s="473">
        <f t="shared" si="513"/>
        <v>3.6200000000000045</v>
      </c>
      <c r="BN211" s="473">
        <f t="shared" si="514"/>
        <v>2.4300000000000068</v>
      </c>
      <c r="BO211" s="483">
        <v>7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>
        <v>1</v>
      </c>
      <c r="CA211" s="293"/>
      <c r="CB211" s="293"/>
      <c r="CC211" s="293">
        <v>1</v>
      </c>
      <c r="CD211" s="293">
        <v>1</v>
      </c>
      <c r="CE211" s="293"/>
      <c r="CF211" s="293"/>
      <c r="CG211" s="293"/>
      <c r="CH211" s="293"/>
      <c r="CI211" s="293"/>
      <c r="CJ211" s="294" t="s">
        <v>1159</v>
      </c>
      <c r="CK211" s="294"/>
      <c r="CL211" s="294"/>
      <c r="CM211" s="294"/>
      <c r="CN211" s="294"/>
      <c r="CO211" s="295"/>
      <c r="CP211" s="295"/>
      <c r="CQ211" s="295"/>
      <c r="CR211" s="296"/>
      <c r="CS211" s="297"/>
      <c r="CT211" s="297"/>
      <c r="CU211" s="297"/>
      <c r="CV211" s="297"/>
      <c r="CW211" s="297"/>
      <c r="CX211" s="297"/>
      <c r="CY211" s="297"/>
      <c r="CZ211" s="297"/>
      <c r="DA211" s="297"/>
      <c r="DB211" s="295" t="s">
        <v>1806</v>
      </c>
      <c r="DC211" s="295">
        <v>1</v>
      </c>
      <c r="DD211" s="295"/>
      <c r="DE211" s="295"/>
    </row>
    <row r="212" spans="1:109" ht="21" customHeight="1">
      <c r="A212" s="299">
        <v>210</v>
      </c>
      <c r="B212" s="319" t="s">
        <v>1863</v>
      </c>
      <c r="C212" s="301" t="s">
        <v>1859</v>
      </c>
      <c r="D212" s="352" t="s">
        <v>198</v>
      </c>
      <c r="E212" s="353" t="s">
        <v>190</v>
      </c>
      <c r="F212" s="387"/>
      <c r="G212" s="335"/>
      <c r="H212" s="330">
        <v>70</v>
      </c>
      <c r="I212" s="330">
        <v>23</v>
      </c>
      <c r="J212" s="330">
        <v>27</v>
      </c>
      <c r="K212" s="330">
        <v>36</v>
      </c>
      <c r="L212" s="330">
        <v>52</v>
      </c>
      <c r="M212" s="330">
        <v>59</v>
      </c>
      <c r="N212" s="343">
        <f t="shared" ref="N212" si="777">IF(COUNTBLANK(H212:M212),"",SUM(H212:M212))</f>
        <v>267</v>
      </c>
      <c r="O212" s="374">
        <v>4572</v>
      </c>
      <c r="P212" s="375">
        <v>358.6</v>
      </c>
      <c r="Q212" s="376">
        <v>84.54</v>
      </c>
      <c r="R212" s="376">
        <v>85.32</v>
      </c>
      <c r="S212" s="376">
        <v>77.849999999999994</v>
      </c>
      <c r="T212" s="376"/>
      <c r="U212" s="332">
        <v>16100</v>
      </c>
      <c r="V212" s="342">
        <f>VLOOKUP($U212,计算辅助页面!$Z$5:$AM$26,COLUMN()-20,0)</f>
        <v>26300</v>
      </c>
      <c r="W212" s="342">
        <f>VLOOKUP($U212,计算辅助页面!$Z$5:$AM$26,COLUMN()-20,0)</f>
        <v>42000</v>
      </c>
      <c r="X212" s="343">
        <f>VLOOKUP($U212,计算辅助页面!$Z$5:$AM$26,COLUMN()-20,0)</f>
        <v>63000</v>
      </c>
      <c r="Y212" s="343">
        <f>VLOOKUP($U212,计算辅助页面!$Z$5:$AM$26,COLUMN()-20,0)</f>
        <v>91000</v>
      </c>
      <c r="Z212" s="344">
        <f>VLOOKUP($U212,计算辅助页面!$Z$5:$AM$26,COLUMN()-20,0)</f>
        <v>127500</v>
      </c>
      <c r="AA212" s="343">
        <f>VLOOKUP($U212,计算辅助页面!$Z$5:$AM$26,COLUMN()-20,0)</f>
        <v>178500</v>
      </c>
      <c r="AB212" s="343">
        <f>VLOOKUP($U212,计算辅助页面!$Z$5:$AM$26,COLUMN()-20,0)</f>
        <v>249500</v>
      </c>
      <c r="AC212" s="343">
        <f>VLOOKUP($U212,计算辅助页面!$Z$5:$AM$26,COLUMN()-20,0)</f>
        <v>349500</v>
      </c>
      <c r="AD212" s="343">
        <f>VLOOKUP($U212,计算辅助页面!$Z$5:$AM$26,COLUMN()-20,0)</f>
        <v>489500</v>
      </c>
      <c r="AE212" s="343">
        <f>VLOOKUP($U212,计算辅助页面!$Z$5:$AM$26,COLUMN()-20,0)</f>
        <v>685000</v>
      </c>
      <c r="AF212" s="343">
        <f>VLOOKUP($U212,计算辅助页面!$Z$5:$AM$26,COLUMN()-20,0)</f>
        <v>959000</v>
      </c>
      <c r="AG212" s="343">
        <f>VLOOKUP($U212,计算辅助页面!$Z$5:$AM$26,COLUMN()-20,0)</f>
        <v>1575000</v>
      </c>
      <c r="AH212" s="304">
        <f>VLOOKUP($U212,计算辅助页面!$Z$5:$AM$26,COLUMN()-20,0)</f>
        <v>19407600</v>
      </c>
      <c r="AI212" s="314">
        <v>80000</v>
      </c>
      <c r="AJ212" s="315">
        <f>VLOOKUP(D212&amp;E212,计算辅助页面!$V$5:$Y$18,2,0)</f>
        <v>6</v>
      </c>
      <c r="AK212" s="316">
        <f t="shared" ref="AK212" si="778">IF(AI212,2*AI212,"")</f>
        <v>160000</v>
      </c>
      <c r="AL212" s="316">
        <f>VLOOKUP(D212&amp;E212,计算辅助页面!$V$5:$Y$18,3,0)</f>
        <v>5</v>
      </c>
      <c r="AM212" s="317">
        <f t="shared" ref="AM212" si="779">IF(AN212="×",AN212,IF(AI212,6*AI212,""))</f>
        <v>480000</v>
      </c>
      <c r="AN212" s="317">
        <f>VLOOKUP(D212&amp;E212,计算辅助页面!$V$5:$Y$18,4,0)</f>
        <v>4</v>
      </c>
      <c r="AO212" s="304">
        <f t="shared" ref="AO212" si="780">IF(AI212,IF(AN212="×",4*(AI212*AJ212+AK212*AL212),4*(AI212*AJ212+AK212*AL212+AM212*AN212)),"")</f>
        <v>12800000</v>
      </c>
      <c r="AP212" s="318">
        <f t="shared" ref="AP212" si="781">IF(AND(AH212,AO212),AO212+AH212,"")</f>
        <v>32207600</v>
      </c>
      <c r="AQ212" s="288" t="s">
        <v>567</v>
      </c>
      <c r="AR212" s="289" t="str">
        <f t="shared" si="621"/>
        <v>499P Modificata</v>
      </c>
      <c r="AS212" s="290" t="s">
        <v>1860</v>
      </c>
      <c r="AT212" s="291" t="s">
        <v>1861</v>
      </c>
      <c r="AU212" s="427" t="s">
        <v>703</v>
      </c>
      <c r="AZ212" s="292" t="s">
        <v>1862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/>
      <c r="CA212" s="293"/>
      <c r="CB212" s="293"/>
      <c r="CC212" s="293"/>
      <c r="CD212" s="293"/>
      <c r="CE212" s="293"/>
      <c r="CF212" s="293"/>
      <c r="CG212" s="293"/>
      <c r="CH212" s="293"/>
      <c r="CI212" s="293"/>
      <c r="CJ212" s="294"/>
      <c r="CK212" s="294"/>
      <c r="CL212" s="294"/>
      <c r="CM212" s="294"/>
      <c r="CN212" s="294"/>
      <c r="CO212" s="295"/>
      <c r="CP212" s="295"/>
      <c r="CQ212" s="295"/>
      <c r="CR212" s="296"/>
      <c r="CS212" s="297"/>
      <c r="CT212" s="297"/>
      <c r="CU212" s="297"/>
      <c r="CV212" s="297"/>
      <c r="CW212" s="297"/>
      <c r="CX212" s="297"/>
      <c r="CY212" s="297"/>
      <c r="CZ212" s="297"/>
      <c r="DA212" s="297"/>
      <c r="DB212" s="295"/>
      <c r="DC212" s="295"/>
      <c r="DD212" s="295"/>
      <c r="DE212" s="295"/>
    </row>
    <row r="213" spans="1:109" ht="21" customHeight="1" thickBot="1">
      <c r="A213" s="299">
        <v>211</v>
      </c>
      <c r="B213" s="319" t="s">
        <v>1775</v>
      </c>
      <c r="C213" s="301" t="s">
        <v>1319</v>
      </c>
      <c r="D213" s="352" t="s">
        <v>1320</v>
      </c>
      <c r="E213" s="353" t="s">
        <v>190</v>
      </c>
      <c r="F213" s="387"/>
      <c r="G213" s="335"/>
      <c r="H213" s="358" t="s">
        <v>407</v>
      </c>
      <c r="I213" s="358">
        <v>30</v>
      </c>
      <c r="J213" s="358">
        <v>40</v>
      </c>
      <c r="K213" s="358">
        <v>50</v>
      </c>
      <c r="L213" s="358">
        <v>65</v>
      </c>
      <c r="M213" s="358">
        <v>80</v>
      </c>
      <c r="N213" s="307">
        <f t="shared" si="520"/>
        <v>265</v>
      </c>
      <c r="O213" s="374">
        <v>4586</v>
      </c>
      <c r="P213" s="375">
        <v>375.6</v>
      </c>
      <c r="Q213" s="376">
        <v>82.74</v>
      </c>
      <c r="R213" s="376">
        <v>75.239999999999995</v>
      </c>
      <c r="S213" s="376">
        <v>71.180000000000007</v>
      </c>
      <c r="T213" s="376">
        <v>7.06</v>
      </c>
      <c r="U213" s="324">
        <v>16100</v>
      </c>
      <c r="V213" s="325">
        <f>VLOOKUP($U213,计算辅助页面!$Z$5:$AM$26,COLUMN()-20,0)</f>
        <v>26300</v>
      </c>
      <c r="W213" s="325">
        <f>VLOOKUP($U213,计算辅助页面!$Z$5:$AM$26,COLUMN()-20,0)</f>
        <v>42000</v>
      </c>
      <c r="X213" s="333">
        <f>VLOOKUP($U213,计算辅助页面!$Z$5:$AM$26,COLUMN()-20,0)</f>
        <v>63000</v>
      </c>
      <c r="Y213" s="333">
        <f>VLOOKUP($U213,计算辅助页面!$Z$5:$AM$26,COLUMN()-20,0)</f>
        <v>91000</v>
      </c>
      <c r="Z213" s="420">
        <f>VLOOKUP($U213,计算辅助页面!$Z$5:$AM$26,COLUMN()-20,0)</f>
        <v>127500</v>
      </c>
      <c r="AA213" s="333">
        <f>VLOOKUP($U213,计算辅助页面!$Z$5:$AM$26,COLUMN()-20,0)</f>
        <v>178500</v>
      </c>
      <c r="AB213" s="333">
        <f>VLOOKUP($U213,计算辅助页面!$Z$5:$AM$26,COLUMN()-20,0)</f>
        <v>249500</v>
      </c>
      <c r="AC213" s="333">
        <f>VLOOKUP($U213,计算辅助页面!$Z$5:$AM$26,COLUMN()-20,0)</f>
        <v>349500</v>
      </c>
      <c r="AD213" s="333">
        <f>VLOOKUP($U213,计算辅助页面!$Z$5:$AM$26,COLUMN()-20,0)</f>
        <v>489500</v>
      </c>
      <c r="AE213" s="333">
        <f>VLOOKUP($U213,计算辅助页面!$Z$5:$AM$26,COLUMN()-20,0)</f>
        <v>685000</v>
      </c>
      <c r="AF213" s="333">
        <f>VLOOKUP($U213,计算辅助页面!$Z$5:$AM$26,COLUMN()-20,0)</f>
        <v>959000</v>
      </c>
      <c r="AG213" s="343">
        <f>VLOOKUP($U213,计算辅助页面!$Z$5:$AM$26,COLUMN()-20,0)</f>
        <v>1575000</v>
      </c>
      <c r="AH213" s="327">
        <f>VLOOKUP($U213,计算辅助页面!$Z$5:$AM$26,COLUMN()-20,0)</f>
        <v>19407600</v>
      </c>
      <c r="AI213" s="326">
        <v>80000</v>
      </c>
      <c r="AJ213" s="429">
        <f>VLOOKUP(D213&amp;E213,计算辅助页面!$V$5:$Y$18,2,0)</f>
        <v>6</v>
      </c>
      <c r="AK213" s="336">
        <f t="shared" si="770"/>
        <v>160000</v>
      </c>
      <c r="AL213" s="336">
        <f>VLOOKUP(D213&amp;E213,计算辅助页面!$V$5:$Y$18,3,0)</f>
        <v>5</v>
      </c>
      <c r="AM213" s="337">
        <f t="shared" si="771"/>
        <v>480000</v>
      </c>
      <c r="AN213" s="337">
        <f>VLOOKUP(D213&amp;E213,计算辅助页面!$V$5:$Y$18,4,0)</f>
        <v>4</v>
      </c>
      <c r="AO213" s="327">
        <f t="shared" si="772"/>
        <v>12800000</v>
      </c>
      <c r="AP213" s="318">
        <f t="shared" si="611"/>
        <v>32207600</v>
      </c>
      <c r="AQ213" s="288" t="s">
        <v>1321</v>
      </c>
      <c r="AR213" s="289" t="str">
        <f t="shared" ref="AR213:AR248" si="782">TRIM(RIGHT(B213,LEN(B213)-LEN(AQ213)-1))</f>
        <v>Tomaso P72🔑</v>
      </c>
      <c r="AS213" s="290" t="s">
        <v>1307</v>
      </c>
      <c r="AT213" s="291" t="s">
        <v>1322</v>
      </c>
      <c r="AU213" s="427" t="s">
        <v>703</v>
      </c>
      <c r="AW213" s="292">
        <v>390</v>
      </c>
      <c r="AY213" s="292">
        <v>522</v>
      </c>
      <c r="AZ213" s="292" t="s">
        <v>1362</v>
      </c>
      <c r="BA213" s="477">
        <v>156</v>
      </c>
      <c r="BB213" s="476">
        <v>1.9</v>
      </c>
      <c r="BC213" s="472">
        <v>1.06</v>
      </c>
      <c r="BD213" s="472">
        <v>2.5499999999999998</v>
      </c>
      <c r="BE213" s="472">
        <v>2.84</v>
      </c>
      <c r="BF213" s="474">
        <f>BA213+O213</f>
        <v>4742</v>
      </c>
      <c r="BG213" s="476">
        <f t="shared" ref="BG213" si="783">BB213+P213</f>
        <v>377.5</v>
      </c>
      <c r="BH213" s="480">
        <f t="shared" ref="BH213" si="784">BC213+Q213</f>
        <v>83.8</v>
      </c>
      <c r="BI213" s="480">
        <f t="shared" ref="BI213" si="785">BD213+R213</f>
        <v>77.789999999999992</v>
      </c>
      <c r="BJ213" s="480">
        <f t="shared" ref="BJ213" si="786">BE213+S213</f>
        <v>74.02000000000001</v>
      </c>
      <c r="BK213" s="473">
        <f t="shared" si="511"/>
        <v>1.8999999999999773</v>
      </c>
      <c r="BL213" s="473">
        <f t="shared" si="512"/>
        <v>1.0600000000000023</v>
      </c>
      <c r="BM213" s="473">
        <f t="shared" si="513"/>
        <v>2.5499999999999972</v>
      </c>
      <c r="BN213" s="473">
        <f t="shared" si="514"/>
        <v>2.8400000000000034</v>
      </c>
      <c r="BO213" s="483">
        <v>12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>
        <v>1</v>
      </c>
      <c r="CA213" s="293"/>
      <c r="CB213" s="293"/>
      <c r="CC213" s="293">
        <v>1</v>
      </c>
      <c r="CD213" s="293"/>
      <c r="CE213" s="293"/>
      <c r="CF213" s="293"/>
      <c r="CG213" s="293"/>
      <c r="CH213" s="293"/>
      <c r="CI213" s="293"/>
      <c r="CJ213" s="294" t="s">
        <v>1778</v>
      </c>
      <c r="CK213" s="294"/>
      <c r="CL213" s="294"/>
      <c r="CM213" s="294"/>
      <c r="CN213" s="294"/>
      <c r="CO213" s="295"/>
      <c r="CP213" s="295"/>
      <c r="CQ213" s="295"/>
      <c r="CR213" s="296"/>
      <c r="CS213" s="297"/>
      <c r="CT213" s="297"/>
      <c r="CU213" s="297"/>
      <c r="CV213" s="297"/>
      <c r="CW213" s="297"/>
      <c r="CX213" s="297"/>
      <c r="CY213" s="297"/>
      <c r="CZ213" s="297"/>
      <c r="DA213" s="297"/>
      <c r="DB213" s="295"/>
      <c r="DC213" s="295"/>
      <c r="DD213" s="295"/>
      <c r="DE213" s="295"/>
    </row>
    <row r="214" spans="1:109" ht="21" customHeight="1" thickBot="1">
      <c r="A214" s="268">
        <v>212</v>
      </c>
      <c r="B214" s="269" t="s">
        <v>1776</v>
      </c>
      <c r="C214" s="301" t="s">
        <v>1756</v>
      </c>
      <c r="D214" s="352" t="s">
        <v>8</v>
      </c>
      <c r="E214" s="353" t="s">
        <v>190</v>
      </c>
      <c r="F214" s="387"/>
      <c r="G214" s="335"/>
      <c r="H214" s="358" t="s">
        <v>407</v>
      </c>
      <c r="I214" s="358">
        <v>30</v>
      </c>
      <c r="J214" s="358">
        <v>40</v>
      </c>
      <c r="K214" s="358">
        <v>50</v>
      </c>
      <c r="L214" s="358">
        <v>65</v>
      </c>
      <c r="M214" s="358">
        <v>80</v>
      </c>
      <c r="N214" s="307">
        <f t="shared" ref="N214" si="787">IF(COUNTBLANK(H214:M214),"",SUM(H214:M214))</f>
        <v>265</v>
      </c>
      <c r="O214" s="374">
        <v>4600</v>
      </c>
      <c r="P214" s="375">
        <v>381</v>
      </c>
      <c r="Q214" s="376">
        <v>83.93</v>
      </c>
      <c r="R214" s="376">
        <v>76.349999999999994</v>
      </c>
      <c r="S214" s="376">
        <v>57.95</v>
      </c>
      <c r="T214" s="376"/>
      <c r="U214" s="324">
        <v>16100</v>
      </c>
      <c r="V214" s="325">
        <f>VLOOKUP($U214,计算辅助页面!$Z$5:$AM$26,COLUMN()-20,0)</f>
        <v>26300</v>
      </c>
      <c r="W214" s="325">
        <f>VLOOKUP($U214,计算辅助页面!$Z$5:$AM$26,COLUMN()-20,0)</f>
        <v>42000</v>
      </c>
      <c r="X214" s="333">
        <f>VLOOKUP($U214,计算辅助页面!$Z$5:$AM$26,COLUMN()-20,0)</f>
        <v>63000</v>
      </c>
      <c r="Y214" s="333">
        <f>VLOOKUP($U214,计算辅助页面!$Z$5:$AM$26,COLUMN()-20,0)</f>
        <v>91000</v>
      </c>
      <c r="Z214" s="420">
        <f>VLOOKUP($U214,计算辅助页面!$Z$5:$AM$26,COLUMN()-20,0)</f>
        <v>127500</v>
      </c>
      <c r="AA214" s="333">
        <f>VLOOKUP($U214,计算辅助页面!$Z$5:$AM$26,COLUMN()-20,0)</f>
        <v>178500</v>
      </c>
      <c r="AB214" s="333">
        <f>VLOOKUP($U214,计算辅助页面!$Z$5:$AM$26,COLUMN()-20,0)</f>
        <v>249500</v>
      </c>
      <c r="AC214" s="333">
        <f>VLOOKUP($U214,计算辅助页面!$Z$5:$AM$26,COLUMN()-20,0)</f>
        <v>349500</v>
      </c>
      <c r="AD214" s="333">
        <f>VLOOKUP($U214,计算辅助页面!$Z$5:$AM$26,COLUMN()-20,0)</f>
        <v>489500</v>
      </c>
      <c r="AE214" s="333">
        <f>VLOOKUP($U214,计算辅助页面!$Z$5:$AM$26,COLUMN()-20,0)</f>
        <v>685000</v>
      </c>
      <c r="AF214" s="333">
        <f>VLOOKUP($U214,计算辅助页面!$Z$5:$AM$26,COLUMN()-20,0)</f>
        <v>959000</v>
      </c>
      <c r="AG214" s="343">
        <f>VLOOKUP($U214,计算辅助页面!$Z$5:$AM$26,COLUMN()-20,0)</f>
        <v>1575000</v>
      </c>
      <c r="AH214" s="327">
        <f>VLOOKUP($U214,计算辅助页面!$Z$5:$AM$26,COLUMN()-20,0)</f>
        <v>19407600</v>
      </c>
      <c r="AI214" s="326">
        <v>80000</v>
      </c>
      <c r="AJ214" s="429">
        <f>VLOOKUP(D214&amp;E214,计算辅助页面!$V$5:$Y$18,2,0)</f>
        <v>6</v>
      </c>
      <c r="AK214" s="336">
        <f t="shared" ref="AK214" si="788">IF(AI214,2*AI214,"")</f>
        <v>160000</v>
      </c>
      <c r="AL214" s="336">
        <f>VLOOKUP(D214&amp;E214,计算辅助页面!$V$5:$Y$18,3,0)</f>
        <v>5</v>
      </c>
      <c r="AM214" s="337">
        <f t="shared" ref="AM214" si="789">IF(AN214="×",AN214,IF(AI214,6*AI214,""))</f>
        <v>480000</v>
      </c>
      <c r="AN214" s="337">
        <f>VLOOKUP(D214&amp;E214,计算辅助页面!$V$5:$Y$18,4,0)</f>
        <v>4</v>
      </c>
      <c r="AO214" s="327">
        <f t="shared" ref="AO214" si="790">IF(AI214,IF(AN214="×",4*(AI214*AJ214+AK214*AL214),4*(AI214*AJ214+AK214*AL214+AM214*AN214)),"")</f>
        <v>12800000</v>
      </c>
      <c r="AP214" s="318">
        <f t="shared" ref="AP214" si="791">IF(AND(AH214,AO214),AO214+AH214,"")</f>
        <v>32207600</v>
      </c>
      <c r="AQ214" s="288" t="s">
        <v>564</v>
      </c>
      <c r="AR214" s="289" t="str">
        <f t="shared" si="782"/>
        <v>Vision One-Eleven🔑</v>
      </c>
      <c r="AS214" s="290" t="s">
        <v>1750</v>
      </c>
      <c r="AT214" s="291" t="s">
        <v>1757</v>
      </c>
      <c r="AU214" s="427" t="s">
        <v>703</v>
      </c>
      <c r="AZ214" s="292" t="s">
        <v>1112</v>
      </c>
      <c r="BA214" s="477">
        <v>156</v>
      </c>
      <c r="BB214" s="476">
        <v>2</v>
      </c>
      <c r="BC214" s="472">
        <v>0.77</v>
      </c>
      <c r="BD214" s="472">
        <v>3.1</v>
      </c>
      <c r="BE214" s="472">
        <v>2.72</v>
      </c>
      <c r="BF214" s="474">
        <f t="shared" ref="BF214" si="792">BA214+O214</f>
        <v>4756</v>
      </c>
      <c r="BG214" s="476">
        <f t="shared" ref="BG214" si="793">BB214+P214</f>
        <v>383</v>
      </c>
      <c r="BH214" s="480">
        <f t="shared" ref="BH214" si="794">BC214+Q214</f>
        <v>84.7</v>
      </c>
      <c r="BI214" s="480">
        <f t="shared" ref="BI214" si="795">BD214+R214</f>
        <v>79.449999999999989</v>
      </c>
      <c r="BJ214" s="480">
        <f t="shared" ref="BJ214" si="796">BE214+S214</f>
        <v>60.67</v>
      </c>
      <c r="BK214" s="473">
        <f t="shared" si="511"/>
        <v>2</v>
      </c>
      <c r="BL214" s="473">
        <f t="shared" si="512"/>
        <v>0.76999999999999602</v>
      </c>
      <c r="BM214" s="473">
        <f t="shared" si="513"/>
        <v>3.0999999999999943</v>
      </c>
      <c r="BN214" s="473">
        <f t="shared" si="514"/>
        <v>2.7199999999999989</v>
      </c>
      <c r="BO214" s="483">
        <v>10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>
        <v>1</v>
      </c>
      <c r="CA214" s="293"/>
      <c r="CB214" s="293"/>
      <c r="CC214" s="293">
        <v>1</v>
      </c>
      <c r="CD214" s="293"/>
      <c r="CE214" s="293"/>
      <c r="CF214" s="293"/>
      <c r="CG214" s="293"/>
      <c r="CH214" s="293"/>
      <c r="CI214" s="293"/>
      <c r="CJ214" s="294" t="s">
        <v>1330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/>
      <c r="DC214" s="295"/>
      <c r="DD214" s="295"/>
      <c r="DE214" s="295"/>
    </row>
    <row r="215" spans="1:109" ht="21" customHeight="1">
      <c r="A215" s="299">
        <v>213</v>
      </c>
      <c r="B215" s="388" t="s">
        <v>132</v>
      </c>
      <c r="C215" s="389" t="s">
        <v>789</v>
      </c>
      <c r="D215" s="271" t="s">
        <v>42</v>
      </c>
      <c r="E215" s="272" t="s">
        <v>78</v>
      </c>
      <c r="F215" s="273">
        <f>9-LEN(E215)-LEN(SUBSTITUTE(E215,"★",""))</f>
        <v>4</v>
      </c>
      <c r="G215" s="274" t="s">
        <v>75</v>
      </c>
      <c r="H215" s="275">
        <v>40</v>
      </c>
      <c r="I215" s="275">
        <v>13</v>
      </c>
      <c r="J215" s="275">
        <v>16</v>
      </c>
      <c r="K215" s="275">
        <v>25</v>
      </c>
      <c r="L215" s="275">
        <v>39</v>
      </c>
      <c r="M215" s="275" t="s">
        <v>59</v>
      </c>
      <c r="N215" s="276">
        <f t="shared" si="520"/>
        <v>133</v>
      </c>
      <c r="O215" s="277">
        <v>3709</v>
      </c>
      <c r="P215" s="278">
        <v>363.9</v>
      </c>
      <c r="Q215" s="279">
        <v>80.48</v>
      </c>
      <c r="R215" s="279">
        <v>47.46</v>
      </c>
      <c r="S215" s="279">
        <v>70.31</v>
      </c>
      <c r="T215" s="279">
        <v>7.25</v>
      </c>
      <c r="U215" s="280">
        <v>4600</v>
      </c>
      <c r="V215" s="281">
        <f>VLOOKUP($U215,计算辅助页面!$Z$5:$AM$26,COLUMN()-20,0)</f>
        <v>7500</v>
      </c>
      <c r="W215" s="281">
        <f>VLOOKUP($U215,计算辅助页面!$Z$5:$AM$26,COLUMN()-20,0)</f>
        <v>12000</v>
      </c>
      <c r="X215" s="276">
        <f>VLOOKUP($U215,计算辅助页面!$Z$5:$AM$26,COLUMN()-20,0)</f>
        <v>18000</v>
      </c>
      <c r="Y215" s="276">
        <f>VLOOKUP($U215,计算辅助页面!$Z$5:$AM$26,COLUMN()-20,0)</f>
        <v>26000</v>
      </c>
      <c r="Z215" s="282">
        <f>VLOOKUP($U215,计算辅助页面!$Z$5:$AM$26,COLUMN()-20,0)</f>
        <v>36500</v>
      </c>
      <c r="AA215" s="276">
        <f>VLOOKUP($U215,计算辅助页面!$Z$5:$AM$26,COLUMN()-20,0)</f>
        <v>51000</v>
      </c>
      <c r="AB215" s="276">
        <f>VLOOKUP($U215,计算辅助页面!$Z$5:$AM$26,COLUMN()-20,0)</f>
        <v>71500</v>
      </c>
      <c r="AC215" s="276">
        <f>VLOOKUP($U215,计算辅助页面!$Z$5:$AM$26,COLUMN()-20,0)</f>
        <v>100000</v>
      </c>
      <c r="AD215" s="276">
        <f>VLOOKUP($U215,计算辅助页面!$Z$5:$AM$26,COLUMN()-20,0)</f>
        <v>140000</v>
      </c>
      <c r="AE215" s="276">
        <f>VLOOKUP($U215,计算辅助页面!$Z$5:$AM$26,COLUMN()-20,0)</f>
        <v>196000</v>
      </c>
      <c r="AF215" s="276">
        <f>VLOOKUP($U215,计算辅助页面!$Z$5:$AM$26,COLUMN()-20,0)</f>
        <v>274000</v>
      </c>
      <c r="AG215" s="276" t="str">
        <f>VLOOKUP($U215,计算辅助页面!$Z$5:$AM$26,COLUMN()-20,0)</f>
        <v>×</v>
      </c>
      <c r="AH215" s="273">
        <f>VLOOKUP($U215,计算辅助页面!$Z$5:$AM$26,COLUMN()-20,0)</f>
        <v>3748400</v>
      </c>
      <c r="AI215" s="283">
        <v>35000</v>
      </c>
      <c r="AJ215" s="284">
        <f>VLOOKUP(D215&amp;E215,计算辅助页面!$V$5:$Y$18,2,0)</f>
        <v>7</v>
      </c>
      <c r="AK215" s="285">
        <f t="shared" si="770"/>
        <v>70000</v>
      </c>
      <c r="AL215" s="285">
        <f>VLOOKUP(D215&amp;E215,计算辅助页面!$V$5:$Y$18,3,0)</f>
        <v>5</v>
      </c>
      <c r="AM215" s="286">
        <f t="shared" si="771"/>
        <v>210000</v>
      </c>
      <c r="AN215" s="286">
        <f>VLOOKUP(D215&amp;E215,计算辅助页面!$V$5:$Y$18,4,0)</f>
        <v>3</v>
      </c>
      <c r="AO215" s="273">
        <f t="shared" si="772"/>
        <v>4900000</v>
      </c>
      <c r="AP215" s="287">
        <f t="shared" si="611"/>
        <v>8648400</v>
      </c>
      <c r="AQ215" s="288" t="s">
        <v>565</v>
      </c>
      <c r="AR215" s="289" t="str">
        <f t="shared" si="782"/>
        <v>Centenario</v>
      </c>
      <c r="AS215" s="290" t="s">
        <v>596</v>
      </c>
      <c r="AT215" s="291" t="s">
        <v>653</v>
      </c>
      <c r="AU215" s="427" t="s">
        <v>703</v>
      </c>
      <c r="AV215" s="292">
        <v>11</v>
      </c>
      <c r="AW215" s="292">
        <v>378</v>
      </c>
      <c r="AY215" s="292">
        <v>502</v>
      </c>
      <c r="AZ215" s="292" t="s">
        <v>1417</v>
      </c>
      <c r="BA215" s="477">
        <v>110</v>
      </c>
      <c r="BB215" s="476">
        <v>1.5</v>
      </c>
      <c r="BC215" s="472">
        <v>0.62</v>
      </c>
      <c r="BD215" s="472">
        <v>0.89</v>
      </c>
      <c r="BE215" s="472">
        <v>0.92</v>
      </c>
      <c r="BF215" s="474">
        <f t="shared" ref="BF215:BF221" si="797">BA215+O215</f>
        <v>3819</v>
      </c>
      <c r="BG215" s="476">
        <f t="shared" ref="BG215" si="798">BB215+P215</f>
        <v>365.4</v>
      </c>
      <c r="BH215" s="480">
        <f t="shared" ref="BH215" si="799">BC215+Q215</f>
        <v>81.100000000000009</v>
      </c>
      <c r="BI215" s="480">
        <f t="shared" ref="BI215" si="800">BD215+R215</f>
        <v>48.35</v>
      </c>
      <c r="BJ215" s="480">
        <f t="shared" ref="BJ215" si="801">BE215+S215</f>
        <v>71.23</v>
      </c>
      <c r="BK215" s="473">
        <f t="shared" si="511"/>
        <v>1.5</v>
      </c>
      <c r="BL215" s="473">
        <f t="shared" si="512"/>
        <v>0.62000000000000455</v>
      </c>
      <c r="BM215" s="473">
        <f t="shared" si="513"/>
        <v>0.89000000000000057</v>
      </c>
      <c r="BN215" s="473">
        <f t="shared" si="514"/>
        <v>0.92000000000000171</v>
      </c>
      <c r="BO215" s="483">
        <v>9</v>
      </c>
      <c r="BP215" s="293">
        <v>1</v>
      </c>
      <c r="BQ215" s="293"/>
      <c r="BR215" s="293">
        <v>1</v>
      </c>
      <c r="BS215" s="293">
        <v>1</v>
      </c>
      <c r="BT215" s="293"/>
      <c r="BU215" s="293">
        <v>1</v>
      </c>
      <c r="BV215" s="293"/>
      <c r="BW215" s="293"/>
      <c r="BX215" s="293"/>
      <c r="BY215" s="293"/>
      <c r="BZ215" s="293"/>
      <c r="CA215" s="293"/>
      <c r="CB215" s="293"/>
      <c r="CC215" s="293"/>
      <c r="CD215" s="293"/>
      <c r="CE215" s="293"/>
      <c r="CF215" s="293"/>
      <c r="CG215" s="293"/>
      <c r="CH215" s="293"/>
      <c r="CI215" s="293">
        <v>1</v>
      </c>
      <c r="CJ215" s="294" t="s">
        <v>1523</v>
      </c>
      <c r="CK215" s="294"/>
      <c r="CL215" s="294"/>
      <c r="CM215" s="294"/>
      <c r="CN215" s="294"/>
      <c r="CO215" s="295"/>
      <c r="CP215" s="295"/>
      <c r="CQ215" s="295"/>
      <c r="CR215" s="296">
        <v>350</v>
      </c>
      <c r="CS215" s="297">
        <v>74.8</v>
      </c>
      <c r="CT215" s="297">
        <v>39.22</v>
      </c>
      <c r="CU215" s="297">
        <v>61.9</v>
      </c>
      <c r="CV215" s="297">
        <f t="shared" ref="CV215:CY219" si="802">P215-CR215</f>
        <v>13.899999999999977</v>
      </c>
      <c r="CW215" s="297">
        <f t="shared" si="802"/>
        <v>5.6800000000000068</v>
      </c>
      <c r="CX215" s="297">
        <f t="shared" si="802"/>
        <v>8.240000000000002</v>
      </c>
      <c r="CY215" s="297">
        <f t="shared" si="802"/>
        <v>8.4100000000000037</v>
      </c>
      <c r="CZ215" s="297">
        <f>SUM(CV215:CY215)</f>
        <v>36.22999999999999</v>
      </c>
      <c r="DA215" s="297">
        <f>0.32*(P215-CR215)+1.75*(Q215-CS215)+1.13*(R215-CT215)+1.28*(S215-CU215)</f>
        <v>34.464000000000013</v>
      </c>
      <c r="DB215" s="295" t="s">
        <v>1803</v>
      </c>
      <c r="DC215" s="295">
        <v>2</v>
      </c>
      <c r="DD215" s="295"/>
      <c r="DE215" s="295"/>
    </row>
    <row r="216" spans="1:109" ht="21" customHeight="1" thickBot="1">
      <c r="A216" s="299">
        <v>214</v>
      </c>
      <c r="B216" s="300" t="s">
        <v>134</v>
      </c>
      <c r="C216" s="301" t="s">
        <v>790</v>
      </c>
      <c r="D216" s="302" t="s">
        <v>42</v>
      </c>
      <c r="E216" s="303" t="s">
        <v>78</v>
      </c>
      <c r="F216" s="304">
        <f>9-LEN(E216)-LEN(SUBSTITUTE(E216,"★",""))</f>
        <v>4</v>
      </c>
      <c r="G216" s="305" t="s">
        <v>75</v>
      </c>
      <c r="H216" s="306">
        <v>40</v>
      </c>
      <c r="I216" s="306">
        <v>13</v>
      </c>
      <c r="J216" s="306">
        <v>16</v>
      </c>
      <c r="K216" s="306">
        <v>25</v>
      </c>
      <c r="L216" s="306">
        <v>39</v>
      </c>
      <c r="M216" s="306" t="s">
        <v>59</v>
      </c>
      <c r="N216" s="307">
        <f t="shared" si="520"/>
        <v>133</v>
      </c>
      <c r="O216" s="308">
        <v>3832</v>
      </c>
      <c r="P216" s="309">
        <v>363.1</v>
      </c>
      <c r="Q216" s="310">
        <v>83.9</v>
      </c>
      <c r="R216" s="310">
        <v>43.75</v>
      </c>
      <c r="S216" s="310">
        <v>72.39</v>
      </c>
      <c r="T216" s="310">
        <v>7.6670000000000007</v>
      </c>
      <c r="U216" s="311">
        <v>4600</v>
      </c>
      <c r="V216" s="312">
        <f>VLOOKUP($U216,计算辅助页面!$Z$5:$AM$26,COLUMN()-20,0)</f>
        <v>7500</v>
      </c>
      <c r="W216" s="312">
        <f>VLOOKUP($U216,计算辅助页面!$Z$5:$AM$26,COLUMN()-20,0)</f>
        <v>12000</v>
      </c>
      <c r="X216" s="307">
        <f>VLOOKUP($U216,计算辅助页面!$Z$5:$AM$26,COLUMN()-20,0)</f>
        <v>18000</v>
      </c>
      <c r="Y216" s="307">
        <f>VLOOKUP($U216,计算辅助页面!$Z$5:$AM$26,COLUMN()-20,0)</f>
        <v>26000</v>
      </c>
      <c r="Z216" s="313">
        <f>VLOOKUP($U216,计算辅助页面!$Z$5:$AM$26,COLUMN()-20,0)</f>
        <v>36500</v>
      </c>
      <c r="AA216" s="307">
        <f>VLOOKUP($U216,计算辅助页面!$Z$5:$AM$26,COLUMN()-20,0)</f>
        <v>51000</v>
      </c>
      <c r="AB216" s="307">
        <f>VLOOKUP($U216,计算辅助页面!$Z$5:$AM$26,COLUMN()-20,0)</f>
        <v>71500</v>
      </c>
      <c r="AC216" s="307">
        <f>VLOOKUP($U216,计算辅助页面!$Z$5:$AM$26,COLUMN()-20,0)</f>
        <v>100000</v>
      </c>
      <c r="AD216" s="307">
        <f>VLOOKUP($U216,计算辅助页面!$Z$5:$AM$26,COLUMN()-20,0)</f>
        <v>140000</v>
      </c>
      <c r="AE216" s="307">
        <f>VLOOKUP($U216,计算辅助页面!$Z$5:$AM$26,COLUMN()-20,0)</f>
        <v>196000</v>
      </c>
      <c r="AF216" s="307">
        <f>VLOOKUP($U216,计算辅助页面!$Z$5:$AM$26,COLUMN()-20,0)</f>
        <v>274000</v>
      </c>
      <c r="AG216" s="307" t="str">
        <f>VLOOKUP($U216,计算辅助页面!$Z$5:$AM$26,COLUMN()-20,0)</f>
        <v>×</v>
      </c>
      <c r="AH216" s="304">
        <f>VLOOKUP($U216,计算辅助页面!$Z$5:$AM$26,COLUMN()-20,0)</f>
        <v>3748400</v>
      </c>
      <c r="AI216" s="314">
        <v>35000</v>
      </c>
      <c r="AJ216" s="315">
        <f>VLOOKUP(D216&amp;E216,计算辅助页面!$V$5:$Y$18,2,0)</f>
        <v>7</v>
      </c>
      <c r="AK216" s="316">
        <f t="shared" si="770"/>
        <v>70000</v>
      </c>
      <c r="AL216" s="316">
        <f>VLOOKUP(D216&amp;E216,计算辅助页面!$V$5:$Y$18,3,0)</f>
        <v>5</v>
      </c>
      <c r="AM216" s="317">
        <f t="shared" si="771"/>
        <v>210000</v>
      </c>
      <c r="AN216" s="317">
        <f>VLOOKUP(D216&amp;E216,计算辅助页面!$V$5:$Y$18,4,0)</f>
        <v>3</v>
      </c>
      <c r="AO216" s="304">
        <f t="shared" si="772"/>
        <v>4900000</v>
      </c>
      <c r="AP216" s="318">
        <f t="shared" si="611"/>
        <v>8648400</v>
      </c>
      <c r="AQ216" s="288" t="s">
        <v>567</v>
      </c>
      <c r="AR216" s="289" t="str">
        <f t="shared" si="782"/>
        <v>FXX K</v>
      </c>
      <c r="AS216" s="290" t="s">
        <v>596</v>
      </c>
      <c r="AT216" s="291" t="s">
        <v>651</v>
      </c>
      <c r="AU216" s="427" t="s">
        <v>703</v>
      </c>
      <c r="AV216" s="292">
        <v>12</v>
      </c>
      <c r="AW216" s="292">
        <v>378</v>
      </c>
      <c r="AY216" s="292">
        <v>501</v>
      </c>
      <c r="AZ216" s="292" t="s">
        <v>1417</v>
      </c>
      <c r="BA216" s="481">
        <v>112</v>
      </c>
      <c r="BB216" s="476">
        <v>1.4</v>
      </c>
      <c r="BC216" s="472">
        <v>0.8</v>
      </c>
      <c r="BD216" s="472">
        <v>0.56999999999999995</v>
      </c>
      <c r="BE216" s="472">
        <v>0.81</v>
      </c>
      <c r="BF216" s="474">
        <f t="shared" si="797"/>
        <v>3944</v>
      </c>
      <c r="BG216" s="476">
        <f t="shared" ref="BG216" si="803">BB216+P216</f>
        <v>364.5</v>
      </c>
      <c r="BH216" s="480">
        <f t="shared" ref="BH216" si="804">BC216+Q216</f>
        <v>84.7</v>
      </c>
      <c r="BI216" s="480">
        <f t="shared" ref="BI216" si="805">BD216+R216</f>
        <v>44.32</v>
      </c>
      <c r="BJ216" s="480">
        <f t="shared" ref="BJ216" si="806">BE216+S216</f>
        <v>73.2</v>
      </c>
      <c r="BK216" s="473">
        <f t="shared" si="511"/>
        <v>1.3999999999999773</v>
      </c>
      <c r="BL216" s="473">
        <f t="shared" si="512"/>
        <v>0.79999999999999716</v>
      </c>
      <c r="BM216" s="473">
        <f t="shared" si="513"/>
        <v>0.57000000000000028</v>
      </c>
      <c r="BN216" s="473">
        <f t="shared" si="514"/>
        <v>0.81000000000000227</v>
      </c>
      <c r="BO216" s="483">
        <v>1</v>
      </c>
      <c r="BP216" s="293">
        <v>1</v>
      </c>
      <c r="BQ216" s="293"/>
      <c r="BR216" s="293">
        <v>1</v>
      </c>
      <c r="BS216" s="293">
        <v>1</v>
      </c>
      <c r="BT216" s="293"/>
      <c r="BU216" s="293">
        <v>1</v>
      </c>
      <c r="BV216" s="293"/>
      <c r="BW216" s="293"/>
      <c r="BX216" s="293"/>
      <c r="BY216" s="293"/>
      <c r="BZ216" s="293"/>
      <c r="CA216" s="293"/>
      <c r="CB216" s="293"/>
      <c r="CC216" s="293"/>
      <c r="CD216" s="293"/>
      <c r="CE216" s="293"/>
      <c r="CF216" s="293"/>
      <c r="CG216" s="293"/>
      <c r="CH216" s="293"/>
      <c r="CI216" s="293">
        <v>1</v>
      </c>
      <c r="CJ216" s="294" t="s">
        <v>1524</v>
      </c>
      <c r="CK216" s="294"/>
      <c r="CL216" s="294"/>
      <c r="CM216" s="294"/>
      <c r="CN216" s="294"/>
      <c r="CO216" s="295"/>
      <c r="CP216" s="295"/>
      <c r="CQ216" s="295"/>
      <c r="CR216" s="296">
        <v>350</v>
      </c>
      <c r="CS216" s="297">
        <v>76.599999999999994</v>
      </c>
      <c r="CT216" s="297">
        <v>38.450000000000003</v>
      </c>
      <c r="CU216" s="297">
        <v>64.959999999999994</v>
      </c>
      <c r="CV216" s="297">
        <f t="shared" si="802"/>
        <v>13.100000000000023</v>
      </c>
      <c r="CW216" s="297">
        <f t="shared" si="802"/>
        <v>7.3000000000000114</v>
      </c>
      <c r="CX216" s="297">
        <f t="shared" si="802"/>
        <v>5.2999999999999972</v>
      </c>
      <c r="CY216" s="297">
        <f t="shared" si="802"/>
        <v>7.4300000000000068</v>
      </c>
      <c r="CZ216" s="297">
        <f>SUM(CV216:CY216)</f>
        <v>33.130000000000038</v>
      </c>
      <c r="DA216" s="297">
        <f>0.32*(P216-CR216)+1.75*(Q216-CS216)+1.13*(R216-CT216)+1.28*(S216-CU216)</f>
        <v>32.466400000000036</v>
      </c>
      <c r="DB216" s="295" t="s">
        <v>1803</v>
      </c>
      <c r="DC216" s="295">
        <v>1</v>
      </c>
      <c r="DD216" s="295"/>
      <c r="DE216" s="295"/>
    </row>
    <row r="217" spans="1:109" ht="21" customHeight="1" thickBot="1">
      <c r="A217" s="268">
        <v>215</v>
      </c>
      <c r="B217" s="319" t="s">
        <v>1737</v>
      </c>
      <c r="C217" s="301" t="s">
        <v>1708</v>
      </c>
      <c r="D217" s="302" t="s">
        <v>42</v>
      </c>
      <c r="E217" s="303" t="s">
        <v>78</v>
      </c>
      <c r="F217" s="327"/>
      <c r="G217" s="328"/>
      <c r="H217" s="434" t="s">
        <v>407</v>
      </c>
      <c r="I217" s="320">
        <v>35</v>
      </c>
      <c r="J217" s="320">
        <v>36</v>
      </c>
      <c r="K217" s="320">
        <v>46</v>
      </c>
      <c r="L217" s="320">
        <v>85</v>
      </c>
      <c r="M217" s="306" t="s">
        <v>59</v>
      </c>
      <c r="N217" s="307">
        <f t="shared" si="520"/>
        <v>202</v>
      </c>
      <c r="O217" s="321">
        <v>3894</v>
      </c>
      <c r="P217" s="322">
        <v>366.9</v>
      </c>
      <c r="Q217" s="323">
        <v>78.86</v>
      </c>
      <c r="R217" s="323">
        <v>47.25</v>
      </c>
      <c r="S217" s="323">
        <v>68.87</v>
      </c>
      <c r="T217" s="323"/>
      <c r="U217" s="324"/>
      <c r="V217" s="325"/>
      <c r="W217" s="325"/>
      <c r="X217" s="333"/>
      <c r="Y217" s="333"/>
      <c r="Z217" s="420"/>
      <c r="AA217" s="333"/>
      <c r="AB217" s="333"/>
      <c r="AC217" s="333"/>
      <c r="AD217" s="333"/>
      <c r="AE217" s="333"/>
      <c r="AF217" s="333"/>
      <c r="AG217" s="333"/>
      <c r="AH217" s="327"/>
      <c r="AI217" s="326"/>
      <c r="AJ217" s="429"/>
      <c r="AK217" s="336"/>
      <c r="AL217" s="336"/>
      <c r="AM217" s="337"/>
      <c r="AN217" s="337"/>
      <c r="AO217" s="327"/>
      <c r="AP217" s="318"/>
      <c r="AQ217" s="288" t="s">
        <v>565</v>
      </c>
      <c r="AR217" s="289" t="str">
        <f t="shared" si="782"/>
        <v>Autentica🔑</v>
      </c>
      <c r="AS217" s="290" t="s">
        <v>1740</v>
      </c>
      <c r="AT217" s="291" t="s">
        <v>1709</v>
      </c>
      <c r="AU217" s="427" t="s">
        <v>703</v>
      </c>
      <c r="AZ217" s="292" t="s">
        <v>1716</v>
      </c>
      <c r="BA217" s="481">
        <v>113</v>
      </c>
      <c r="BB217" s="476">
        <v>1.3</v>
      </c>
      <c r="BC217" s="472">
        <v>0.44</v>
      </c>
      <c r="BD217" s="472">
        <v>0.57999999999999996</v>
      </c>
      <c r="BE217" s="472">
        <v>1.7</v>
      </c>
      <c r="BF217" s="474">
        <f t="shared" si="797"/>
        <v>4007</v>
      </c>
      <c r="BG217" s="476">
        <f t="shared" ref="BG217" si="807">BB217+P217</f>
        <v>368.2</v>
      </c>
      <c r="BH217" s="480">
        <f t="shared" ref="BH217" si="808">BC217+Q217</f>
        <v>79.3</v>
      </c>
      <c r="BI217" s="480">
        <f t="shared" ref="BI217" si="809">BD217+R217</f>
        <v>47.83</v>
      </c>
      <c r="BJ217" s="480">
        <f t="shared" ref="BJ217" si="810">BE217+S217</f>
        <v>70.570000000000007</v>
      </c>
      <c r="BK217" s="473">
        <f t="shared" ref="BK217" si="811">IF(BG217="", "", BG217-P217)</f>
        <v>1.3000000000000114</v>
      </c>
      <c r="BL217" s="473">
        <f t="shared" ref="BL217" si="812">IF(BH217="", "", BH217-Q217)</f>
        <v>0.43999999999999773</v>
      </c>
      <c r="BM217" s="473">
        <f t="shared" ref="BM217" si="813">IF(BI217="", "", BI217-R217)</f>
        <v>0.57999999999999829</v>
      </c>
      <c r="BN217" s="473">
        <f t="shared" ref="BN217" si="814">IF(BJ217="", "", BJ217-S217)</f>
        <v>1.7000000000000028</v>
      </c>
      <c r="BO217" s="483">
        <v>8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/>
      <c r="CA217" s="293">
        <v>1</v>
      </c>
      <c r="CB217" s="293"/>
      <c r="CC217" s="293">
        <v>1</v>
      </c>
      <c r="CD217" s="293"/>
      <c r="CE217" s="293"/>
      <c r="CF217" s="293"/>
      <c r="CG217" s="293"/>
      <c r="CH217" s="293"/>
      <c r="CI217" s="293"/>
      <c r="CJ217" s="294" t="s">
        <v>1725</v>
      </c>
      <c r="CK217" s="294"/>
      <c r="CL217" s="294"/>
      <c r="CM217" s="294"/>
      <c r="CN217" s="294"/>
      <c r="CO217" s="295"/>
      <c r="CP217" s="295"/>
      <c r="CQ217" s="295"/>
      <c r="CR217" s="296"/>
      <c r="CS217" s="297"/>
      <c r="CT217" s="297"/>
      <c r="CU217" s="297"/>
      <c r="CV217" s="297"/>
      <c r="CW217" s="297"/>
      <c r="CX217" s="297"/>
      <c r="CY217" s="297"/>
      <c r="CZ217" s="297"/>
      <c r="DA217" s="297"/>
      <c r="DB217" s="295"/>
      <c r="DC217" s="295"/>
      <c r="DD217" s="295"/>
      <c r="DE217" s="295"/>
    </row>
    <row r="218" spans="1:109" ht="21" customHeight="1" thickTop="1">
      <c r="A218" s="299">
        <v>216</v>
      </c>
      <c r="B218" s="300" t="s">
        <v>136</v>
      </c>
      <c r="C218" s="301" t="s">
        <v>791</v>
      </c>
      <c r="D218" s="302" t="s">
        <v>42</v>
      </c>
      <c r="E218" s="303" t="s">
        <v>78</v>
      </c>
      <c r="F218" s="304">
        <f>9-LEN(E218)-LEN(SUBSTITUTE(E218,"★",""))</f>
        <v>4</v>
      </c>
      <c r="G218" s="305" t="s">
        <v>74</v>
      </c>
      <c r="H218" s="306">
        <v>40</v>
      </c>
      <c r="I218" s="306">
        <v>13</v>
      </c>
      <c r="J218" s="306">
        <v>16</v>
      </c>
      <c r="K218" s="306">
        <v>25</v>
      </c>
      <c r="L218" s="306">
        <v>39</v>
      </c>
      <c r="M218" s="306" t="s">
        <v>59</v>
      </c>
      <c r="N218" s="307">
        <f t="shared" si="520"/>
        <v>133</v>
      </c>
      <c r="O218" s="308">
        <v>3957</v>
      </c>
      <c r="P218" s="309">
        <v>381.7</v>
      </c>
      <c r="Q218" s="310">
        <v>81.38</v>
      </c>
      <c r="R218" s="310">
        <v>43.38</v>
      </c>
      <c r="S218" s="310">
        <v>65.89</v>
      </c>
      <c r="T218" s="310">
        <v>6.3</v>
      </c>
      <c r="U218" s="311">
        <v>4600</v>
      </c>
      <c r="V218" s="312">
        <f>VLOOKUP($U218,计算辅助页面!$Z$5:$AM$26,COLUMN()-20,0)</f>
        <v>7500</v>
      </c>
      <c r="W218" s="312">
        <f>VLOOKUP($U218,计算辅助页面!$Z$5:$AM$26,COLUMN()-20,0)</f>
        <v>12000</v>
      </c>
      <c r="X218" s="307">
        <f>VLOOKUP($U218,计算辅助页面!$Z$5:$AM$26,COLUMN()-20,0)</f>
        <v>18000</v>
      </c>
      <c r="Y218" s="307">
        <f>VLOOKUP($U218,计算辅助页面!$Z$5:$AM$26,COLUMN()-20,0)</f>
        <v>26000</v>
      </c>
      <c r="Z218" s="313">
        <f>VLOOKUP($U218,计算辅助页面!$Z$5:$AM$26,COLUMN()-20,0)</f>
        <v>36500</v>
      </c>
      <c r="AA218" s="307">
        <f>VLOOKUP($U218,计算辅助页面!$Z$5:$AM$26,COLUMN()-20,0)</f>
        <v>51000</v>
      </c>
      <c r="AB218" s="307">
        <f>VLOOKUP($U218,计算辅助页面!$Z$5:$AM$26,COLUMN()-20,0)</f>
        <v>71500</v>
      </c>
      <c r="AC218" s="307">
        <f>VLOOKUP($U218,计算辅助页面!$Z$5:$AM$26,COLUMN()-20,0)</f>
        <v>100000</v>
      </c>
      <c r="AD218" s="307">
        <f>VLOOKUP($U218,计算辅助页面!$Z$5:$AM$26,COLUMN()-20,0)</f>
        <v>140000</v>
      </c>
      <c r="AE218" s="307">
        <f>VLOOKUP($U218,计算辅助页面!$Z$5:$AM$26,COLUMN()-20,0)</f>
        <v>196000</v>
      </c>
      <c r="AF218" s="307">
        <f>VLOOKUP($U218,计算辅助页面!$Z$5:$AM$26,COLUMN()-20,0)</f>
        <v>274000</v>
      </c>
      <c r="AG218" s="307" t="str">
        <f>VLOOKUP($U218,计算辅助页面!$Z$5:$AM$26,COLUMN()-20,0)</f>
        <v>×</v>
      </c>
      <c r="AH218" s="304">
        <f>VLOOKUP($U218,计算辅助页面!$Z$5:$AM$26,COLUMN()-20,0)</f>
        <v>3748400</v>
      </c>
      <c r="AI218" s="314">
        <v>35000</v>
      </c>
      <c r="AJ218" s="315">
        <f>VLOOKUP(D218&amp;E218,计算辅助页面!$V$5:$Y$18,2,0)</f>
        <v>7</v>
      </c>
      <c r="AK218" s="316">
        <f t="shared" si="770"/>
        <v>70000</v>
      </c>
      <c r="AL218" s="316">
        <f>VLOOKUP(D218&amp;E218,计算辅助页面!$V$5:$Y$18,3,0)</f>
        <v>5</v>
      </c>
      <c r="AM218" s="317">
        <f t="shared" si="771"/>
        <v>210000</v>
      </c>
      <c r="AN218" s="317">
        <f>VLOOKUP(D218&amp;E218,计算辅助页面!$V$5:$Y$18,4,0)</f>
        <v>3</v>
      </c>
      <c r="AO218" s="304">
        <f t="shared" si="772"/>
        <v>4900000</v>
      </c>
      <c r="AP218" s="318">
        <f t="shared" si="611"/>
        <v>8648400</v>
      </c>
      <c r="AQ218" s="288" t="s">
        <v>1007</v>
      </c>
      <c r="AR218" s="289" t="str">
        <f t="shared" si="782"/>
        <v>Vulcano Titanium</v>
      </c>
      <c r="AS218" s="290" t="s">
        <v>596</v>
      </c>
      <c r="AT218" s="291" t="s">
        <v>671</v>
      </c>
      <c r="AU218" s="427" t="s">
        <v>703</v>
      </c>
      <c r="AV218" s="292">
        <v>13</v>
      </c>
      <c r="AW218" s="292">
        <v>397</v>
      </c>
      <c r="AY218" s="292">
        <v>533</v>
      </c>
      <c r="AZ218" s="292" t="s">
        <v>1417</v>
      </c>
      <c r="BA218" s="477">
        <v>114</v>
      </c>
      <c r="BB218" s="476">
        <v>1.3</v>
      </c>
      <c r="BC218" s="472">
        <v>0.62</v>
      </c>
      <c r="BD218" s="472">
        <v>0.88</v>
      </c>
      <c r="BE218" s="472">
        <v>1.31</v>
      </c>
      <c r="BF218" s="474">
        <f t="shared" si="797"/>
        <v>4071</v>
      </c>
      <c r="BG218" s="476">
        <f t="shared" ref="BG218" si="815">BB218+P218</f>
        <v>383</v>
      </c>
      <c r="BH218" s="480">
        <f t="shared" ref="BH218" si="816">BC218+Q218</f>
        <v>82</v>
      </c>
      <c r="BI218" s="480">
        <f t="shared" ref="BI218" si="817">BD218+R218</f>
        <v>44.260000000000005</v>
      </c>
      <c r="BJ218" s="480">
        <f t="shared" ref="BJ218" si="818">BE218+S218</f>
        <v>67.2</v>
      </c>
      <c r="BK218" s="473">
        <f t="shared" si="511"/>
        <v>1.3000000000000114</v>
      </c>
      <c r="BL218" s="473">
        <f t="shared" si="512"/>
        <v>0.62000000000000455</v>
      </c>
      <c r="BM218" s="473">
        <f t="shared" si="513"/>
        <v>0.88000000000000256</v>
      </c>
      <c r="BN218" s="473">
        <f t="shared" si="514"/>
        <v>1.3100000000000023</v>
      </c>
      <c r="BO218" s="483">
        <v>4</v>
      </c>
      <c r="BP218" s="293"/>
      <c r="BQ218" s="293"/>
      <c r="BR218" s="293">
        <v>1</v>
      </c>
      <c r="BS218" s="293">
        <v>1</v>
      </c>
      <c r="BT218" s="293"/>
      <c r="BU218" s="293">
        <v>1</v>
      </c>
      <c r="BV218" s="293"/>
      <c r="BW218" s="293"/>
      <c r="BX218" s="293"/>
      <c r="BY218" s="293"/>
      <c r="BZ218" s="293"/>
      <c r="CA218" s="293"/>
      <c r="CB218" s="293"/>
      <c r="CC218" s="293"/>
      <c r="CD218" s="293"/>
      <c r="CE218" s="293"/>
      <c r="CF218" s="293">
        <v>1</v>
      </c>
      <c r="CG218" s="293"/>
      <c r="CH218" s="293"/>
      <c r="CI218" s="293">
        <v>1</v>
      </c>
      <c r="CJ218" s="294" t="s">
        <v>137</v>
      </c>
      <c r="CK218" s="294"/>
      <c r="CL218" s="294"/>
      <c r="CM218" s="294"/>
      <c r="CN218" s="294"/>
      <c r="CO218" s="295"/>
      <c r="CP218" s="295"/>
      <c r="CQ218" s="295"/>
      <c r="CR218" s="296">
        <v>370</v>
      </c>
      <c r="CS218" s="297">
        <v>75.7</v>
      </c>
      <c r="CT218" s="297">
        <v>35.26</v>
      </c>
      <c r="CU218" s="297">
        <v>53.84</v>
      </c>
      <c r="CV218" s="297">
        <f t="shared" si="802"/>
        <v>11.699999999999989</v>
      </c>
      <c r="CW218" s="297">
        <f t="shared" si="802"/>
        <v>5.6799999999999926</v>
      </c>
      <c r="CX218" s="297">
        <f t="shared" si="802"/>
        <v>8.1200000000000045</v>
      </c>
      <c r="CY218" s="297">
        <f t="shared" si="802"/>
        <v>12.049999999999997</v>
      </c>
      <c r="CZ218" s="297">
        <f>SUM(CV218:CY218)</f>
        <v>37.549999999999983</v>
      </c>
      <c r="DA218" s="297">
        <f>0.32*(P218-CR218)+1.75*(Q218-CS218)+1.13*(R218-CT218)+1.28*(S218-CU218)</f>
        <v>38.283599999999979</v>
      </c>
      <c r="DB218" s="295" t="s">
        <v>1805</v>
      </c>
      <c r="DC218" s="295">
        <v>4</v>
      </c>
      <c r="DD218" s="295"/>
      <c r="DE218" s="295"/>
    </row>
    <row r="219" spans="1:109" ht="21" customHeight="1" thickBot="1">
      <c r="A219" s="299">
        <v>217</v>
      </c>
      <c r="B219" s="300" t="s">
        <v>138</v>
      </c>
      <c r="C219" s="301" t="s">
        <v>792</v>
      </c>
      <c r="D219" s="302" t="s">
        <v>42</v>
      </c>
      <c r="E219" s="303" t="s">
        <v>171</v>
      </c>
      <c r="F219" s="304">
        <f>9-LEN(E219)-LEN(SUBSTITUTE(E219,"★",""))</f>
        <v>4</v>
      </c>
      <c r="G219" s="305" t="s">
        <v>74</v>
      </c>
      <c r="H219" s="306">
        <v>40</v>
      </c>
      <c r="I219" s="306">
        <v>13</v>
      </c>
      <c r="J219" s="306">
        <v>16</v>
      </c>
      <c r="K219" s="306">
        <v>25</v>
      </c>
      <c r="L219" s="306">
        <v>39</v>
      </c>
      <c r="M219" s="306" t="s">
        <v>59</v>
      </c>
      <c r="N219" s="307">
        <f t="shared" si="520"/>
        <v>133</v>
      </c>
      <c r="O219" s="308">
        <v>4083</v>
      </c>
      <c r="P219" s="309">
        <v>407.5</v>
      </c>
      <c r="Q219" s="310">
        <v>80.48</v>
      </c>
      <c r="R219" s="310">
        <v>40.97</v>
      </c>
      <c r="S219" s="310">
        <v>58.26</v>
      </c>
      <c r="T219" s="310">
        <v>5.25</v>
      </c>
      <c r="U219" s="311">
        <v>4600</v>
      </c>
      <c r="V219" s="312">
        <f>VLOOKUP($U219,计算辅助页面!$Z$5:$AM$26,COLUMN()-20,0)</f>
        <v>7500</v>
      </c>
      <c r="W219" s="312">
        <f>VLOOKUP($U219,计算辅助页面!$Z$5:$AM$26,COLUMN()-20,0)</f>
        <v>12000</v>
      </c>
      <c r="X219" s="307">
        <f>VLOOKUP($U219,计算辅助页面!$Z$5:$AM$26,COLUMN()-20,0)</f>
        <v>18000</v>
      </c>
      <c r="Y219" s="307">
        <f>VLOOKUP($U219,计算辅助页面!$Z$5:$AM$26,COLUMN()-20,0)</f>
        <v>26000</v>
      </c>
      <c r="Z219" s="313">
        <f>VLOOKUP($U219,计算辅助页面!$Z$5:$AM$26,COLUMN()-20,0)</f>
        <v>36500</v>
      </c>
      <c r="AA219" s="307">
        <f>VLOOKUP($U219,计算辅助页面!$Z$5:$AM$26,COLUMN()-20,0)</f>
        <v>51000</v>
      </c>
      <c r="AB219" s="307">
        <f>VLOOKUP($U219,计算辅助页面!$Z$5:$AM$26,COLUMN()-20,0)</f>
        <v>71500</v>
      </c>
      <c r="AC219" s="307">
        <f>VLOOKUP($U219,计算辅助页面!$Z$5:$AM$26,COLUMN()-20,0)</f>
        <v>100000</v>
      </c>
      <c r="AD219" s="307">
        <f>VLOOKUP($U219,计算辅助页面!$Z$5:$AM$26,COLUMN()-20,0)</f>
        <v>140000</v>
      </c>
      <c r="AE219" s="307">
        <f>VLOOKUP($U219,计算辅助页面!$Z$5:$AM$26,COLUMN()-20,0)</f>
        <v>196000</v>
      </c>
      <c r="AF219" s="307">
        <f>VLOOKUP($U219,计算辅助页面!$Z$5:$AM$26,COLUMN()-20,0)</f>
        <v>274000</v>
      </c>
      <c r="AG219" s="307" t="str">
        <f>VLOOKUP($U219,计算辅助页面!$Z$5:$AM$26,COLUMN()-20,0)</f>
        <v>×</v>
      </c>
      <c r="AH219" s="304">
        <f>VLOOKUP($U219,计算辅助页面!$Z$5:$AM$26,COLUMN()-20,0)</f>
        <v>3748400</v>
      </c>
      <c r="AI219" s="314">
        <v>35000</v>
      </c>
      <c r="AJ219" s="315">
        <f>VLOOKUP(D219&amp;E219,计算辅助页面!$V$5:$Y$18,2,0)</f>
        <v>7</v>
      </c>
      <c r="AK219" s="316">
        <f t="shared" si="770"/>
        <v>70000</v>
      </c>
      <c r="AL219" s="316">
        <f>VLOOKUP(D219&amp;E219,计算辅助页面!$V$5:$Y$18,3,0)</f>
        <v>5</v>
      </c>
      <c r="AM219" s="317">
        <f t="shared" si="771"/>
        <v>210000</v>
      </c>
      <c r="AN219" s="317">
        <f>VLOOKUP(D219&amp;E219,计算辅助页面!$V$5:$Y$18,4,0)</f>
        <v>3</v>
      </c>
      <c r="AO219" s="304">
        <f t="shared" si="772"/>
        <v>4900000</v>
      </c>
      <c r="AP219" s="318">
        <f t="shared" si="611"/>
        <v>8648400</v>
      </c>
      <c r="AQ219" s="288" t="s">
        <v>569</v>
      </c>
      <c r="AR219" s="289" t="str">
        <f t="shared" si="782"/>
        <v>Lykan HyperSport</v>
      </c>
      <c r="AS219" s="290" t="s">
        <v>596</v>
      </c>
      <c r="AT219" s="291" t="s">
        <v>673</v>
      </c>
      <c r="AU219" s="427" t="s">
        <v>703</v>
      </c>
      <c r="AV219" s="292">
        <v>16</v>
      </c>
      <c r="AW219" s="292">
        <v>425</v>
      </c>
      <c r="AY219" s="292">
        <v>560</v>
      </c>
      <c r="AZ219" s="292" t="s">
        <v>1417</v>
      </c>
      <c r="BA219" s="481">
        <v>117</v>
      </c>
      <c r="BB219" s="476">
        <v>1.4</v>
      </c>
      <c r="BC219" s="472">
        <v>0.62</v>
      </c>
      <c r="BD219" s="472">
        <v>0.43</v>
      </c>
      <c r="BE219" s="472">
        <v>2.0099999999999998</v>
      </c>
      <c r="BF219" s="474">
        <f t="shared" si="797"/>
        <v>4200</v>
      </c>
      <c r="BG219" s="476">
        <f t="shared" ref="BG219" si="819">BB219+P219</f>
        <v>408.9</v>
      </c>
      <c r="BH219" s="480">
        <f t="shared" ref="BH219" si="820">BC219+Q219</f>
        <v>81.100000000000009</v>
      </c>
      <c r="BI219" s="480">
        <f t="shared" ref="BI219" si="821">BD219+R219</f>
        <v>41.4</v>
      </c>
      <c r="BJ219" s="480">
        <f t="shared" ref="BJ219" si="822">BE219+S219</f>
        <v>60.269999999999996</v>
      </c>
      <c r="BK219" s="473">
        <f t="shared" si="511"/>
        <v>1.3999999999999773</v>
      </c>
      <c r="BL219" s="473">
        <f t="shared" si="512"/>
        <v>0.62000000000000455</v>
      </c>
      <c r="BM219" s="473">
        <f t="shared" si="513"/>
        <v>0.42999999999999972</v>
      </c>
      <c r="BN219" s="473">
        <f t="shared" si="514"/>
        <v>2.009999999999998</v>
      </c>
      <c r="BO219" s="483">
        <v>1</v>
      </c>
      <c r="BP219" s="293"/>
      <c r="BQ219" s="293"/>
      <c r="BR219" s="293">
        <v>1</v>
      </c>
      <c r="BS219" s="293">
        <v>1</v>
      </c>
      <c r="BT219" s="293"/>
      <c r="BU219" s="293"/>
      <c r="BV219" s="293"/>
      <c r="BW219" s="293"/>
      <c r="BX219" s="293"/>
      <c r="BY219" s="293"/>
      <c r="BZ219" s="293"/>
      <c r="CA219" s="293"/>
      <c r="CB219" s="293"/>
      <c r="CC219" s="293"/>
      <c r="CD219" s="293"/>
      <c r="CE219" s="293"/>
      <c r="CF219" s="293"/>
      <c r="CG219" s="293"/>
      <c r="CH219" s="293"/>
      <c r="CI219" s="293">
        <v>1</v>
      </c>
      <c r="CJ219" s="294" t="s">
        <v>1525</v>
      </c>
      <c r="CK219" s="294"/>
      <c r="CL219" s="294"/>
      <c r="CM219" s="294"/>
      <c r="CN219" s="294"/>
      <c r="CO219" s="295"/>
      <c r="CP219" s="295"/>
      <c r="CQ219" s="295"/>
      <c r="CR219" s="296">
        <v>395</v>
      </c>
      <c r="CS219" s="297">
        <v>74.8</v>
      </c>
      <c r="CT219" s="297">
        <v>37</v>
      </c>
      <c r="CU219" s="297">
        <v>39.79</v>
      </c>
      <c r="CV219" s="297">
        <f t="shared" si="802"/>
        <v>12.5</v>
      </c>
      <c r="CW219" s="297">
        <f t="shared" si="802"/>
        <v>5.6800000000000068</v>
      </c>
      <c r="CX219" s="297">
        <f t="shared" si="802"/>
        <v>3.9699999999999989</v>
      </c>
      <c r="CY219" s="297">
        <f t="shared" si="802"/>
        <v>18.47</v>
      </c>
      <c r="CZ219" s="297">
        <f>SUM(CV219:CY219)</f>
        <v>40.620000000000005</v>
      </c>
      <c r="DA219" s="297">
        <f>0.32*(P219-CR219)+1.75*(Q219-CS219)+1.13*(R219-CT219)+1.28*(S219-CU219)</f>
        <v>42.067700000000016</v>
      </c>
      <c r="DB219" s="295" t="s">
        <v>1805</v>
      </c>
      <c r="DC219" s="295">
        <v>2</v>
      </c>
      <c r="DD219" s="295"/>
      <c r="DE219" s="295"/>
    </row>
    <row r="220" spans="1:109" ht="21" customHeight="1" thickBot="1">
      <c r="A220" s="268">
        <v>218</v>
      </c>
      <c r="B220" s="319" t="s">
        <v>1526</v>
      </c>
      <c r="C220" s="301" t="s">
        <v>1050</v>
      </c>
      <c r="D220" s="302" t="s">
        <v>42</v>
      </c>
      <c r="E220" s="303" t="s">
        <v>79</v>
      </c>
      <c r="F220" s="327"/>
      <c r="G220" s="328"/>
      <c r="H220" s="358" t="s">
        <v>407</v>
      </c>
      <c r="I220" s="320">
        <v>40</v>
      </c>
      <c r="J220" s="320">
        <v>45</v>
      </c>
      <c r="K220" s="320">
        <v>60</v>
      </c>
      <c r="L220" s="320">
        <v>70</v>
      </c>
      <c r="M220" s="320">
        <v>85</v>
      </c>
      <c r="N220" s="343">
        <f t="shared" si="520"/>
        <v>300</v>
      </c>
      <c r="O220" s="321">
        <v>4109</v>
      </c>
      <c r="P220" s="322">
        <v>400.3</v>
      </c>
      <c r="Q220" s="323">
        <v>77.91</v>
      </c>
      <c r="R220" s="323">
        <v>53.44</v>
      </c>
      <c r="S220" s="323">
        <v>59.94</v>
      </c>
      <c r="T220" s="323">
        <v>5.4</v>
      </c>
      <c r="U220" s="311">
        <v>23000</v>
      </c>
      <c r="V220" s="312">
        <f>VLOOKUP($U220,计算辅助页面!$Z$5:$AM$26,COLUMN()-20,0)</f>
        <v>37500</v>
      </c>
      <c r="W220" s="312">
        <f>VLOOKUP($U220,计算辅助页面!$Z$5:$AM$26,COLUMN()-20,0)</f>
        <v>60000</v>
      </c>
      <c r="X220" s="307">
        <f>VLOOKUP($U220,计算辅助页面!$Z$5:$AM$26,COLUMN()-20,0)</f>
        <v>90000</v>
      </c>
      <c r="Y220" s="307">
        <f>VLOOKUP($U220,计算辅助页面!$Z$5:$AM$26,COLUMN()-20,0)</f>
        <v>130000</v>
      </c>
      <c r="Z220" s="313">
        <f>VLOOKUP($U220,计算辅助页面!$Z$5:$AM$26,COLUMN()-20,0)</f>
        <v>182000</v>
      </c>
      <c r="AA220" s="307">
        <f>VLOOKUP($U220,计算辅助页面!$Z$5:$AM$26,COLUMN()-20,0)</f>
        <v>255000</v>
      </c>
      <c r="AB220" s="307">
        <f>VLOOKUP($U220,计算辅助页面!$Z$5:$AM$26,COLUMN()-20,0)</f>
        <v>356500</v>
      </c>
      <c r="AC220" s="307">
        <f>VLOOKUP($U220,计算辅助页面!$Z$5:$AM$26,COLUMN()-20,0)</f>
        <v>499500</v>
      </c>
      <c r="AD220" s="307">
        <f>VLOOKUP($U220,计算辅助页面!$Z$5:$AM$26,COLUMN()-20,0)</f>
        <v>699000</v>
      </c>
      <c r="AE220" s="307">
        <f>VLOOKUP($U220,计算辅助页面!$Z$5:$AM$26,COLUMN()-20,0)</f>
        <v>979000</v>
      </c>
      <c r="AF220" s="307">
        <f>VLOOKUP($U220,计算辅助页面!$Z$5:$AM$26,COLUMN()-20,0)</f>
        <v>1370000</v>
      </c>
      <c r="AG220" s="307">
        <f>VLOOKUP($U220,计算辅助页面!$Z$5:$AM$26,COLUMN()-20,0)</f>
        <v>2250000</v>
      </c>
      <c r="AH220" s="304">
        <f>VLOOKUP($U220,计算辅助页面!$Z$5:$AM$26,COLUMN()-20,0)</f>
        <v>27726000</v>
      </c>
      <c r="AI220" s="314">
        <v>45000</v>
      </c>
      <c r="AJ220" s="315">
        <f>VLOOKUP(D220&amp;E220,计算辅助页面!$V$5:$Y$18,2,0)</f>
        <v>7</v>
      </c>
      <c r="AK220" s="316">
        <f t="shared" si="770"/>
        <v>90000</v>
      </c>
      <c r="AL220" s="316">
        <f>VLOOKUP(D220&amp;E220,计算辅助页面!$V$5:$Y$18,3,0)</f>
        <v>5</v>
      </c>
      <c r="AM220" s="317">
        <f t="shared" si="771"/>
        <v>270000</v>
      </c>
      <c r="AN220" s="317">
        <f>VLOOKUP(D220&amp;E220,计算辅助页面!$V$5:$Y$18,4,0)</f>
        <v>4</v>
      </c>
      <c r="AO220" s="304">
        <f t="shared" si="772"/>
        <v>7380000</v>
      </c>
      <c r="AP220" s="318">
        <f t="shared" si="611"/>
        <v>35106000</v>
      </c>
      <c r="AQ220" s="288" t="s">
        <v>1051</v>
      </c>
      <c r="AR220" s="289" t="str">
        <f t="shared" si="782"/>
        <v>Tachyon Speed🔑</v>
      </c>
      <c r="AS220" s="290" t="s">
        <v>1041</v>
      </c>
      <c r="AT220" s="291" t="s">
        <v>1052</v>
      </c>
      <c r="AU220" s="427" t="s">
        <v>703</v>
      </c>
      <c r="AW220" s="292">
        <v>416</v>
      </c>
      <c r="AY220" s="292">
        <v>555</v>
      </c>
      <c r="AZ220" s="292" t="s">
        <v>1076</v>
      </c>
      <c r="BA220" s="481">
        <v>117</v>
      </c>
      <c r="BB220" s="476">
        <v>1.2</v>
      </c>
      <c r="BC220" s="472">
        <v>0.49</v>
      </c>
      <c r="BD220" s="472">
        <v>0.94</v>
      </c>
      <c r="BE220" s="472">
        <v>1.77</v>
      </c>
      <c r="BF220" s="474">
        <f t="shared" si="797"/>
        <v>4226</v>
      </c>
      <c r="BG220" s="476">
        <f t="shared" ref="BG220:BG221" si="823">BB220+P220</f>
        <v>401.5</v>
      </c>
      <c r="BH220" s="480">
        <f t="shared" ref="BH220:BH221" si="824">BC220+Q220</f>
        <v>78.399999999999991</v>
      </c>
      <c r="BI220" s="480">
        <f t="shared" ref="BI220:BI221" si="825">BD220+R220</f>
        <v>54.379999999999995</v>
      </c>
      <c r="BJ220" s="480">
        <f t="shared" ref="BJ220:BJ221" si="826">BE220+S220</f>
        <v>61.71</v>
      </c>
      <c r="BK220" s="473">
        <f t="shared" si="511"/>
        <v>1.1999999999999886</v>
      </c>
      <c r="BL220" s="473">
        <f t="shared" si="512"/>
        <v>0.48999999999999488</v>
      </c>
      <c r="BM220" s="473">
        <f t="shared" si="513"/>
        <v>0.93999999999999773</v>
      </c>
      <c r="BN220" s="473">
        <f t="shared" si="514"/>
        <v>1.7700000000000031</v>
      </c>
      <c r="BO220" s="483">
        <v>1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/>
      <c r="CA220" s="293">
        <v>1</v>
      </c>
      <c r="CB220" s="293"/>
      <c r="CC220" s="293">
        <v>1</v>
      </c>
      <c r="CD220" s="293">
        <v>1</v>
      </c>
      <c r="CE220" s="293"/>
      <c r="CF220" s="293"/>
      <c r="CG220" s="293"/>
      <c r="CH220" s="293"/>
      <c r="CI220" s="293"/>
      <c r="CJ220" s="294" t="s">
        <v>1050</v>
      </c>
      <c r="CK220" s="294"/>
      <c r="CL220" s="294"/>
      <c r="CM220" s="294"/>
      <c r="CN220" s="294"/>
      <c r="CO220" s="295"/>
      <c r="CP220" s="295"/>
      <c r="CQ220" s="295"/>
      <c r="CR220" s="296"/>
      <c r="CS220" s="297"/>
      <c r="CT220" s="297"/>
      <c r="CU220" s="297"/>
      <c r="CV220" s="297"/>
      <c r="CW220" s="297"/>
      <c r="CX220" s="297"/>
      <c r="CY220" s="297"/>
      <c r="CZ220" s="297"/>
      <c r="DA220" s="297"/>
      <c r="DB220" s="295" t="s">
        <v>1805</v>
      </c>
      <c r="DC220" s="295">
        <v>2</v>
      </c>
      <c r="DD220" s="295"/>
      <c r="DE220" s="295"/>
    </row>
    <row r="221" spans="1:109" ht="21" customHeight="1">
      <c r="A221" s="299">
        <v>219</v>
      </c>
      <c r="B221" s="319" t="s">
        <v>504</v>
      </c>
      <c r="C221" s="301" t="s">
        <v>793</v>
      </c>
      <c r="D221" s="302" t="s">
        <v>42</v>
      </c>
      <c r="E221" s="303" t="s">
        <v>79</v>
      </c>
      <c r="F221" s="304">
        <f>9-LEN(E221)-LEN(SUBSTITUTE(E221,"★",""))</f>
        <v>3</v>
      </c>
      <c r="G221" s="305" t="s">
        <v>77</v>
      </c>
      <c r="H221" s="306">
        <v>60</v>
      </c>
      <c r="I221" s="306">
        <v>13</v>
      </c>
      <c r="J221" s="306">
        <v>16</v>
      </c>
      <c r="K221" s="306">
        <v>25</v>
      </c>
      <c r="L221" s="306">
        <v>38</v>
      </c>
      <c r="M221" s="306">
        <v>48</v>
      </c>
      <c r="N221" s="307">
        <f t="shared" si="520"/>
        <v>200</v>
      </c>
      <c r="O221" s="321">
        <v>4148</v>
      </c>
      <c r="P221" s="322">
        <v>370.2</v>
      </c>
      <c r="Q221" s="323">
        <v>81.2</v>
      </c>
      <c r="R221" s="323">
        <v>62.39</v>
      </c>
      <c r="S221" s="323">
        <v>78.790000000000006</v>
      </c>
      <c r="T221" s="323">
        <v>8.82</v>
      </c>
      <c r="U221" s="311">
        <v>23000</v>
      </c>
      <c r="V221" s="312">
        <f>VLOOKUP($U221,计算辅助页面!$Z$5:$AM$26,COLUMN()-20,0)</f>
        <v>37500</v>
      </c>
      <c r="W221" s="312">
        <f>VLOOKUP($U221,计算辅助页面!$Z$5:$AM$26,COLUMN()-20,0)</f>
        <v>60000</v>
      </c>
      <c r="X221" s="307">
        <f>VLOOKUP($U221,计算辅助页面!$Z$5:$AM$26,COLUMN()-20,0)</f>
        <v>90000</v>
      </c>
      <c r="Y221" s="307">
        <f>VLOOKUP($U221,计算辅助页面!$Z$5:$AM$26,COLUMN()-20,0)</f>
        <v>130000</v>
      </c>
      <c r="Z221" s="313">
        <f>VLOOKUP($U221,计算辅助页面!$Z$5:$AM$26,COLUMN()-20,0)</f>
        <v>182000</v>
      </c>
      <c r="AA221" s="307">
        <f>VLOOKUP($U221,计算辅助页面!$Z$5:$AM$26,COLUMN()-20,0)</f>
        <v>255000</v>
      </c>
      <c r="AB221" s="307">
        <f>VLOOKUP($U221,计算辅助页面!$Z$5:$AM$26,COLUMN()-20,0)</f>
        <v>356500</v>
      </c>
      <c r="AC221" s="307">
        <f>VLOOKUP($U221,计算辅助页面!$Z$5:$AM$26,COLUMN()-20,0)</f>
        <v>499500</v>
      </c>
      <c r="AD221" s="307">
        <f>VLOOKUP($U221,计算辅助页面!$Z$5:$AM$26,COLUMN()-20,0)</f>
        <v>699000</v>
      </c>
      <c r="AE221" s="307">
        <f>VLOOKUP($U221,计算辅助页面!$Z$5:$AM$26,COLUMN()-20,0)</f>
        <v>979000</v>
      </c>
      <c r="AF221" s="307">
        <f>VLOOKUP($U221,计算辅助页面!$Z$5:$AM$26,COLUMN()-20,0)</f>
        <v>1370000</v>
      </c>
      <c r="AG221" s="307">
        <f>VLOOKUP($U221,计算辅助页面!$Z$5:$AM$26,COLUMN()-20,0)</f>
        <v>2250000</v>
      </c>
      <c r="AH221" s="304">
        <f>VLOOKUP($U221,计算辅助页面!$Z$5:$AM$26,COLUMN()-20,0)</f>
        <v>27726000</v>
      </c>
      <c r="AI221" s="314">
        <v>45000</v>
      </c>
      <c r="AJ221" s="315">
        <f>VLOOKUP(D221&amp;E221,计算辅助页面!$V$5:$Y$18,2,0)</f>
        <v>7</v>
      </c>
      <c r="AK221" s="316">
        <f t="shared" si="770"/>
        <v>90000</v>
      </c>
      <c r="AL221" s="316">
        <f>VLOOKUP(D221&amp;E221,计算辅助页面!$V$5:$Y$18,3,0)</f>
        <v>5</v>
      </c>
      <c r="AM221" s="317">
        <f t="shared" si="771"/>
        <v>270000</v>
      </c>
      <c r="AN221" s="317">
        <f>VLOOKUP(D221&amp;E221,计算辅助页面!$V$5:$Y$18,4,0)</f>
        <v>4</v>
      </c>
      <c r="AO221" s="304">
        <f t="shared" si="772"/>
        <v>7380000</v>
      </c>
      <c r="AP221" s="318">
        <f t="shared" si="611"/>
        <v>35106000</v>
      </c>
      <c r="AQ221" s="288" t="s">
        <v>565</v>
      </c>
      <c r="AR221" s="289" t="str">
        <f t="shared" si="782"/>
        <v>Veneno</v>
      </c>
      <c r="AS221" s="290" t="s">
        <v>930</v>
      </c>
      <c r="AT221" s="291" t="s">
        <v>688</v>
      </c>
      <c r="AU221" s="427" t="s">
        <v>703</v>
      </c>
      <c r="AV221" s="292">
        <v>51</v>
      </c>
      <c r="AW221" s="292">
        <v>387</v>
      </c>
      <c r="AY221" s="292">
        <v>516</v>
      </c>
      <c r="AZ221" s="292" t="s">
        <v>1112</v>
      </c>
      <c r="BA221" s="477">
        <v>118</v>
      </c>
      <c r="BB221" s="476">
        <v>1.7</v>
      </c>
      <c r="BC221" s="472">
        <v>0.8</v>
      </c>
      <c r="BD221" s="472">
        <v>0.97</v>
      </c>
      <c r="BE221" s="472">
        <v>1.89</v>
      </c>
      <c r="BF221" s="474">
        <f t="shared" si="797"/>
        <v>4266</v>
      </c>
      <c r="BG221" s="476">
        <f t="shared" si="823"/>
        <v>371.9</v>
      </c>
      <c r="BH221" s="480">
        <f t="shared" si="824"/>
        <v>82</v>
      </c>
      <c r="BI221" s="480">
        <f t="shared" si="825"/>
        <v>63.36</v>
      </c>
      <c r="BJ221" s="480">
        <f t="shared" si="826"/>
        <v>80.680000000000007</v>
      </c>
      <c r="BK221" s="473">
        <f t="shared" si="511"/>
        <v>1.6999999999999886</v>
      </c>
      <c r="BL221" s="473">
        <f t="shared" si="512"/>
        <v>0.79999999999999716</v>
      </c>
      <c r="BM221" s="473">
        <f t="shared" si="513"/>
        <v>0.96999999999999886</v>
      </c>
      <c r="BN221" s="473">
        <f t="shared" si="514"/>
        <v>1.8900000000000006</v>
      </c>
      <c r="BO221" s="483">
        <v>9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>
        <v>1</v>
      </c>
      <c r="CA221" s="293"/>
      <c r="CB221" s="293"/>
      <c r="CC221" s="293"/>
      <c r="CD221" s="293">
        <v>1</v>
      </c>
      <c r="CE221" s="293"/>
      <c r="CF221" s="293"/>
      <c r="CG221" s="293"/>
      <c r="CH221" s="293"/>
      <c r="CI221" s="293"/>
      <c r="CJ221" s="294" t="s">
        <v>1527</v>
      </c>
      <c r="CK221" s="294"/>
      <c r="CL221" s="294"/>
      <c r="CM221" s="294"/>
      <c r="CN221" s="294"/>
      <c r="CO221" s="295"/>
      <c r="CP221" s="295"/>
      <c r="CQ221" s="295"/>
      <c r="CR221" s="296">
        <v>355</v>
      </c>
      <c r="CS221" s="297">
        <v>73.900000000000006</v>
      </c>
      <c r="CT221" s="297">
        <v>53.52</v>
      </c>
      <c r="CU221" s="297">
        <v>61.51</v>
      </c>
      <c r="CV221" s="297">
        <f>P221-CR221</f>
        <v>15.199999999999989</v>
      </c>
      <c r="CW221" s="297">
        <f>Q221-CS221</f>
        <v>7.2999999999999972</v>
      </c>
      <c r="CX221" s="297">
        <f>R221-CT221</f>
        <v>8.8699999999999974</v>
      </c>
      <c r="CY221" s="297">
        <f>S221-CU221</f>
        <v>17.280000000000008</v>
      </c>
      <c r="CZ221" s="297">
        <f>SUM(CV221:CY221)</f>
        <v>48.649999999999991</v>
      </c>
      <c r="DA221" s="297">
        <f>0.32*(P221-CR221)+1.75*(Q221-CS221)+1.13*(R221-CT221)+1.28*(S221-CU221)</f>
        <v>49.780500000000004</v>
      </c>
      <c r="DB221" s="295" t="s">
        <v>1805</v>
      </c>
      <c r="DC221" s="295">
        <v>1</v>
      </c>
      <c r="DD221" s="295"/>
      <c r="DE221" s="295"/>
    </row>
    <row r="222" spans="1:109" ht="21" customHeight="1" thickBot="1">
      <c r="A222" s="299">
        <v>220</v>
      </c>
      <c r="B222" s="319" t="s">
        <v>1609</v>
      </c>
      <c r="C222" s="301" t="s">
        <v>1610</v>
      </c>
      <c r="D222" s="302" t="s">
        <v>42</v>
      </c>
      <c r="E222" s="303" t="s">
        <v>79</v>
      </c>
      <c r="F222" s="327"/>
      <c r="G222" s="328"/>
      <c r="H222" s="320">
        <v>85</v>
      </c>
      <c r="I222" s="320">
        <v>25</v>
      </c>
      <c r="J222" s="320">
        <v>29</v>
      </c>
      <c r="K222" s="320">
        <v>38</v>
      </c>
      <c r="L222" s="320">
        <v>54</v>
      </c>
      <c r="M222" s="320">
        <v>69</v>
      </c>
      <c r="N222" s="307">
        <f t="shared" ref="N222" si="827">IF(COUNTBLANK(H222:M222),"",SUM(H222:M222))</f>
        <v>300</v>
      </c>
      <c r="O222" s="321">
        <v>4161</v>
      </c>
      <c r="P222" s="322">
        <v>391.1</v>
      </c>
      <c r="Q222" s="323">
        <v>81.47</v>
      </c>
      <c r="R222" s="323">
        <v>52.12</v>
      </c>
      <c r="S222" s="323">
        <v>46.85</v>
      </c>
      <c r="T222" s="323">
        <v>4.5</v>
      </c>
      <c r="U222" s="311">
        <v>23000</v>
      </c>
      <c r="V222" s="312">
        <f>VLOOKUP($U222,计算辅助页面!$Z$5:$AM$26,COLUMN()-20,0)</f>
        <v>37500</v>
      </c>
      <c r="W222" s="312">
        <f>VLOOKUP($U222,计算辅助页面!$Z$5:$AM$26,COLUMN()-20,0)</f>
        <v>60000</v>
      </c>
      <c r="X222" s="307">
        <f>VLOOKUP($U222,计算辅助页面!$Z$5:$AM$26,COLUMN()-20,0)</f>
        <v>90000</v>
      </c>
      <c r="Y222" s="307">
        <f>VLOOKUP($U222,计算辅助页面!$Z$5:$AM$26,COLUMN()-20,0)</f>
        <v>130000</v>
      </c>
      <c r="Z222" s="313">
        <f>VLOOKUP($U222,计算辅助页面!$Z$5:$AM$26,COLUMN()-20,0)</f>
        <v>182000</v>
      </c>
      <c r="AA222" s="307">
        <f>VLOOKUP($U222,计算辅助页面!$Z$5:$AM$26,COLUMN()-20,0)</f>
        <v>255000</v>
      </c>
      <c r="AB222" s="307">
        <f>VLOOKUP($U222,计算辅助页面!$Z$5:$AM$26,COLUMN()-20,0)</f>
        <v>356500</v>
      </c>
      <c r="AC222" s="307">
        <f>VLOOKUP($U222,计算辅助页面!$Z$5:$AM$26,COLUMN()-20,0)</f>
        <v>499500</v>
      </c>
      <c r="AD222" s="307">
        <f>VLOOKUP($U222,计算辅助页面!$Z$5:$AM$26,COLUMN()-20,0)</f>
        <v>699000</v>
      </c>
      <c r="AE222" s="307">
        <f>VLOOKUP($U222,计算辅助页面!$Z$5:$AM$26,COLUMN()-20,0)</f>
        <v>979000</v>
      </c>
      <c r="AF222" s="307">
        <f>VLOOKUP($U222,计算辅助页面!$Z$5:$AM$26,COLUMN()-20,0)</f>
        <v>1370000</v>
      </c>
      <c r="AG222" s="307">
        <f>VLOOKUP($U222,计算辅助页面!$Z$5:$AM$26,COLUMN()-20,0)</f>
        <v>2250000</v>
      </c>
      <c r="AH222" s="304">
        <f>VLOOKUP($U222,计算辅助页面!$Z$5:$AM$26,COLUMN()-20,0)</f>
        <v>27726000</v>
      </c>
      <c r="AI222" s="314">
        <v>45000</v>
      </c>
      <c r="AJ222" s="315">
        <f>VLOOKUP(D222&amp;E222,计算辅助页面!$V$5:$Y$18,2,0)</f>
        <v>7</v>
      </c>
      <c r="AK222" s="316">
        <f t="shared" ref="AK222" si="828">IF(AI222,2*AI222,"")</f>
        <v>90000</v>
      </c>
      <c r="AL222" s="316">
        <f>VLOOKUP(D222&amp;E222,计算辅助页面!$V$5:$Y$18,3,0)</f>
        <v>5</v>
      </c>
      <c r="AM222" s="317">
        <f t="shared" ref="AM222" si="829">IF(AN222="×",AN222,IF(AI222,6*AI222,""))</f>
        <v>270000</v>
      </c>
      <c r="AN222" s="317">
        <f>VLOOKUP(D222&amp;E222,计算辅助页面!$V$5:$Y$18,4,0)</f>
        <v>4</v>
      </c>
      <c r="AO222" s="304">
        <f t="shared" ref="AO222" si="830">IF(AI222,IF(AN222="×",4*(AI222*AJ222+AK222*AL222),4*(AI222*AJ222+AK222*AL222+AM222*AN222)),"")</f>
        <v>7380000</v>
      </c>
      <c r="AP222" s="318">
        <f t="shared" ref="AP222" si="831">IF(AND(AH222,AO222),AO222+AH222,"")</f>
        <v>35106000</v>
      </c>
      <c r="AQ222" s="288" t="s">
        <v>1026</v>
      </c>
      <c r="AR222" s="289" t="str">
        <f t="shared" si="782"/>
        <v>GT</v>
      </c>
      <c r="AS222" s="290" t="s">
        <v>1600</v>
      </c>
      <c r="AT222" s="291" t="s">
        <v>1611</v>
      </c>
      <c r="AU222" s="427" t="s">
        <v>703</v>
      </c>
      <c r="AW222" s="292">
        <v>406</v>
      </c>
      <c r="AY222" s="292">
        <v>549</v>
      </c>
      <c r="AZ222" s="292" t="s">
        <v>1619</v>
      </c>
      <c r="BA222" s="481">
        <f>BF222-O222</f>
        <v>118</v>
      </c>
      <c r="BB222" s="476">
        <f>BK222</f>
        <v>1.1999999999999886</v>
      </c>
      <c r="BC222" s="472">
        <f t="shared" ref="BC222" si="832">BL222</f>
        <v>0.53000000000000114</v>
      </c>
      <c r="BD222" s="472">
        <f t="shared" ref="BD222" si="833">BM222</f>
        <v>1.3200000000000003</v>
      </c>
      <c r="BE222" s="472">
        <f t="shared" ref="BE222" si="834">BN222</f>
        <v>1.6000000000000014</v>
      </c>
      <c r="BF222" s="474">
        <v>4279</v>
      </c>
      <c r="BG222" s="476">
        <v>392.3</v>
      </c>
      <c r="BH222" s="480">
        <v>82</v>
      </c>
      <c r="BI222" s="480">
        <v>53.44</v>
      </c>
      <c r="BJ222" s="480">
        <v>48.45</v>
      </c>
      <c r="BK222" s="473">
        <f t="shared" si="511"/>
        <v>1.1999999999999886</v>
      </c>
      <c r="BL222" s="473">
        <f t="shared" si="512"/>
        <v>0.53000000000000114</v>
      </c>
      <c r="BM222" s="473">
        <f t="shared" si="513"/>
        <v>1.3200000000000003</v>
      </c>
      <c r="BN222" s="473">
        <f t="shared" si="514"/>
        <v>1.6000000000000014</v>
      </c>
      <c r="BO222" s="483">
        <v>1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/>
      <c r="CA222" s="293"/>
      <c r="CB222" s="293"/>
      <c r="CC222" s="293"/>
      <c r="CD222" s="293"/>
      <c r="CE222" s="293"/>
      <c r="CF222" s="293"/>
      <c r="CG222" s="293"/>
      <c r="CH222" s="293"/>
      <c r="CI222" s="293"/>
      <c r="CJ222" s="294"/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 t="s">
        <v>1805</v>
      </c>
      <c r="DC222" s="295">
        <v>1</v>
      </c>
      <c r="DD222" s="295"/>
      <c r="DE222" s="295"/>
    </row>
    <row r="223" spans="1:109" ht="21" customHeight="1" thickBot="1">
      <c r="A223" s="268">
        <v>221</v>
      </c>
      <c r="B223" s="319" t="s">
        <v>1528</v>
      </c>
      <c r="C223" s="301" t="s">
        <v>1104</v>
      </c>
      <c r="D223" s="302" t="s">
        <v>42</v>
      </c>
      <c r="E223" s="303" t="s">
        <v>79</v>
      </c>
      <c r="F223" s="327"/>
      <c r="G223" s="328"/>
      <c r="H223" s="358" t="s">
        <v>407</v>
      </c>
      <c r="I223" s="320">
        <v>40</v>
      </c>
      <c r="J223" s="320">
        <v>45</v>
      </c>
      <c r="K223" s="320">
        <v>60</v>
      </c>
      <c r="L223" s="320">
        <v>70</v>
      </c>
      <c r="M223" s="320">
        <v>85</v>
      </c>
      <c r="N223" s="343">
        <f t="shared" si="520"/>
        <v>300</v>
      </c>
      <c r="O223" s="321">
        <v>4173</v>
      </c>
      <c r="P223" s="322">
        <v>383.2</v>
      </c>
      <c r="Q223" s="323">
        <v>75.17</v>
      </c>
      <c r="R223" s="323">
        <v>60.57</v>
      </c>
      <c r="S223" s="323">
        <v>82.21</v>
      </c>
      <c r="T223" s="323"/>
      <c r="U223" s="311">
        <v>23000</v>
      </c>
      <c r="V223" s="312">
        <f>VLOOKUP($U223,计算辅助页面!$Z$5:$AM$26,COLUMN()-20,0)</f>
        <v>37500</v>
      </c>
      <c r="W223" s="312">
        <f>VLOOKUP($U223,计算辅助页面!$Z$5:$AM$26,COLUMN()-20,0)</f>
        <v>60000</v>
      </c>
      <c r="X223" s="307">
        <f>VLOOKUP($U223,计算辅助页面!$Z$5:$AM$26,COLUMN()-20,0)</f>
        <v>90000</v>
      </c>
      <c r="Y223" s="307">
        <f>VLOOKUP($U223,计算辅助页面!$Z$5:$AM$26,COLUMN()-20,0)</f>
        <v>130000</v>
      </c>
      <c r="Z223" s="313">
        <f>VLOOKUP($U223,计算辅助页面!$Z$5:$AM$26,COLUMN()-20,0)</f>
        <v>182000</v>
      </c>
      <c r="AA223" s="307">
        <f>VLOOKUP($U223,计算辅助页面!$Z$5:$AM$26,COLUMN()-20,0)</f>
        <v>255000</v>
      </c>
      <c r="AB223" s="307">
        <f>VLOOKUP($U223,计算辅助页面!$Z$5:$AM$26,COLUMN()-20,0)</f>
        <v>356500</v>
      </c>
      <c r="AC223" s="307">
        <f>VLOOKUP($U223,计算辅助页面!$Z$5:$AM$26,COLUMN()-20,0)</f>
        <v>499500</v>
      </c>
      <c r="AD223" s="307">
        <f>VLOOKUP($U223,计算辅助页面!$Z$5:$AM$26,COLUMN()-20,0)</f>
        <v>699000</v>
      </c>
      <c r="AE223" s="307">
        <f>VLOOKUP($U223,计算辅助页面!$Z$5:$AM$26,COLUMN()-20,0)</f>
        <v>979000</v>
      </c>
      <c r="AF223" s="307">
        <f>VLOOKUP($U223,计算辅助页面!$Z$5:$AM$26,COLUMN()-20,0)</f>
        <v>1370000</v>
      </c>
      <c r="AG223" s="307">
        <f>VLOOKUP($U223,计算辅助页面!$Z$5:$AM$26,COLUMN()-20,0)</f>
        <v>2250000</v>
      </c>
      <c r="AH223" s="304">
        <f>VLOOKUP($U223,计算辅助页面!$Z$5:$AM$26,COLUMN()-20,0)</f>
        <v>27726000</v>
      </c>
      <c r="AI223" s="314">
        <v>45000</v>
      </c>
      <c r="AJ223" s="315">
        <f>VLOOKUP(D223&amp;E223,计算辅助页面!$V$5:$Y$18,2,0)</f>
        <v>7</v>
      </c>
      <c r="AK223" s="316">
        <f t="shared" si="770"/>
        <v>90000</v>
      </c>
      <c r="AL223" s="316">
        <f>VLOOKUP(D223&amp;E223,计算辅助页面!$V$5:$Y$18,3,0)</f>
        <v>5</v>
      </c>
      <c r="AM223" s="317">
        <f t="shared" si="771"/>
        <v>270000</v>
      </c>
      <c r="AN223" s="317">
        <f>VLOOKUP(D223&amp;E223,计算辅助页面!$V$5:$Y$18,4,0)</f>
        <v>4</v>
      </c>
      <c r="AO223" s="304">
        <f t="shared" si="772"/>
        <v>7380000</v>
      </c>
      <c r="AP223" s="318">
        <f t="shared" si="611"/>
        <v>35106000</v>
      </c>
      <c r="AQ223" s="288" t="s">
        <v>592</v>
      </c>
      <c r="AR223" s="289" t="str">
        <f t="shared" si="782"/>
        <v>XJ220 TWR🔑</v>
      </c>
      <c r="AS223" s="290" t="s">
        <v>1093</v>
      </c>
      <c r="AT223" s="291" t="s">
        <v>1105</v>
      </c>
      <c r="AU223" s="427" t="s">
        <v>703</v>
      </c>
      <c r="AW223" s="292">
        <v>398</v>
      </c>
      <c r="AY223" s="292">
        <v>535</v>
      </c>
      <c r="AZ223" s="292" t="s">
        <v>1076</v>
      </c>
      <c r="BA223" s="477">
        <v>119</v>
      </c>
      <c r="BB223" s="476">
        <v>1.7</v>
      </c>
      <c r="BC223" s="472">
        <v>0.53</v>
      </c>
      <c r="BD223" s="472">
        <v>1.1299999999999999</v>
      </c>
      <c r="BE223" s="472">
        <v>1.62</v>
      </c>
      <c r="BF223" s="474">
        <f>BA223+O223</f>
        <v>4292</v>
      </c>
      <c r="BG223" s="476">
        <f t="shared" ref="BG223" si="835">BB223+P223</f>
        <v>384.9</v>
      </c>
      <c r="BH223" s="480">
        <f t="shared" ref="BH223" si="836">BC223+Q223</f>
        <v>75.7</v>
      </c>
      <c r="BI223" s="480">
        <f t="shared" ref="BI223" si="837">BD223+R223</f>
        <v>61.7</v>
      </c>
      <c r="BJ223" s="480">
        <f t="shared" ref="BJ223" si="838">BE223+S223</f>
        <v>83.83</v>
      </c>
      <c r="BK223" s="473">
        <f t="shared" si="511"/>
        <v>1.6999999999999886</v>
      </c>
      <c r="BL223" s="473">
        <f t="shared" si="512"/>
        <v>0.53000000000000114</v>
      </c>
      <c r="BM223" s="473">
        <f t="shared" si="513"/>
        <v>1.1300000000000026</v>
      </c>
      <c r="BN223" s="473">
        <f t="shared" si="514"/>
        <v>1.6200000000000045</v>
      </c>
      <c r="BO223" s="483">
        <v>4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/>
      <c r="CA223" s="293">
        <v>1</v>
      </c>
      <c r="CB223" s="293"/>
      <c r="CC223" s="293">
        <v>1</v>
      </c>
      <c r="CD223" s="293">
        <v>1</v>
      </c>
      <c r="CE223" s="293"/>
      <c r="CF223" s="293"/>
      <c r="CG223" s="293"/>
      <c r="CH223" s="293"/>
      <c r="CI223" s="293"/>
      <c r="CJ223" s="294" t="s">
        <v>26</v>
      </c>
      <c r="CK223" s="294"/>
      <c r="CL223" s="294"/>
      <c r="CM223" s="294"/>
      <c r="CN223" s="294"/>
      <c r="CO223" s="295"/>
      <c r="CP223" s="295"/>
      <c r="CQ223" s="295"/>
      <c r="CR223" s="296"/>
      <c r="CS223" s="297"/>
      <c r="CT223" s="297"/>
      <c r="CU223" s="297"/>
      <c r="CV223" s="297"/>
      <c r="CW223" s="297"/>
      <c r="CX223" s="297"/>
      <c r="CY223" s="297"/>
      <c r="CZ223" s="297"/>
      <c r="DA223" s="297"/>
      <c r="DB223" s="295" t="s">
        <v>1805</v>
      </c>
      <c r="DC223" s="295">
        <v>1</v>
      </c>
      <c r="DD223" s="295"/>
      <c r="DE223" s="295"/>
    </row>
    <row r="224" spans="1:109" ht="21" customHeight="1">
      <c r="A224" s="299">
        <v>222</v>
      </c>
      <c r="B224" s="300" t="s">
        <v>140</v>
      </c>
      <c r="C224" s="301" t="s">
        <v>794</v>
      </c>
      <c r="D224" s="302" t="s">
        <v>42</v>
      </c>
      <c r="E224" s="303" t="s">
        <v>79</v>
      </c>
      <c r="F224" s="304">
        <f>9-LEN(E224)-LEN(SUBSTITUTE(E224,"★",""))</f>
        <v>3</v>
      </c>
      <c r="G224" s="305" t="s">
        <v>77</v>
      </c>
      <c r="H224" s="306">
        <v>60</v>
      </c>
      <c r="I224" s="306">
        <v>13</v>
      </c>
      <c r="J224" s="306">
        <v>16</v>
      </c>
      <c r="K224" s="306">
        <v>25</v>
      </c>
      <c r="L224" s="306">
        <v>38</v>
      </c>
      <c r="M224" s="306">
        <v>48</v>
      </c>
      <c r="N224" s="307">
        <f t="shared" si="520"/>
        <v>200</v>
      </c>
      <c r="O224" s="308">
        <v>4213</v>
      </c>
      <c r="P224" s="309">
        <v>366.4</v>
      </c>
      <c r="Q224" s="310">
        <v>84.48</v>
      </c>
      <c r="R224" s="310">
        <v>61.54</v>
      </c>
      <c r="S224" s="310">
        <v>72.02</v>
      </c>
      <c r="T224" s="310">
        <v>7.516</v>
      </c>
      <c r="U224" s="311">
        <v>5640</v>
      </c>
      <c r="V224" s="312">
        <f>VLOOKUP($U224,计算辅助页面!$Z$5:$AM$26,COLUMN()-20,0)</f>
        <v>9200</v>
      </c>
      <c r="W224" s="312">
        <f>VLOOKUP($U224,计算辅助页面!$Z$5:$AM$26,COLUMN()-20,0)</f>
        <v>14700</v>
      </c>
      <c r="X224" s="307">
        <f>VLOOKUP($U224,计算辅助页面!$Z$5:$AM$26,COLUMN()-20,0)</f>
        <v>22100</v>
      </c>
      <c r="Y224" s="307">
        <f>VLOOKUP($U224,计算辅助页面!$Z$5:$AM$26,COLUMN()-20,0)</f>
        <v>31900</v>
      </c>
      <c r="Z224" s="313">
        <f>VLOOKUP($U224,计算辅助页面!$Z$5:$AM$26,COLUMN()-20,0)</f>
        <v>44500</v>
      </c>
      <c r="AA224" s="307">
        <f>VLOOKUP($U224,计算辅助页面!$Z$5:$AM$26,COLUMN()-20,0)</f>
        <v>62500</v>
      </c>
      <c r="AB224" s="307">
        <f>VLOOKUP($U224,计算辅助页面!$Z$5:$AM$26,COLUMN()-20,0)</f>
        <v>87500</v>
      </c>
      <c r="AC224" s="307">
        <f>VLOOKUP($U224,计算辅助页面!$Z$5:$AM$26,COLUMN()-20,0)</f>
        <v>122500</v>
      </c>
      <c r="AD224" s="307">
        <f>VLOOKUP($U224,计算辅助页面!$Z$5:$AM$26,COLUMN()-20,0)</f>
        <v>171500</v>
      </c>
      <c r="AE224" s="307">
        <f>VLOOKUP($U224,计算辅助页面!$Z$5:$AM$26,COLUMN()-20,0)</f>
        <v>240000</v>
      </c>
      <c r="AF224" s="307">
        <f>VLOOKUP($U224,计算辅助页面!$Z$5:$AM$26,COLUMN()-20,0)</f>
        <v>336000</v>
      </c>
      <c r="AG224" s="307">
        <f>VLOOKUP($U224,计算辅助页面!$Z$5:$AM$26,COLUMN()-20,0)</f>
        <v>551500</v>
      </c>
      <c r="AH224" s="304">
        <f>VLOOKUP($U224,计算辅助页面!$Z$5:$AM$26,COLUMN()-20,0)</f>
        <v>6798160</v>
      </c>
      <c r="AI224" s="314">
        <v>45000</v>
      </c>
      <c r="AJ224" s="315">
        <f>VLOOKUP(D224&amp;E224,计算辅助页面!$V$5:$Y$18,2,0)</f>
        <v>7</v>
      </c>
      <c r="AK224" s="316">
        <f t="shared" si="770"/>
        <v>90000</v>
      </c>
      <c r="AL224" s="316">
        <f>VLOOKUP(D224&amp;E224,计算辅助页面!$V$5:$Y$18,3,0)</f>
        <v>5</v>
      </c>
      <c r="AM224" s="317">
        <f t="shared" si="771"/>
        <v>270000</v>
      </c>
      <c r="AN224" s="317">
        <f>VLOOKUP(D224&amp;E224,计算辅助页面!$V$5:$Y$18,4,0)</f>
        <v>4</v>
      </c>
      <c r="AO224" s="304">
        <f t="shared" si="772"/>
        <v>7380000</v>
      </c>
      <c r="AP224" s="318">
        <f t="shared" si="611"/>
        <v>14178160</v>
      </c>
      <c r="AQ224" s="288" t="s">
        <v>565</v>
      </c>
      <c r="AR224" s="289" t="str">
        <f t="shared" si="782"/>
        <v>Egoista</v>
      </c>
      <c r="AS224" s="290" t="s">
        <v>596</v>
      </c>
      <c r="AT224" s="291" t="s">
        <v>659</v>
      </c>
      <c r="AU224" s="427" t="s">
        <v>703</v>
      </c>
      <c r="AW224" s="292">
        <v>381</v>
      </c>
      <c r="AY224" s="292">
        <v>506</v>
      </c>
      <c r="AZ224" s="292" t="s">
        <v>1442</v>
      </c>
      <c r="BA224" s="477">
        <v>119</v>
      </c>
      <c r="BB224" s="476">
        <v>1.8</v>
      </c>
      <c r="BC224" s="472">
        <v>0.67</v>
      </c>
      <c r="BD224" s="472">
        <v>1.36</v>
      </c>
      <c r="BE224" s="472">
        <v>0.66</v>
      </c>
      <c r="BF224" s="474">
        <f>BA224+O224</f>
        <v>4332</v>
      </c>
      <c r="BG224" s="476">
        <f t="shared" ref="BG224" si="839">BB224+P224</f>
        <v>368.2</v>
      </c>
      <c r="BH224" s="480">
        <f t="shared" ref="BH224" si="840">BC224+Q224</f>
        <v>85.15</v>
      </c>
      <c r="BI224" s="480">
        <f t="shared" ref="BI224" si="841">BD224+R224</f>
        <v>62.9</v>
      </c>
      <c r="BJ224" s="480">
        <f t="shared" ref="BJ224" si="842">BE224+S224</f>
        <v>72.679999999999993</v>
      </c>
      <c r="BK224" s="473">
        <f t="shared" ref="BK224:BK281" si="843">IF(BG224="", "", BG224-P224)</f>
        <v>1.8000000000000114</v>
      </c>
      <c r="BL224" s="473">
        <f t="shared" ref="BL224:BL281" si="844">IF(BH224="", "", BH224-Q224)</f>
        <v>0.67000000000000171</v>
      </c>
      <c r="BM224" s="473">
        <f t="shared" ref="BM224:BM281" si="845">IF(BI224="", "", BI224-R224)</f>
        <v>1.3599999999999994</v>
      </c>
      <c r="BN224" s="473">
        <f t="shared" ref="BN224:BN281" si="846">IF(BJ224="", "", BJ224-S224)</f>
        <v>0.65999999999999659</v>
      </c>
      <c r="BO224" s="483">
        <v>7</v>
      </c>
      <c r="BP224" s="293"/>
      <c r="BQ224" s="293"/>
      <c r="BR224" s="293"/>
      <c r="BS224" s="293"/>
      <c r="BT224" s="293">
        <v>1</v>
      </c>
      <c r="BU224" s="293"/>
      <c r="BV224" s="293"/>
      <c r="BW224" s="293"/>
      <c r="BX224" s="293"/>
      <c r="BY224" s="293"/>
      <c r="BZ224" s="293"/>
      <c r="CA224" s="293"/>
      <c r="CB224" s="293"/>
      <c r="CC224" s="293"/>
      <c r="CD224" s="293"/>
      <c r="CE224" s="293"/>
      <c r="CF224" s="293"/>
      <c r="CG224" s="293"/>
      <c r="CH224" s="293"/>
      <c r="CI224" s="293"/>
      <c r="CJ224" s="294" t="s">
        <v>1529</v>
      </c>
      <c r="CK224" s="294"/>
      <c r="CL224" s="294"/>
      <c r="CM224" s="294"/>
      <c r="CN224" s="294"/>
      <c r="CO224" s="295">
        <v>1</v>
      </c>
      <c r="CP224" s="295"/>
      <c r="CQ224" s="295"/>
      <c r="CR224" s="296">
        <v>350</v>
      </c>
      <c r="CS224" s="297">
        <v>78.400000000000006</v>
      </c>
      <c r="CT224" s="297">
        <v>49.16</v>
      </c>
      <c r="CU224" s="297">
        <v>65.98</v>
      </c>
      <c r="CV224" s="297">
        <f>P224-CR224</f>
        <v>16.399999999999977</v>
      </c>
      <c r="CW224" s="297">
        <f>Q224-CS224</f>
        <v>6.0799999999999983</v>
      </c>
      <c r="CX224" s="297">
        <f>R224-CT224</f>
        <v>12.380000000000003</v>
      </c>
      <c r="CY224" s="297">
        <f>S224-CU224</f>
        <v>6.039999999999992</v>
      </c>
      <c r="CZ224" s="297">
        <f>SUM(CV224:CY224)</f>
        <v>40.89999999999997</v>
      </c>
      <c r="DA224" s="297">
        <f>0.32*(P224-CR224)+1.75*(Q224-CS224)+1.13*(R224-CT224)+1.28*(S224-CU224)</f>
        <v>37.608599999999981</v>
      </c>
      <c r="DB224" s="295" t="s">
        <v>1806</v>
      </c>
      <c r="DC224" s="295">
        <v>4</v>
      </c>
      <c r="DD224" s="295"/>
      <c r="DE224" s="295"/>
    </row>
    <row r="225" spans="1:109" ht="21" customHeight="1" thickBot="1">
      <c r="A225" s="299">
        <v>223</v>
      </c>
      <c r="B225" s="319" t="s">
        <v>1239</v>
      </c>
      <c r="C225" s="301" t="s">
        <v>1240</v>
      </c>
      <c r="D225" s="302" t="s">
        <v>42</v>
      </c>
      <c r="E225" s="303" t="s">
        <v>79</v>
      </c>
      <c r="F225" s="327"/>
      <c r="G225" s="328"/>
      <c r="H225" s="320">
        <v>85</v>
      </c>
      <c r="I225" s="320">
        <v>25</v>
      </c>
      <c r="J225" s="320">
        <v>29</v>
      </c>
      <c r="K225" s="320">
        <v>38</v>
      </c>
      <c r="L225" s="320">
        <v>54</v>
      </c>
      <c r="M225" s="320">
        <v>69</v>
      </c>
      <c r="N225" s="307">
        <f t="shared" si="520"/>
        <v>300</v>
      </c>
      <c r="O225" s="321">
        <v>4241</v>
      </c>
      <c r="P225" s="322">
        <v>399.1</v>
      </c>
      <c r="Q225" s="323">
        <v>74.900000000000006</v>
      </c>
      <c r="R225" s="323">
        <v>66.52</v>
      </c>
      <c r="S225" s="323">
        <v>63.39</v>
      </c>
      <c r="T225" s="323"/>
      <c r="U225" s="311">
        <v>23000</v>
      </c>
      <c r="V225" s="312">
        <f>VLOOKUP($U225,计算辅助页面!$Z$5:$AM$26,COLUMN()-20,0)</f>
        <v>37500</v>
      </c>
      <c r="W225" s="312">
        <f>VLOOKUP($U225,计算辅助页面!$Z$5:$AM$26,COLUMN()-20,0)</f>
        <v>60000</v>
      </c>
      <c r="X225" s="307">
        <f>VLOOKUP($U225,计算辅助页面!$Z$5:$AM$26,COLUMN()-20,0)</f>
        <v>90000</v>
      </c>
      <c r="Y225" s="307">
        <f>VLOOKUP($U225,计算辅助页面!$Z$5:$AM$26,COLUMN()-20,0)</f>
        <v>130000</v>
      </c>
      <c r="Z225" s="313">
        <f>VLOOKUP($U225,计算辅助页面!$Z$5:$AM$26,COLUMN()-20,0)</f>
        <v>182000</v>
      </c>
      <c r="AA225" s="307">
        <f>VLOOKUP($U225,计算辅助页面!$Z$5:$AM$26,COLUMN()-20,0)</f>
        <v>255000</v>
      </c>
      <c r="AB225" s="307">
        <f>VLOOKUP($U225,计算辅助页面!$Z$5:$AM$26,COLUMN()-20,0)</f>
        <v>356500</v>
      </c>
      <c r="AC225" s="307">
        <f>VLOOKUP($U225,计算辅助页面!$Z$5:$AM$26,COLUMN()-20,0)</f>
        <v>499500</v>
      </c>
      <c r="AD225" s="307">
        <f>VLOOKUP($U225,计算辅助页面!$Z$5:$AM$26,COLUMN()-20,0)</f>
        <v>699000</v>
      </c>
      <c r="AE225" s="307">
        <f>VLOOKUP($U225,计算辅助页面!$Z$5:$AM$26,COLUMN()-20,0)</f>
        <v>979000</v>
      </c>
      <c r="AF225" s="307">
        <f>VLOOKUP($U225,计算辅助页面!$Z$5:$AM$26,COLUMN()-20,0)</f>
        <v>1370000</v>
      </c>
      <c r="AG225" s="307">
        <f>VLOOKUP($U225,计算辅助页面!$Z$5:$AM$26,COLUMN()-20,0)</f>
        <v>2250000</v>
      </c>
      <c r="AH225" s="304">
        <f>VLOOKUP($U225,计算辅助页面!$Z$5:$AM$26,COLUMN()-20,0)</f>
        <v>27726000</v>
      </c>
      <c r="AI225" s="314">
        <v>90000</v>
      </c>
      <c r="AJ225" s="315">
        <f>VLOOKUP(D225&amp;E225,计算辅助页面!$V$5:$Y$18,2,0)</f>
        <v>7</v>
      </c>
      <c r="AK225" s="316">
        <f t="shared" si="770"/>
        <v>180000</v>
      </c>
      <c r="AL225" s="316">
        <f>VLOOKUP(D225&amp;E225,计算辅助页面!$V$5:$Y$18,3,0)</f>
        <v>5</v>
      </c>
      <c r="AM225" s="317">
        <f t="shared" si="771"/>
        <v>540000</v>
      </c>
      <c r="AN225" s="317">
        <f>VLOOKUP(D225&amp;E225,计算辅助页面!$V$5:$Y$18,4,0)</f>
        <v>4</v>
      </c>
      <c r="AO225" s="304">
        <f t="shared" si="772"/>
        <v>14760000</v>
      </c>
      <c r="AP225" s="318">
        <f t="shared" si="611"/>
        <v>42486000</v>
      </c>
      <c r="AQ225" s="288" t="s">
        <v>1241</v>
      </c>
      <c r="AR225" s="289" t="str">
        <f t="shared" si="782"/>
        <v>ME412</v>
      </c>
      <c r="AS225" s="290" t="s">
        <v>1227</v>
      </c>
      <c r="AT225" s="291" t="s">
        <v>1246</v>
      </c>
      <c r="AU225" s="427" t="s">
        <v>703</v>
      </c>
      <c r="AW225" s="292">
        <v>415</v>
      </c>
      <c r="AY225" s="292">
        <v>555</v>
      </c>
      <c r="AZ225" s="292" t="s">
        <v>1112</v>
      </c>
      <c r="BA225" s="481">
        <f>BF225-O225</f>
        <v>118</v>
      </c>
      <c r="BB225" s="476">
        <f>BK225</f>
        <v>1.5</v>
      </c>
      <c r="BC225" s="472">
        <f t="shared" ref="BC225" si="847">BL225</f>
        <v>0.79999999999999716</v>
      </c>
      <c r="BD225" s="472">
        <f t="shared" ref="BD225" si="848">BM225</f>
        <v>1.2700000000000102</v>
      </c>
      <c r="BE225" s="472">
        <f t="shared" ref="BE225" si="849">BN225</f>
        <v>1.5900000000000034</v>
      </c>
      <c r="BF225" s="474">
        <v>4359</v>
      </c>
      <c r="BG225" s="476">
        <v>400.6</v>
      </c>
      <c r="BH225" s="480">
        <v>75.7</v>
      </c>
      <c r="BI225" s="480">
        <v>67.790000000000006</v>
      </c>
      <c r="BJ225" s="480">
        <v>64.98</v>
      </c>
      <c r="BK225" s="473">
        <f t="shared" si="843"/>
        <v>1.5</v>
      </c>
      <c r="BL225" s="473">
        <f t="shared" si="844"/>
        <v>0.79999999999999716</v>
      </c>
      <c r="BM225" s="473">
        <f t="shared" si="845"/>
        <v>1.2700000000000102</v>
      </c>
      <c r="BN225" s="473">
        <f t="shared" si="846"/>
        <v>1.5900000000000034</v>
      </c>
      <c r="BO225" s="483">
        <v>1</v>
      </c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>
        <v>1</v>
      </c>
      <c r="CA225" s="293"/>
      <c r="CB225" s="293"/>
      <c r="CC225" s="293"/>
      <c r="CD225" s="293"/>
      <c r="CE225" s="293"/>
      <c r="CF225" s="293"/>
      <c r="CG225" s="293"/>
      <c r="CH225" s="293"/>
      <c r="CI225" s="293"/>
      <c r="CJ225" s="294" t="s">
        <v>1250</v>
      </c>
      <c r="CK225" s="294"/>
      <c r="CL225" s="294"/>
      <c r="CM225" s="294"/>
      <c r="CN225" s="294"/>
      <c r="CO225" s="295"/>
      <c r="CP225" s="295"/>
      <c r="CQ225" s="295"/>
      <c r="CR225" s="296"/>
      <c r="CS225" s="297"/>
      <c r="CT225" s="297"/>
      <c r="CU225" s="297"/>
      <c r="CV225" s="297"/>
      <c r="CW225" s="297"/>
      <c r="CX225" s="297"/>
      <c r="CY225" s="297"/>
      <c r="CZ225" s="297"/>
      <c r="DA225" s="297"/>
      <c r="DB225" s="295"/>
      <c r="DC225" s="295"/>
      <c r="DD225" s="295"/>
      <c r="DE225" s="295"/>
    </row>
    <row r="226" spans="1:109" ht="21" customHeight="1">
      <c r="A226" s="268">
        <v>224</v>
      </c>
      <c r="B226" s="300" t="s">
        <v>142</v>
      </c>
      <c r="C226" s="301" t="s">
        <v>795</v>
      </c>
      <c r="D226" s="302" t="s">
        <v>42</v>
      </c>
      <c r="E226" s="303" t="s">
        <v>79</v>
      </c>
      <c r="F226" s="304">
        <f>9-LEN(E226)-LEN(SUBSTITUTE(E226,"★",""))</f>
        <v>3</v>
      </c>
      <c r="G226" s="305" t="s">
        <v>77</v>
      </c>
      <c r="H226" s="306">
        <v>60</v>
      </c>
      <c r="I226" s="306">
        <v>13</v>
      </c>
      <c r="J226" s="306">
        <v>16</v>
      </c>
      <c r="K226" s="306">
        <v>25</v>
      </c>
      <c r="L226" s="306">
        <v>38</v>
      </c>
      <c r="M226" s="306">
        <v>48</v>
      </c>
      <c r="N226" s="307">
        <f t="shared" si="520"/>
        <v>200</v>
      </c>
      <c r="O226" s="308">
        <v>4344</v>
      </c>
      <c r="P226" s="309">
        <v>450.7</v>
      </c>
      <c r="Q226" s="310">
        <v>79.98</v>
      </c>
      <c r="R226" s="310">
        <v>48.49</v>
      </c>
      <c r="S226" s="310">
        <v>44.79</v>
      </c>
      <c r="T226" s="310">
        <v>4.2659999999999991</v>
      </c>
      <c r="U226" s="311">
        <v>5640</v>
      </c>
      <c r="V226" s="312">
        <f>VLOOKUP($U226,计算辅助页面!$Z$5:$AM$26,COLUMN()-20,0)</f>
        <v>9200</v>
      </c>
      <c r="W226" s="312">
        <f>VLOOKUP($U226,计算辅助页面!$Z$5:$AM$26,COLUMN()-20,0)</f>
        <v>14700</v>
      </c>
      <c r="X226" s="307">
        <f>VLOOKUP($U226,计算辅助页面!$Z$5:$AM$26,COLUMN()-20,0)</f>
        <v>22100</v>
      </c>
      <c r="Y226" s="307">
        <f>VLOOKUP($U226,计算辅助页面!$Z$5:$AM$26,COLUMN()-20,0)</f>
        <v>31900</v>
      </c>
      <c r="Z226" s="313">
        <f>VLOOKUP($U226,计算辅助页面!$Z$5:$AM$26,COLUMN()-20,0)</f>
        <v>44500</v>
      </c>
      <c r="AA226" s="307">
        <f>VLOOKUP($U226,计算辅助页面!$Z$5:$AM$26,COLUMN()-20,0)</f>
        <v>62500</v>
      </c>
      <c r="AB226" s="307">
        <f>VLOOKUP($U226,计算辅助页面!$Z$5:$AM$26,COLUMN()-20,0)</f>
        <v>87500</v>
      </c>
      <c r="AC226" s="307">
        <f>VLOOKUP($U226,计算辅助页面!$Z$5:$AM$26,COLUMN()-20,0)</f>
        <v>122500</v>
      </c>
      <c r="AD226" s="307">
        <f>VLOOKUP($U226,计算辅助页面!$Z$5:$AM$26,COLUMN()-20,0)</f>
        <v>171500</v>
      </c>
      <c r="AE226" s="307">
        <f>VLOOKUP($U226,计算辅助页面!$Z$5:$AM$26,COLUMN()-20,0)</f>
        <v>240000</v>
      </c>
      <c r="AF226" s="307">
        <f>VLOOKUP($U226,计算辅助页面!$Z$5:$AM$26,COLUMN()-20,0)</f>
        <v>336000</v>
      </c>
      <c r="AG226" s="307">
        <f>VLOOKUP($U226,计算辅助页面!$Z$5:$AM$26,COLUMN()-20,0)</f>
        <v>551500</v>
      </c>
      <c r="AH226" s="304">
        <f>VLOOKUP($U226,计算辅助页面!$Z$5:$AM$26,COLUMN()-20,0)</f>
        <v>6798160</v>
      </c>
      <c r="AI226" s="314">
        <v>45000</v>
      </c>
      <c r="AJ226" s="315">
        <f>VLOOKUP(D226&amp;E226,计算辅助页面!$V$5:$Y$18,2,0)</f>
        <v>7</v>
      </c>
      <c r="AK226" s="316">
        <f t="shared" si="770"/>
        <v>90000</v>
      </c>
      <c r="AL226" s="316">
        <f>VLOOKUP(D226&amp;E226,计算辅助页面!$V$5:$Y$18,3,0)</f>
        <v>5</v>
      </c>
      <c r="AM226" s="317">
        <f t="shared" si="771"/>
        <v>270000</v>
      </c>
      <c r="AN226" s="317">
        <f>VLOOKUP(D226&amp;E226,计算辅助页面!$V$5:$Y$18,4,0)</f>
        <v>4</v>
      </c>
      <c r="AO226" s="304">
        <f t="shared" si="772"/>
        <v>7380000</v>
      </c>
      <c r="AP226" s="318">
        <f t="shared" si="611"/>
        <v>14178160</v>
      </c>
      <c r="AQ226" s="288" t="s">
        <v>1006</v>
      </c>
      <c r="AR226" s="289" t="str">
        <f t="shared" si="782"/>
        <v>Nemesis</v>
      </c>
      <c r="AS226" s="290" t="s">
        <v>596</v>
      </c>
      <c r="AT226" s="291" t="s">
        <v>680</v>
      </c>
      <c r="AU226" s="427" t="s">
        <v>703</v>
      </c>
      <c r="AW226" s="292">
        <v>475</v>
      </c>
      <c r="AY226" s="292">
        <v>582</v>
      </c>
      <c r="AZ226" s="292" t="s">
        <v>1442</v>
      </c>
      <c r="BA226" s="477">
        <v>122</v>
      </c>
      <c r="BB226" s="476">
        <v>1.8</v>
      </c>
      <c r="BC226" s="472">
        <v>0.67</v>
      </c>
      <c r="BD226" s="472">
        <v>0.99</v>
      </c>
      <c r="BE226" s="472">
        <v>1.04</v>
      </c>
      <c r="BF226" s="474">
        <f>BA226+O226</f>
        <v>4466</v>
      </c>
      <c r="BG226" s="476">
        <f t="shared" ref="BG226" si="850">BB226+P226</f>
        <v>452.5</v>
      </c>
      <c r="BH226" s="480">
        <f t="shared" ref="BH226" si="851">BC226+Q226</f>
        <v>80.650000000000006</v>
      </c>
      <c r="BI226" s="480">
        <f t="shared" ref="BI226" si="852">BD226+R226</f>
        <v>49.480000000000004</v>
      </c>
      <c r="BJ226" s="480">
        <f t="shared" ref="BJ226" si="853">BE226+S226</f>
        <v>45.83</v>
      </c>
      <c r="BK226" s="473">
        <f t="shared" si="843"/>
        <v>1.8000000000000114</v>
      </c>
      <c r="BL226" s="473">
        <f t="shared" si="844"/>
        <v>0.67000000000000171</v>
      </c>
      <c r="BM226" s="473">
        <f t="shared" si="845"/>
        <v>0.99000000000000199</v>
      </c>
      <c r="BN226" s="473">
        <f t="shared" si="846"/>
        <v>1.0399999999999991</v>
      </c>
      <c r="BO226" s="483">
        <v>10</v>
      </c>
      <c r="BP226" s="293"/>
      <c r="BQ226" s="293"/>
      <c r="BR226" s="293"/>
      <c r="BS226" s="293"/>
      <c r="BT226" s="293">
        <v>1</v>
      </c>
      <c r="BU226" s="293"/>
      <c r="BV226" s="293"/>
      <c r="BW226" s="293"/>
      <c r="BX226" s="293"/>
      <c r="BY226" s="293"/>
      <c r="BZ226" s="293"/>
      <c r="CA226" s="293"/>
      <c r="CB226" s="293"/>
      <c r="CC226" s="293"/>
      <c r="CD226" s="293"/>
      <c r="CE226" s="293"/>
      <c r="CF226" s="293"/>
      <c r="CG226" s="293"/>
      <c r="CH226" s="293"/>
      <c r="CI226" s="293"/>
      <c r="CJ226" s="294" t="s">
        <v>143</v>
      </c>
      <c r="CK226" s="294"/>
      <c r="CL226" s="294"/>
      <c r="CM226" s="294"/>
      <c r="CN226" s="294"/>
      <c r="CO226" s="295">
        <v>1</v>
      </c>
      <c r="CP226" s="295"/>
      <c r="CQ226" s="295"/>
      <c r="CR226" s="296">
        <v>434</v>
      </c>
      <c r="CS226" s="297">
        <v>73.900000000000006</v>
      </c>
      <c r="CT226" s="297">
        <v>39.450000000000003</v>
      </c>
      <c r="CU226" s="297">
        <v>35.29</v>
      </c>
      <c r="CV226" s="297">
        <f>P226-CR226</f>
        <v>16.699999999999989</v>
      </c>
      <c r="CW226" s="297">
        <f>Q226-CS226</f>
        <v>6.0799999999999983</v>
      </c>
      <c r="CX226" s="297">
        <f>R226-CT226</f>
        <v>9.0399999999999991</v>
      </c>
      <c r="CY226" s="297">
        <f>S226-CU226</f>
        <v>9.5</v>
      </c>
      <c r="CZ226" s="297">
        <f>SUM(CV226:CY226)</f>
        <v>41.319999999999986</v>
      </c>
      <c r="DA226" s="297">
        <f>0.32*(P226-CR226)+1.75*(Q226-CS226)+1.13*(R226-CT226)+1.28*(S226-CU226)</f>
        <v>38.359199999999987</v>
      </c>
      <c r="DB226" s="295" t="s">
        <v>1806</v>
      </c>
      <c r="DC226" s="295">
        <v>3</v>
      </c>
      <c r="DD226" s="295"/>
      <c r="DE226" s="295"/>
    </row>
    <row r="227" spans="1:109" ht="21" customHeight="1">
      <c r="A227" s="299">
        <v>225</v>
      </c>
      <c r="B227" s="319" t="s">
        <v>1262</v>
      </c>
      <c r="C227" s="301" t="s">
        <v>1263</v>
      </c>
      <c r="D227" s="302" t="s">
        <v>42</v>
      </c>
      <c r="E227" s="303" t="s">
        <v>79</v>
      </c>
      <c r="F227" s="327"/>
      <c r="G227" s="328"/>
      <c r="H227" s="320">
        <v>85</v>
      </c>
      <c r="I227" s="320">
        <v>25</v>
      </c>
      <c r="J227" s="320">
        <v>29</v>
      </c>
      <c r="K227" s="320">
        <v>38</v>
      </c>
      <c r="L227" s="320">
        <v>54</v>
      </c>
      <c r="M227" s="320">
        <v>69</v>
      </c>
      <c r="N227" s="307">
        <f t="shared" si="520"/>
        <v>300</v>
      </c>
      <c r="O227" s="321">
        <v>4373</v>
      </c>
      <c r="P227" s="322">
        <v>383.7</v>
      </c>
      <c r="Q227" s="323">
        <v>81.2</v>
      </c>
      <c r="R227" s="323">
        <v>59.72</v>
      </c>
      <c r="S227" s="323">
        <v>69.97</v>
      </c>
      <c r="T227" s="323"/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90000</v>
      </c>
      <c r="AJ227" s="315">
        <f>VLOOKUP(D227&amp;E227,计算辅助页面!$V$5:$Y$18,2,0)</f>
        <v>7</v>
      </c>
      <c r="AK227" s="316">
        <f t="shared" si="770"/>
        <v>180000</v>
      </c>
      <c r="AL227" s="316">
        <f>VLOOKUP(D227&amp;E227,计算辅助页面!$V$5:$Y$18,3,0)</f>
        <v>5</v>
      </c>
      <c r="AM227" s="317">
        <f t="shared" si="771"/>
        <v>540000</v>
      </c>
      <c r="AN227" s="317">
        <f>VLOOKUP(D227&amp;E227,计算辅助页面!$V$5:$Y$18,4,0)</f>
        <v>4</v>
      </c>
      <c r="AO227" s="304">
        <f t="shared" si="772"/>
        <v>14760000</v>
      </c>
      <c r="AP227" s="318">
        <f t="shared" si="611"/>
        <v>42486000</v>
      </c>
      <c r="AQ227" s="288" t="s">
        <v>1264</v>
      </c>
      <c r="AR227" s="289" t="str">
        <f t="shared" si="782"/>
        <v>2015 GTA Spano</v>
      </c>
      <c r="AS227" s="290" t="s">
        <v>1255</v>
      </c>
      <c r="AT227" s="291" t="s">
        <v>1265</v>
      </c>
      <c r="AU227" s="427" t="s">
        <v>703</v>
      </c>
      <c r="AW227" s="292">
        <v>399</v>
      </c>
      <c r="AY227" s="292">
        <v>536</v>
      </c>
      <c r="AZ227" s="292" t="s">
        <v>1112</v>
      </c>
      <c r="BA227" s="477">
        <f>BF227-O227</f>
        <v>134</v>
      </c>
      <c r="BB227" s="476">
        <f>BK227</f>
        <v>1.1999999999999886</v>
      </c>
      <c r="BC227" s="472">
        <f t="shared" ref="BC227" si="854">BL227</f>
        <v>0.79999999999999716</v>
      </c>
      <c r="BD227" s="472">
        <f t="shared" ref="BD227" si="855">BM227</f>
        <v>1.1600000000000037</v>
      </c>
      <c r="BE227" s="472">
        <f t="shared" ref="BE227" si="856">BN227</f>
        <v>1.8400000000000034</v>
      </c>
      <c r="BF227" s="474">
        <v>4507</v>
      </c>
      <c r="BG227" s="476">
        <v>384.9</v>
      </c>
      <c r="BH227" s="480">
        <v>82</v>
      </c>
      <c r="BI227" s="480">
        <v>60.88</v>
      </c>
      <c r="BJ227" s="480">
        <v>71.81</v>
      </c>
      <c r="BK227" s="473">
        <f t="shared" si="843"/>
        <v>1.1999999999999886</v>
      </c>
      <c r="BL227" s="473">
        <f t="shared" si="844"/>
        <v>0.79999999999999716</v>
      </c>
      <c r="BM227" s="473">
        <f t="shared" si="845"/>
        <v>1.1600000000000037</v>
      </c>
      <c r="BN227" s="473">
        <f t="shared" si="846"/>
        <v>1.8400000000000034</v>
      </c>
      <c r="BO227" s="483">
        <v>5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>
        <v>1</v>
      </c>
      <c r="CA227" s="293"/>
      <c r="CB227" s="293"/>
      <c r="CC227" s="293"/>
      <c r="CD227" s="293"/>
      <c r="CE227" s="293"/>
      <c r="CF227" s="293"/>
      <c r="CG227" s="293"/>
      <c r="CH227" s="293"/>
      <c r="CI227" s="293"/>
      <c r="CJ227" s="294"/>
      <c r="CK227" s="294"/>
      <c r="CL227" s="294"/>
      <c r="CM227" s="294"/>
      <c r="CN227" s="294"/>
      <c r="CO227" s="295"/>
      <c r="CP227" s="295"/>
      <c r="CQ227" s="295"/>
      <c r="CR227" s="296"/>
      <c r="CS227" s="297"/>
      <c r="CT227" s="297"/>
      <c r="CU227" s="297"/>
      <c r="CV227" s="297"/>
      <c r="CW227" s="297"/>
      <c r="CX227" s="297"/>
      <c r="CY227" s="297"/>
      <c r="CZ227" s="297"/>
      <c r="DA227" s="297"/>
      <c r="DB227" s="295" t="s">
        <v>1806</v>
      </c>
      <c r="DC227" s="295">
        <v>2</v>
      </c>
      <c r="DD227" s="295"/>
      <c r="DE227" s="295"/>
    </row>
    <row r="228" spans="1:109" ht="21" customHeight="1" thickBot="1">
      <c r="A228" s="299">
        <v>226</v>
      </c>
      <c r="B228" s="319" t="s">
        <v>1689</v>
      </c>
      <c r="C228" s="301" t="s">
        <v>1690</v>
      </c>
      <c r="D228" s="302" t="s">
        <v>42</v>
      </c>
      <c r="E228" s="303" t="s">
        <v>79</v>
      </c>
      <c r="F228" s="327"/>
      <c r="G228" s="328"/>
      <c r="H228" s="320">
        <v>85</v>
      </c>
      <c r="I228" s="320">
        <v>25</v>
      </c>
      <c r="J228" s="320">
        <v>29</v>
      </c>
      <c r="K228" s="320">
        <v>38</v>
      </c>
      <c r="L228" s="320">
        <v>54</v>
      </c>
      <c r="M228" s="320">
        <v>69</v>
      </c>
      <c r="N228" s="307">
        <f t="shared" ref="N228" si="857">IF(COUNTBLANK(H228:M228),"",SUM(H228:M228))</f>
        <v>300</v>
      </c>
      <c r="O228" s="321">
        <v>4382</v>
      </c>
      <c r="P228" s="322">
        <v>361.4</v>
      </c>
      <c r="Q228" s="323">
        <v>87.55</v>
      </c>
      <c r="R228" s="323">
        <v>89.35</v>
      </c>
      <c r="S228" s="323">
        <v>67.55</v>
      </c>
      <c r="T228" s="323"/>
      <c r="U228" s="311">
        <v>23000</v>
      </c>
      <c r="V228" s="312">
        <f>VLOOKUP($U228,计算辅助页面!$Z$5:$AM$26,COLUMN()-20,0)</f>
        <v>37500</v>
      </c>
      <c r="W228" s="312">
        <f>VLOOKUP($U228,计算辅助页面!$Z$5:$AM$26,COLUMN()-20,0)</f>
        <v>60000</v>
      </c>
      <c r="X228" s="307">
        <f>VLOOKUP($U228,计算辅助页面!$Z$5:$AM$26,COLUMN()-20,0)</f>
        <v>90000</v>
      </c>
      <c r="Y228" s="307">
        <f>VLOOKUP($U228,计算辅助页面!$Z$5:$AM$26,COLUMN()-20,0)</f>
        <v>130000</v>
      </c>
      <c r="Z228" s="313">
        <f>VLOOKUP($U228,计算辅助页面!$Z$5:$AM$26,COLUMN()-20,0)</f>
        <v>182000</v>
      </c>
      <c r="AA228" s="307">
        <f>VLOOKUP($U228,计算辅助页面!$Z$5:$AM$26,COLUMN()-20,0)</f>
        <v>255000</v>
      </c>
      <c r="AB228" s="307">
        <f>VLOOKUP($U228,计算辅助页面!$Z$5:$AM$26,COLUMN()-20,0)</f>
        <v>356500</v>
      </c>
      <c r="AC228" s="307">
        <f>VLOOKUP($U228,计算辅助页面!$Z$5:$AM$26,COLUMN()-20,0)</f>
        <v>499500</v>
      </c>
      <c r="AD228" s="307">
        <f>VLOOKUP($U228,计算辅助页面!$Z$5:$AM$26,COLUMN()-20,0)</f>
        <v>699000</v>
      </c>
      <c r="AE228" s="307">
        <f>VLOOKUP($U228,计算辅助页面!$Z$5:$AM$26,COLUMN()-20,0)</f>
        <v>979000</v>
      </c>
      <c r="AF228" s="307">
        <f>VLOOKUP($U228,计算辅助页面!$Z$5:$AM$26,COLUMN()-20,0)</f>
        <v>1370000</v>
      </c>
      <c r="AG228" s="307">
        <f>VLOOKUP($U228,计算辅助页面!$Z$5:$AM$26,COLUMN()-20,0)</f>
        <v>2250000</v>
      </c>
      <c r="AH228" s="304">
        <f>VLOOKUP($U228,计算辅助页面!$Z$5:$AM$26,COLUMN()-20,0)</f>
        <v>27726000</v>
      </c>
      <c r="AI228" s="314">
        <v>90000</v>
      </c>
      <c r="AJ228" s="315">
        <f>VLOOKUP(D228&amp;E228,计算辅助页面!$V$5:$Y$18,2,0)</f>
        <v>7</v>
      </c>
      <c r="AK228" s="316">
        <f t="shared" ref="AK228" si="858">IF(AI228,2*AI228,"")</f>
        <v>180000</v>
      </c>
      <c r="AL228" s="316">
        <f>VLOOKUP(D228&amp;E228,计算辅助页面!$V$5:$Y$18,3,0)</f>
        <v>5</v>
      </c>
      <c r="AM228" s="317">
        <f t="shared" ref="AM228" si="859">IF(AN228="×",AN228,IF(AI228,6*AI228,""))</f>
        <v>540000</v>
      </c>
      <c r="AN228" s="317">
        <f>VLOOKUP(D228&amp;E228,计算辅助页面!$V$5:$Y$18,4,0)</f>
        <v>4</v>
      </c>
      <c r="AO228" s="304">
        <f t="shared" ref="AO228" si="860">IF(AI228,IF(AN228="×",4*(AI228*AJ228+AK228*AL228),4*(AI228*AJ228+AK228*AL228+AM228*AN228)),"")</f>
        <v>14760000</v>
      </c>
      <c r="AP228" s="318">
        <f t="shared" ref="AP228" si="861">IF(AND(AH228,AO228),AO228+AH228,"")</f>
        <v>42486000</v>
      </c>
      <c r="AQ228" s="288" t="s">
        <v>559</v>
      </c>
      <c r="AR228" s="289" t="str">
        <f t="shared" si="782"/>
        <v>GT-R Neon Edition</v>
      </c>
      <c r="AS228" s="290" t="s">
        <v>1681</v>
      </c>
      <c r="AT228" s="291" t="s">
        <v>1691</v>
      </c>
      <c r="AU228" s="427" t="s">
        <v>703</v>
      </c>
      <c r="AZ228" s="292" t="s">
        <v>1112</v>
      </c>
      <c r="BA228" s="477">
        <f>BF228-O228</f>
        <v>207</v>
      </c>
      <c r="BB228" s="476">
        <f>BK228</f>
        <v>3.1000000000000227</v>
      </c>
      <c r="BC228" s="472">
        <f t="shared" ref="BC228" si="862">BL228</f>
        <v>1.2000000000000028</v>
      </c>
      <c r="BD228" s="472">
        <f t="shared" ref="BD228" si="863">BM228</f>
        <v>4.5900000000000034</v>
      </c>
      <c r="BE228" s="472">
        <f t="shared" ref="BE228" si="864">BN228</f>
        <v>3.5499999999999972</v>
      </c>
      <c r="BF228" s="474">
        <v>4589</v>
      </c>
      <c r="BG228" s="476">
        <v>364.5</v>
      </c>
      <c r="BH228" s="480">
        <v>88.75</v>
      </c>
      <c r="BI228" s="480">
        <v>93.94</v>
      </c>
      <c r="BJ228" s="480">
        <v>71.099999999999994</v>
      </c>
      <c r="BK228" s="473">
        <f t="shared" si="843"/>
        <v>3.1000000000000227</v>
      </c>
      <c r="BL228" s="473">
        <f t="shared" si="844"/>
        <v>1.2000000000000028</v>
      </c>
      <c r="BM228" s="473">
        <f t="shared" si="845"/>
        <v>4.5900000000000034</v>
      </c>
      <c r="BN228" s="473">
        <f t="shared" si="846"/>
        <v>3.5499999999999972</v>
      </c>
      <c r="BO228" s="483">
        <v>6</v>
      </c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/>
      <c r="BZ228" s="293">
        <v>1</v>
      </c>
      <c r="CA228" s="293"/>
      <c r="CB228" s="293"/>
      <c r="CC228" s="293"/>
      <c r="CD228" s="293"/>
      <c r="CE228" s="293"/>
      <c r="CF228" s="293"/>
      <c r="CG228" s="293"/>
      <c r="CH228" s="293"/>
      <c r="CI228" s="293"/>
      <c r="CJ228" s="294" t="s">
        <v>1693</v>
      </c>
      <c r="CK228" s="294"/>
      <c r="CL228" s="294"/>
      <c r="CM228" s="294"/>
      <c r="CN228" s="294"/>
      <c r="CO228" s="295"/>
      <c r="CP228" s="295"/>
      <c r="CQ228" s="295"/>
      <c r="CR228" s="296"/>
      <c r="CS228" s="297"/>
      <c r="CT228" s="297"/>
      <c r="CU228" s="297"/>
      <c r="CV228" s="297"/>
      <c r="CW228" s="297"/>
      <c r="CX228" s="297"/>
      <c r="CY228" s="297"/>
      <c r="CZ228" s="297"/>
      <c r="DA228" s="297"/>
      <c r="DB228" s="295" t="s">
        <v>1806</v>
      </c>
      <c r="DC228" s="295">
        <v>3</v>
      </c>
      <c r="DD228" s="295"/>
      <c r="DE228" s="295"/>
    </row>
    <row r="229" spans="1:109" ht="21" customHeight="1">
      <c r="A229" s="268">
        <v>227</v>
      </c>
      <c r="B229" s="319" t="s">
        <v>694</v>
      </c>
      <c r="C229" s="301" t="s">
        <v>796</v>
      </c>
      <c r="D229" s="302" t="s">
        <v>42</v>
      </c>
      <c r="E229" s="303" t="s">
        <v>79</v>
      </c>
      <c r="F229" s="304">
        <f>9-LEN(E229)-LEN(SUBSTITUTE(E229,"★",""))</f>
        <v>3</v>
      </c>
      <c r="G229" s="305" t="s">
        <v>76</v>
      </c>
      <c r="H229" s="306">
        <v>60</v>
      </c>
      <c r="I229" s="306">
        <v>25</v>
      </c>
      <c r="J229" s="306">
        <v>30</v>
      </c>
      <c r="K229" s="306">
        <v>35</v>
      </c>
      <c r="L229" s="306">
        <v>45</v>
      </c>
      <c r="M229" s="306">
        <v>55</v>
      </c>
      <c r="N229" s="307">
        <f t="shared" si="520"/>
        <v>250</v>
      </c>
      <c r="O229" s="321">
        <v>4395</v>
      </c>
      <c r="P229" s="322">
        <v>355.4</v>
      </c>
      <c r="Q229" s="323">
        <v>86.83</v>
      </c>
      <c r="R229" s="323">
        <v>93.51</v>
      </c>
      <c r="S229" s="323">
        <v>69.900000000000006</v>
      </c>
      <c r="T229" s="323">
        <v>7.33</v>
      </c>
      <c r="U229" s="311">
        <v>23000</v>
      </c>
      <c r="V229" s="312">
        <f>VLOOKUP($U229,计算辅助页面!$Z$5:$AM$26,COLUMN()-20,0)</f>
        <v>37500</v>
      </c>
      <c r="W229" s="312">
        <f>VLOOKUP($U229,计算辅助页面!$Z$5:$AM$26,COLUMN()-20,0)</f>
        <v>60000</v>
      </c>
      <c r="X229" s="307">
        <f>VLOOKUP($U229,计算辅助页面!$Z$5:$AM$26,COLUMN()-20,0)</f>
        <v>90000</v>
      </c>
      <c r="Y229" s="307">
        <f>VLOOKUP($U229,计算辅助页面!$Z$5:$AM$26,COLUMN()-20,0)</f>
        <v>130000</v>
      </c>
      <c r="Z229" s="313">
        <f>VLOOKUP($U229,计算辅助页面!$Z$5:$AM$26,COLUMN()-20,0)</f>
        <v>182000</v>
      </c>
      <c r="AA229" s="307">
        <f>VLOOKUP($U229,计算辅助页面!$Z$5:$AM$26,COLUMN()-20,0)</f>
        <v>255000</v>
      </c>
      <c r="AB229" s="307">
        <f>VLOOKUP($U229,计算辅助页面!$Z$5:$AM$26,COLUMN()-20,0)</f>
        <v>356500</v>
      </c>
      <c r="AC229" s="307">
        <f>VLOOKUP($U229,计算辅助页面!$Z$5:$AM$26,COLUMN()-20,0)</f>
        <v>499500</v>
      </c>
      <c r="AD229" s="307">
        <f>VLOOKUP($U229,计算辅助页面!$Z$5:$AM$26,COLUMN()-20,0)</f>
        <v>699000</v>
      </c>
      <c r="AE229" s="307">
        <f>VLOOKUP($U229,计算辅助页面!$Z$5:$AM$26,COLUMN()-20,0)</f>
        <v>979000</v>
      </c>
      <c r="AF229" s="307">
        <f>VLOOKUP($U229,计算辅助页面!$Z$5:$AM$26,COLUMN()-20,0)</f>
        <v>1370000</v>
      </c>
      <c r="AG229" s="307">
        <f>VLOOKUP($U229,计算辅助页面!$Z$5:$AM$26,COLUMN()-20,0)</f>
        <v>2250000</v>
      </c>
      <c r="AH229" s="304">
        <f>VLOOKUP($U229,计算辅助页面!$Z$5:$AM$26,COLUMN()-20,0)</f>
        <v>27726000</v>
      </c>
      <c r="AI229" s="314">
        <v>90000</v>
      </c>
      <c r="AJ229" s="315">
        <f>VLOOKUP(D229&amp;E229,计算辅助页面!$V$5:$Y$18,2,0)</f>
        <v>7</v>
      </c>
      <c r="AK229" s="316">
        <f t="shared" si="770"/>
        <v>180000</v>
      </c>
      <c r="AL229" s="316">
        <f>VLOOKUP(D229&amp;E229,计算辅助页面!$V$5:$Y$18,3,0)</f>
        <v>5</v>
      </c>
      <c r="AM229" s="317">
        <f t="shared" si="771"/>
        <v>540000</v>
      </c>
      <c r="AN229" s="317">
        <f>VLOOKUP(D229&amp;E229,计算辅助页面!$V$5:$Y$18,4,0)</f>
        <v>4</v>
      </c>
      <c r="AO229" s="304">
        <f t="shared" si="772"/>
        <v>14760000</v>
      </c>
      <c r="AP229" s="318">
        <f t="shared" si="611"/>
        <v>42486000</v>
      </c>
      <c r="AQ229" s="288" t="s">
        <v>567</v>
      </c>
      <c r="AR229" s="289" t="str">
        <f t="shared" si="782"/>
        <v>SF90 Stradale</v>
      </c>
      <c r="AS229" s="290" t="s">
        <v>695</v>
      </c>
      <c r="AT229" s="291" t="s">
        <v>700</v>
      </c>
      <c r="AU229" s="427" t="s">
        <v>703</v>
      </c>
      <c r="AV229" s="292">
        <v>55</v>
      </c>
      <c r="AW229" s="292">
        <v>370</v>
      </c>
      <c r="AX229" s="292">
        <v>379</v>
      </c>
      <c r="AY229" s="292">
        <v>501</v>
      </c>
      <c r="AZ229" s="292" t="s">
        <v>1112</v>
      </c>
      <c r="BA229" s="481">
        <v>161</v>
      </c>
      <c r="BB229" s="476">
        <f>BK229</f>
        <v>1.7000000000000455</v>
      </c>
      <c r="BC229" s="472">
        <f t="shared" ref="BC229" si="865">BL229</f>
        <v>1.019999999999996</v>
      </c>
      <c r="BD229" s="472">
        <f t="shared" ref="BD229" si="866">BM229</f>
        <v>2.9099999999999966</v>
      </c>
      <c r="BE229" s="472">
        <f t="shared" ref="BE229" si="867">BN229</f>
        <v>2.2199999999999989</v>
      </c>
      <c r="BF229" s="474">
        <v>4556</v>
      </c>
      <c r="BG229" s="476">
        <v>357.1</v>
      </c>
      <c r="BH229" s="480">
        <v>87.85</v>
      </c>
      <c r="BI229" s="480">
        <v>96.42</v>
      </c>
      <c r="BJ229" s="480">
        <v>72.12</v>
      </c>
      <c r="BK229" s="473">
        <f t="shared" si="843"/>
        <v>1.7000000000000455</v>
      </c>
      <c r="BL229" s="473">
        <f t="shared" si="844"/>
        <v>1.019999999999996</v>
      </c>
      <c r="BM229" s="473">
        <f t="shared" si="845"/>
        <v>2.9099999999999966</v>
      </c>
      <c r="BN229" s="473">
        <f t="shared" si="846"/>
        <v>2.2199999999999989</v>
      </c>
      <c r="BO229" s="483">
        <v>1</v>
      </c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/>
      <c r="BZ229" s="293">
        <v>1</v>
      </c>
      <c r="CA229" s="293"/>
      <c r="CB229" s="293"/>
      <c r="CC229" s="293"/>
      <c r="CD229" s="293">
        <v>1</v>
      </c>
      <c r="CE229" s="293"/>
      <c r="CF229" s="293"/>
      <c r="CG229" s="293"/>
      <c r="CH229" s="293"/>
      <c r="CI229" s="293"/>
      <c r="CJ229" s="294" t="s">
        <v>1530</v>
      </c>
      <c r="CK229" s="294"/>
      <c r="CL229" s="294"/>
      <c r="CM229" s="294"/>
      <c r="CN229" s="294"/>
      <c r="CO229" s="295"/>
      <c r="CP229" s="295"/>
      <c r="CQ229" s="295">
        <v>1</v>
      </c>
      <c r="CR229" s="296">
        <v>340</v>
      </c>
      <c r="CS229" s="297">
        <v>77.5</v>
      </c>
      <c r="CT229" s="297">
        <v>66.86</v>
      </c>
      <c r="CU229" s="297">
        <v>49.64</v>
      </c>
      <c r="CV229" s="297">
        <f>P229-CR229</f>
        <v>15.399999999999977</v>
      </c>
      <c r="CW229" s="297">
        <f>Q229-CS229</f>
        <v>9.3299999999999983</v>
      </c>
      <c r="CX229" s="297">
        <f>R229-CT229</f>
        <v>26.650000000000006</v>
      </c>
      <c r="CY229" s="297">
        <f>S229-CU229</f>
        <v>20.260000000000005</v>
      </c>
      <c r="CZ229" s="297">
        <f>SUM(CV229:CY229)</f>
        <v>71.639999999999986</v>
      </c>
      <c r="DA229" s="297">
        <f>0.32*(P229-CR229)+1.75*(Q229-CS229)+1.13*(R229-CT229)+1.28*(S229-CU229)</f>
        <v>77.302799999999991</v>
      </c>
      <c r="DB229" s="295"/>
      <c r="DC229" s="295"/>
      <c r="DD229" s="295"/>
      <c r="DE229" s="295"/>
    </row>
    <row r="230" spans="1:109" ht="21" customHeight="1">
      <c r="A230" s="299">
        <v>228</v>
      </c>
      <c r="B230" s="319" t="s">
        <v>1531</v>
      </c>
      <c r="C230" s="301" t="s">
        <v>1292</v>
      </c>
      <c r="D230" s="302" t="s">
        <v>42</v>
      </c>
      <c r="E230" s="303" t="s">
        <v>79</v>
      </c>
      <c r="F230" s="327"/>
      <c r="G230" s="328"/>
      <c r="H230" s="330" t="s">
        <v>407</v>
      </c>
      <c r="I230" s="306">
        <v>40</v>
      </c>
      <c r="J230" s="306">
        <v>45</v>
      </c>
      <c r="K230" s="306">
        <v>60</v>
      </c>
      <c r="L230" s="306">
        <v>70</v>
      </c>
      <c r="M230" s="306">
        <v>85</v>
      </c>
      <c r="N230" s="307">
        <f t="shared" ref="N230:N259" si="868">IF(COUNTBLANK(H230:M230),"",SUM(H230:M230))</f>
        <v>300</v>
      </c>
      <c r="O230" s="321">
        <v>4398</v>
      </c>
      <c r="P230" s="322">
        <v>391.3</v>
      </c>
      <c r="Q230" s="323">
        <v>85.7</v>
      </c>
      <c r="R230" s="323">
        <v>56.68</v>
      </c>
      <c r="S230" s="323">
        <v>47.35</v>
      </c>
      <c r="T230" s="323">
        <v>3.3</v>
      </c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90000</v>
      </c>
      <c r="AJ230" s="315">
        <f>VLOOKUP(D230&amp;E230,计算辅助页面!$V$5:$Y$18,2,0)</f>
        <v>7</v>
      </c>
      <c r="AK230" s="316">
        <f t="shared" si="770"/>
        <v>180000</v>
      </c>
      <c r="AL230" s="316">
        <f>VLOOKUP(D230&amp;E230,计算辅助页面!$V$5:$Y$18,3,0)</f>
        <v>5</v>
      </c>
      <c r="AM230" s="317">
        <f t="shared" si="771"/>
        <v>540000</v>
      </c>
      <c r="AN230" s="317">
        <f>VLOOKUP(D230&amp;E230,计算辅助页面!$V$5:$Y$18,4,0)</f>
        <v>4</v>
      </c>
      <c r="AO230" s="304">
        <f t="shared" si="772"/>
        <v>14760000</v>
      </c>
      <c r="AP230" s="318"/>
      <c r="AQ230" s="288" t="s">
        <v>1293</v>
      </c>
      <c r="AR230" s="289" t="str">
        <f t="shared" si="782"/>
        <v>Sorpasso GT3🔑</v>
      </c>
      <c r="AS230" s="290" t="s">
        <v>1278</v>
      </c>
      <c r="AT230" s="291" t="s">
        <v>1294</v>
      </c>
      <c r="AU230" s="427" t="s">
        <v>703</v>
      </c>
      <c r="AW230" s="292">
        <v>407</v>
      </c>
      <c r="AY230" s="292">
        <v>549</v>
      </c>
      <c r="AZ230" s="292" t="s">
        <v>1298</v>
      </c>
      <c r="BA230" s="481">
        <v>123</v>
      </c>
      <c r="BB230" s="476">
        <v>1</v>
      </c>
      <c r="BC230" s="472">
        <v>0.8</v>
      </c>
      <c r="BD230" s="472">
        <v>0.91</v>
      </c>
      <c r="BE230" s="472">
        <v>3.32</v>
      </c>
      <c r="BF230" s="474">
        <f t="shared" ref="BF230:BF237" si="869">BA230+O230</f>
        <v>4521</v>
      </c>
      <c r="BG230" s="476">
        <f t="shared" ref="BG230:BG232" si="870">BB230+P230</f>
        <v>392.3</v>
      </c>
      <c r="BH230" s="480">
        <f t="shared" ref="BH230:BH232" si="871">BC230+Q230</f>
        <v>86.5</v>
      </c>
      <c r="BI230" s="480">
        <f t="shared" ref="BI230:BI232" si="872">BD230+R230</f>
        <v>57.589999999999996</v>
      </c>
      <c r="BJ230" s="480">
        <f t="shared" ref="BJ230:BJ232" si="873">BE230+S230</f>
        <v>50.67</v>
      </c>
      <c r="BK230" s="473">
        <f t="shared" si="843"/>
        <v>1</v>
      </c>
      <c r="BL230" s="473">
        <f t="shared" si="844"/>
        <v>0.79999999999999716</v>
      </c>
      <c r="BM230" s="473">
        <f t="shared" si="845"/>
        <v>0.90999999999999659</v>
      </c>
      <c r="BN230" s="473">
        <f t="shared" si="846"/>
        <v>3.3200000000000003</v>
      </c>
      <c r="BO230" s="483">
        <v>1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/>
      <c r="CA230" s="293">
        <v>1</v>
      </c>
      <c r="CB230" s="293"/>
      <c r="CC230" s="293">
        <v>1</v>
      </c>
      <c r="CD230" s="293"/>
      <c r="CE230" s="293"/>
      <c r="CF230" s="293"/>
      <c r="CG230" s="293"/>
      <c r="CH230" s="293"/>
      <c r="CI230" s="293"/>
      <c r="CJ230" s="294" t="s">
        <v>1622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 t="s">
        <v>1806</v>
      </c>
      <c r="DC230" s="295">
        <v>2</v>
      </c>
      <c r="DD230" s="295"/>
      <c r="DE230" s="295"/>
    </row>
    <row r="231" spans="1:109" ht="21" customHeight="1" thickBot="1">
      <c r="A231" s="299">
        <v>229</v>
      </c>
      <c r="B231" s="300" t="s">
        <v>333</v>
      </c>
      <c r="C231" s="301" t="s">
        <v>797</v>
      </c>
      <c r="D231" s="302" t="s">
        <v>42</v>
      </c>
      <c r="E231" s="303" t="s">
        <v>79</v>
      </c>
      <c r="F231" s="304">
        <f>9-LEN(E231)-LEN(SUBSTITUTE(E231,"★",""))</f>
        <v>3</v>
      </c>
      <c r="G231" s="305" t="s">
        <v>76</v>
      </c>
      <c r="H231" s="306">
        <v>60</v>
      </c>
      <c r="I231" s="306">
        <v>13</v>
      </c>
      <c r="J231" s="306">
        <v>16</v>
      </c>
      <c r="K231" s="306">
        <v>25</v>
      </c>
      <c r="L231" s="306">
        <v>38</v>
      </c>
      <c r="M231" s="306">
        <v>48</v>
      </c>
      <c r="N231" s="307">
        <f t="shared" si="868"/>
        <v>200</v>
      </c>
      <c r="O231" s="308">
        <v>4406</v>
      </c>
      <c r="P231" s="309">
        <v>358.7</v>
      </c>
      <c r="Q231" s="310">
        <v>82.91</v>
      </c>
      <c r="R231" s="310">
        <v>101.81</v>
      </c>
      <c r="S231" s="310">
        <v>78.25</v>
      </c>
      <c r="T231" s="310">
        <v>9.1489999999999974</v>
      </c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90000</v>
      </c>
      <c r="AJ231" s="315">
        <f>VLOOKUP(D231&amp;E231,计算辅助页面!$V$5:$Y$18,2,0)</f>
        <v>7</v>
      </c>
      <c r="AK231" s="316">
        <f t="shared" si="770"/>
        <v>180000</v>
      </c>
      <c r="AL231" s="316">
        <f>VLOOKUP(D231&amp;E231,计算辅助页面!$V$5:$Y$18,3,0)</f>
        <v>5</v>
      </c>
      <c r="AM231" s="317">
        <f t="shared" si="771"/>
        <v>540000</v>
      </c>
      <c r="AN231" s="317">
        <f>VLOOKUP(D231&amp;E231,计算辅助页面!$V$5:$Y$18,4,0)</f>
        <v>4</v>
      </c>
      <c r="AO231" s="304">
        <f t="shared" si="772"/>
        <v>14760000</v>
      </c>
      <c r="AP231" s="318">
        <f t="shared" ref="AP231:AP267" si="874">IF(AND(AH231,AO231),AO231+AH231,"")</f>
        <v>42486000</v>
      </c>
      <c r="AQ231" s="288" t="s">
        <v>568</v>
      </c>
      <c r="AR231" s="289" t="str">
        <f t="shared" si="782"/>
        <v>Senna</v>
      </c>
      <c r="AS231" s="290" t="s">
        <v>925</v>
      </c>
      <c r="AT231" s="291" t="s">
        <v>646</v>
      </c>
      <c r="AU231" s="427" t="s">
        <v>703</v>
      </c>
      <c r="AV231" s="292">
        <v>57</v>
      </c>
      <c r="AW231" s="292">
        <v>373</v>
      </c>
      <c r="AY231" s="292">
        <v>493</v>
      </c>
      <c r="AZ231" s="292" t="s">
        <v>1112</v>
      </c>
      <c r="BA231" s="477">
        <v>170</v>
      </c>
      <c r="BB231" s="476">
        <v>2.1</v>
      </c>
      <c r="BC231" s="472">
        <v>0.89</v>
      </c>
      <c r="BD231" s="472">
        <v>3.09</v>
      </c>
      <c r="BE231" s="472">
        <v>2.75</v>
      </c>
      <c r="BF231" s="474">
        <f t="shared" si="869"/>
        <v>4576</v>
      </c>
      <c r="BG231" s="476">
        <f t="shared" si="870"/>
        <v>360.8</v>
      </c>
      <c r="BH231" s="480">
        <f t="shared" si="871"/>
        <v>83.8</v>
      </c>
      <c r="BI231" s="480">
        <f t="shared" si="872"/>
        <v>104.9</v>
      </c>
      <c r="BJ231" s="480">
        <f t="shared" si="873"/>
        <v>81</v>
      </c>
      <c r="BK231" s="473">
        <f t="shared" si="843"/>
        <v>2.1000000000000227</v>
      </c>
      <c r="BL231" s="473">
        <f t="shared" si="844"/>
        <v>0.89000000000000057</v>
      </c>
      <c r="BM231" s="473">
        <f t="shared" si="845"/>
        <v>3.0900000000000034</v>
      </c>
      <c r="BN231" s="473">
        <f t="shared" si="846"/>
        <v>2.75</v>
      </c>
      <c r="BO231" s="483">
        <v>7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>
        <v>1</v>
      </c>
      <c r="CA231" s="293"/>
      <c r="CB231" s="293"/>
      <c r="CC231" s="293"/>
      <c r="CD231" s="293">
        <v>1</v>
      </c>
      <c r="CE231" s="293"/>
      <c r="CF231" s="293">
        <v>1</v>
      </c>
      <c r="CG231" s="293"/>
      <c r="CH231" s="293"/>
      <c r="CI231" s="293"/>
      <c r="CJ231" s="294" t="s">
        <v>1532</v>
      </c>
      <c r="CK231" s="294"/>
      <c r="CL231" s="294"/>
      <c r="CM231" s="294"/>
      <c r="CN231" s="294"/>
      <c r="CO231" s="295"/>
      <c r="CP231" s="295"/>
      <c r="CQ231" s="295"/>
      <c r="CR231" s="296">
        <v>340</v>
      </c>
      <c r="CS231" s="297">
        <v>74.8</v>
      </c>
      <c r="CT231" s="297">
        <v>73.569999999999993</v>
      </c>
      <c r="CU231" s="297">
        <v>53.07</v>
      </c>
      <c r="CV231" s="297">
        <f>P231-CR231</f>
        <v>18.699999999999989</v>
      </c>
      <c r="CW231" s="297">
        <f>Q231-CS231</f>
        <v>8.11</v>
      </c>
      <c r="CX231" s="297">
        <f>R231-CT231</f>
        <v>28.240000000000009</v>
      </c>
      <c r="CY231" s="297">
        <f>S231-CU231</f>
        <v>25.18</v>
      </c>
      <c r="CZ231" s="297">
        <f>SUM(CV231:CY231)</f>
        <v>80.22999999999999</v>
      </c>
      <c r="DA231" s="297">
        <f>0.32*(P231-CR231)+1.75*(Q231-CS231)+1.13*(R231-CT231)+1.28*(S231-CU231)</f>
        <v>84.318100000000015</v>
      </c>
      <c r="DB231" s="295" t="s">
        <v>1806</v>
      </c>
      <c r="DC231" s="295">
        <v>2</v>
      </c>
      <c r="DD231" s="295"/>
      <c r="DE231" s="295"/>
    </row>
    <row r="232" spans="1:109" ht="21" customHeight="1">
      <c r="A232" s="268">
        <v>230</v>
      </c>
      <c r="B232" s="319" t="s">
        <v>962</v>
      </c>
      <c r="C232" s="301" t="s">
        <v>963</v>
      </c>
      <c r="D232" s="302" t="s">
        <v>42</v>
      </c>
      <c r="E232" s="303" t="s">
        <v>79</v>
      </c>
      <c r="F232" s="327"/>
      <c r="G232" s="328"/>
      <c r="H232" s="320">
        <v>85</v>
      </c>
      <c r="I232" s="320">
        <v>25</v>
      </c>
      <c r="J232" s="320">
        <v>29</v>
      </c>
      <c r="K232" s="320">
        <v>38</v>
      </c>
      <c r="L232" s="320">
        <v>54</v>
      </c>
      <c r="M232" s="320">
        <v>69</v>
      </c>
      <c r="N232" s="307">
        <f t="shared" si="868"/>
        <v>300</v>
      </c>
      <c r="O232" s="321">
        <v>4406</v>
      </c>
      <c r="P232" s="322">
        <v>419</v>
      </c>
      <c r="Q232" s="323">
        <v>81.06</v>
      </c>
      <c r="R232" s="323">
        <v>49.15</v>
      </c>
      <c r="S232" s="323">
        <v>50.72</v>
      </c>
      <c r="T232" s="323"/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90000</v>
      </c>
      <c r="AJ232" s="315">
        <f>VLOOKUP(D232&amp;E232,计算辅助页面!$V$5:$Y$18,2,0)</f>
        <v>7</v>
      </c>
      <c r="AK232" s="316">
        <f t="shared" si="770"/>
        <v>180000</v>
      </c>
      <c r="AL232" s="316">
        <f>VLOOKUP(D232&amp;E232,计算辅助页面!$V$5:$Y$18,3,0)</f>
        <v>5</v>
      </c>
      <c r="AM232" s="317">
        <f t="shared" si="771"/>
        <v>540000</v>
      </c>
      <c r="AN232" s="317">
        <f>VLOOKUP(D232&amp;E232,计算辅助页面!$V$5:$Y$18,4,0)</f>
        <v>4</v>
      </c>
      <c r="AO232" s="304">
        <f t="shared" si="772"/>
        <v>14760000</v>
      </c>
      <c r="AP232" s="318">
        <f t="shared" si="874"/>
        <v>42486000</v>
      </c>
      <c r="AQ232" s="288" t="s">
        <v>712</v>
      </c>
      <c r="AR232" s="289" t="str">
        <f t="shared" si="782"/>
        <v>Veyron 16.4 Grand Sport Vitesse</v>
      </c>
      <c r="AS232" s="290" t="s">
        <v>955</v>
      </c>
      <c r="AT232" s="291" t="s">
        <v>964</v>
      </c>
      <c r="AU232" s="427" t="s">
        <v>703</v>
      </c>
      <c r="AV232" s="292">
        <v>59</v>
      </c>
      <c r="AW232" s="292">
        <v>441</v>
      </c>
      <c r="AY232" s="292">
        <v>568</v>
      </c>
      <c r="AZ232" s="292" t="s">
        <v>1112</v>
      </c>
      <c r="BA232" s="477">
        <v>142</v>
      </c>
      <c r="BB232" s="476">
        <v>1</v>
      </c>
      <c r="BC232" s="472">
        <v>0.49</v>
      </c>
      <c r="BD232" s="472">
        <v>0.97</v>
      </c>
      <c r="BE232" s="472">
        <v>1.45</v>
      </c>
      <c r="BF232" s="474">
        <f t="shared" si="869"/>
        <v>4548</v>
      </c>
      <c r="BG232" s="476">
        <f t="shared" si="870"/>
        <v>420</v>
      </c>
      <c r="BH232" s="480">
        <f t="shared" si="871"/>
        <v>81.55</v>
      </c>
      <c r="BI232" s="480">
        <f t="shared" si="872"/>
        <v>50.12</v>
      </c>
      <c r="BJ232" s="480">
        <f t="shared" si="873"/>
        <v>52.17</v>
      </c>
      <c r="BK232" s="473">
        <f t="shared" si="843"/>
        <v>1</v>
      </c>
      <c r="BL232" s="473">
        <f t="shared" si="844"/>
        <v>0.48999999999999488</v>
      </c>
      <c r="BM232" s="473">
        <f t="shared" si="845"/>
        <v>0.96999999999999886</v>
      </c>
      <c r="BN232" s="473">
        <f t="shared" si="846"/>
        <v>1.4500000000000028</v>
      </c>
      <c r="BO232" s="483">
        <v>9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>
        <v>1</v>
      </c>
      <c r="CA232" s="293"/>
      <c r="CB232" s="293"/>
      <c r="CC232" s="293"/>
      <c r="CD232" s="293">
        <v>1</v>
      </c>
      <c r="CE232" s="293"/>
      <c r="CF232" s="293"/>
      <c r="CG232" s="293" t="s">
        <v>1162</v>
      </c>
      <c r="CH232" s="293"/>
      <c r="CI232" s="293"/>
      <c r="CJ232" s="294" t="s">
        <v>1533</v>
      </c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/>
      <c r="DC232" s="295"/>
      <c r="DD232" s="295"/>
      <c r="DE232" s="295"/>
    </row>
    <row r="233" spans="1:109" ht="21" customHeight="1">
      <c r="A233" s="299">
        <v>231</v>
      </c>
      <c r="B233" s="300" t="s">
        <v>144</v>
      </c>
      <c r="C233" s="301" t="s">
        <v>798</v>
      </c>
      <c r="D233" s="302" t="s">
        <v>42</v>
      </c>
      <c r="E233" s="303" t="s">
        <v>79</v>
      </c>
      <c r="F233" s="304">
        <f>9-LEN(E233)-LEN(SUBSTITUTE(E233,"★",""))</f>
        <v>3</v>
      </c>
      <c r="G233" s="305" t="s">
        <v>76</v>
      </c>
      <c r="H233" s="306">
        <v>60</v>
      </c>
      <c r="I233" s="306">
        <v>13</v>
      </c>
      <c r="J233" s="306">
        <v>16</v>
      </c>
      <c r="K233" s="306">
        <v>25</v>
      </c>
      <c r="L233" s="306">
        <v>38</v>
      </c>
      <c r="M233" s="306">
        <v>48</v>
      </c>
      <c r="N233" s="307">
        <f t="shared" si="868"/>
        <v>200</v>
      </c>
      <c r="O233" s="308">
        <v>4411</v>
      </c>
      <c r="P233" s="309">
        <v>394.3</v>
      </c>
      <c r="Q233" s="310">
        <v>82.77</v>
      </c>
      <c r="R233" s="310">
        <v>52.84</v>
      </c>
      <c r="S233" s="310">
        <v>69.290000000000006</v>
      </c>
      <c r="T233" s="310">
        <v>6.55</v>
      </c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90000</v>
      </c>
      <c r="AJ233" s="315">
        <f>VLOOKUP(D233&amp;E233,计算辅助页面!$V$5:$Y$18,2,0)</f>
        <v>7</v>
      </c>
      <c r="AK233" s="316">
        <f t="shared" si="770"/>
        <v>180000</v>
      </c>
      <c r="AL233" s="316">
        <f>VLOOKUP(D233&amp;E233,计算辅助页面!$V$5:$Y$18,3,0)</f>
        <v>5</v>
      </c>
      <c r="AM233" s="317">
        <f t="shared" si="771"/>
        <v>540000</v>
      </c>
      <c r="AN233" s="317">
        <f>VLOOKUP(D233&amp;E233,计算辅助页面!$V$5:$Y$18,4,0)</f>
        <v>4</v>
      </c>
      <c r="AO233" s="304">
        <f t="shared" si="772"/>
        <v>14760000</v>
      </c>
      <c r="AP233" s="318">
        <f t="shared" si="874"/>
        <v>42486000</v>
      </c>
      <c r="AQ233" s="288" t="s">
        <v>565</v>
      </c>
      <c r="AR233" s="289" t="str">
        <f t="shared" si="782"/>
        <v>Terzo Millennio</v>
      </c>
      <c r="AS233" s="290" t="s">
        <v>596</v>
      </c>
      <c r="AT233" s="291" t="s">
        <v>672</v>
      </c>
      <c r="AU233" s="427" t="s">
        <v>703</v>
      </c>
      <c r="AV233" s="292">
        <v>36</v>
      </c>
      <c r="AW233" s="292">
        <v>410</v>
      </c>
      <c r="AY233" s="292">
        <v>551</v>
      </c>
      <c r="AZ233" s="292" t="s">
        <v>1422</v>
      </c>
      <c r="BA233" s="481">
        <v>123</v>
      </c>
      <c r="BB233" s="476">
        <v>1.7</v>
      </c>
      <c r="BC233" s="472">
        <v>0.57999999999999996</v>
      </c>
      <c r="BD233" s="472">
        <v>0.97</v>
      </c>
      <c r="BE233" s="472">
        <v>1.82</v>
      </c>
      <c r="BF233" s="474">
        <f t="shared" si="869"/>
        <v>4534</v>
      </c>
      <c r="BG233" s="476">
        <f t="shared" ref="BG233" si="875">BB233+P233</f>
        <v>396</v>
      </c>
      <c r="BH233" s="480">
        <f t="shared" ref="BH233" si="876">BC233+Q233</f>
        <v>83.35</v>
      </c>
      <c r="BI233" s="480">
        <f t="shared" ref="BI233" si="877">BD233+R233</f>
        <v>53.81</v>
      </c>
      <c r="BJ233" s="480">
        <f t="shared" ref="BJ233" si="878">BE233+S233</f>
        <v>71.11</v>
      </c>
      <c r="BK233" s="473">
        <f t="shared" si="843"/>
        <v>1.6999999999999886</v>
      </c>
      <c r="BL233" s="473">
        <f t="shared" si="844"/>
        <v>0.57999999999999829</v>
      </c>
      <c r="BM233" s="473">
        <f t="shared" si="845"/>
        <v>0.96999999999999886</v>
      </c>
      <c r="BN233" s="473">
        <f t="shared" si="846"/>
        <v>1.8199999999999932</v>
      </c>
      <c r="BO233" s="483">
        <v>1</v>
      </c>
      <c r="BP233" s="293"/>
      <c r="BQ233" s="293"/>
      <c r="BR233" s="293"/>
      <c r="BS233" s="293">
        <v>1</v>
      </c>
      <c r="BT233" s="293"/>
      <c r="BU233" s="293"/>
      <c r="BV233" s="293"/>
      <c r="BW233" s="293"/>
      <c r="BX233" s="293"/>
      <c r="BY233" s="293"/>
      <c r="BZ233" s="293">
        <v>1</v>
      </c>
      <c r="CA233" s="293"/>
      <c r="CB233" s="293"/>
      <c r="CC233" s="293"/>
      <c r="CD233" s="293">
        <v>1</v>
      </c>
      <c r="CE233" s="293"/>
      <c r="CF233" s="293"/>
      <c r="CG233" s="293"/>
      <c r="CH233" s="293"/>
      <c r="CI233" s="293">
        <v>1</v>
      </c>
      <c r="CJ233" s="294" t="s">
        <v>1534</v>
      </c>
      <c r="CK233" s="294"/>
      <c r="CL233" s="294"/>
      <c r="CM233" s="294"/>
      <c r="CN233" s="294"/>
      <c r="CO233" s="295">
        <v>1</v>
      </c>
      <c r="CP233" s="295"/>
      <c r="CQ233" s="295"/>
      <c r="CR233" s="296">
        <v>380.8</v>
      </c>
      <c r="CS233" s="297">
        <v>78.19</v>
      </c>
      <c r="CT233" s="297">
        <v>45.16</v>
      </c>
      <c r="CU233" s="297">
        <v>54.79</v>
      </c>
      <c r="CV233" s="297">
        <f>P233-CR233</f>
        <v>13.5</v>
      </c>
      <c r="CW233" s="297">
        <f>Q233-CS233</f>
        <v>4.5799999999999983</v>
      </c>
      <c r="CX233" s="297">
        <f>R233-CT233</f>
        <v>7.6800000000000068</v>
      </c>
      <c r="CY233" s="297">
        <f>S233-CU233</f>
        <v>14.500000000000007</v>
      </c>
      <c r="CZ233" s="297">
        <f>SUM(CV233:CY233)</f>
        <v>40.260000000000012</v>
      </c>
      <c r="DA233" s="297">
        <f>0.32*(P233-CR233)+1.75*(Q233-CS233)+1.13*(R233-CT233)+1.28*(S233-CU233)</f>
        <v>39.573400000000014</v>
      </c>
      <c r="DB233" s="295" t="s">
        <v>1806</v>
      </c>
      <c r="DC233" s="295">
        <v>2</v>
      </c>
      <c r="DD233" s="295"/>
      <c r="DE233" s="295"/>
    </row>
    <row r="234" spans="1:109" ht="21" customHeight="1" thickBot="1">
      <c r="A234" s="299">
        <v>232</v>
      </c>
      <c r="B234" s="319" t="s">
        <v>1131</v>
      </c>
      <c r="C234" s="301" t="s">
        <v>1132</v>
      </c>
      <c r="D234" s="302" t="s">
        <v>42</v>
      </c>
      <c r="E234" s="303" t="s">
        <v>79</v>
      </c>
      <c r="F234" s="327"/>
      <c r="G234" s="328"/>
      <c r="H234" s="320">
        <v>85</v>
      </c>
      <c r="I234" s="320">
        <v>25</v>
      </c>
      <c r="J234" s="320">
        <v>29</v>
      </c>
      <c r="K234" s="320">
        <v>38</v>
      </c>
      <c r="L234" s="320">
        <v>54</v>
      </c>
      <c r="M234" s="320">
        <v>69</v>
      </c>
      <c r="N234" s="307">
        <f t="shared" si="868"/>
        <v>300</v>
      </c>
      <c r="O234" s="321">
        <v>4435</v>
      </c>
      <c r="P234" s="322">
        <v>390.2</v>
      </c>
      <c r="Q234" s="323">
        <v>81.290000000000006</v>
      </c>
      <c r="R234" s="323">
        <v>59.91</v>
      </c>
      <c r="S234" s="323">
        <v>72.19</v>
      </c>
      <c r="T234" s="323"/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90000</v>
      </c>
      <c r="AJ234" s="315">
        <f>VLOOKUP(D234&amp;E234,计算辅助页面!$V$5:$Y$18,2,0)</f>
        <v>7</v>
      </c>
      <c r="AK234" s="316">
        <f t="shared" si="770"/>
        <v>180000</v>
      </c>
      <c r="AL234" s="316">
        <f>VLOOKUP(D234&amp;E234,计算辅助页面!$V$5:$Y$18,3,0)</f>
        <v>5</v>
      </c>
      <c r="AM234" s="317">
        <f t="shared" si="771"/>
        <v>540000</v>
      </c>
      <c r="AN234" s="317">
        <f>VLOOKUP(D234&amp;E234,计算辅助页面!$V$5:$Y$18,4,0)</f>
        <v>4</v>
      </c>
      <c r="AO234" s="304">
        <f t="shared" si="772"/>
        <v>14760000</v>
      </c>
      <c r="AP234" s="318">
        <f t="shared" si="874"/>
        <v>42486000</v>
      </c>
      <c r="AQ234" s="288" t="s">
        <v>1133</v>
      </c>
      <c r="AR234" s="289" t="str">
        <f t="shared" si="782"/>
        <v>1789</v>
      </c>
      <c r="AS234" s="290" t="s">
        <v>1116</v>
      </c>
      <c r="AT234" s="291" t="s">
        <v>1132</v>
      </c>
      <c r="AU234" s="427" t="s">
        <v>703</v>
      </c>
      <c r="AV234" s="292">
        <v>37</v>
      </c>
      <c r="AW234" s="292">
        <v>405</v>
      </c>
      <c r="AY234" s="292">
        <v>547</v>
      </c>
      <c r="AZ234" s="292" t="s">
        <v>1135</v>
      </c>
      <c r="BA234" s="481">
        <v>132</v>
      </c>
      <c r="BB234" s="476">
        <v>1.1000000000000001</v>
      </c>
      <c r="BC234" s="472">
        <v>0.71</v>
      </c>
      <c r="BD234" s="472">
        <v>1.73</v>
      </c>
      <c r="BE234" s="472">
        <v>2.73</v>
      </c>
      <c r="BF234" s="474">
        <f t="shared" si="869"/>
        <v>4567</v>
      </c>
      <c r="BG234" s="476">
        <f t="shared" ref="BG234:BG235" si="879">BB234+P234</f>
        <v>391.3</v>
      </c>
      <c r="BH234" s="480">
        <f t="shared" ref="BH234:BH235" si="880">BC234+Q234</f>
        <v>82</v>
      </c>
      <c r="BI234" s="480">
        <f t="shared" ref="BI234:BI235" si="881">BD234+R234</f>
        <v>61.639999999999993</v>
      </c>
      <c r="BJ234" s="480">
        <f t="shared" ref="BJ234:BJ235" si="882">BE234+S234</f>
        <v>74.92</v>
      </c>
      <c r="BK234" s="473">
        <f t="shared" si="843"/>
        <v>1.1000000000000227</v>
      </c>
      <c r="BL234" s="473">
        <f t="shared" si="844"/>
        <v>0.70999999999999375</v>
      </c>
      <c r="BM234" s="473">
        <f t="shared" si="845"/>
        <v>1.7299999999999969</v>
      </c>
      <c r="BN234" s="473">
        <f t="shared" si="846"/>
        <v>2.730000000000004</v>
      </c>
      <c r="BO234" s="483">
        <v>1</v>
      </c>
      <c r="BP234" s="293"/>
      <c r="BQ234" s="293"/>
      <c r="BR234" s="293"/>
      <c r="BS234" s="293"/>
      <c r="BT234" s="293"/>
      <c r="BU234" s="293"/>
      <c r="BV234" s="293"/>
      <c r="BW234" s="293"/>
      <c r="BX234" s="293">
        <v>1</v>
      </c>
      <c r="BY234" s="293"/>
      <c r="BZ234" s="293"/>
      <c r="CA234" s="293"/>
      <c r="CB234" s="293"/>
      <c r="CC234" s="293"/>
      <c r="CD234" s="293"/>
      <c r="CE234" s="293"/>
      <c r="CF234" s="293"/>
      <c r="CG234" s="293"/>
      <c r="CH234" s="293"/>
      <c r="CI234" s="293"/>
      <c r="CJ234" s="294"/>
      <c r="CK234" s="294"/>
      <c r="CL234" s="294"/>
      <c r="CM234" s="294"/>
      <c r="CN234" s="294"/>
      <c r="CO234" s="295"/>
      <c r="CP234" s="295"/>
      <c r="CQ234" s="295"/>
      <c r="CR234" s="296"/>
      <c r="CS234" s="297"/>
      <c r="CT234" s="297"/>
      <c r="CU234" s="297"/>
      <c r="CV234" s="297"/>
      <c r="CW234" s="297"/>
      <c r="CX234" s="297"/>
      <c r="CY234" s="297"/>
      <c r="CZ234" s="297"/>
      <c r="DA234" s="297"/>
      <c r="DB234" s="295" t="s">
        <v>1806</v>
      </c>
      <c r="DC234" s="295">
        <v>2</v>
      </c>
      <c r="DD234" s="295"/>
      <c r="DE234" s="295"/>
    </row>
    <row r="235" spans="1:109" ht="21" customHeight="1">
      <c r="A235" s="268">
        <v>233</v>
      </c>
      <c r="B235" s="319" t="s">
        <v>1836</v>
      </c>
      <c r="C235" s="301" t="s">
        <v>1837</v>
      </c>
      <c r="D235" s="302" t="s">
        <v>42</v>
      </c>
      <c r="E235" s="303" t="s">
        <v>79</v>
      </c>
      <c r="F235" s="327"/>
      <c r="G235" s="328"/>
      <c r="H235" s="320">
        <v>85</v>
      </c>
      <c r="I235" s="320">
        <v>25</v>
      </c>
      <c r="J235" s="320">
        <v>29</v>
      </c>
      <c r="K235" s="320">
        <v>38</v>
      </c>
      <c r="L235" s="320">
        <v>54</v>
      </c>
      <c r="M235" s="320">
        <v>69</v>
      </c>
      <c r="N235" s="307">
        <f t="shared" ref="N235" si="883">IF(COUNTBLANK(H235:M235),"",SUM(H235:M235))</f>
        <v>300</v>
      </c>
      <c r="O235" s="321">
        <v>4473</v>
      </c>
      <c r="P235" s="322">
        <v>422.9</v>
      </c>
      <c r="Q235" s="323">
        <v>77.14</v>
      </c>
      <c r="R235" s="323">
        <v>55.74</v>
      </c>
      <c r="S235" s="323">
        <v>51.7</v>
      </c>
      <c r="T235" s="323"/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90000</v>
      </c>
      <c r="AJ235" s="315">
        <f>VLOOKUP(D235&amp;E235,计算辅助页面!$V$5:$Y$18,2,0)</f>
        <v>7</v>
      </c>
      <c r="AK235" s="316">
        <f t="shared" ref="AK235" si="884">IF(AI235,2*AI235,"")</f>
        <v>180000</v>
      </c>
      <c r="AL235" s="316">
        <f>VLOOKUP(D235&amp;E235,计算辅助页面!$V$5:$Y$18,3,0)</f>
        <v>5</v>
      </c>
      <c r="AM235" s="317">
        <f t="shared" ref="AM235" si="885">IF(AN235="×",AN235,IF(AI235,6*AI235,""))</f>
        <v>540000</v>
      </c>
      <c r="AN235" s="317">
        <f>VLOOKUP(D235&amp;E235,计算辅助页面!$V$5:$Y$18,4,0)</f>
        <v>4</v>
      </c>
      <c r="AO235" s="304">
        <f t="shared" ref="AO235" si="886">IF(AI235,IF(AN235="×",4*(AI235*AJ235+AK235*AL235),4*(AI235*AJ235+AK235*AL235+AM235*AN235)),"")</f>
        <v>14760000</v>
      </c>
      <c r="AP235" s="318">
        <f t="shared" ref="AP235" si="887">IF(AND(AH235,AO235),AO235+AH235,"")</f>
        <v>42486000</v>
      </c>
      <c r="AQ235" s="288" t="s">
        <v>1028</v>
      </c>
      <c r="AR235" s="289" t="str">
        <f t="shared" si="782"/>
        <v>Teorema</v>
      </c>
      <c r="AS235" s="290" t="s">
        <v>1847</v>
      </c>
      <c r="AT235" s="291" t="s">
        <v>1838</v>
      </c>
      <c r="AU235" s="427" t="s">
        <v>703</v>
      </c>
      <c r="AZ235" s="292" t="s">
        <v>1845</v>
      </c>
      <c r="BA235" s="481">
        <v>144</v>
      </c>
      <c r="BB235" s="476">
        <v>2.2999999999999998</v>
      </c>
      <c r="BC235" s="472">
        <v>0.36</v>
      </c>
      <c r="BD235" s="472">
        <v>0.88</v>
      </c>
      <c r="BE235" s="472">
        <v>1.99</v>
      </c>
      <c r="BF235" s="474">
        <f t="shared" si="869"/>
        <v>4617</v>
      </c>
      <c r="BG235" s="476">
        <f t="shared" si="879"/>
        <v>425.2</v>
      </c>
      <c r="BH235" s="480">
        <f t="shared" si="880"/>
        <v>77.5</v>
      </c>
      <c r="BI235" s="480">
        <f t="shared" si="881"/>
        <v>56.620000000000005</v>
      </c>
      <c r="BJ235" s="480">
        <f t="shared" si="882"/>
        <v>53.690000000000005</v>
      </c>
      <c r="BK235" s="473">
        <f t="shared" si="843"/>
        <v>2.3000000000000114</v>
      </c>
      <c r="BL235" s="473">
        <f t="shared" si="844"/>
        <v>0.35999999999999943</v>
      </c>
      <c r="BM235" s="473">
        <f t="shared" si="845"/>
        <v>0.88000000000000256</v>
      </c>
      <c r="BN235" s="473">
        <f t="shared" si="846"/>
        <v>1.990000000000002</v>
      </c>
      <c r="BO235" s="483">
        <v>13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/>
      <c r="CB235" s="293"/>
      <c r="CC235" s="293"/>
      <c r="CD235" s="293"/>
      <c r="CE235" s="293"/>
      <c r="CF235" s="293"/>
      <c r="CG235" s="293"/>
      <c r="CH235" s="293"/>
      <c r="CI235" s="293"/>
      <c r="CJ235" s="294"/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/>
      <c r="DC235" s="295"/>
      <c r="DD235" s="295"/>
      <c r="DE235" s="295"/>
    </row>
    <row r="236" spans="1:109" ht="21" customHeight="1">
      <c r="A236" s="299">
        <v>234</v>
      </c>
      <c r="B236" s="300" t="s">
        <v>146</v>
      </c>
      <c r="C236" s="301" t="s">
        <v>799</v>
      </c>
      <c r="D236" s="302" t="s">
        <v>42</v>
      </c>
      <c r="E236" s="303" t="s">
        <v>79</v>
      </c>
      <c r="F236" s="304">
        <f>9-LEN(E236)-LEN(SUBSTITUTE(E236,"★",""))</f>
        <v>3</v>
      </c>
      <c r="G236" s="305" t="s">
        <v>76</v>
      </c>
      <c r="H236" s="306">
        <v>60</v>
      </c>
      <c r="I236" s="306">
        <v>13</v>
      </c>
      <c r="J236" s="306">
        <v>16</v>
      </c>
      <c r="K236" s="306">
        <v>25</v>
      </c>
      <c r="L236" s="306">
        <v>38</v>
      </c>
      <c r="M236" s="306">
        <v>48</v>
      </c>
      <c r="N236" s="307">
        <f t="shared" si="868"/>
        <v>200</v>
      </c>
      <c r="O236" s="308">
        <v>4479</v>
      </c>
      <c r="P236" s="309">
        <v>416.9</v>
      </c>
      <c r="Q236" s="310">
        <v>82.19</v>
      </c>
      <c r="R236" s="310">
        <v>43.24</v>
      </c>
      <c r="S236" s="310">
        <v>68.599999999999994</v>
      </c>
      <c r="T236" s="310">
        <v>6.1</v>
      </c>
      <c r="U236" s="311">
        <v>5640</v>
      </c>
      <c r="V236" s="312">
        <f>VLOOKUP($U236,计算辅助页面!$Z$5:$AM$26,COLUMN()-20,0)</f>
        <v>9200</v>
      </c>
      <c r="W236" s="312">
        <f>VLOOKUP($U236,计算辅助页面!$Z$5:$AM$26,COLUMN()-20,0)</f>
        <v>14700</v>
      </c>
      <c r="X236" s="307">
        <f>VLOOKUP($U236,计算辅助页面!$Z$5:$AM$26,COLUMN()-20,0)</f>
        <v>22100</v>
      </c>
      <c r="Y236" s="307">
        <f>VLOOKUP($U236,计算辅助页面!$Z$5:$AM$26,COLUMN()-20,0)</f>
        <v>31900</v>
      </c>
      <c r="Z236" s="313">
        <f>VLOOKUP($U236,计算辅助页面!$Z$5:$AM$26,COLUMN()-20,0)</f>
        <v>44500</v>
      </c>
      <c r="AA236" s="307">
        <f>VLOOKUP($U236,计算辅助页面!$Z$5:$AM$26,COLUMN()-20,0)</f>
        <v>62500</v>
      </c>
      <c r="AB236" s="307">
        <f>VLOOKUP($U236,计算辅助页面!$Z$5:$AM$26,COLUMN()-20,0)</f>
        <v>87500</v>
      </c>
      <c r="AC236" s="307">
        <f>VLOOKUP($U236,计算辅助页面!$Z$5:$AM$26,COLUMN()-20,0)</f>
        <v>122500</v>
      </c>
      <c r="AD236" s="307">
        <f>VLOOKUP($U236,计算辅助页面!$Z$5:$AM$26,COLUMN()-20,0)</f>
        <v>171500</v>
      </c>
      <c r="AE236" s="307">
        <f>VLOOKUP($U236,计算辅助页面!$Z$5:$AM$26,COLUMN()-20,0)</f>
        <v>240000</v>
      </c>
      <c r="AF236" s="307">
        <f>VLOOKUP($U236,计算辅助页面!$Z$5:$AM$26,COLUMN()-20,0)</f>
        <v>336000</v>
      </c>
      <c r="AG236" s="307">
        <f>VLOOKUP($U236,计算辅助页面!$Z$5:$AM$26,COLUMN()-20,0)</f>
        <v>551500</v>
      </c>
      <c r="AH236" s="304">
        <f>VLOOKUP($U236,计算辅助页面!$Z$5:$AM$26,COLUMN()-20,0)</f>
        <v>6798160</v>
      </c>
      <c r="AI236" s="314">
        <v>45000</v>
      </c>
      <c r="AJ236" s="315">
        <f>VLOOKUP(D236&amp;E236,计算辅助页面!$V$5:$Y$18,2,0)</f>
        <v>7</v>
      </c>
      <c r="AK236" s="316">
        <f t="shared" si="770"/>
        <v>90000</v>
      </c>
      <c r="AL236" s="316">
        <f>VLOOKUP(D236&amp;E236,计算辅助页面!$V$5:$Y$18,3,0)</f>
        <v>5</v>
      </c>
      <c r="AM236" s="317">
        <f t="shared" si="771"/>
        <v>270000</v>
      </c>
      <c r="AN236" s="317">
        <f>VLOOKUP(D236&amp;E236,计算辅助页面!$V$5:$Y$18,4,0)</f>
        <v>4</v>
      </c>
      <c r="AO236" s="304">
        <f t="shared" si="772"/>
        <v>7380000</v>
      </c>
      <c r="AP236" s="318">
        <f t="shared" si="874"/>
        <v>14178160</v>
      </c>
      <c r="AQ236" s="288" t="s">
        <v>569</v>
      </c>
      <c r="AR236" s="289" t="str">
        <f t="shared" si="782"/>
        <v>Fenyr SuperSport</v>
      </c>
      <c r="AS236" s="290" t="s">
        <v>596</v>
      </c>
      <c r="AT236" s="291" t="s">
        <v>675</v>
      </c>
      <c r="AU236" s="427" t="s">
        <v>703</v>
      </c>
      <c r="AW236" s="292">
        <v>438</v>
      </c>
      <c r="AY236" s="292">
        <v>566</v>
      </c>
      <c r="AZ236" s="292" t="s">
        <v>1483</v>
      </c>
      <c r="BA236" s="481">
        <v>124</v>
      </c>
      <c r="BB236" s="476">
        <v>1.3</v>
      </c>
      <c r="BC236" s="472">
        <v>0.71</v>
      </c>
      <c r="BD236" s="472">
        <v>0.61</v>
      </c>
      <c r="BE236" s="472">
        <v>0.83</v>
      </c>
      <c r="BF236" s="474">
        <f t="shared" si="869"/>
        <v>4603</v>
      </c>
      <c r="BG236" s="476">
        <f t="shared" ref="BG236" si="888">BB236+P236</f>
        <v>418.2</v>
      </c>
      <c r="BH236" s="480">
        <f t="shared" ref="BH236" si="889">BC236+Q236</f>
        <v>82.899999999999991</v>
      </c>
      <c r="BI236" s="480">
        <f t="shared" ref="BI236" si="890">BD236+R236</f>
        <v>43.85</v>
      </c>
      <c r="BJ236" s="480">
        <f t="shared" ref="BJ236" si="891">BE236+S236</f>
        <v>69.429999999999993</v>
      </c>
      <c r="BK236" s="473">
        <f t="shared" si="843"/>
        <v>1.3000000000000114</v>
      </c>
      <c r="BL236" s="473">
        <f t="shared" si="844"/>
        <v>0.70999999999999375</v>
      </c>
      <c r="BM236" s="473">
        <f t="shared" si="845"/>
        <v>0.60999999999999943</v>
      </c>
      <c r="BN236" s="473">
        <f t="shared" si="846"/>
        <v>0.82999999999999829</v>
      </c>
      <c r="BO236" s="483">
        <v>1</v>
      </c>
      <c r="BP236" s="293"/>
      <c r="BQ236" s="293"/>
      <c r="BR236" s="293"/>
      <c r="BS236" s="293"/>
      <c r="BT236" s="293"/>
      <c r="BU236" s="293"/>
      <c r="BV236" s="293"/>
      <c r="BW236" s="293"/>
      <c r="BX236" s="293">
        <v>1</v>
      </c>
      <c r="BY236" s="293"/>
      <c r="BZ236" s="293"/>
      <c r="CA236" s="293"/>
      <c r="CB236" s="293"/>
      <c r="CC236" s="293"/>
      <c r="CD236" s="293"/>
      <c r="CE236" s="293"/>
      <c r="CF236" s="293"/>
      <c r="CG236" s="293"/>
      <c r="CH236" s="293"/>
      <c r="CI236" s="293"/>
      <c r="CJ236" s="294" t="s">
        <v>1535</v>
      </c>
      <c r="CK236" s="294"/>
      <c r="CL236" s="294"/>
      <c r="CM236" s="294"/>
      <c r="CN236" s="294"/>
      <c r="CO236" s="295"/>
      <c r="CP236" s="295"/>
      <c r="CQ236" s="295"/>
      <c r="CR236" s="296">
        <v>405</v>
      </c>
      <c r="CS236" s="297">
        <v>75.7</v>
      </c>
      <c r="CT236" s="297">
        <v>37.700000000000003</v>
      </c>
      <c r="CU236" s="297">
        <v>60.97</v>
      </c>
      <c r="CV236" s="297">
        <f t="shared" ref="CV236:CY238" si="892">P236-CR236</f>
        <v>11.899999999999977</v>
      </c>
      <c r="CW236" s="297">
        <f t="shared" si="892"/>
        <v>6.4899999999999949</v>
      </c>
      <c r="CX236" s="297">
        <f t="shared" si="892"/>
        <v>5.5399999999999991</v>
      </c>
      <c r="CY236" s="297">
        <f t="shared" si="892"/>
        <v>7.6299999999999955</v>
      </c>
      <c r="CZ236" s="297">
        <f>SUM(CV236:CY236)</f>
        <v>31.559999999999967</v>
      </c>
      <c r="DA236" s="297">
        <f>0.32*(P236-CR236)+1.75*(Q236-CS236)+1.13*(R236-CT236)+1.28*(S236-CU236)</f>
        <v>31.192099999999975</v>
      </c>
      <c r="DB236" s="295"/>
      <c r="DC236" s="295"/>
      <c r="DD236" s="295"/>
      <c r="DE236" s="295"/>
    </row>
    <row r="237" spans="1:109" ht="21" customHeight="1" thickBot="1">
      <c r="A237" s="299">
        <v>235</v>
      </c>
      <c r="B237" s="319" t="s">
        <v>934</v>
      </c>
      <c r="C237" s="301" t="s">
        <v>935</v>
      </c>
      <c r="D237" s="302" t="s">
        <v>42</v>
      </c>
      <c r="E237" s="303" t="s">
        <v>79</v>
      </c>
      <c r="F237" s="304">
        <f>9-LEN(E237)-LEN(SUBSTITUTE(E237,"★",""))</f>
        <v>3</v>
      </c>
      <c r="G237" s="328"/>
      <c r="H237" s="320">
        <v>85</v>
      </c>
      <c r="I237" s="320">
        <v>25</v>
      </c>
      <c r="J237" s="320">
        <v>29</v>
      </c>
      <c r="K237" s="320">
        <v>38</v>
      </c>
      <c r="L237" s="320">
        <v>54</v>
      </c>
      <c r="M237" s="320">
        <v>69</v>
      </c>
      <c r="N237" s="307">
        <f t="shared" si="868"/>
        <v>300</v>
      </c>
      <c r="O237" s="321">
        <v>4488</v>
      </c>
      <c r="P237" s="322">
        <v>378.2</v>
      </c>
      <c r="Q237" s="323">
        <v>80.3</v>
      </c>
      <c r="R237" s="323">
        <v>77.91</v>
      </c>
      <c r="S237" s="323">
        <v>76.7</v>
      </c>
      <c r="T237" s="323">
        <v>8</v>
      </c>
      <c r="U237" s="311">
        <v>23000</v>
      </c>
      <c r="V237" s="312">
        <f>VLOOKUP($U237,计算辅助页面!$Z$5:$AM$26,COLUMN()-20,0)</f>
        <v>37500</v>
      </c>
      <c r="W237" s="312">
        <f>VLOOKUP($U237,计算辅助页面!$Z$5:$AM$26,COLUMN()-20,0)</f>
        <v>60000</v>
      </c>
      <c r="X237" s="307">
        <f>VLOOKUP($U237,计算辅助页面!$Z$5:$AM$26,COLUMN()-20,0)</f>
        <v>90000</v>
      </c>
      <c r="Y237" s="307">
        <f>VLOOKUP($U237,计算辅助页面!$Z$5:$AM$26,COLUMN()-20,0)</f>
        <v>130000</v>
      </c>
      <c r="Z237" s="313">
        <f>VLOOKUP($U237,计算辅助页面!$Z$5:$AM$26,COLUMN()-20,0)</f>
        <v>182000</v>
      </c>
      <c r="AA237" s="307">
        <f>VLOOKUP($U237,计算辅助页面!$Z$5:$AM$26,COLUMN()-20,0)</f>
        <v>255000</v>
      </c>
      <c r="AB237" s="307">
        <f>VLOOKUP($U237,计算辅助页面!$Z$5:$AM$26,COLUMN()-20,0)</f>
        <v>356500</v>
      </c>
      <c r="AC237" s="307">
        <f>VLOOKUP($U237,计算辅助页面!$Z$5:$AM$26,COLUMN()-20,0)</f>
        <v>499500</v>
      </c>
      <c r="AD237" s="307">
        <f>VLOOKUP($U237,计算辅助页面!$Z$5:$AM$26,COLUMN()-20,0)</f>
        <v>699000</v>
      </c>
      <c r="AE237" s="307">
        <f>VLOOKUP($U237,计算辅助页面!$Z$5:$AM$26,COLUMN()-20,0)</f>
        <v>979000</v>
      </c>
      <c r="AF237" s="307">
        <f>VLOOKUP($U237,计算辅助页面!$Z$5:$AM$26,COLUMN()-20,0)</f>
        <v>1370000</v>
      </c>
      <c r="AG237" s="307">
        <f>VLOOKUP($U237,计算辅助页面!$Z$5:$AM$26,COLUMN()-20,0)</f>
        <v>2250000</v>
      </c>
      <c r="AH237" s="304">
        <f>VLOOKUP($U237,计算辅助页面!$Z$5:$AM$26,COLUMN()-20,0)</f>
        <v>27726000</v>
      </c>
      <c r="AI237" s="314">
        <v>90000</v>
      </c>
      <c r="AJ237" s="315">
        <f>VLOOKUP(D237&amp;E237,计算辅助页面!$V$5:$Y$18,2,0)</f>
        <v>7</v>
      </c>
      <c r="AK237" s="316">
        <f t="shared" si="770"/>
        <v>180000</v>
      </c>
      <c r="AL237" s="316">
        <f>VLOOKUP(D237&amp;E237,计算辅助页面!$V$5:$Y$18,3,0)</f>
        <v>5</v>
      </c>
      <c r="AM237" s="317">
        <f t="shared" si="771"/>
        <v>540000</v>
      </c>
      <c r="AN237" s="317">
        <f>VLOOKUP(D237&amp;E237,计算辅助页面!$V$5:$Y$18,4,0)</f>
        <v>4</v>
      </c>
      <c r="AO237" s="304">
        <f t="shared" si="772"/>
        <v>14760000</v>
      </c>
      <c r="AP237" s="318">
        <f t="shared" si="874"/>
        <v>42486000</v>
      </c>
      <c r="AQ237" s="288" t="s">
        <v>566</v>
      </c>
      <c r="AR237" s="289" t="str">
        <f t="shared" si="782"/>
        <v>Valkyrie</v>
      </c>
      <c r="AS237" s="290" t="s">
        <v>942</v>
      </c>
      <c r="AT237" s="291" t="s">
        <v>947</v>
      </c>
      <c r="AU237" s="427" t="s">
        <v>703</v>
      </c>
      <c r="AV237" s="292">
        <v>40</v>
      </c>
      <c r="AW237" s="292">
        <v>393</v>
      </c>
      <c r="AY237" s="292">
        <v>527</v>
      </c>
      <c r="AZ237" s="292" t="s">
        <v>1112</v>
      </c>
      <c r="BA237" s="481">
        <v>143</v>
      </c>
      <c r="BB237" s="476">
        <v>2</v>
      </c>
      <c r="BC237" s="472">
        <v>0.8</v>
      </c>
      <c r="BD237" s="472">
        <v>2.74</v>
      </c>
      <c r="BE237" s="472">
        <v>2.0499999999999998</v>
      </c>
      <c r="BF237" s="474">
        <f t="shared" si="869"/>
        <v>4631</v>
      </c>
      <c r="BG237" s="476">
        <f t="shared" ref="BG237" si="893">BB237+P237</f>
        <v>380.2</v>
      </c>
      <c r="BH237" s="480">
        <f t="shared" ref="BH237" si="894">BC237+Q237</f>
        <v>81.099999999999994</v>
      </c>
      <c r="BI237" s="480">
        <f t="shared" ref="BI237" si="895">BD237+R237</f>
        <v>80.649999999999991</v>
      </c>
      <c r="BJ237" s="480">
        <f t="shared" ref="BJ237" si="896">BE237+S237</f>
        <v>78.75</v>
      </c>
      <c r="BK237" s="473">
        <f t="shared" si="843"/>
        <v>2</v>
      </c>
      <c r="BL237" s="473">
        <f t="shared" si="844"/>
        <v>0.79999999999999716</v>
      </c>
      <c r="BM237" s="473">
        <f t="shared" si="845"/>
        <v>2.7399999999999949</v>
      </c>
      <c r="BN237" s="473">
        <f t="shared" si="846"/>
        <v>2.0499999999999972</v>
      </c>
      <c r="BO237" s="483">
        <v>1</v>
      </c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>
        <v>1</v>
      </c>
      <c r="CA237" s="293"/>
      <c r="CB237" s="293"/>
      <c r="CC237" s="293"/>
      <c r="CD237" s="293">
        <v>1</v>
      </c>
      <c r="CE237" s="293"/>
      <c r="CF237" s="293"/>
      <c r="CG237" s="293"/>
      <c r="CH237" s="293"/>
      <c r="CI237" s="293"/>
      <c r="CJ237" s="294" t="s">
        <v>1536</v>
      </c>
      <c r="CK237" s="294"/>
      <c r="CL237" s="294"/>
      <c r="CM237" s="294"/>
      <c r="CN237" s="294"/>
      <c r="CO237" s="295"/>
      <c r="CP237" s="295"/>
      <c r="CQ237" s="295"/>
      <c r="CR237" s="296">
        <v>360</v>
      </c>
      <c r="CS237" s="297">
        <v>73</v>
      </c>
      <c r="CT237" s="297">
        <v>52.9</v>
      </c>
      <c r="CU237" s="297">
        <v>57.97</v>
      </c>
      <c r="CV237" s="297">
        <f t="shared" si="892"/>
        <v>18.199999999999989</v>
      </c>
      <c r="CW237" s="297">
        <f t="shared" si="892"/>
        <v>7.2999999999999972</v>
      </c>
      <c r="CX237" s="297">
        <f t="shared" si="892"/>
        <v>25.009999999999998</v>
      </c>
      <c r="CY237" s="297">
        <f t="shared" si="892"/>
        <v>18.730000000000004</v>
      </c>
      <c r="CZ237" s="297">
        <f>SUM(CV237:CY237)</f>
        <v>69.239999999999981</v>
      </c>
      <c r="DA237" s="297">
        <f>0.32*(P237-CR237)+1.75*(Q237-CS237)+1.13*(R237-CT237)+1.28*(S237-CU237)</f>
        <v>70.834699999999984</v>
      </c>
      <c r="DB237" s="295" t="s">
        <v>1806</v>
      </c>
      <c r="DC237" s="295">
        <v>2</v>
      </c>
      <c r="DD237" s="295"/>
      <c r="DE237" s="295"/>
    </row>
    <row r="238" spans="1:109" ht="21" customHeight="1">
      <c r="A238" s="268">
        <v>236</v>
      </c>
      <c r="B238" s="300" t="s">
        <v>172</v>
      </c>
      <c r="C238" s="301" t="s">
        <v>800</v>
      </c>
      <c r="D238" s="302" t="s">
        <v>42</v>
      </c>
      <c r="E238" s="303" t="s">
        <v>79</v>
      </c>
      <c r="F238" s="304">
        <f>9-LEN(E238)-LEN(SUBSTITUTE(E238,"★",""))</f>
        <v>3</v>
      </c>
      <c r="G238" s="305" t="s">
        <v>76</v>
      </c>
      <c r="H238" s="306">
        <v>60</v>
      </c>
      <c r="I238" s="306">
        <v>13</v>
      </c>
      <c r="J238" s="306">
        <v>16</v>
      </c>
      <c r="K238" s="306">
        <v>25</v>
      </c>
      <c r="L238" s="306">
        <v>38</v>
      </c>
      <c r="M238" s="306">
        <v>48</v>
      </c>
      <c r="N238" s="307">
        <f t="shared" si="868"/>
        <v>200</v>
      </c>
      <c r="O238" s="308">
        <v>4514</v>
      </c>
      <c r="P238" s="309">
        <v>418.2</v>
      </c>
      <c r="Q238" s="310">
        <v>81.290000000000006</v>
      </c>
      <c r="R238" s="310">
        <v>46.66</v>
      </c>
      <c r="S238" s="310">
        <v>63.43</v>
      </c>
      <c r="T238" s="310">
        <v>5.5670000000000011</v>
      </c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si="770"/>
        <v>180000</v>
      </c>
      <c r="AL238" s="316">
        <f>VLOOKUP(D238&amp;E238,计算辅助页面!$V$5:$Y$18,3,0)</f>
        <v>5</v>
      </c>
      <c r="AM238" s="317">
        <f t="shared" si="771"/>
        <v>540000</v>
      </c>
      <c r="AN238" s="317">
        <f>VLOOKUP(D238&amp;E238,计算辅助页面!$V$5:$Y$18,4,0)</f>
        <v>4</v>
      </c>
      <c r="AO238" s="304">
        <f t="shared" si="772"/>
        <v>14760000</v>
      </c>
      <c r="AP238" s="318">
        <f t="shared" si="874"/>
        <v>42486000</v>
      </c>
      <c r="AQ238" s="288" t="s">
        <v>939</v>
      </c>
      <c r="AR238" s="289" t="str">
        <f t="shared" si="782"/>
        <v>TS1 GT Anniversary</v>
      </c>
      <c r="AS238" s="290" t="s">
        <v>929</v>
      </c>
      <c r="AT238" s="291" t="s">
        <v>676</v>
      </c>
      <c r="AU238" s="427" t="s">
        <v>703</v>
      </c>
      <c r="AW238" s="292">
        <v>443</v>
      </c>
      <c r="AY238" s="292">
        <v>568</v>
      </c>
      <c r="AZ238" s="292" t="s">
        <v>1483</v>
      </c>
      <c r="BA238" s="481">
        <f>BF238-O238</f>
        <v>158</v>
      </c>
      <c r="BB238" s="476">
        <v>1.8</v>
      </c>
      <c r="BC238" s="472">
        <v>0.71</v>
      </c>
      <c r="BD238" s="472">
        <v>1</v>
      </c>
      <c r="BE238" s="472">
        <v>1.79</v>
      </c>
      <c r="BF238" s="474">
        <v>4672</v>
      </c>
      <c r="BG238" s="476">
        <v>420</v>
      </c>
      <c r="BH238" s="480">
        <v>82</v>
      </c>
      <c r="BI238" s="480">
        <v>47.66</v>
      </c>
      <c r="BJ238" s="480">
        <v>65.22</v>
      </c>
      <c r="BK238" s="473">
        <f t="shared" si="843"/>
        <v>1.8000000000000114</v>
      </c>
      <c r="BL238" s="473">
        <f t="shared" si="844"/>
        <v>0.70999999999999375</v>
      </c>
      <c r="BM238" s="473">
        <f t="shared" si="845"/>
        <v>1</v>
      </c>
      <c r="BN238" s="473">
        <f t="shared" si="846"/>
        <v>1.7899999999999991</v>
      </c>
      <c r="BO238" s="483">
        <v>4</v>
      </c>
      <c r="BP238" s="293"/>
      <c r="BQ238" s="293"/>
      <c r="BR238" s="293"/>
      <c r="BS238" s="293"/>
      <c r="BT238" s="293"/>
      <c r="BU238" s="293"/>
      <c r="BV238" s="293"/>
      <c r="BW238" s="293"/>
      <c r="BX238" s="293">
        <v>1</v>
      </c>
      <c r="BY238" s="293"/>
      <c r="BZ238" s="293">
        <v>1</v>
      </c>
      <c r="CA238" s="293"/>
      <c r="CB238" s="293"/>
      <c r="CC238" s="293"/>
      <c r="CD238" s="293"/>
      <c r="CE238" s="293"/>
      <c r="CF238" s="293"/>
      <c r="CG238" s="293"/>
      <c r="CH238" s="293"/>
      <c r="CI238" s="293"/>
      <c r="CJ238" s="294" t="s">
        <v>1537</v>
      </c>
      <c r="CK238" s="294"/>
      <c r="CL238" s="294"/>
      <c r="CM238" s="294"/>
      <c r="CN238" s="294"/>
      <c r="CO238" s="295"/>
      <c r="CP238" s="295"/>
      <c r="CQ238" s="295"/>
      <c r="CR238" s="296">
        <v>402</v>
      </c>
      <c r="CS238" s="297">
        <v>74.8</v>
      </c>
      <c r="CT238" s="297">
        <v>37.49</v>
      </c>
      <c r="CU238" s="297">
        <v>47.09</v>
      </c>
      <c r="CV238" s="297">
        <f t="shared" si="892"/>
        <v>16.199999999999989</v>
      </c>
      <c r="CW238" s="297">
        <f t="shared" si="892"/>
        <v>6.4900000000000091</v>
      </c>
      <c r="CX238" s="297">
        <f t="shared" si="892"/>
        <v>9.1699999999999946</v>
      </c>
      <c r="CY238" s="297">
        <f t="shared" si="892"/>
        <v>16.339999999999996</v>
      </c>
      <c r="CZ238" s="297">
        <f>SUM(CV238:CY238)</f>
        <v>48.199999999999989</v>
      </c>
      <c r="DA238" s="297">
        <f>0.32*(P238-CR238)+1.75*(Q238-CS238)+1.13*(R238-CT238)+1.28*(S238-CU238)</f>
        <v>47.818799999999996</v>
      </c>
      <c r="DB238" s="295" t="s">
        <v>1806</v>
      </c>
      <c r="DC238" s="295">
        <v>1</v>
      </c>
      <c r="DD238" s="295"/>
      <c r="DE238" s="295"/>
    </row>
    <row r="239" spans="1:109" ht="21" customHeight="1">
      <c r="A239" s="299">
        <v>237</v>
      </c>
      <c r="B239" s="319" t="s">
        <v>1375</v>
      </c>
      <c r="C239" s="301" t="s">
        <v>1376</v>
      </c>
      <c r="D239" s="302" t="s">
        <v>42</v>
      </c>
      <c r="E239" s="303" t="s">
        <v>79</v>
      </c>
      <c r="F239" s="327"/>
      <c r="G239" s="328"/>
      <c r="H239" s="320">
        <v>85</v>
      </c>
      <c r="I239" s="320">
        <v>25</v>
      </c>
      <c r="J239" s="320">
        <v>29</v>
      </c>
      <c r="K239" s="320">
        <v>38</v>
      </c>
      <c r="L239" s="320">
        <v>54</v>
      </c>
      <c r="M239" s="320">
        <v>69</v>
      </c>
      <c r="N239" s="307">
        <f t="shared" si="868"/>
        <v>300</v>
      </c>
      <c r="O239" s="321">
        <v>4528</v>
      </c>
      <c r="P239" s="322">
        <v>376.3</v>
      </c>
      <c r="Q239" s="323">
        <v>84.53</v>
      </c>
      <c r="R239" s="323">
        <v>79.09</v>
      </c>
      <c r="S239" s="323">
        <v>69.86</v>
      </c>
      <c r="T239" s="323"/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si="770"/>
        <v>180000</v>
      </c>
      <c r="AL239" s="316">
        <f>VLOOKUP(D239&amp;E239,计算辅助页面!$V$5:$Y$18,3,0)</f>
        <v>5</v>
      </c>
      <c r="AM239" s="317">
        <f t="shared" si="771"/>
        <v>540000</v>
      </c>
      <c r="AN239" s="317">
        <f>VLOOKUP(D239&amp;E239,计算辅助页面!$V$5:$Y$18,4,0)</f>
        <v>4</v>
      </c>
      <c r="AO239" s="304">
        <f t="shared" si="772"/>
        <v>14760000</v>
      </c>
      <c r="AP239" s="318">
        <f t="shared" si="874"/>
        <v>42486000</v>
      </c>
      <c r="AQ239" s="288" t="s">
        <v>1001</v>
      </c>
      <c r="AR239" s="289" t="str">
        <f t="shared" si="782"/>
        <v>Concept S</v>
      </c>
      <c r="AS239" s="290" t="s">
        <v>1372</v>
      </c>
      <c r="AT239" s="291" t="s">
        <v>1377</v>
      </c>
      <c r="AU239" s="427" t="s">
        <v>703</v>
      </c>
      <c r="AW239" s="292">
        <v>391</v>
      </c>
      <c r="AY239" s="292">
        <v>523</v>
      </c>
      <c r="AZ239" s="292" t="s">
        <v>1112</v>
      </c>
      <c r="BA239" s="481">
        <f>BF239-O239</f>
        <v>158</v>
      </c>
      <c r="BB239" s="476">
        <f>BK239</f>
        <v>1.1999999999999886</v>
      </c>
      <c r="BC239" s="472">
        <f t="shared" ref="BC239" si="897">BL239</f>
        <v>0.62000000000000455</v>
      </c>
      <c r="BD239" s="472">
        <f t="shared" ref="BD239" si="898">BM239</f>
        <v>3.5499999999999972</v>
      </c>
      <c r="BE239" s="472">
        <f t="shared" ref="BE239" si="899">BN239</f>
        <v>3.0799999999999983</v>
      </c>
      <c r="BF239" s="474">
        <v>4686</v>
      </c>
      <c r="BG239" s="476">
        <v>377.5</v>
      </c>
      <c r="BH239" s="480">
        <v>85.15</v>
      </c>
      <c r="BI239" s="480">
        <v>82.64</v>
      </c>
      <c r="BJ239" s="480">
        <v>72.94</v>
      </c>
      <c r="BK239" s="473">
        <f t="shared" si="843"/>
        <v>1.1999999999999886</v>
      </c>
      <c r="BL239" s="473">
        <f t="shared" si="844"/>
        <v>0.62000000000000455</v>
      </c>
      <c r="BM239" s="473">
        <f t="shared" si="845"/>
        <v>3.5499999999999972</v>
      </c>
      <c r="BN239" s="473">
        <f t="shared" si="846"/>
        <v>3.0799999999999983</v>
      </c>
      <c r="BO239" s="483">
        <v>4</v>
      </c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>
        <v>1</v>
      </c>
      <c r="CA239" s="293"/>
      <c r="CB239" s="293"/>
      <c r="CC239" s="293"/>
      <c r="CD239" s="293"/>
      <c r="CE239" s="293"/>
      <c r="CF239" s="293"/>
      <c r="CG239" s="293"/>
      <c r="CH239" s="293"/>
      <c r="CI239" s="293"/>
      <c r="CJ239" s="294"/>
      <c r="CK239" s="294"/>
      <c r="CL239" s="294"/>
      <c r="CM239" s="294"/>
      <c r="CN239" s="294"/>
      <c r="CO239" s="295"/>
      <c r="CP239" s="295"/>
      <c r="CQ239" s="295"/>
      <c r="CR239" s="296"/>
      <c r="CS239" s="297"/>
      <c r="CT239" s="297"/>
      <c r="CU239" s="297"/>
      <c r="CV239" s="297"/>
      <c r="CW239" s="297"/>
      <c r="CX239" s="297"/>
      <c r="CY239" s="297"/>
      <c r="CZ239" s="297"/>
      <c r="DA239" s="297"/>
      <c r="DB239" s="295"/>
      <c r="DC239" s="295"/>
      <c r="DD239" s="295"/>
      <c r="DE239" s="295"/>
    </row>
    <row r="240" spans="1:109" ht="21" customHeight="1" thickBot="1">
      <c r="A240" s="299">
        <v>238</v>
      </c>
      <c r="B240" s="319" t="s">
        <v>384</v>
      </c>
      <c r="C240" s="301" t="s">
        <v>801</v>
      </c>
      <c r="D240" s="302" t="s">
        <v>42</v>
      </c>
      <c r="E240" s="303" t="s">
        <v>79</v>
      </c>
      <c r="F240" s="304">
        <f>9-LEN(E240)-LEN(SUBSTITUTE(E240,"★",""))</f>
        <v>3</v>
      </c>
      <c r="G240" s="305" t="s">
        <v>76</v>
      </c>
      <c r="H240" s="306">
        <v>60</v>
      </c>
      <c r="I240" s="306">
        <v>25</v>
      </c>
      <c r="J240" s="306">
        <v>35</v>
      </c>
      <c r="K240" s="306">
        <v>46</v>
      </c>
      <c r="L240" s="306">
        <v>58</v>
      </c>
      <c r="M240" s="306">
        <v>76</v>
      </c>
      <c r="N240" s="307">
        <f t="shared" si="868"/>
        <v>300</v>
      </c>
      <c r="O240" s="321">
        <v>4550</v>
      </c>
      <c r="P240" s="322">
        <v>368.5</v>
      </c>
      <c r="Q240" s="323">
        <v>88.49</v>
      </c>
      <c r="R240" s="323">
        <v>80.45</v>
      </c>
      <c r="S240" s="323">
        <v>78.260000000000005</v>
      </c>
      <c r="T240" s="323">
        <v>8.6300000000000008</v>
      </c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si="770"/>
        <v>180000</v>
      </c>
      <c r="AL240" s="316">
        <f>VLOOKUP(D240&amp;E240,计算辅助页面!$V$5:$Y$18,3,0)</f>
        <v>5</v>
      </c>
      <c r="AM240" s="317">
        <f t="shared" si="771"/>
        <v>540000</v>
      </c>
      <c r="AN240" s="317">
        <f>VLOOKUP(D240&amp;E240,计算辅助页面!$V$5:$Y$18,4,0)</f>
        <v>4</v>
      </c>
      <c r="AO240" s="304">
        <f t="shared" si="772"/>
        <v>14760000</v>
      </c>
      <c r="AP240" s="318">
        <f t="shared" si="874"/>
        <v>42486000</v>
      </c>
      <c r="AQ240" s="288" t="s">
        <v>1005</v>
      </c>
      <c r="AR240" s="289" t="str">
        <f t="shared" si="782"/>
        <v>Battista</v>
      </c>
      <c r="AS240" s="290" t="s">
        <v>932</v>
      </c>
      <c r="AT240" s="291" t="s">
        <v>664</v>
      </c>
      <c r="AU240" s="427" t="s">
        <v>703</v>
      </c>
      <c r="AV240" s="292">
        <v>39</v>
      </c>
      <c r="AW240" s="292">
        <v>383</v>
      </c>
      <c r="AY240" s="292">
        <v>509</v>
      </c>
      <c r="AZ240" s="292" t="s">
        <v>1112</v>
      </c>
      <c r="BA240" s="477">
        <v>156</v>
      </c>
      <c r="BB240" s="476">
        <v>2</v>
      </c>
      <c r="BC240" s="472">
        <v>0.71</v>
      </c>
      <c r="BD240" s="472">
        <v>2.59</v>
      </c>
      <c r="BE240" s="472">
        <v>2.57</v>
      </c>
      <c r="BF240" s="474">
        <f>BA240+O240</f>
        <v>4706</v>
      </c>
      <c r="BG240" s="476">
        <f t="shared" ref="BG240" si="900">BB240+P240</f>
        <v>370.5</v>
      </c>
      <c r="BH240" s="480">
        <f t="shared" ref="BH240" si="901">BC240+Q240</f>
        <v>89.199999999999989</v>
      </c>
      <c r="BI240" s="480">
        <f t="shared" ref="BI240" si="902">BD240+R240</f>
        <v>83.04</v>
      </c>
      <c r="BJ240" s="480">
        <f t="shared" ref="BJ240" si="903">BE240+S240</f>
        <v>80.83</v>
      </c>
      <c r="BK240" s="473">
        <f t="shared" si="843"/>
        <v>2</v>
      </c>
      <c r="BL240" s="473">
        <f t="shared" si="844"/>
        <v>0.70999999999999375</v>
      </c>
      <c r="BM240" s="473">
        <f t="shared" si="845"/>
        <v>2.5900000000000034</v>
      </c>
      <c r="BN240" s="473">
        <f t="shared" si="846"/>
        <v>2.5699999999999932</v>
      </c>
      <c r="BO240" s="483">
        <v>4</v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>
        <v>1</v>
      </c>
      <c r="CA240" s="293"/>
      <c r="CB240" s="293"/>
      <c r="CC240" s="293"/>
      <c r="CD240" s="293">
        <v>1</v>
      </c>
      <c r="CE240" s="293"/>
      <c r="CF240" s="293"/>
      <c r="CG240" s="293"/>
      <c r="CH240" s="293"/>
      <c r="CI240" s="293"/>
      <c r="CJ240" s="294" t="s">
        <v>1538</v>
      </c>
      <c r="CK240" s="294"/>
      <c r="CL240" s="294"/>
      <c r="CM240" s="294"/>
      <c r="CN240" s="294"/>
      <c r="CO240" s="295"/>
      <c r="CP240" s="295"/>
      <c r="CQ240" s="295">
        <v>1</v>
      </c>
      <c r="CR240" s="296">
        <v>350</v>
      </c>
      <c r="CS240" s="297">
        <v>82</v>
      </c>
      <c r="CT240" s="297">
        <v>56.8</v>
      </c>
      <c r="CU240" s="297">
        <v>54.76</v>
      </c>
      <c r="CV240" s="297">
        <f>P240-CR240</f>
        <v>18.5</v>
      </c>
      <c r="CW240" s="297">
        <f>Q240-CS240</f>
        <v>6.4899999999999949</v>
      </c>
      <c r="CX240" s="297">
        <f>R240-CT240</f>
        <v>23.650000000000006</v>
      </c>
      <c r="CY240" s="297">
        <f>S240-CU240</f>
        <v>23.500000000000007</v>
      </c>
      <c r="CZ240" s="297">
        <f>SUM(CV240:CY240)</f>
        <v>72.140000000000015</v>
      </c>
      <c r="DA240" s="297">
        <f>0.32*(P240-CR240)+1.75*(Q240-CS240)+1.13*(R240-CT240)+1.28*(S240-CU240)</f>
        <v>74.082000000000008</v>
      </c>
      <c r="DB240" s="295" t="s">
        <v>1806</v>
      </c>
      <c r="DC240" s="295">
        <v>1</v>
      </c>
      <c r="DD240" s="295"/>
      <c r="DE240" s="295"/>
    </row>
    <row r="241" spans="1:109" ht="21" customHeight="1">
      <c r="A241" s="268">
        <v>239</v>
      </c>
      <c r="B241" s="319" t="s">
        <v>1079</v>
      </c>
      <c r="C241" s="301" t="s">
        <v>1080</v>
      </c>
      <c r="D241" s="302" t="s">
        <v>42</v>
      </c>
      <c r="E241" s="303" t="s">
        <v>79</v>
      </c>
      <c r="F241" s="327"/>
      <c r="G241" s="328"/>
      <c r="H241" s="330">
        <v>85</v>
      </c>
      <c r="I241" s="320">
        <v>25</v>
      </c>
      <c r="J241" s="320">
        <v>29</v>
      </c>
      <c r="K241" s="320">
        <v>38</v>
      </c>
      <c r="L241" s="320">
        <v>54</v>
      </c>
      <c r="M241" s="320">
        <v>69</v>
      </c>
      <c r="N241" s="307">
        <f t="shared" si="868"/>
        <v>300</v>
      </c>
      <c r="O241" s="321">
        <v>4566</v>
      </c>
      <c r="P241" s="322">
        <v>383.4</v>
      </c>
      <c r="Q241" s="323">
        <v>85.79</v>
      </c>
      <c r="R241" s="323">
        <v>67.31</v>
      </c>
      <c r="S241" s="323">
        <v>65.58</v>
      </c>
      <c r="T241" s="323"/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770"/>
        <v>180000</v>
      </c>
      <c r="AL241" s="316">
        <f>VLOOKUP(D241&amp;E241,计算辅助页面!$V$5:$Y$18,3,0)</f>
        <v>5</v>
      </c>
      <c r="AM241" s="317">
        <f t="shared" si="771"/>
        <v>540000</v>
      </c>
      <c r="AN241" s="317">
        <f>VLOOKUP(D241&amp;E241,计算辅助页面!$V$5:$Y$18,4,0)</f>
        <v>4</v>
      </c>
      <c r="AO241" s="304">
        <f t="shared" si="772"/>
        <v>14760000</v>
      </c>
      <c r="AP241" s="318">
        <f t="shared" si="874"/>
        <v>42486000</v>
      </c>
      <c r="AQ241" s="288" t="s">
        <v>1081</v>
      </c>
      <c r="AR241" s="289" t="str">
        <f t="shared" si="782"/>
        <v>Hyper Coupe</v>
      </c>
      <c r="AS241" s="290" t="s">
        <v>1064</v>
      </c>
      <c r="AT241" s="291" t="s">
        <v>1082</v>
      </c>
      <c r="AU241" s="427" t="s">
        <v>703</v>
      </c>
      <c r="AV241" s="292">
        <v>58</v>
      </c>
      <c r="AW241" s="292">
        <v>398</v>
      </c>
      <c r="AY241" s="292">
        <v>536</v>
      </c>
      <c r="AZ241" s="292" t="s">
        <v>1112</v>
      </c>
      <c r="BA241" s="477">
        <v>148</v>
      </c>
      <c r="BB241" s="476">
        <v>1.5</v>
      </c>
      <c r="BC241" s="472">
        <v>0.71</v>
      </c>
      <c r="BD241" s="472">
        <v>1.77</v>
      </c>
      <c r="BE241" s="472">
        <v>1.86</v>
      </c>
      <c r="BF241" s="474">
        <f>BA241+O241</f>
        <v>4714</v>
      </c>
      <c r="BG241" s="476">
        <f t="shared" ref="BG241" si="904">BB241+P241</f>
        <v>384.9</v>
      </c>
      <c r="BH241" s="480">
        <f t="shared" ref="BH241" si="905">BC241+Q241</f>
        <v>86.5</v>
      </c>
      <c r="BI241" s="480">
        <f t="shared" ref="BI241" si="906">BD241+R241</f>
        <v>69.08</v>
      </c>
      <c r="BJ241" s="480">
        <f t="shared" ref="BJ241" si="907">BE241+S241</f>
        <v>67.44</v>
      </c>
      <c r="BK241" s="473">
        <f t="shared" si="843"/>
        <v>1.5</v>
      </c>
      <c r="BL241" s="473">
        <f t="shared" si="844"/>
        <v>0.70999999999999375</v>
      </c>
      <c r="BM241" s="473">
        <f t="shared" si="845"/>
        <v>1.769999999999996</v>
      </c>
      <c r="BN241" s="473">
        <f t="shared" si="846"/>
        <v>1.8599999999999994</v>
      </c>
      <c r="BO241" s="483">
        <v>4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>
        <v>1</v>
      </c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4" t="s">
        <v>1080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 t="s">
        <v>1806</v>
      </c>
      <c r="DC241" s="295">
        <v>1</v>
      </c>
      <c r="DD241" s="295"/>
      <c r="DE241" s="295"/>
    </row>
    <row r="242" spans="1:109" ht="21" customHeight="1">
      <c r="A242" s="299">
        <v>240</v>
      </c>
      <c r="B242" s="319" t="s">
        <v>591</v>
      </c>
      <c r="C242" s="301" t="s">
        <v>802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76</v>
      </c>
      <c r="H242" s="330">
        <v>85</v>
      </c>
      <c r="I242" s="320">
        <v>25</v>
      </c>
      <c r="J242" s="320">
        <v>29</v>
      </c>
      <c r="K242" s="320">
        <v>38</v>
      </c>
      <c r="L242" s="320">
        <v>54</v>
      </c>
      <c r="M242" s="320">
        <v>69</v>
      </c>
      <c r="N242" s="307">
        <f t="shared" si="868"/>
        <v>300</v>
      </c>
      <c r="O242" s="321">
        <v>4593</v>
      </c>
      <c r="P242" s="322">
        <v>416.7</v>
      </c>
      <c r="Q242" s="323">
        <v>81.11</v>
      </c>
      <c r="R242" s="323">
        <v>56.65</v>
      </c>
      <c r="S242" s="323">
        <v>74.2</v>
      </c>
      <c r="T242" s="323">
        <v>6.77</v>
      </c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si="770"/>
        <v>180000</v>
      </c>
      <c r="AL242" s="316">
        <f>VLOOKUP(D242&amp;E242,计算辅助页面!$V$5:$Y$18,3,0)</f>
        <v>5</v>
      </c>
      <c r="AM242" s="317">
        <f t="shared" si="771"/>
        <v>540000</v>
      </c>
      <c r="AN242" s="317">
        <f>VLOOKUP(D242&amp;E242,计算辅助页面!$V$5:$Y$18,4,0)</f>
        <v>4</v>
      </c>
      <c r="AO242" s="304">
        <f t="shared" si="772"/>
        <v>14760000</v>
      </c>
      <c r="AP242" s="318">
        <f t="shared" si="874"/>
        <v>42486000</v>
      </c>
      <c r="AQ242" s="288" t="s">
        <v>568</v>
      </c>
      <c r="AR242" s="289" t="str">
        <f t="shared" si="782"/>
        <v>Speedtail</v>
      </c>
      <c r="AS242" s="290" t="s">
        <v>926</v>
      </c>
      <c r="AT242" s="291" t="s">
        <v>674</v>
      </c>
      <c r="AU242" s="427" t="s">
        <v>703</v>
      </c>
      <c r="AV242" s="292">
        <v>32</v>
      </c>
      <c r="AW242" s="292">
        <v>438</v>
      </c>
      <c r="AY242" s="292">
        <v>566</v>
      </c>
      <c r="AZ242" s="292" t="s">
        <v>1112</v>
      </c>
      <c r="BA242" s="477">
        <v>130</v>
      </c>
      <c r="BB242" s="476">
        <v>1.5</v>
      </c>
      <c r="BC242" s="472">
        <v>0.89</v>
      </c>
      <c r="BD242" s="472">
        <v>1.1599999999999999</v>
      </c>
      <c r="BE242" s="472">
        <v>2.21</v>
      </c>
      <c r="BF242" s="474">
        <f>BA242+O242</f>
        <v>4723</v>
      </c>
      <c r="BG242" s="476">
        <f t="shared" ref="BG242" si="908">BB242+P242</f>
        <v>418.2</v>
      </c>
      <c r="BH242" s="480">
        <f t="shared" ref="BH242" si="909">BC242+Q242</f>
        <v>82</v>
      </c>
      <c r="BI242" s="480">
        <f t="shared" ref="BI242" si="910">BD242+R242</f>
        <v>57.809999999999995</v>
      </c>
      <c r="BJ242" s="480">
        <f t="shared" ref="BJ242" si="911">BE242+S242</f>
        <v>76.41</v>
      </c>
      <c r="BK242" s="473">
        <f t="shared" si="843"/>
        <v>1.5</v>
      </c>
      <c r="BL242" s="473">
        <f t="shared" si="844"/>
        <v>0.89000000000000057</v>
      </c>
      <c r="BM242" s="473">
        <f t="shared" si="845"/>
        <v>1.1599999999999966</v>
      </c>
      <c r="BN242" s="473">
        <f t="shared" si="846"/>
        <v>2.2099999999999937</v>
      </c>
      <c r="BO242" s="483">
        <v>8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/>
      <c r="CG242" s="293"/>
      <c r="CH242" s="293"/>
      <c r="CI242" s="293"/>
      <c r="CJ242" s="294" t="s">
        <v>1539</v>
      </c>
      <c r="CK242" s="294"/>
      <c r="CL242" s="294"/>
      <c r="CM242" s="294"/>
      <c r="CN242" s="294"/>
      <c r="CO242" s="295"/>
      <c r="CP242" s="295"/>
      <c r="CQ242" s="295"/>
      <c r="CR242" s="296">
        <v>403</v>
      </c>
      <c r="CS242" s="297">
        <v>73</v>
      </c>
      <c r="CT242" s="297">
        <v>46.04</v>
      </c>
      <c r="CU242" s="297">
        <v>53.96</v>
      </c>
      <c r="CV242" s="297">
        <f>P242-CR242</f>
        <v>13.699999999999989</v>
      </c>
      <c r="CW242" s="297">
        <f>Q242-CS242</f>
        <v>8.11</v>
      </c>
      <c r="CX242" s="297">
        <f>R242-CT242</f>
        <v>10.61</v>
      </c>
      <c r="CY242" s="297">
        <f>S242-CU242</f>
        <v>20.240000000000002</v>
      </c>
      <c r="CZ242" s="297">
        <f>SUM(CV242:CY242)</f>
        <v>52.659999999999989</v>
      </c>
      <c r="DA242" s="297">
        <f>0.32*(P242-CR242)+1.75*(Q242-CS242)+1.13*(R242-CT242)+1.28*(S242-CU242)</f>
        <v>56.472999999999999</v>
      </c>
      <c r="DB242" s="295" t="s">
        <v>1806</v>
      </c>
      <c r="DC242" s="295">
        <v>1</v>
      </c>
      <c r="DD242" s="295"/>
      <c r="DE242" s="295"/>
    </row>
    <row r="243" spans="1:109" ht="21" customHeight="1" thickBot="1">
      <c r="A243" s="299">
        <v>241</v>
      </c>
      <c r="B243" s="319" t="s">
        <v>1369</v>
      </c>
      <c r="C243" s="301" t="s">
        <v>1242</v>
      </c>
      <c r="D243" s="302" t="s">
        <v>42</v>
      </c>
      <c r="E243" s="303" t="s">
        <v>79</v>
      </c>
      <c r="F243" s="304">
        <f>9-LEN(E243)-LEN(SUBSTITUTE(E243,"★",""))</f>
        <v>3</v>
      </c>
      <c r="G243" s="305" t="s">
        <v>875</v>
      </c>
      <c r="H243" s="33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07">
        <f t="shared" si="868"/>
        <v>300</v>
      </c>
      <c r="O243" s="321">
        <v>4602</v>
      </c>
      <c r="P243" s="322">
        <v>423</v>
      </c>
      <c r="Q243" s="323">
        <v>86.06</v>
      </c>
      <c r="R243" s="323">
        <v>42.83</v>
      </c>
      <c r="S243" s="323">
        <v>51.7</v>
      </c>
      <c r="T243" s="323"/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770"/>
        <v>180000</v>
      </c>
      <c r="AL243" s="316">
        <f>VLOOKUP(D243&amp;E243,计算辅助页面!$V$5:$Y$18,3,0)</f>
        <v>5</v>
      </c>
      <c r="AM243" s="317">
        <f t="shared" si="771"/>
        <v>540000</v>
      </c>
      <c r="AN243" s="317">
        <f>VLOOKUP(D243&amp;E243,计算辅助页面!$V$5:$Y$18,4,0)</f>
        <v>4</v>
      </c>
      <c r="AO243" s="304">
        <f t="shared" si="772"/>
        <v>14760000</v>
      </c>
      <c r="AP243" s="318">
        <f t="shared" si="874"/>
        <v>42486000</v>
      </c>
      <c r="AQ243" s="288" t="s">
        <v>1243</v>
      </c>
      <c r="AR243" s="289" t="str">
        <f t="shared" si="782"/>
        <v>FFZero1</v>
      </c>
      <c r="AS243" s="290" t="s">
        <v>1255</v>
      </c>
      <c r="AT243" s="291" t="s">
        <v>1247</v>
      </c>
      <c r="AU243" s="427" t="s">
        <v>703</v>
      </c>
      <c r="AW243" s="292">
        <v>445</v>
      </c>
      <c r="AY243" s="292">
        <v>569</v>
      </c>
      <c r="AZ243" s="292" t="s">
        <v>1272</v>
      </c>
      <c r="BA243" s="477">
        <v>129</v>
      </c>
      <c r="BB243" s="476">
        <v>2.2000000000000002</v>
      </c>
      <c r="BC243" s="472">
        <v>0.44</v>
      </c>
      <c r="BD243" s="472">
        <v>0.57999999999999996</v>
      </c>
      <c r="BE243" s="472">
        <v>1.99</v>
      </c>
      <c r="BF243" s="474">
        <f>BA243+O243</f>
        <v>4731</v>
      </c>
      <c r="BG243" s="476">
        <f t="shared" ref="BG243:BG244" si="912">BB243+P243</f>
        <v>425.2</v>
      </c>
      <c r="BH243" s="480">
        <f t="shared" ref="BH243:BH244" si="913">BC243+Q243</f>
        <v>86.5</v>
      </c>
      <c r="BI243" s="480">
        <f t="shared" ref="BI243:BI244" si="914">BD243+R243</f>
        <v>43.41</v>
      </c>
      <c r="BJ243" s="480">
        <f t="shared" ref="BJ243:BJ244" si="915">BE243+S243</f>
        <v>53.690000000000005</v>
      </c>
      <c r="BK243" s="473">
        <f t="shared" si="843"/>
        <v>2.1999999999999886</v>
      </c>
      <c r="BL243" s="473">
        <f t="shared" si="844"/>
        <v>0.43999999999999773</v>
      </c>
      <c r="BM243" s="473">
        <f t="shared" si="845"/>
        <v>0.57999999999999829</v>
      </c>
      <c r="BN243" s="473">
        <f t="shared" si="846"/>
        <v>1.990000000000002</v>
      </c>
      <c r="BO243" s="483">
        <v>9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/>
      <c r="CA243" s="293"/>
      <c r="CB243" s="293"/>
      <c r="CC243" s="293"/>
      <c r="CD243" s="293"/>
      <c r="CE243" s="293"/>
      <c r="CF243" s="293"/>
      <c r="CG243" s="293"/>
      <c r="CH243" s="293"/>
      <c r="CI243" s="293"/>
      <c r="CJ243" s="294" t="s">
        <v>1251</v>
      </c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 t="s">
        <v>1806</v>
      </c>
      <c r="DC243" s="295">
        <v>1</v>
      </c>
      <c r="DD243" s="295"/>
      <c r="DE243" s="295"/>
    </row>
    <row r="244" spans="1:109" ht="21" customHeight="1">
      <c r="A244" s="268">
        <v>242</v>
      </c>
      <c r="B244" s="300" t="s">
        <v>148</v>
      </c>
      <c r="C244" s="301" t="s">
        <v>1807</v>
      </c>
      <c r="D244" s="302" t="s">
        <v>42</v>
      </c>
      <c r="E244" s="303" t="s">
        <v>79</v>
      </c>
      <c r="F244" s="304">
        <f>9-LEN(E244)-LEN(SUBSTITUTE(E244,"★",""))</f>
        <v>3</v>
      </c>
      <c r="G244" s="305" t="s">
        <v>76</v>
      </c>
      <c r="H244" s="306">
        <v>60</v>
      </c>
      <c r="I244" s="306">
        <v>13</v>
      </c>
      <c r="J244" s="306">
        <v>16</v>
      </c>
      <c r="K244" s="306">
        <v>25</v>
      </c>
      <c r="L244" s="306">
        <v>38</v>
      </c>
      <c r="M244" s="306">
        <v>48</v>
      </c>
      <c r="N244" s="307">
        <f t="shared" si="868"/>
        <v>200</v>
      </c>
      <c r="O244" s="308">
        <v>4616</v>
      </c>
      <c r="P244" s="309">
        <v>457.1</v>
      </c>
      <c r="Q244" s="310">
        <v>80.88</v>
      </c>
      <c r="R244" s="310">
        <v>48.75</v>
      </c>
      <c r="S244" s="310">
        <v>52.48</v>
      </c>
      <c r="T244" s="310">
        <v>4.6159999999999997</v>
      </c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770"/>
        <v>180000</v>
      </c>
      <c r="AL244" s="316">
        <f>VLOOKUP(D244&amp;E244,计算辅助页面!$V$5:$Y$18,3,0)</f>
        <v>5</v>
      </c>
      <c r="AM244" s="317">
        <f t="shared" si="771"/>
        <v>540000</v>
      </c>
      <c r="AN244" s="317">
        <f>VLOOKUP(D244&amp;E244,计算辅助页面!$V$5:$Y$18,4,0)</f>
        <v>4</v>
      </c>
      <c r="AO244" s="304">
        <f t="shared" si="772"/>
        <v>14760000</v>
      </c>
      <c r="AP244" s="318">
        <f t="shared" si="874"/>
        <v>42486000</v>
      </c>
      <c r="AQ244" s="288" t="s">
        <v>570</v>
      </c>
      <c r="AR244" s="289" t="str">
        <f t="shared" si="782"/>
        <v>Regera</v>
      </c>
      <c r="AS244" s="290" t="s">
        <v>596</v>
      </c>
      <c r="AT244" s="291" t="s">
        <v>311</v>
      </c>
      <c r="AU244" s="427" t="s">
        <v>703</v>
      </c>
      <c r="AV244" s="292">
        <v>18</v>
      </c>
      <c r="AW244" s="292">
        <v>481</v>
      </c>
      <c r="AY244" s="292">
        <v>585</v>
      </c>
      <c r="AZ244" s="292" t="s">
        <v>1479</v>
      </c>
      <c r="BA244" s="477">
        <v>126</v>
      </c>
      <c r="BB244" s="476">
        <v>1.9</v>
      </c>
      <c r="BC244" s="472">
        <v>0.67</v>
      </c>
      <c r="BD244" s="472">
        <v>0.79</v>
      </c>
      <c r="BE244" s="472">
        <v>1.07</v>
      </c>
      <c r="BF244" s="474">
        <f>BA244+O244</f>
        <v>4742</v>
      </c>
      <c r="BG244" s="476">
        <f t="shared" si="912"/>
        <v>459</v>
      </c>
      <c r="BH244" s="480">
        <f t="shared" si="913"/>
        <v>81.55</v>
      </c>
      <c r="BI244" s="480">
        <f t="shared" si="914"/>
        <v>49.54</v>
      </c>
      <c r="BJ244" s="480">
        <f t="shared" si="915"/>
        <v>53.55</v>
      </c>
      <c r="BK244" s="473">
        <f t="shared" si="843"/>
        <v>1.8999999999999773</v>
      </c>
      <c r="BL244" s="473">
        <f t="shared" si="844"/>
        <v>0.67000000000000171</v>
      </c>
      <c r="BM244" s="473">
        <f t="shared" si="845"/>
        <v>0.78999999999999915</v>
      </c>
      <c r="BN244" s="473">
        <f t="shared" si="846"/>
        <v>1.0700000000000003</v>
      </c>
      <c r="BO244" s="483">
        <v>12</v>
      </c>
      <c r="BP244" s="293"/>
      <c r="BQ244" s="293"/>
      <c r="BR244" s="293"/>
      <c r="BS244" s="293">
        <v>1</v>
      </c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>
        <v>1</v>
      </c>
      <c r="CE244" s="293"/>
      <c r="CF244" s="293"/>
      <c r="CG244" s="293"/>
      <c r="CH244" s="293"/>
      <c r="CI244" s="293">
        <v>1</v>
      </c>
      <c r="CJ244" s="294" t="s">
        <v>1540</v>
      </c>
      <c r="CK244" s="294"/>
      <c r="CL244" s="294"/>
      <c r="CM244" s="294"/>
      <c r="CN244" s="294"/>
      <c r="CO244" s="295"/>
      <c r="CP244" s="295"/>
      <c r="CQ244" s="295"/>
      <c r="CR244" s="296">
        <v>440.9</v>
      </c>
      <c r="CS244" s="297">
        <v>75.19</v>
      </c>
      <c r="CT244" s="297">
        <v>42</v>
      </c>
      <c r="CU244" s="297">
        <v>43.35</v>
      </c>
      <c r="CV244" s="297">
        <f>P244-CR244</f>
        <v>16.200000000000045</v>
      </c>
      <c r="CW244" s="297">
        <f>Q244-CS244</f>
        <v>5.6899999999999977</v>
      </c>
      <c r="CX244" s="297">
        <f>R244-CT244</f>
        <v>6.75</v>
      </c>
      <c r="CY244" s="297">
        <f>S244-CU244</f>
        <v>9.1299999999999955</v>
      </c>
      <c r="CZ244" s="297">
        <f>SUM(CV244:CY244)</f>
        <v>37.770000000000039</v>
      </c>
      <c r="DA244" s="297">
        <f>0.32*(P244-CR244)+1.75*(Q244-CS244)+1.13*(R244-CT244)+1.28*(S244-CU244)</f>
        <v>34.455400000000004</v>
      </c>
      <c r="DB244" s="295" t="s">
        <v>1806</v>
      </c>
      <c r="DC244" s="295">
        <v>1</v>
      </c>
      <c r="DD244" s="295"/>
      <c r="DE244" s="295"/>
    </row>
    <row r="245" spans="1:109" ht="21" customHeight="1">
      <c r="A245" s="299">
        <v>243</v>
      </c>
      <c r="B245" s="338" t="s">
        <v>1541</v>
      </c>
      <c r="C245" s="301" t="s">
        <v>1353</v>
      </c>
      <c r="D245" s="302" t="s">
        <v>42</v>
      </c>
      <c r="E245" s="303" t="s">
        <v>79</v>
      </c>
      <c r="F245" s="327"/>
      <c r="G245" s="328"/>
      <c r="H245" s="330" t="s">
        <v>407</v>
      </c>
      <c r="I245" s="306">
        <v>40</v>
      </c>
      <c r="J245" s="306">
        <v>45</v>
      </c>
      <c r="K245" s="306">
        <v>60</v>
      </c>
      <c r="L245" s="306">
        <v>70</v>
      </c>
      <c r="M245" s="306">
        <v>85</v>
      </c>
      <c r="N245" s="307">
        <f t="shared" si="868"/>
        <v>300</v>
      </c>
      <c r="O245" s="339">
        <v>4629</v>
      </c>
      <c r="P245" s="340">
        <v>429.9</v>
      </c>
      <c r="Q245" s="341">
        <v>69.5</v>
      </c>
      <c r="R245" s="341">
        <v>68.97</v>
      </c>
      <c r="S245" s="341">
        <v>77.31</v>
      </c>
      <c r="T245" s="341">
        <v>6.9</v>
      </c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770"/>
        <v>180000</v>
      </c>
      <c r="AL245" s="316">
        <f>VLOOKUP(D245&amp;E245,计算辅助页面!$V$5:$Y$18,3,0)</f>
        <v>5</v>
      </c>
      <c r="AM245" s="317">
        <f t="shared" si="771"/>
        <v>540000</v>
      </c>
      <c r="AN245" s="317">
        <f>VLOOKUP(D245&amp;E245,计算辅助页面!$V$5:$Y$18,4,0)</f>
        <v>4</v>
      </c>
      <c r="AO245" s="304">
        <f t="shared" si="772"/>
        <v>14760000</v>
      </c>
      <c r="AP245" s="318">
        <f t="shared" si="874"/>
        <v>42486000</v>
      </c>
      <c r="AQ245" s="288" t="s">
        <v>1062</v>
      </c>
      <c r="AR245" s="289" t="str">
        <f t="shared" si="782"/>
        <v>S7 Twin Turbo🔑</v>
      </c>
      <c r="AS245" s="290" t="s">
        <v>1342</v>
      </c>
      <c r="AT245" s="291" t="s">
        <v>1354</v>
      </c>
      <c r="AU245" s="427" t="s">
        <v>1352</v>
      </c>
      <c r="AW245" s="292">
        <v>452</v>
      </c>
      <c r="AY245" s="292">
        <v>572</v>
      </c>
      <c r="AZ245" s="292" t="s">
        <v>1366</v>
      </c>
      <c r="BA245" s="481">
        <f>BF245-O245</f>
        <v>127</v>
      </c>
      <c r="BB245" s="476">
        <f>BK245</f>
        <v>3.1000000000000227</v>
      </c>
      <c r="BC245" s="472">
        <f t="shared" ref="BC245" si="916">BL245</f>
        <v>0.79999999999999716</v>
      </c>
      <c r="BD245" s="472">
        <f t="shared" ref="BD245" si="917">BM245</f>
        <v>0.67000000000000171</v>
      </c>
      <c r="BE245" s="472">
        <f t="shared" ref="BE245" si="918">BN245</f>
        <v>1.8199999999999932</v>
      </c>
      <c r="BF245" s="474">
        <v>4756</v>
      </c>
      <c r="BG245" s="476">
        <v>433</v>
      </c>
      <c r="BH245" s="480">
        <v>70.3</v>
      </c>
      <c r="BI245" s="480">
        <v>69.64</v>
      </c>
      <c r="BJ245" s="480">
        <v>79.13</v>
      </c>
      <c r="BK245" s="473">
        <f t="shared" si="843"/>
        <v>3.1000000000000227</v>
      </c>
      <c r="BL245" s="473">
        <f t="shared" si="844"/>
        <v>0.79999999999999716</v>
      </c>
      <c r="BM245" s="473">
        <f t="shared" si="845"/>
        <v>0.67000000000000171</v>
      </c>
      <c r="BN245" s="473">
        <f t="shared" si="846"/>
        <v>1.8199999999999932</v>
      </c>
      <c r="BO245" s="483">
        <v>1</v>
      </c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>
        <v>1</v>
      </c>
      <c r="CA245" s="293"/>
      <c r="CB245" s="293"/>
      <c r="CC245" s="293">
        <v>1</v>
      </c>
      <c r="CD245" s="293"/>
      <c r="CE245" s="293"/>
      <c r="CF245" s="293"/>
      <c r="CG245" s="293"/>
      <c r="CH245" s="293"/>
      <c r="CI245" s="293"/>
      <c r="CJ245" s="294" t="s">
        <v>1361</v>
      </c>
      <c r="CK245" s="294"/>
      <c r="CL245" s="294"/>
      <c r="CM245" s="294"/>
      <c r="CN245" s="294"/>
      <c r="CO245" s="295"/>
      <c r="CP245" s="295"/>
      <c r="CQ245" s="295"/>
      <c r="CR245" s="296"/>
      <c r="CS245" s="297"/>
      <c r="CT245" s="297"/>
      <c r="CU245" s="297"/>
      <c r="CV245" s="297"/>
      <c r="CW245" s="297"/>
      <c r="CX245" s="297"/>
      <c r="CY245" s="297"/>
      <c r="CZ245" s="297"/>
      <c r="DA245" s="297"/>
      <c r="DB245" s="295" t="s">
        <v>1808</v>
      </c>
      <c r="DC245" s="295">
        <v>1</v>
      </c>
      <c r="DD245" s="295"/>
      <c r="DE245" s="295"/>
    </row>
    <row r="246" spans="1:109" ht="21" customHeight="1" thickBot="1">
      <c r="A246" s="299">
        <v>244</v>
      </c>
      <c r="B246" s="338" t="s">
        <v>1542</v>
      </c>
      <c r="C246" s="301" t="s">
        <v>1106</v>
      </c>
      <c r="D246" s="302" t="s">
        <v>42</v>
      </c>
      <c r="E246" s="303" t="s">
        <v>79</v>
      </c>
      <c r="F246" s="327"/>
      <c r="G246" s="328"/>
      <c r="H246" s="330" t="s">
        <v>407</v>
      </c>
      <c r="I246" s="306">
        <v>40</v>
      </c>
      <c r="J246" s="306">
        <v>45</v>
      </c>
      <c r="K246" s="306">
        <v>60</v>
      </c>
      <c r="L246" s="306">
        <v>70</v>
      </c>
      <c r="M246" s="306">
        <v>85</v>
      </c>
      <c r="N246" s="307">
        <f t="shared" si="868"/>
        <v>300</v>
      </c>
      <c r="O246" s="339">
        <v>4644</v>
      </c>
      <c r="P246" s="340">
        <v>418.2</v>
      </c>
      <c r="Q246" s="341">
        <v>81.38</v>
      </c>
      <c r="R246" s="341">
        <v>63.54</v>
      </c>
      <c r="S246" s="341">
        <v>63.24</v>
      </c>
      <c r="T246" s="341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si="770"/>
        <v>180000</v>
      </c>
      <c r="AL246" s="316">
        <f>VLOOKUP(D246&amp;E246,计算辅助页面!$V$5:$Y$18,3,0)</f>
        <v>5</v>
      </c>
      <c r="AM246" s="317">
        <f t="shared" si="771"/>
        <v>540000</v>
      </c>
      <c r="AN246" s="317">
        <f>VLOOKUP(D246&amp;E246,计算辅助页面!$V$5:$Y$18,4,0)</f>
        <v>4</v>
      </c>
      <c r="AO246" s="304">
        <f t="shared" si="772"/>
        <v>14760000</v>
      </c>
      <c r="AP246" s="318">
        <f t="shared" si="874"/>
        <v>42486000</v>
      </c>
      <c r="AQ246" s="288" t="s">
        <v>1107</v>
      </c>
      <c r="AR246" s="289" t="str">
        <f t="shared" si="782"/>
        <v>RS🔑</v>
      </c>
      <c r="AS246" s="290" t="s">
        <v>1093</v>
      </c>
      <c r="AT246" s="291" t="s">
        <v>1108</v>
      </c>
      <c r="AU246" s="427" t="s">
        <v>703</v>
      </c>
      <c r="AW246" s="292">
        <v>440</v>
      </c>
      <c r="AY246" s="292">
        <v>567</v>
      </c>
      <c r="AZ246" s="292" t="s">
        <v>1112</v>
      </c>
      <c r="BA246" s="477">
        <v>127</v>
      </c>
      <c r="BB246" s="476">
        <v>1.8</v>
      </c>
      <c r="BC246" s="472">
        <v>0.62</v>
      </c>
      <c r="BD246" s="472">
        <v>1.46</v>
      </c>
      <c r="BE246" s="472">
        <v>1.76</v>
      </c>
      <c r="BF246" s="474">
        <f>BA246+O246</f>
        <v>4771</v>
      </c>
      <c r="BG246" s="476">
        <f t="shared" ref="BG246" si="919">BB246+P246</f>
        <v>420</v>
      </c>
      <c r="BH246" s="480">
        <f t="shared" ref="BH246" si="920">BC246+Q246</f>
        <v>82</v>
      </c>
      <c r="BI246" s="480">
        <f t="shared" ref="BI246" si="921">BD246+R246</f>
        <v>65</v>
      </c>
      <c r="BJ246" s="480">
        <f t="shared" ref="BJ246" si="922">BE246+S246</f>
        <v>65</v>
      </c>
      <c r="BK246" s="473">
        <f t="shared" si="843"/>
        <v>1.8000000000000114</v>
      </c>
      <c r="BL246" s="473">
        <f t="shared" si="844"/>
        <v>0.62000000000000455</v>
      </c>
      <c r="BM246" s="473">
        <f t="shared" si="845"/>
        <v>1.4600000000000009</v>
      </c>
      <c r="BN246" s="473">
        <f t="shared" si="846"/>
        <v>1.759999999999998</v>
      </c>
      <c r="BO246" s="483">
        <v>5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>
        <v>1</v>
      </c>
      <c r="CA246" s="293"/>
      <c r="CB246" s="293"/>
      <c r="CC246" s="293">
        <v>1</v>
      </c>
      <c r="CD246" s="293">
        <v>1</v>
      </c>
      <c r="CE246" s="293"/>
      <c r="CF246" s="293"/>
      <c r="CG246" s="293"/>
      <c r="CH246" s="293"/>
      <c r="CI246" s="293"/>
      <c r="CJ246" s="294" t="s">
        <v>1141</v>
      </c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 t="s">
        <v>1808</v>
      </c>
      <c r="DC246" s="295">
        <v>1</v>
      </c>
      <c r="DD246" s="295"/>
      <c r="DE246" s="295"/>
    </row>
    <row r="247" spans="1:109" ht="21" customHeight="1">
      <c r="A247" s="268">
        <v>245</v>
      </c>
      <c r="B247" s="338" t="s">
        <v>506</v>
      </c>
      <c r="C247" s="301" t="s">
        <v>803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76</v>
      </c>
      <c r="H247" s="330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07">
        <f t="shared" si="868"/>
        <v>300</v>
      </c>
      <c r="O247" s="339">
        <v>4685</v>
      </c>
      <c r="P247" s="340">
        <v>368.1</v>
      </c>
      <c r="Q247" s="341">
        <v>82.1</v>
      </c>
      <c r="R247" s="341">
        <v>92.35</v>
      </c>
      <c r="S247" s="341">
        <v>81.180000000000007</v>
      </c>
      <c r="T247" s="341">
        <v>9.57</v>
      </c>
      <c r="U247" s="311">
        <v>23000</v>
      </c>
      <c r="V247" s="312">
        <f>VLOOKUP($U247,计算辅助页面!$Z$5:$AM$26,COLUMN()-20,0)</f>
        <v>37500</v>
      </c>
      <c r="W247" s="312">
        <f>VLOOKUP($U247,计算辅助页面!$Z$5:$AM$26,COLUMN()-20,0)</f>
        <v>60000</v>
      </c>
      <c r="X247" s="307">
        <f>VLOOKUP($U247,计算辅助页面!$Z$5:$AM$26,COLUMN()-20,0)</f>
        <v>90000</v>
      </c>
      <c r="Y247" s="307">
        <f>VLOOKUP($U247,计算辅助页面!$Z$5:$AM$26,COLUMN()-20,0)</f>
        <v>130000</v>
      </c>
      <c r="Z247" s="313">
        <f>VLOOKUP($U247,计算辅助页面!$Z$5:$AM$26,COLUMN()-20,0)</f>
        <v>182000</v>
      </c>
      <c r="AA247" s="307">
        <f>VLOOKUP($U247,计算辅助页面!$Z$5:$AM$26,COLUMN()-20,0)</f>
        <v>255000</v>
      </c>
      <c r="AB247" s="307">
        <f>VLOOKUP($U247,计算辅助页面!$Z$5:$AM$26,COLUMN()-20,0)</f>
        <v>356500</v>
      </c>
      <c r="AC247" s="307">
        <f>VLOOKUP($U247,计算辅助页面!$Z$5:$AM$26,COLUMN()-20,0)</f>
        <v>499500</v>
      </c>
      <c r="AD247" s="307">
        <f>VLOOKUP($U247,计算辅助页面!$Z$5:$AM$26,COLUMN()-20,0)</f>
        <v>699000</v>
      </c>
      <c r="AE247" s="307">
        <f>VLOOKUP($U247,计算辅助页面!$Z$5:$AM$26,COLUMN()-20,0)</f>
        <v>979000</v>
      </c>
      <c r="AF247" s="307">
        <f>VLOOKUP($U247,计算辅助页面!$Z$5:$AM$26,COLUMN()-20,0)</f>
        <v>1370000</v>
      </c>
      <c r="AG247" s="307">
        <f>VLOOKUP($U247,计算辅助页面!$Z$5:$AM$26,COLUMN()-20,0)</f>
        <v>2250000</v>
      </c>
      <c r="AH247" s="304">
        <f>VLOOKUP($U247,计算辅助页面!$Z$5:$AM$26,COLUMN()-20,0)</f>
        <v>27726000</v>
      </c>
      <c r="AI247" s="314">
        <v>90000</v>
      </c>
      <c r="AJ247" s="315">
        <f>VLOOKUP(D247&amp;E247,计算辅助页面!$V$5:$Y$18,2,0)</f>
        <v>7</v>
      </c>
      <c r="AK247" s="316">
        <f t="shared" si="770"/>
        <v>180000</v>
      </c>
      <c r="AL247" s="316">
        <f>VLOOKUP(D247&amp;E247,计算辅助页面!$V$5:$Y$18,3,0)</f>
        <v>5</v>
      </c>
      <c r="AM247" s="317">
        <f t="shared" si="771"/>
        <v>540000</v>
      </c>
      <c r="AN247" s="317">
        <f>VLOOKUP(D247&amp;E247,计算辅助页面!$V$5:$Y$18,4,0)</f>
        <v>4</v>
      </c>
      <c r="AO247" s="304">
        <f t="shared" si="772"/>
        <v>14760000</v>
      </c>
      <c r="AP247" s="318">
        <f t="shared" si="874"/>
        <v>42486000</v>
      </c>
      <c r="AQ247" s="288" t="s">
        <v>565</v>
      </c>
      <c r="AR247" s="289" t="str">
        <f t="shared" si="782"/>
        <v>Sian FKP 37</v>
      </c>
      <c r="AS247" s="290" t="s">
        <v>930</v>
      </c>
      <c r="AT247" s="291" t="s">
        <v>663</v>
      </c>
      <c r="AU247" s="427" t="s">
        <v>703</v>
      </c>
      <c r="AV247" s="292">
        <v>60</v>
      </c>
      <c r="AW247" s="292">
        <v>383</v>
      </c>
      <c r="AX247" s="292">
        <v>393</v>
      </c>
      <c r="AY247" s="292">
        <v>523</v>
      </c>
      <c r="AZ247" s="292" t="s">
        <v>1112</v>
      </c>
      <c r="BK247" s="473" t="str">
        <f t="shared" si="843"/>
        <v/>
      </c>
      <c r="BL247" s="473" t="str">
        <f t="shared" si="844"/>
        <v/>
      </c>
      <c r="BM247" s="473" t="str">
        <f t="shared" si="845"/>
        <v/>
      </c>
      <c r="BN247" s="473" t="str">
        <f t="shared" si="846"/>
        <v/>
      </c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/>
      <c r="BZ247" s="293">
        <v>1</v>
      </c>
      <c r="CA247" s="293"/>
      <c r="CB247" s="293"/>
      <c r="CC247" s="293"/>
      <c r="CD247" s="293">
        <v>1</v>
      </c>
      <c r="CE247" s="293"/>
      <c r="CF247" s="293"/>
      <c r="CG247" s="293"/>
      <c r="CH247" s="293"/>
      <c r="CI247" s="293"/>
      <c r="CJ247" s="294" t="s">
        <v>1543</v>
      </c>
      <c r="CK247" s="294"/>
      <c r="CL247" s="294"/>
      <c r="CM247" s="294"/>
      <c r="CN247" s="294"/>
      <c r="CO247" s="295"/>
      <c r="CP247" s="295"/>
      <c r="CQ247" s="295"/>
      <c r="CR247" s="296">
        <v>350</v>
      </c>
      <c r="CS247" s="297">
        <v>74.8</v>
      </c>
      <c r="CT247" s="297">
        <v>68.27</v>
      </c>
      <c r="CU247" s="297">
        <v>69.040000000000006</v>
      </c>
      <c r="CV247" s="297">
        <f>P247-CR247</f>
        <v>18.100000000000023</v>
      </c>
      <c r="CW247" s="297">
        <f>Q247-CS247</f>
        <v>7.2999999999999972</v>
      </c>
      <c r="CX247" s="297">
        <f>R247-CT247</f>
        <v>24.08</v>
      </c>
      <c r="CY247" s="297">
        <f>S247-CU247</f>
        <v>12.14</v>
      </c>
      <c r="CZ247" s="297">
        <f>SUM(CV247:CY247)</f>
        <v>61.620000000000019</v>
      </c>
      <c r="DA247" s="297">
        <f>0.32*(P247-CR247)+1.75*(Q247-CS247)+1.13*(R247-CT247)+1.28*(S247-CU247)</f>
        <v>61.316600000000001</v>
      </c>
      <c r="DB247" s="295"/>
      <c r="DC247" s="295"/>
      <c r="DD247" s="295"/>
      <c r="DE247" s="295"/>
    </row>
    <row r="248" spans="1:109" ht="21" customHeight="1">
      <c r="A248" s="299">
        <v>246</v>
      </c>
      <c r="B248" s="338" t="s">
        <v>1210</v>
      </c>
      <c r="C248" s="301" t="s">
        <v>1211</v>
      </c>
      <c r="D248" s="302" t="s">
        <v>42</v>
      </c>
      <c r="E248" s="303" t="s">
        <v>79</v>
      </c>
      <c r="F248" s="304">
        <f>9-LEN(E248)-LEN(SUBSTITUTE(E248,"★",""))</f>
        <v>3</v>
      </c>
      <c r="G248" s="305" t="s">
        <v>875</v>
      </c>
      <c r="H248" s="33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33">
        <f t="shared" si="868"/>
        <v>300</v>
      </c>
      <c r="O248" s="339">
        <v>4702</v>
      </c>
      <c r="P248" s="340">
        <v>441</v>
      </c>
      <c r="Q248" s="341">
        <v>81.56</v>
      </c>
      <c r="R248" s="341">
        <v>47.91</v>
      </c>
      <c r="S248" s="341">
        <v>60.58</v>
      </c>
      <c r="T248" s="341"/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770"/>
        <v>180000</v>
      </c>
      <c r="AL248" s="316">
        <f>VLOOKUP(D248&amp;E248,计算辅助页面!$V$5:$Y$18,3,0)</f>
        <v>5</v>
      </c>
      <c r="AM248" s="317">
        <f t="shared" si="771"/>
        <v>540000</v>
      </c>
      <c r="AN248" s="317">
        <f>VLOOKUP(D248&amp;E248,计算辅助页面!$V$5:$Y$18,4,0)</f>
        <v>4</v>
      </c>
      <c r="AO248" s="304">
        <f t="shared" si="772"/>
        <v>14760000</v>
      </c>
      <c r="AP248" s="318">
        <f t="shared" si="874"/>
        <v>42486000</v>
      </c>
      <c r="AQ248" s="288" t="s">
        <v>1212</v>
      </c>
      <c r="AR248" s="289" t="str">
        <f t="shared" si="782"/>
        <v>Drakuma</v>
      </c>
      <c r="AS248" s="290" t="s">
        <v>1200</v>
      </c>
      <c r="AT248" s="291" t="s">
        <v>1213</v>
      </c>
      <c r="AU248" s="427" t="s">
        <v>703</v>
      </c>
      <c r="AW248" s="292">
        <v>464</v>
      </c>
      <c r="AY248" s="292">
        <v>578</v>
      </c>
      <c r="AZ248" s="292" t="s">
        <v>1112</v>
      </c>
      <c r="BA248" s="481">
        <v>128</v>
      </c>
      <c r="BB248" s="476">
        <v>2.4</v>
      </c>
      <c r="BC248" s="472">
        <v>0.44</v>
      </c>
      <c r="BD248" s="472">
        <v>1.01</v>
      </c>
      <c r="BE248" s="472">
        <v>1.56</v>
      </c>
      <c r="BF248" s="474">
        <f>BA248+O248</f>
        <v>4830</v>
      </c>
      <c r="BG248" s="476">
        <f t="shared" ref="BG248" si="923">BB248+P248</f>
        <v>443.4</v>
      </c>
      <c r="BH248" s="480">
        <f t="shared" ref="BH248" si="924">BC248+Q248</f>
        <v>82</v>
      </c>
      <c r="BI248" s="480">
        <f t="shared" ref="BI248" si="925">BD248+R248</f>
        <v>48.919999999999995</v>
      </c>
      <c r="BJ248" s="480">
        <f t="shared" ref="BJ248" si="926">BE248+S248</f>
        <v>62.14</v>
      </c>
      <c r="BK248" s="473">
        <f t="shared" si="843"/>
        <v>2.3999999999999773</v>
      </c>
      <c r="BL248" s="473">
        <f t="shared" si="844"/>
        <v>0.43999999999999773</v>
      </c>
      <c r="BM248" s="473">
        <f t="shared" si="845"/>
        <v>1.009999999999998</v>
      </c>
      <c r="BN248" s="473">
        <f t="shared" si="846"/>
        <v>1.5600000000000023</v>
      </c>
      <c r="BO248" s="483">
        <v>1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>
        <v>1</v>
      </c>
      <c r="CA248" s="293"/>
      <c r="CB248" s="293"/>
      <c r="CC248" s="293"/>
      <c r="CD248" s="293"/>
      <c r="CE248" s="293"/>
      <c r="CF248" s="293"/>
      <c r="CG248" s="293"/>
      <c r="CH248" s="293"/>
      <c r="CI248" s="293"/>
      <c r="CJ248" s="294" t="s">
        <v>1621</v>
      </c>
      <c r="CK248" s="294"/>
      <c r="CL248" s="294"/>
      <c r="CM248" s="294"/>
      <c r="CN248" s="294"/>
      <c r="CO248" s="295"/>
      <c r="CP248" s="295"/>
      <c r="CQ248" s="295"/>
      <c r="CR248" s="296"/>
      <c r="CS248" s="297"/>
      <c r="CT248" s="297"/>
      <c r="CU248" s="297"/>
      <c r="CV248" s="297"/>
      <c r="CW248" s="297"/>
      <c r="CX248" s="297"/>
      <c r="CY248" s="297"/>
      <c r="CZ248" s="297"/>
      <c r="DA248" s="297"/>
      <c r="DB248" s="295"/>
      <c r="DC248" s="295"/>
      <c r="DD248" s="295"/>
      <c r="DE248" s="295"/>
    </row>
    <row r="249" spans="1:109" ht="21" customHeight="1" thickBot="1">
      <c r="A249" s="299">
        <v>247</v>
      </c>
      <c r="B249" s="338" t="s">
        <v>717</v>
      </c>
      <c r="C249" s="301" t="s">
        <v>845</v>
      </c>
      <c r="D249" s="302" t="s">
        <v>42</v>
      </c>
      <c r="E249" s="303" t="s">
        <v>79</v>
      </c>
      <c r="F249" s="304">
        <f>9-LEN(E249)-LEN(SUBSTITUTE(E249,"★",""))</f>
        <v>3</v>
      </c>
      <c r="G249" s="305" t="s">
        <v>726</v>
      </c>
      <c r="H249" s="330">
        <v>85</v>
      </c>
      <c r="I249" s="320">
        <v>25</v>
      </c>
      <c r="J249" s="320">
        <v>29</v>
      </c>
      <c r="K249" s="320">
        <v>38</v>
      </c>
      <c r="L249" s="320">
        <v>54</v>
      </c>
      <c r="M249" s="320">
        <v>69</v>
      </c>
      <c r="N249" s="333">
        <f t="shared" si="868"/>
        <v>300</v>
      </c>
      <c r="O249" s="339">
        <v>4722</v>
      </c>
      <c r="P249" s="340">
        <v>412.6</v>
      </c>
      <c r="Q249" s="341">
        <v>83.05</v>
      </c>
      <c r="R249" s="341">
        <v>54.88</v>
      </c>
      <c r="S249" s="341">
        <v>76.62</v>
      </c>
      <c r="T249" s="341">
        <v>7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ref="AK249:AK282" si="927">IF(AI249,2*AI249,"")</f>
        <v>180000</v>
      </c>
      <c r="AL249" s="316">
        <f>VLOOKUP(D249&amp;E249,计算辅助页面!$V$5:$Y$18,3,0)</f>
        <v>5</v>
      </c>
      <c r="AM249" s="317">
        <f t="shared" ref="AM249:AM282" si="928">IF(AN249="×",AN249,IF(AI249,6*AI249,""))</f>
        <v>540000</v>
      </c>
      <c r="AN249" s="317">
        <f>VLOOKUP(D249&amp;E249,计算辅助页面!$V$5:$Y$18,4,0)</f>
        <v>4</v>
      </c>
      <c r="AO249" s="304">
        <f t="shared" ref="AO249:AO282" si="929">IF(AI249,IF(AN249="×",4*(AI249*AJ249+AK249*AL249),4*(AI249*AJ249+AK249*AL249+AM249*AN249)),"")</f>
        <v>14760000</v>
      </c>
      <c r="AP249" s="318">
        <f t="shared" si="874"/>
        <v>42486000</v>
      </c>
      <c r="AQ249" s="288" t="s">
        <v>1004</v>
      </c>
      <c r="AR249" s="289" t="str">
        <f t="shared" ref="AR249:AR281" si="930">TRIM(RIGHT(B249,LEN(B249)-LEN(AQ249)-1))</f>
        <v>Automobili Inferno</v>
      </c>
      <c r="AS249" s="290" t="s">
        <v>724</v>
      </c>
      <c r="AT249" s="291" t="s">
        <v>854</v>
      </c>
      <c r="AU249" s="427" t="s">
        <v>703</v>
      </c>
      <c r="AW249" s="292">
        <v>432</v>
      </c>
      <c r="AY249" s="292">
        <v>563</v>
      </c>
      <c r="AZ249" s="292" t="s">
        <v>1112</v>
      </c>
      <c r="BK249" s="473" t="str">
        <f t="shared" si="843"/>
        <v/>
      </c>
      <c r="BL249" s="473" t="str">
        <f t="shared" si="844"/>
        <v/>
      </c>
      <c r="BM249" s="473" t="str">
        <f t="shared" si="845"/>
        <v/>
      </c>
      <c r="BN249" s="473" t="str">
        <f t="shared" si="846"/>
        <v/>
      </c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>
        <v>1</v>
      </c>
      <c r="CA249" s="293"/>
      <c r="CB249" s="293"/>
      <c r="CC249" s="293"/>
      <c r="CD249" s="293">
        <v>1</v>
      </c>
      <c r="CE249" s="293"/>
      <c r="CF249" s="293"/>
      <c r="CG249" s="293"/>
      <c r="CH249" s="293"/>
      <c r="CI249" s="293"/>
      <c r="CJ249" s="294" t="s">
        <v>1544</v>
      </c>
      <c r="CK249" s="294"/>
      <c r="CL249" s="294"/>
      <c r="CM249" s="294"/>
      <c r="CN249" s="294"/>
      <c r="CO249" s="295"/>
      <c r="CP249" s="295"/>
      <c r="CQ249" s="295">
        <v>1</v>
      </c>
      <c r="CR249" s="296">
        <v>395</v>
      </c>
      <c r="CS249" s="297">
        <v>75.7</v>
      </c>
      <c r="CT249" s="297">
        <v>47.45</v>
      </c>
      <c r="CU249" s="297">
        <v>62.07</v>
      </c>
      <c r="CV249" s="297">
        <f>P249-CR249</f>
        <v>17.600000000000023</v>
      </c>
      <c r="CW249" s="297">
        <f>Q249-CS249</f>
        <v>7.3499999999999943</v>
      </c>
      <c r="CX249" s="297">
        <f>R249-CT249</f>
        <v>7.43</v>
      </c>
      <c r="CY249" s="297">
        <f>S249-CU249</f>
        <v>14.550000000000004</v>
      </c>
      <c r="CZ249" s="297">
        <f>SUM(CV249:CY249)</f>
        <v>46.930000000000021</v>
      </c>
      <c r="DA249" s="297">
        <f>0.32*(P249-CR249)+1.75*(Q249-CS249)+1.13*(R249-CT249)+1.28*(S249-CU249)</f>
        <v>45.514400000000009</v>
      </c>
      <c r="DB249" s="295"/>
      <c r="DC249" s="295"/>
      <c r="DD249" s="295"/>
      <c r="DE249" s="295"/>
    </row>
    <row r="250" spans="1:109" ht="21" customHeight="1">
      <c r="A250" s="268">
        <v>248</v>
      </c>
      <c r="B250" s="338" t="s">
        <v>1545</v>
      </c>
      <c r="C250" s="301" t="s">
        <v>1266</v>
      </c>
      <c r="D250" s="302" t="s">
        <v>42</v>
      </c>
      <c r="E250" s="303" t="s">
        <v>79</v>
      </c>
      <c r="F250" s="327"/>
      <c r="G250" s="328"/>
      <c r="H250" s="330" t="s">
        <v>407</v>
      </c>
      <c r="I250" s="306">
        <v>40</v>
      </c>
      <c r="J250" s="306">
        <v>45</v>
      </c>
      <c r="K250" s="306">
        <v>60</v>
      </c>
      <c r="L250" s="306">
        <v>70</v>
      </c>
      <c r="M250" s="306">
        <v>85</v>
      </c>
      <c r="N250" s="307">
        <f t="shared" si="868"/>
        <v>300</v>
      </c>
      <c r="O250" s="339">
        <v>4741</v>
      </c>
      <c r="P250" s="340">
        <v>405.3</v>
      </c>
      <c r="Q250" s="341">
        <v>82.28</v>
      </c>
      <c r="R250" s="341">
        <v>62.3</v>
      </c>
      <c r="S250" s="341">
        <v>75.81</v>
      </c>
      <c r="T250" s="341"/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927"/>
        <v>180000</v>
      </c>
      <c r="AL250" s="316">
        <f>VLOOKUP(D250&amp;E250,计算辅助页面!$V$5:$Y$18,3,0)</f>
        <v>5</v>
      </c>
      <c r="AM250" s="317">
        <f t="shared" si="928"/>
        <v>540000</v>
      </c>
      <c r="AN250" s="317">
        <f>VLOOKUP(D250&amp;E250,计算辅助页面!$V$5:$Y$18,4,0)</f>
        <v>4</v>
      </c>
      <c r="AO250" s="304">
        <f t="shared" si="929"/>
        <v>14760000</v>
      </c>
      <c r="AP250" s="318">
        <f t="shared" si="874"/>
        <v>42486000</v>
      </c>
      <c r="AQ250" s="288" t="s">
        <v>1267</v>
      </c>
      <c r="AR250" s="289" t="str">
        <f t="shared" si="930"/>
        <v>Super Sport🔑</v>
      </c>
      <c r="AS250" s="290" t="s">
        <v>1255</v>
      </c>
      <c r="AT250" s="291" t="s">
        <v>1268</v>
      </c>
      <c r="AU250" s="427" t="s">
        <v>703</v>
      </c>
      <c r="AW250" s="292">
        <v>422</v>
      </c>
      <c r="AY250" s="292">
        <v>559</v>
      </c>
      <c r="AZ250" s="292" t="s">
        <v>1112</v>
      </c>
      <c r="BA250" s="477">
        <v>129</v>
      </c>
      <c r="BB250" s="476">
        <v>1.8</v>
      </c>
      <c r="BC250" s="472">
        <v>0.62</v>
      </c>
      <c r="BD250" s="472">
        <v>1.18</v>
      </c>
      <c r="BE250" s="472">
        <v>1.35</v>
      </c>
      <c r="BF250" s="474">
        <f>BA250+O250</f>
        <v>4870</v>
      </c>
      <c r="BG250" s="476">
        <f t="shared" ref="BG250" si="931">BB250+P250</f>
        <v>407.1</v>
      </c>
      <c r="BH250" s="480">
        <f t="shared" ref="BH250" si="932">BC250+Q250</f>
        <v>82.9</v>
      </c>
      <c r="BI250" s="480">
        <f t="shared" ref="BI250" si="933">BD250+R250</f>
        <v>63.48</v>
      </c>
      <c r="BJ250" s="480">
        <f t="shared" ref="BJ250" si="934">BE250+S250</f>
        <v>77.16</v>
      </c>
      <c r="BK250" s="473">
        <f t="shared" si="843"/>
        <v>1.8000000000000114</v>
      </c>
      <c r="BL250" s="473">
        <f t="shared" si="844"/>
        <v>0.62000000000000455</v>
      </c>
      <c r="BM250" s="473">
        <f t="shared" si="845"/>
        <v>1.1799999999999997</v>
      </c>
      <c r="BN250" s="473">
        <f t="shared" si="846"/>
        <v>1.3499999999999943</v>
      </c>
      <c r="BO250" s="483">
        <v>11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>
        <v>1</v>
      </c>
      <c r="CA250" s="293"/>
      <c r="CB250" s="293"/>
      <c r="CC250" s="293">
        <v>1</v>
      </c>
      <c r="CD250" s="293"/>
      <c r="CE250" s="293"/>
      <c r="CF250" s="293"/>
      <c r="CG250" s="293"/>
      <c r="CH250" s="293"/>
      <c r="CI250" s="293"/>
      <c r="CJ250" s="294"/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 t="s">
        <v>1808</v>
      </c>
      <c r="DC250" s="295">
        <v>1</v>
      </c>
      <c r="DD250" s="295"/>
      <c r="DE250" s="295"/>
    </row>
    <row r="251" spans="1:109" ht="21" customHeight="1">
      <c r="A251" s="299">
        <v>249</v>
      </c>
      <c r="B251" s="338" t="s">
        <v>399</v>
      </c>
      <c r="C251" s="301" t="s">
        <v>1745</v>
      </c>
      <c r="D251" s="302" t="s">
        <v>42</v>
      </c>
      <c r="E251" s="303" t="s">
        <v>79</v>
      </c>
      <c r="F251" s="304">
        <f t="shared" ref="F251:F256" si="935">9-LEN(E251)-LEN(SUBSTITUTE(E251,"★",""))</f>
        <v>3</v>
      </c>
      <c r="G251" s="305" t="s">
        <v>76</v>
      </c>
      <c r="H251" s="330">
        <v>60</v>
      </c>
      <c r="I251" s="306">
        <v>13</v>
      </c>
      <c r="J251" s="306">
        <v>16</v>
      </c>
      <c r="K251" s="306">
        <v>25</v>
      </c>
      <c r="L251" s="306">
        <v>38</v>
      </c>
      <c r="M251" s="306">
        <v>48</v>
      </c>
      <c r="N251" s="307">
        <f t="shared" si="868"/>
        <v>200</v>
      </c>
      <c r="O251" s="339">
        <v>4755</v>
      </c>
      <c r="P251" s="340">
        <v>443.4</v>
      </c>
      <c r="Q251" s="341">
        <v>84.4</v>
      </c>
      <c r="R251" s="341">
        <v>45.62</v>
      </c>
      <c r="S251" s="341">
        <v>63.63</v>
      </c>
      <c r="T251" s="341">
        <v>5.4329999999999989</v>
      </c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927"/>
        <v>180000</v>
      </c>
      <c r="AL251" s="316">
        <f>VLOOKUP(D251&amp;E251,计算辅助页面!$V$5:$Y$18,3,0)</f>
        <v>5</v>
      </c>
      <c r="AM251" s="317">
        <f t="shared" si="928"/>
        <v>540000</v>
      </c>
      <c r="AN251" s="317">
        <f>VLOOKUP(D251&amp;E251,计算辅助页面!$V$5:$Y$18,4,0)</f>
        <v>4</v>
      </c>
      <c r="AO251" s="304">
        <f t="shared" si="929"/>
        <v>14760000</v>
      </c>
      <c r="AP251" s="318">
        <f t="shared" si="874"/>
        <v>42486000</v>
      </c>
      <c r="AQ251" s="288" t="s">
        <v>712</v>
      </c>
      <c r="AR251" s="289" t="str">
        <f t="shared" si="930"/>
        <v>Chiron</v>
      </c>
      <c r="AS251" s="290" t="s">
        <v>596</v>
      </c>
      <c r="AT251" s="291" t="s">
        <v>678</v>
      </c>
      <c r="AU251" s="427" t="s">
        <v>703</v>
      </c>
      <c r="AV251" s="292">
        <v>20</v>
      </c>
      <c r="AW251" s="292">
        <v>467</v>
      </c>
      <c r="AY251" s="292">
        <v>579</v>
      </c>
      <c r="AZ251" s="292" t="s">
        <v>1479</v>
      </c>
      <c r="BA251" s="481">
        <v>129</v>
      </c>
      <c r="BB251" s="476">
        <v>2.6</v>
      </c>
      <c r="BC251" s="472">
        <v>0.75</v>
      </c>
      <c r="BD251" s="472">
        <v>0.75</v>
      </c>
      <c r="BE251" s="472">
        <v>1.1299999999999999</v>
      </c>
      <c r="BF251" s="474">
        <f>BA251+O251</f>
        <v>4884</v>
      </c>
      <c r="BG251" s="476">
        <f t="shared" ref="BG251" si="936">BB251+P251</f>
        <v>446</v>
      </c>
      <c r="BH251" s="480">
        <f t="shared" ref="BH251" si="937">BC251+Q251</f>
        <v>85.15</v>
      </c>
      <c r="BI251" s="480">
        <f t="shared" ref="BI251" si="938">BD251+R251</f>
        <v>46.37</v>
      </c>
      <c r="BJ251" s="480">
        <f t="shared" ref="BJ251" si="939">BE251+S251</f>
        <v>64.760000000000005</v>
      </c>
      <c r="BK251" s="473">
        <f t="shared" si="843"/>
        <v>2.6000000000000227</v>
      </c>
      <c r="BL251" s="473">
        <f t="shared" si="844"/>
        <v>0.75</v>
      </c>
      <c r="BM251" s="473">
        <f t="shared" si="845"/>
        <v>0.75</v>
      </c>
      <c r="BN251" s="473">
        <f t="shared" si="846"/>
        <v>1.1300000000000026</v>
      </c>
      <c r="BO251" s="483">
        <v>1</v>
      </c>
      <c r="BP251" s="293"/>
      <c r="BQ251" s="293"/>
      <c r="BR251" s="293"/>
      <c r="BS251" s="293">
        <v>1</v>
      </c>
      <c r="BT251" s="293"/>
      <c r="BU251" s="293"/>
      <c r="BV251" s="293"/>
      <c r="BW251" s="293"/>
      <c r="BX251" s="293"/>
      <c r="BY251" s="293"/>
      <c r="BZ251" s="293">
        <v>1</v>
      </c>
      <c r="CA251" s="293"/>
      <c r="CB251" s="293"/>
      <c r="CC251" s="293"/>
      <c r="CD251" s="293">
        <v>1</v>
      </c>
      <c r="CE251" s="293"/>
      <c r="CF251" s="293">
        <v>1</v>
      </c>
      <c r="CG251" s="293"/>
      <c r="CH251" s="293"/>
      <c r="CI251" s="293">
        <v>1</v>
      </c>
      <c r="CJ251" s="294" t="s">
        <v>1546</v>
      </c>
      <c r="CK251" s="294"/>
      <c r="CL251" s="294"/>
      <c r="CM251" s="294"/>
      <c r="CN251" s="294"/>
      <c r="CO251" s="295"/>
      <c r="CP251" s="295"/>
      <c r="CQ251" s="295"/>
      <c r="CR251" s="296">
        <v>420</v>
      </c>
      <c r="CS251" s="297">
        <v>77.5</v>
      </c>
      <c r="CT251" s="297">
        <v>38.75</v>
      </c>
      <c r="CU251" s="297">
        <v>53.33</v>
      </c>
      <c r="CV251" s="297">
        <f t="shared" ref="CV251:CY253" si="940">P251-CR251</f>
        <v>23.399999999999977</v>
      </c>
      <c r="CW251" s="297">
        <f t="shared" si="940"/>
        <v>6.9000000000000057</v>
      </c>
      <c r="CX251" s="297">
        <f t="shared" si="940"/>
        <v>6.8699999999999974</v>
      </c>
      <c r="CY251" s="297">
        <f t="shared" si="940"/>
        <v>10.300000000000004</v>
      </c>
      <c r="CZ251" s="297">
        <f>SUM(CV251:CY251)</f>
        <v>47.469999999999985</v>
      </c>
      <c r="DA251" s="297">
        <f>0.32*(P251-CR251)+1.75*(Q251-CS251)+1.13*(R251-CT251)+1.28*(S251-CU251)</f>
        <v>40.510100000000001</v>
      </c>
      <c r="DB251" s="295" t="s">
        <v>1808</v>
      </c>
      <c r="DC251" s="295">
        <v>1</v>
      </c>
      <c r="DD251" s="295"/>
      <c r="DE251" s="295"/>
    </row>
    <row r="252" spans="1:109" ht="21" customHeight="1" thickBot="1">
      <c r="A252" s="299">
        <v>250</v>
      </c>
      <c r="B252" s="338" t="s">
        <v>585</v>
      </c>
      <c r="C252" s="301" t="s">
        <v>804</v>
      </c>
      <c r="D252" s="302" t="s">
        <v>42</v>
      </c>
      <c r="E252" s="303" t="s">
        <v>79</v>
      </c>
      <c r="F252" s="304">
        <f t="shared" si="935"/>
        <v>3</v>
      </c>
      <c r="G252" s="305" t="s">
        <v>76</v>
      </c>
      <c r="H252" s="330">
        <v>85</v>
      </c>
      <c r="I252" s="320">
        <v>25</v>
      </c>
      <c r="J252" s="320">
        <v>29</v>
      </c>
      <c r="K252" s="320">
        <v>38</v>
      </c>
      <c r="L252" s="320">
        <v>54</v>
      </c>
      <c r="M252" s="320">
        <v>69</v>
      </c>
      <c r="N252" s="333">
        <f t="shared" si="868"/>
        <v>300</v>
      </c>
      <c r="O252" s="339">
        <v>4764</v>
      </c>
      <c r="P252" s="340">
        <v>449.5</v>
      </c>
      <c r="Q252" s="341">
        <v>80.48</v>
      </c>
      <c r="R252" s="341">
        <v>46.87</v>
      </c>
      <c r="S252" s="341">
        <v>70.66</v>
      </c>
      <c r="T252" s="341">
        <v>5.97</v>
      </c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927"/>
        <v>180000</v>
      </c>
      <c r="AL252" s="316">
        <f>VLOOKUP(D252&amp;E252,计算辅助页面!$V$5:$Y$18,3,0)</f>
        <v>5</v>
      </c>
      <c r="AM252" s="317">
        <f t="shared" si="928"/>
        <v>540000</v>
      </c>
      <c r="AN252" s="317">
        <f>VLOOKUP(D252&amp;E252,计算辅助页面!$V$5:$Y$18,4,0)</f>
        <v>4</v>
      </c>
      <c r="AO252" s="304">
        <f t="shared" si="929"/>
        <v>14760000</v>
      </c>
      <c r="AP252" s="318">
        <f t="shared" si="874"/>
        <v>42486000</v>
      </c>
      <c r="AQ252" s="288" t="s">
        <v>804</v>
      </c>
      <c r="AR252" s="289" t="str">
        <f t="shared" si="930"/>
        <v>Bailey Blade GT1</v>
      </c>
      <c r="AS252" s="290" t="s">
        <v>928</v>
      </c>
      <c r="AT252" s="291" t="s">
        <v>679</v>
      </c>
      <c r="AU252" s="427" t="s">
        <v>703</v>
      </c>
      <c r="AW252" s="292">
        <v>473</v>
      </c>
      <c r="AY252" s="292">
        <v>582</v>
      </c>
      <c r="AZ252" s="292" t="s">
        <v>1112</v>
      </c>
      <c r="BA252" s="481">
        <f>BF252-O252</f>
        <v>155</v>
      </c>
      <c r="BB252" s="476">
        <f>BK252</f>
        <v>1.6999999999999886</v>
      </c>
      <c r="BC252" s="472">
        <f t="shared" ref="BC252" si="941">BL252</f>
        <v>0.61999999999999034</v>
      </c>
      <c r="BD252" s="472">
        <f t="shared" ref="BD252" si="942">BM252</f>
        <v>0.71000000000000085</v>
      </c>
      <c r="BE252" s="472">
        <f t="shared" ref="BE252" si="943">BN252</f>
        <v>1.7900000000000063</v>
      </c>
      <c r="BF252" s="474">
        <v>4919</v>
      </c>
      <c r="BG252" s="476">
        <v>451.2</v>
      </c>
      <c r="BH252" s="480">
        <v>81.099999999999994</v>
      </c>
      <c r="BI252" s="480">
        <v>47.58</v>
      </c>
      <c r="BJ252" s="480">
        <v>72.45</v>
      </c>
      <c r="BK252" s="473">
        <f t="shared" si="843"/>
        <v>1.6999999999999886</v>
      </c>
      <c r="BL252" s="473">
        <f t="shared" si="844"/>
        <v>0.61999999999999034</v>
      </c>
      <c r="BM252" s="473">
        <f t="shared" si="845"/>
        <v>0.71000000000000085</v>
      </c>
      <c r="BN252" s="473">
        <f t="shared" si="846"/>
        <v>1.7900000000000063</v>
      </c>
      <c r="BO252" s="483">
        <v>4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>
        <v>1</v>
      </c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4" t="s">
        <v>1547</v>
      </c>
      <c r="CK252" s="294"/>
      <c r="CL252" s="294"/>
      <c r="CM252" s="294"/>
      <c r="CN252" s="294"/>
      <c r="CO252" s="295"/>
      <c r="CP252" s="295"/>
      <c r="CQ252" s="295"/>
      <c r="CR252" s="296">
        <v>434</v>
      </c>
      <c r="CS252" s="297">
        <v>74.8</v>
      </c>
      <c r="CT252" s="297">
        <v>40.340000000000003</v>
      </c>
      <c r="CU252" s="297">
        <v>40.340000000000003</v>
      </c>
      <c r="CV252" s="297">
        <f t="shared" si="940"/>
        <v>15.5</v>
      </c>
      <c r="CW252" s="297">
        <f t="shared" si="940"/>
        <v>5.6800000000000068</v>
      </c>
      <c r="CX252" s="297">
        <f t="shared" si="940"/>
        <v>6.529999999999994</v>
      </c>
      <c r="CY252" s="297">
        <f t="shared" si="940"/>
        <v>30.319999999999993</v>
      </c>
      <c r="CZ252" s="297">
        <f>SUM(CV252:CY252)</f>
        <v>58.029999999999994</v>
      </c>
      <c r="DA252" s="297">
        <f>0.32*(P252-CR252)+1.75*(Q252-CS252)+1.13*(R252-CT252)+1.28*(S252-CU252)</f>
        <v>61.088499999999996</v>
      </c>
      <c r="DB252" s="295"/>
      <c r="DC252" s="295"/>
      <c r="DD252" s="295"/>
      <c r="DE252" s="295"/>
    </row>
    <row r="253" spans="1:109" ht="21" customHeight="1">
      <c r="A253" s="268">
        <v>251</v>
      </c>
      <c r="B253" s="338" t="s">
        <v>710</v>
      </c>
      <c r="C253" s="301" t="s">
        <v>805</v>
      </c>
      <c r="D253" s="302" t="s">
        <v>42</v>
      </c>
      <c r="E253" s="303" t="s">
        <v>79</v>
      </c>
      <c r="F253" s="304">
        <f t="shared" si="935"/>
        <v>3</v>
      </c>
      <c r="G253" s="305" t="s">
        <v>76</v>
      </c>
      <c r="H253" s="330">
        <v>85</v>
      </c>
      <c r="I253" s="320">
        <v>25</v>
      </c>
      <c r="J253" s="320">
        <v>29</v>
      </c>
      <c r="K253" s="320">
        <v>38</v>
      </c>
      <c r="L253" s="320">
        <v>54</v>
      </c>
      <c r="M253" s="320">
        <v>69</v>
      </c>
      <c r="N253" s="333">
        <f t="shared" si="868"/>
        <v>300</v>
      </c>
      <c r="O253" s="339">
        <v>4773</v>
      </c>
      <c r="P253" s="340">
        <v>396</v>
      </c>
      <c r="Q253" s="341">
        <v>85.7</v>
      </c>
      <c r="R253" s="341">
        <v>61.48</v>
      </c>
      <c r="S253" s="341">
        <v>73.989999999999995</v>
      </c>
      <c r="T253" s="341"/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927"/>
        <v>180000</v>
      </c>
      <c r="AL253" s="316">
        <f>VLOOKUP(D253&amp;E253,计算辅助页面!$V$5:$Y$18,3,0)</f>
        <v>5</v>
      </c>
      <c r="AM253" s="317">
        <f t="shared" si="928"/>
        <v>540000</v>
      </c>
      <c r="AN253" s="317">
        <f>VLOOKUP(D253&amp;E253,计算辅助页面!$V$5:$Y$18,4,0)</f>
        <v>4</v>
      </c>
      <c r="AO253" s="304">
        <f t="shared" si="929"/>
        <v>14760000</v>
      </c>
      <c r="AP253" s="318">
        <f t="shared" si="874"/>
        <v>42486000</v>
      </c>
      <c r="AQ253" s="288" t="s">
        <v>712</v>
      </c>
      <c r="AR253" s="289" t="str">
        <f t="shared" si="930"/>
        <v>Divo</v>
      </c>
      <c r="AS253" s="290" t="s">
        <v>714</v>
      </c>
      <c r="AT253" s="291" t="s">
        <v>855</v>
      </c>
      <c r="AU253" s="427" t="s">
        <v>703</v>
      </c>
      <c r="AW253" s="292">
        <v>411</v>
      </c>
      <c r="AY253" s="292">
        <v>552</v>
      </c>
      <c r="AZ253" s="292" t="s">
        <v>1112</v>
      </c>
      <c r="BA253" s="477">
        <v>128</v>
      </c>
      <c r="BB253" s="476">
        <v>1.8</v>
      </c>
      <c r="BC253" s="472">
        <v>0.8</v>
      </c>
      <c r="BD253" s="472">
        <v>1.02</v>
      </c>
      <c r="BE253" s="472">
        <v>1.85</v>
      </c>
      <c r="BF253" s="474">
        <f>BA253+O253</f>
        <v>4901</v>
      </c>
      <c r="BG253" s="476">
        <f t="shared" ref="BG253" si="944">BB253+P253</f>
        <v>397.8</v>
      </c>
      <c r="BH253" s="480">
        <f t="shared" ref="BH253" si="945">BC253+Q253</f>
        <v>86.5</v>
      </c>
      <c r="BI253" s="480">
        <f t="shared" ref="BI253" si="946">BD253+R253</f>
        <v>62.5</v>
      </c>
      <c r="BJ253" s="480">
        <f t="shared" ref="BJ253" si="947">BE253+S253</f>
        <v>75.839999999999989</v>
      </c>
      <c r="BK253" s="473">
        <f t="shared" si="843"/>
        <v>1.8000000000000114</v>
      </c>
      <c r="BL253" s="473">
        <f t="shared" si="844"/>
        <v>0.79999999999999716</v>
      </c>
      <c r="BM253" s="473">
        <f t="shared" si="845"/>
        <v>1.0200000000000031</v>
      </c>
      <c r="BN253" s="473">
        <f t="shared" si="846"/>
        <v>1.8499999999999943</v>
      </c>
      <c r="BO253" s="483">
        <v>4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>
        <v>1</v>
      </c>
      <c r="CE253" s="293"/>
      <c r="CF253" s="293"/>
      <c r="CG253" s="293"/>
      <c r="CH253" s="293"/>
      <c r="CI253" s="293"/>
      <c r="CJ253" s="294" t="s">
        <v>1548</v>
      </c>
      <c r="CK253" s="294"/>
      <c r="CL253" s="294"/>
      <c r="CM253" s="294"/>
      <c r="CN253" s="294"/>
      <c r="CO253" s="295"/>
      <c r="CP253" s="295"/>
      <c r="CQ253" s="295">
        <v>1</v>
      </c>
      <c r="CR253" s="296">
        <v>380</v>
      </c>
      <c r="CS253" s="297">
        <v>78.400000000000006</v>
      </c>
      <c r="CT253" s="297">
        <v>52.2</v>
      </c>
      <c r="CU253" s="297">
        <v>57.07</v>
      </c>
      <c r="CV253" s="297">
        <f t="shared" si="940"/>
        <v>16</v>
      </c>
      <c r="CW253" s="297">
        <f t="shared" si="940"/>
        <v>7.2999999999999972</v>
      </c>
      <c r="CX253" s="297">
        <f t="shared" si="940"/>
        <v>9.279999999999994</v>
      </c>
      <c r="CY253" s="297">
        <f t="shared" si="940"/>
        <v>16.919999999999995</v>
      </c>
      <c r="CZ253" s="297">
        <f>SUM(CV253:CY253)</f>
        <v>49.499999999999986</v>
      </c>
      <c r="DA253" s="297">
        <f>0.32*(P253-CR253)+1.75*(Q253-CS253)+1.13*(R253-CT253)+1.28*(S253-CU253)</f>
        <v>50.038999999999987</v>
      </c>
      <c r="DB253" s="295" t="s">
        <v>1808</v>
      </c>
      <c r="DC253" s="295">
        <v>1</v>
      </c>
      <c r="DD253" s="295"/>
      <c r="DE253" s="295"/>
    </row>
    <row r="254" spans="1:109" ht="21" customHeight="1">
      <c r="A254" s="299">
        <v>252</v>
      </c>
      <c r="B254" s="338" t="s">
        <v>1127</v>
      </c>
      <c r="C254" s="301" t="s">
        <v>1128</v>
      </c>
      <c r="D254" s="302" t="s">
        <v>42</v>
      </c>
      <c r="E254" s="303" t="s">
        <v>79</v>
      </c>
      <c r="F254" s="304">
        <f t="shared" si="935"/>
        <v>3</v>
      </c>
      <c r="G254" s="305" t="s">
        <v>875</v>
      </c>
      <c r="H254" s="330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33">
        <f t="shared" si="868"/>
        <v>300</v>
      </c>
      <c r="O254" s="339">
        <v>4779</v>
      </c>
      <c r="P254" s="340">
        <v>395.2</v>
      </c>
      <c r="Q254" s="341">
        <v>86</v>
      </c>
      <c r="R254" s="341">
        <v>73.709999999999994</v>
      </c>
      <c r="S254" s="341">
        <v>61.51</v>
      </c>
      <c r="T254" s="341">
        <v>5.53</v>
      </c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927"/>
        <v>180000</v>
      </c>
      <c r="AL254" s="316">
        <f>VLOOKUP(D254&amp;E254,计算辅助页面!$V$5:$Y$18,3,0)</f>
        <v>5</v>
      </c>
      <c r="AM254" s="317">
        <f t="shared" si="928"/>
        <v>540000</v>
      </c>
      <c r="AN254" s="317">
        <f>VLOOKUP(D254&amp;E254,计算辅助页面!$V$5:$Y$18,4,0)</f>
        <v>4</v>
      </c>
      <c r="AO254" s="304">
        <f t="shared" si="929"/>
        <v>14760000</v>
      </c>
      <c r="AP254" s="318">
        <f t="shared" si="874"/>
        <v>42486000</v>
      </c>
      <c r="AQ254" s="288" t="s">
        <v>1129</v>
      </c>
      <c r="AR254" s="289" t="str">
        <f t="shared" si="930"/>
        <v>TS 900 Racer Pro</v>
      </c>
      <c r="AS254" s="290" t="s">
        <v>1116</v>
      </c>
      <c r="AT254" s="291" t="s">
        <v>1130</v>
      </c>
      <c r="AU254" s="427" t="s">
        <v>703</v>
      </c>
      <c r="AW254" s="292">
        <v>411</v>
      </c>
      <c r="AY254" s="292">
        <v>552</v>
      </c>
      <c r="AZ254" s="292" t="s">
        <v>1112</v>
      </c>
      <c r="BA254" s="481">
        <v>151</v>
      </c>
      <c r="BB254" s="476">
        <v>1.7</v>
      </c>
      <c r="BC254" s="472">
        <v>0.73</v>
      </c>
      <c r="BD254" s="472">
        <v>2</v>
      </c>
      <c r="BE254" s="472">
        <v>1.9</v>
      </c>
      <c r="BF254" s="474">
        <f>BA254+O254</f>
        <v>4930</v>
      </c>
      <c r="BG254" s="476">
        <f t="shared" ref="BG254" si="948">BB254+P254</f>
        <v>396.9</v>
      </c>
      <c r="BH254" s="480">
        <f t="shared" ref="BH254" si="949">BC254+Q254</f>
        <v>86.73</v>
      </c>
      <c r="BI254" s="480">
        <f t="shared" ref="BI254" si="950">BD254+R254</f>
        <v>75.709999999999994</v>
      </c>
      <c r="BJ254" s="480">
        <f t="shared" ref="BJ254" si="951">BE254+S254</f>
        <v>63.41</v>
      </c>
      <c r="BK254" s="473">
        <f t="shared" si="843"/>
        <v>1.6999999999999886</v>
      </c>
      <c r="BL254" s="473">
        <f t="shared" si="844"/>
        <v>0.73000000000000398</v>
      </c>
      <c r="BM254" s="473">
        <f t="shared" si="845"/>
        <v>2</v>
      </c>
      <c r="BN254" s="473">
        <f t="shared" si="846"/>
        <v>1.8999999999999986</v>
      </c>
      <c r="BO254" s="483">
        <v>1</v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>
        <v>1</v>
      </c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4"/>
      <c r="CK254" s="294"/>
      <c r="CL254" s="294"/>
      <c r="CM254" s="294"/>
      <c r="CN254" s="294"/>
      <c r="CO254" s="295"/>
      <c r="CP254" s="295"/>
      <c r="CQ254" s="295"/>
      <c r="CR254" s="296"/>
      <c r="CS254" s="297"/>
      <c r="CT254" s="297"/>
      <c r="CU254" s="297"/>
      <c r="CV254" s="297"/>
      <c r="CW254" s="297"/>
      <c r="CX254" s="297"/>
      <c r="CY254" s="297"/>
      <c r="CZ254" s="297"/>
      <c r="DA254" s="297"/>
      <c r="DB254" s="295" t="s">
        <v>1808</v>
      </c>
      <c r="DC254" s="295">
        <v>1</v>
      </c>
      <c r="DD254" s="295"/>
      <c r="DE254" s="295"/>
    </row>
    <row r="255" spans="1:109" ht="21" customHeight="1" thickBot="1">
      <c r="A255" s="299">
        <v>253</v>
      </c>
      <c r="B255" s="338" t="s">
        <v>873</v>
      </c>
      <c r="C255" s="301" t="s">
        <v>874</v>
      </c>
      <c r="D255" s="302" t="s">
        <v>42</v>
      </c>
      <c r="E255" s="303" t="s">
        <v>79</v>
      </c>
      <c r="F255" s="304">
        <f t="shared" si="935"/>
        <v>3</v>
      </c>
      <c r="G255" s="305" t="s">
        <v>875</v>
      </c>
      <c r="H255" s="330">
        <v>85</v>
      </c>
      <c r="I255" s="320">
        <v>25</v>
      </c>
      <c r="J255" s="320">
        <v>29</v>
      </c>
      <c r="K255" s="320">
        <v>38</v>
      </c>
      <c r="L255" s="320">
        <v>54</v>
      </c>
      <c r="M255" s="320">
        <v>69</v>
      </c>
      <c r="N255" s="333">
        <f t="shared" si="868"/>
        <v>300</v>
      </c>
      <c r="O255" s="339">
        <v>4796</v>
      </c>
      <c r="P255" s="340">
        <v>412.5</v>
      </c>
      <c r="Q255" s="341">
        <v>82.6</v>
      </c>
      <c r="R255" s="341">
        <v>63.86</v>
      </c>
      <c r="S255" s="341">
        <v>64.86</v>
      </c>
      <c r="T255" s="341"/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927"/>
        <v>180000</v>
      </c>
      <c r="AL255" s="316">
        <f>VLOOKUP(D255&amp;E255,计算辅助页面!$V$5:$Y$18,3,0)</f>
        <v>5</v>
      </c>
      <c r="AM255" s="317">
        <f t="shared" si="928"/>
        <v>540000</v>
      </c>
      <c r="AN255" s="317">
        <f>VLOOKUP(D255&amp;E255,计算辅助页面!$V$5:$Y$18,4,0)</f>
        <v>4</v>
      </c>
      <c r="AO255" s="304">
        <f t="shared" si="929"/>
        <v>14760000</v>
      </c>
      <c r="AP255" s="318">
        <f t="shared" si="874"/>
        <v>42486000</v>
      </c>
      <c r="AQ255" s="288" t="s">
        <v>1003</v>
      </c>
      <c r="AR255" s="289" t="str">
        <f t="shared" si="930"/>
        <v>Evantra Millecavalli</v>
      </c>
      <c r="AS255" s="290" t="s">
        <v>876</v>
      </c>
      <c r="AT255" s="291" t="s">
        <v>886</v>
      </c>
      <c r="AU255" s="427" t="s">
        <v>703</v>
      </c>
      <c r="AW255" s="292">
        <v>432</v>
      </c>
      <c r="AY255" s="292">
        <v>563</v>
      </c>
      <c r="AZ255" s="292" t="s">
        <v>1112</v>
      </c>
      <c r="BK255" s="473" t="str">
        <f t="shared" si="843"/>
        <v/>
      </c>
      <c r="BL255" s="473" t="str">
        <f t="shared" si="844"/>
        <v/>
      </c>
      <c r="BM255" s="473" t="str">
        <f t="shared" si="845"/>
        <v/>
      </c>
      <c r="BN255" s="473" t="str">
        <f t="shared" si="846"/>
        <v/>
      </c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>
        <v>1</v>
      </c>
      <c r="CE255" s="293"/>
      <c r="CF255" s="293"/>
      <c r="CG255" s="293"/>
      <c r="CH255" s="293"/>
      <c r="CI255" s="293"/>
      <c r="CJ255" s="294" t="s">
        <v>1549</v>
      </c>
      <c r="CK255" s="294"/>
      <c r="CL255" s="294"/>
      <c r="CM255" s="294"/>
      <c r="CN255" s="294"/>
      <c r="CO255" s="295"/>
      <c r="CP255" s="295"/>
      <c r="CQ255" s="295">
        <v>1</v>
      </c>
      <c r="CR255" s="296">
        <v>403</v>
      </c>
      <c r="CS255" s="297">
        <v>75.7</v>
      </c>
      <c r="CT255" s="297">
        <v>52.41</v>
      </c>
      <c r="CU255" s="297">
        <v>49.44</v>
      </c>
      <c r="CV255" s="297">
        <f>P255-CR255</f>
        <v>9.5</v>
      </c>
      <c r="CW255" s="297">
        <f>Q255-CS255</f>
        <v>6.8999999999999915</v>
      </c>
      <c r="CX255" s="297">
        <f>R255-CT255</f>
        <v>11.450000000000003</v>
      </c>
      <c r="CY255" s="297">
        <f>S255-CU255</f>
        <v>15.420000000000002</v>
      </c>
      <c r="CZ255" s="297">
        <f>SUM(CV255:CY255)</f>
        <v>43.269999999999996</v>
      </c>
      <c r="DA255" s="297">
        <f>0.32*(P255-CR255)+1.75*(Q255-CS255)+1.13*(R255-CT255)+1.28*(S255-CU255)</f>
        <v>47.791099999999986</v>
      </c>
      <c r="DB255" s="295"/>
      <c r="DC255" s="295"/>
      <c r="DD255" s="295"/>
      <c r="DE255" s="295"/>
    </row>
    <row r="256" spans="1:109" ht="21" customHeight="1">
      <c r="A256" s="268">
        <v>254</v>
      </c>
      <c r="B256" s="338" t="s">
        <v>1054</v>
      </c>
      <c r="C256" s="301" t="s">
        <v>1055</v>
      </c>
      <c r="D256" s="302" t="s">
        <v>42</v>
      </c>
      <c r="E256" s="303" t="s">
        <v>79</v>
      </c>
      <c r="F256" s="304">
        <f t="shared" si="935"/>
        <v>3</v>
      </c>
      <c r="G256" s="328"/>
      <c r="H256" s="330">
        <v>85</v>
      </c>
      <c r="I256" s="320">
        <v>25</v>
      </c>
      <c r="J256" s="320">
        <v>29</v>
      </c>
      <c r="K256" s="320">
        <v>38</v>
      </c>
      <c r="L256" s="320">
        <v>54</v>
      </c>
      <c r="M256" s="320">
        <v>69</v>
      </c>
      <c r="N256" s="333">
        <f t="shared" si="868"/>
        <v>300</v>
      </c>
      <c r="O256" s="339">
        <v>4806</v>
      </c>
      <c r="P256" s="340">
        <v>460.6</v>
      </c>
      <c r="Q256" s="341">
        <v>81.290000000000006</v>
      </c>
      <c r="R256" s="341">
        <v>60.32</v>
      </c>
      <c r="S256" s="341">
        <v>54.19</v>
      </c>
      <c r="T256" s="341">
        <v>4.5</v>
      </c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927"/>
        <v>180000</v>
      </c>
      <c r="AL256" s="316">
        <f>VLOOKUP(D256&amp;E256,计算辅助页面!$V$5:$Y$18,3,0)</f>
        <v>5</v>
      </c>
      <c r="AM256" s="317">
        <f t="shared" si="928"/>
        <v>540000</v>
      </c>
      <c r="AN256" s="317">
        <f>VLOOKUP(D256&amp;E256,计算辅助页面!$V$5:$Y$18,4,0)</f>
        <v>4</v>
      </c>
      <c r="AO256" s="304">
        <f t="shared" si="929"/>
        <v>14760000</v>
      </c>
      <c r="AP256" s="318">
        <f t="shared" si="874"/>
        <v>42486000</v>
      </c>
      <c r="AQ256" s="288" t="s">
        <v>1056</v>
      </c>
      <c r="AR256" s="289" t="str">
        <f t="shared" si="930"/>
        <v>1MW</v>
      </c>
      <c r="AS256" s="290" t="s">
        <v>1041</v>
      </c>
      <c r="AT256" s="291" t="s">
        <v>1057</v>
      </c>
      <c r="AU256" s="427" t="s">
        <v>703</v>
      </c>
      <c r="AW256" s="292">
        <v>485</v>
      </c>
      <c r="AY256" s="292">
        <v>587</v>
      </c>
      <c r="AZ256" s="292" t="s">
        <v>1112</v>
      </c>
      <c r="BK256" s="473" t="str">
        <f t="shared" si="843"/>
        <v/>
      </c>
      <c r="BL256" s="473" t="str">
        <f t="shared" si="844"/>
        <v/>
      </c>
      <c r="BM256" s="473" t="str">
        <f t="shared" si="845"/>
        <v/>
      </c>
      <c r="BN256" s="473" t="str">
        <f t="shared" si="846"/>
        <v/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>
        <v>1</v>
      </c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4" t="s">
        <v>1550</v>
      </c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/>
      <c r="DC256" s="295"/>
      <c r="DD256" s="295"/>
      <c r="DE256" s="295"/>
    </row>
    <row r="257" spans="1:109" ht="21" customHeight="1">
      <c r="A257" s="299">
        <v>255</v>
      </c>
      <c r="B257" s="338" t="s">
        <v>1216</v>
      </c>
      <c r="C257" s="301" t="s">
        <v>1217</v>
      </c>
      <c r="D257" s="302" t="s">
        <v>42</v>
      </c>
      <c r="E257" s="303" t="s">
        <v>79</v>
      </c>
      <c r="F257" s="327"/>
      <c r="G257" s="328"/>
      <c r="H257" s="330">
        <v>85</v>
      </c>
      <c r="I257" s="320">
        <v>25</v>
      </c>
      <c r="J257" s="320">
        <v>29</v>
      </c>
      <c r="K257" s="320">
        <v>38</v>
      </c>
      <c r="L257" s="320">
        <v>54</v>
      </c>
      <c r="M257" s="320">
        <v>69</v>
      </c>
      <c r="N257" s="333">
        <f t="shared" si="868"/>
        <v>300</v>
      </c>
      <c r="O257" s="339">
        <v>4817</v>
      </c>
      <c r="P257" s="340">
        <v>447.1</v>
      </c>
      <c r="Q257" s="341">
        <v>84.34</v>
      </c>
      <c r="R257" s="341">
        <v>61.43</v>
      </c>
      <c r="S257" s="341">
        <v>39.21</v>
      </c>
      <c r="T257" s="341"/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si="927"/>
        <v>180000</v>
      </c>
      <c r="AL257" s="316">
        <f>VLOOKUP(D257&amp;E257,计算辅助页面!$V$5:$Y$18,3,0)</f>
        <v>5</v>
      </c>
      <c r="AM257" s="317">
        <f t="shared" si="928"/>
        <v>540000</v>
      </c>
      <c r="AN257" s="317">
        <f>VLOOKUP(D257&amp;E257,计算辅助页面!$V$5:$Y$18,4,0)</f>
        <v>4</v>
      </c>
      <c r="AO257" s="304">
        <f t="shared" si="929"/>
        <v>14760000</v>
      </c>
      <c r="AP257" s="318">
        <f t="shared" si="874"/>
        <v>42486000</v>
      </c>
      <c r="AQ257" s="288" t="s">
        <v>1004</v>
      </c>
      <c r="AR257" s="289" t="str">
        <f t="shared" si="930"/>
        <v>Settimo Cerchio</v>
      </c>
      <c r="AS257" s="290" t="s">
        <v>1200</v>
      </c>
      <c r="AT257" s="291" t="s">
        <v>1218</v>
      </c>
      <c r="AU257" s="427" t="s">
        <v>703</v>
      </c>
      <c r="AW257" s="292">
        <v>470</v>
      </c>
      <c r="AY257" s="292">
        <v>581</v>
      </c>
      <c r="AZ257" s="292" t="s">
        <v>1112</v>
      </c>
      <c r="BK257" s="473" t="str">
        <f t="shared" si="843"/>
        <v/>
      </c>
      <c r="BL257" s="473" t="str">
        <f t="shared" si="844"/>
        <v/>
      </c>
      <c r="BM257" s="473" t="str">
        <f t="shared" si="845"/>
        <v/>
      </c>
      <c r="BN257" s="473" t="str">
        <f t="shared" si="846"/>
        <v/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>
        <v>1</v>
      </c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4" t="s">
        <v>1219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/>
      <c r="DC257" s="295"/>
      <c r="DD257" s="295"/>
      <c r="DE257" s="295"/>
    </row>
    <row r="258" spans="1:109" ht="21" customHeight="1" thickBot="1">
      <c r="A258" s="299">
        <v>256</v>
      </c>
      <c r="B258" s="338" t="s">
        <v>1710</v>
      </c>
      <c r="C258" s="301" t="s">
        <v>1711</v>
      </c>
      <c r="D258" s="302" t="s">
        <v>42</v>
      </c>
      <c r="E258" s="303" t="s">
        <v>79</v>
      </c>
      <c r="F258" s="327"/>
      <c r="G258" s="328"/>
      <c r="H258" s="434">
        <v>85</v>
      </c>
      <c r="I258" s="320">
        <v>25</v>
      </c>
      <c r="J258" s="320">
        <v>29</v>
      </c>
      <c r="K258" s="320">
        <v>38</v>
      </c>
      <c r="L258" s="320">
        <v>54</v>
      </c>
      <c r="M258" s="320">
        <v>69</v>
      </c>
      <c r="N258" s="333">
        <f t="shared" ref="N258" si="952">IF(COUNTBLANK(H258:M258),"",SUM(H258:M258))</f>
        <v>300</v>
      </c>
      <c r="O258" s="339">
        <v>4821</v>
      </c>
      <c r="P258" s="340">
        <v>397.8</v>
      </c>
      <c r="Q258" s="341">
        <v>87.01</v>
      </c>
      <c r="R258" s="341">
        <v>73.62</v>
      </c>
      <c r="S258" s="341">
        <v>65.319999999999993</v>
      </c>
      <c r="T258" s="341"/>
      <c r="U258" s="311">
        <v>23000</v>
      </c>
      <c r="V258" s="312">
        <f>VLOOKUP($U258,计算辅助页面!$Z$5:$AM$26,COLUMN()-20,0)</f>
        <v>37500</v>
      </c>
      <c r="W258" s="312">
        <f>VLOOKUP($U258,计算辅助页面!$Z$5:$AM$26,COLUMN()-20,0)</f>
        <v>60000</v>
      </c>
      <c r="X258" s="307">
        <f>VLOOKUP($U258,计算辅助页面!$Z$5:$AM$26,COLUMN()-20,0)</f>
        <v>90000</v>
      </c>
      <c r="Y258" s="307">
        <f>VLOOKUP($U258,计算辅助页面!$Z$5:$AM$26,COLUMN()-20,0)</f>
        <v>130000</v>
      </c>
      <c r="Z258" s="313">
        <f>VLOOKUP($U258,计算辅助页面!$Z$5:$AM$26,COLUMN()-20,0)</f>
        <v>182000</v>
      </c>
      <c r="AA258" s="307">
        <f>VLOOKUP($U258,计算辅助页面!$Z$5:$AM$26,COLUMN()-20,0)</f>
        <v>255000</v>
      </c>
      <c r="AB258" s="307">
        <f>VLOOKUP($U258,计算辅助页面!$Z$5:$AM$26,COLUMN()-20,0)</f>
        <v>356500</v>
      </c>
      <c r="AC258" s="307">
        <f>VLOOKUP($U258,计算辅助页面!$Z$5:$AM$26,COLUMN()-20,0)</f>
        <v>499500</v>
      </c>
      <c r="AD258" s="307">
        <f>VLOOKUP($U258,计算辅助页面!$Z$5:$AM$26,COLUMN()-20,0)</f>
        <v>699000</v>
      </c>
      <c r="AE258" s="307">
        <f>VLOOKUP($U258,计算辅助页面!$Z$5:$AM$26,COLUMN()-20,0)</f>
        <v>979000</v>
      </c>
      <c r="AF258" s="307">
        <f>VLOOKUP($U258,计算辅助页面!$Z$5:$AM$26,COLUMN()-20,0)</f>
        <v>1370000</v>
      </c>
      <c r="AG258" s="307">
        <f>VLOOKUP($U258,计算辅助页面!$Z$5:$AM$26,COLUMN()-20,0)</f>
        <v>2250000</v>
      </c>
      <c r="AH258" s="304">
        <f>VLOOKUP($U258,计算辅助页面!$Z$5:$AM$26,COLUMN()-20,0)</f>
        <v>27726000</v>
      </c>
      <c r="AI258" s="314">
        <v>90000</v>
      </c>
      <c r="AJ258" s="315">
        <f>VLOOKUP(D258&amp;E258,计算辅助页面!$V$5:$Y$18,2,0)</f>
        <v>7</v>
      </c>
      <c r="AK258" s="316">
        <f t="shared" ref="AK258" si="953">IF(AI258,2*AI258,"")</f>
        <v>180000</v>
      </c>
      <c r="AL258" s="316">
        <f>VLOOKUP(D258&amp;E258,计算辅助页面!$V$5:$Y$18,3,0)</f>
        <v>5</v>
      </c>
      <c r="AM258" s="317">
        <f t="shared" ref="AM258" si="954">IF(AN258="×",AN258,IF(AI258,6*AI258,""))</f>
        <v>540000</v>
      </c>
      <c r="AN258" s="317">
        <f>VLOOKUP(D258&amp;E258,计算辅助页面!$V$5:$Y$18,4,0)</f>
        <v>4</v>
      </c>
      <c r="AO258" s="304">
        <f t="shared" ref="AO258" si="955">IF(AI258,IF(AN258="×",4*(AI258*AJ258+AK258*AL258),4*(AI258*AJ258+AK258*AL258+AM258*AN258)),"")</f>
        <v>14760000</v>
      </c>
      <c r="AP258" s="318">
        <f t="shared" ref="AP258" si="956">IF(AND(AH258,AO258),AO258+AH258,"")</f>
        <v>42486000</v>
      </c>
      <c r="AQ258" s="288" t="s">
        <v>712</v>
      </c>
      <c r="AR258" s="289" t="str">
        <f t="shared" si="930"/>
        <v>Chiron Pur Sport</v>
      </c>
      <c r="AS258" s="290" t="s">
        <v>1740</v>
      </c>
      <c r="AT258" s="291" t="s">
        <v>1712</v>
      </c>
      <c r="AU258" s="427" t="s">
        <v>703</v>
      </c>
      <c r="AZ258" s="292" t="s">
        <v>1717</v>
      </c>
      <c r="BA258" s="477">
        <v>132</v>
      </c>
      <c r="BB258" s="476">
        <v>1.9</v>
      </c>
      <c r="BC258" s="472">
        <v>0.84</v>
      </c>
      <c r="BD258" s="472">
        <v>1.64</v>
      </c>
      <c r="BE258" s="472">
        <v>2.92</v>
      </c>
      <c r="BF258" s="474">
        <f>BA258+O258</f>
        <v>4953</v>
      </c>
      <c r="BG258" s="476">
        <f t="shared" ref="BG258" si="957">BB258+P258</f>
        <v>399.7</v>
      </c>
      <c r="BH258" s="480">
        <f t="shared" ref="BH258" si="958">BC258+Q258</f>
        <v>87.850000000000009</v>
      </c>
      <c r="BI258" s="480">
        <f t="shared" ref="BI258" si="959">BD258+R258</f>
        <v>75.260000000000005</v>
      </c>
      <c r="BJ258" s="480">
        <f t="shared" ref="BJ258" si="960">BE258+S258</f>
        <v>68.239999999999995</v>
      </c>
      <c r="BK258" s="473">
        <f t="shared" si="843"/>
        <v>1.8999999999999773</v>
      </c>
      <c r="BL258" s="473">
        <f t="shared" si="844"/>
        <v>0.84000000000000341</v>
      </c>
      <c r="BM258" s="473">
        <f t="shared" si="845"/>
        <v>1.6400000000000006</v>
      </c>
      <c r="BN258" s="473">
        <f t="shared" si="846"/>
        <v>2.9200000000000017</v>
      </c>
      <c r="BO258" s="483">
        <v>8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>
        <v>1</v>
      </c>
      <c r="CA258" s="293"/>
      <c r="CB258" s="293"/>
      <c r="CC258" s="293"/>
      <c r="CD258" s="293"/>
      <c r="CE258" s="293"/>
      <c r="CF258" s="293"/>
      <c r="CG258" s="293"/>
      <c r="CH258" s="293"/>
      <c r="CI258" s="293"/>
      <c r="CJ258" s="294" t="s">
        <v>1724</v>
      </c>
      <c r="CK258" s="294"/>
      <c r="CL258" s="294"/>
      <c r="CM258" s="294"/>
      <c r="CN258" s="294"/>
      <c r="CO258" s="295"/>
      <c r="CP258" s="295"/>
      <c r="CQ258" s="295"/>
      <c r="CR258" s="296"/>
      <c r="CS258" s="297"/>
      <c r="CT258" s="297"/>
      <c r="CU258" s="297"/>
      <c r="CV258" s="297"/>
      <c r="CW258" s="297"/>
      <c r="CX258" s="297"/>
      <c r="CY258" s="297"/>
      <c r="CZ258" s="297"/>
      <c r="DA258" s="297"/>
      <c r="DB258" s="295" t="s">
        <v>1808</v>
      </c>
      <c r="DC258" s="295">
        <v>1</v>
      </c>
      <c r="DD258" s="295"/>
      <c r="DE258" s="295"/>
    </row>
    <row r="259" spans="1:109" ht="21" customHeight="1" thickTop="1">
      <c r="A259" s="268">
        <v>257</v>
      </c>
      <c r="B259" s="338" t="s">
        <v>404</v>
      </c>
      <c r="C259" s="301" t="s">
        <v>806</v>
      </c>
      <c r="D259" s="302" t="s">
        <v>42</v>
      </c>
      <c r="E259" s="303" t="s">
        <v>79</v>
      </c>
      <c r="F259" s="304">
        <f>9-LEN(E259)-LEN(SUBSTITUTE(E259,"★",""))</f>
        <v>3</v>
      </c>
      <c r="G259" s="305" t="s">
        <v>76</v>
      </c>
      <c r="H259" s="330" t="s">
        <v>407</v>
      </c>
      <c r="I259" s="306">
        <v>40</v>
      </c>
      <c r="J259" s="306">
        <v>45</v>
      </c>
      <c r="K259" s="306">
        <v>60</v>
      </c>
      <c r="L259" s="306">
        <v>70</v>
      </c>
      <c r="M259" s="306">
        <v>85</v>
      </c>
      <c r="N259" s="307">
        <f t="shared" si="868"/>
        <v>300</v>
      </c>
      <c r="O259" s="339">
        <v>4826</v>
      </c>
      <c r="P259" s="340">
        <v>496.6</v>
      </c>
      <c r="Q259" s="341">
        <v>80.069999999999993</v>
      </c>
      <c r="R259" s="341">
        <v>48.19</v>
      </c>
      <c r="S259" s="341">
        <v>58.23</v>
      </c>
      <c r="T259" s="341">
        <v>4.8</v>
      </c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927"/>
        <v>180000</v>
      </c>
      <c r="AL259" s="316">
        <f>VLOOKUP(D259&amp;E259,计算辅助页面!$V$5:$Y$18,3,0)</f>
        <v>5</v>
      </c>
      <c r="AM259" s="317">
        <f t="shared" si="928"/>
        <v>540000</v>
      </c>
      <c r="AN259" s="317">
        <f>VLOOKUP(D259&amp;E259,计算辅助页面!$V$5:$Y$18,4,0)</f>
        <v>4</v>
      </c>
      <c r="AO259" s="304">
        <f t="shared" si="929"/>
        <v>14760000</v>
      </c>
      <c r="AP259" s="318">
        <f t="shared" si="874"/>
        <v>42486000</v>
      </c>
      <c r="AQ259" s="288" t="s">
        <v>570</v>
      </c>
      <c r="AR259" s="289" t="str">
        <f t="shared" si="930"/>
        <v>Jesko🔑</v>
      </c>
      <c r="AS259" s="290" t="s">
        <v>922</v>
      </c>
      <c r="AT259" s="291" t="s">
        <v>682</v>
      </c>
      <c r="AU259" s="427" t="s">
        <v>703</v>
      </c>
      <c r="AW259" s="292">
        <v>522</v>
      </c>
      <c r="AY259" s="292">
        <v>600</v>
      </c>
      <c r="AZ259" s="292" t="s">
        <v>1185</v>
      </c>
      <c r="BA259" s="481">
        <v>130</v>
      </c>
      <c r="BB259" s="476">
        <v>1.4</v>
      </c>
      <c r="BC259" s="472">
        <v>0.57999999999999996</v>
      </c>
      <c r="BD259" s="472">
        <v>0.69</v>
      </c>
      <c r="BE259" s="472">
        <v>1.72</v>
      </c>
      <c r="BF259" s="474">
        <f>BA259+O259</f>
        <v>4956</v>
      </c>
      <c r="BG259" s="476">
        <f t="shared" ref="BG259:BG261" si="961">BB259+P259</f>
        <v>498</v>
      </c>
      <c r="BH259" s="480">
        <f t="shared" ref="BH259:BH261" si="962">BC259+Q259</f>
        <v>80.649999999999991</v>
      </c>
      <c r="BI259" s="480">
        <f t="shared" ref="BI259:BI261" si="963">BD259+R259</f>
        <v>48.879999999999995</v>
      </c>
      <c r="BJ259" s="480">
        <f t="shared" ref="BJ259:BJ261" si="964">BE259+S259</f>
        <v>59.949999999999996</v>
      </c>
      <c r="BK259" s="473">
        <f t="shared" si="843"/>
        <v>1.3999999999999773</v>
      </c>
      <c r="BL259" s="473">
        <f t="shared" si="844"/>
        <v>0.57999999999999829</v>
      </c>
      <c r="BM259" s="473">
        <f t="shared" si="845"/>
        <v>0.68999999999999773</v>
      </c>
      <c r="BN259" s="473">
        <f t="shared" si="846"/>
        <v>1.7199999999999989</v>
      </c>
      <c r="BO259" s="483">
        <v>1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>
        <v>1</v>
      </c>
      <c r="CC259" s="293">
        <v>1</v>
      </c>
      <c r="CD259" s="293">
        <v>1</v>
      </c>
      <c r="CE259" s="293"/>
      <c r="CF259" s="293"/>
      <c r="CG259" s="293"/>
      <c r="CH259" s="293"/>
      <c r="CI259" s="293"/>
      <c r="CJ259" s="294" t="s">
        <v>1551</v>
      </c>
      <c r="CK259" s="294"/>
      <c r="CL259" s="294"/>
      <c r="CM259" s="294"/>
      <c r="CN259" s="294"/>
      <c r="CO259" s="295"/>
      <c r="CP259" s="295"/>
      <c r="CQ259" s="295"/>
      <c r="CR259" s="296">
        <v>484</v>
      </c>
      <c r="CS259" s="297">
        <v>74.8</v>
      </c>
      <c r="CT259" s="297">
        <v>41.93</v>
      </c>
      <c r="CU259" s="297">
        <v>42.56</v>
      </c>
      <c r="CV259" s="297">
        <f>P259-CR259</f>
        <v>12.600000000000023</v>
      </c>
      <c r="CW259" s="297">
        <f>Q259-CS259</f>
        <v>5.269999999999996</v>
      </c>
      <c r="CX259" s="297">
        <f>R259-CT259</f>
        <v>6.259999999999998</v>
      </c>
      <c r="CY259" s="297">
        <f>S259-CU259</f>
        <v>15.669999999999995</v>
      </c>
      <c r="CZ259" s="297">
        <f>SUM(CV259:CY259)</f>
        <v>39.800000000000011</v>
      </c>
      <c r="DA259" s="297">
        <f>0.32*(P259-CR259)+1.75*(Q259-CS259)+1.13*(R259-CT259)+1.28*(S259-CU259)</f>
        <v>40.385899999999992</v>
      </c>
      <c r="DB259" s="295"/>
      <c r="DC259" s="295"/>
      <c r="DD259" s="295"/>
      <c r="DE259" s="295"/>
    </row>
    <row r="260" spans="1:109" ht="21" customHeight="1">
      <c r="A260" s="299">
        <v>258</v>
      </c>
      <c r="B260" s="338" t="s">
        <v>1821</v>
      </c>
      <c r="C260" s="301" t="s">
        <v>1814</v>
      </c>
      <c r="D260" s="302" t="s">
        <v>42</v>
      </c>
      <c r="E260" s="303" t="s">
        <v>79</v>
      </c>
      <c r="F260" s="327"/>
      <c r="G260" s="328"/>
      <c r="H260" s="330" t="s">
        <v>407</v>
      </c>
      <c r="I260" s="306">
        <v>40</v>
      </c>
      <c r="J260" s="306">
        <v>45</v>
      </c>
      <c r="K260" s="306">
        <v>60</v>
      </c>
      <c r="L260" s="306">
        <v>70</v>
      </c>
      <c r="M260" s="306">
        <v>85</v>
      </c>
      <c r="N260" s="307">
        <f t="shared" ref="N260" si="965">IF(COUNTBLANK(H260:M260),"",SUM(H260:M260))</f>
        <v>300</v>
      </c>
      <c r="O260" s="339">
        <v>4835</v>
      </c>
      <c r="P260" s="340">
        <v>409.7</v>
      </c>
      <c r="Q260" s="341">
        <v>89.13</v>
      </c>
      <c r="R260" s="341">
        <v>63.68</v>
      </c>
      <c r="S260" s="341">
        <v>45.99</v>
      </c>
      <c r="T260" s="341"/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ref="AK260" si="966">IF(AI260,2*AI260,"")</f>
        <v>180000</v>
      </c>
      <c r="AL260" s="316">
        <f>VLOOKUP(D260&amp;E260,计算辅助页面!$V$5:$Y$18,3,0)</f>
        <v>5</v>
      </c>
      <c r="AM260" s="317">
        <f t="shared" ref="AM260" si="967">IF(AN260="×",AN260,IF(AI260,6*AI260,""))</f>
        <v>540000</v>
      </c>
      <c r="AN260" s="317">
        <f>VLOOKUP(D260&amp;E260,计算辅助页面!$V$5:$Y$18,4,0)</f>
        <v>4</v>
      </c>
      <c r="AO260" s="304">
        <f t="shared" ref="AO260" si="968">IF(AI260,IF(AN260="×",4*(AI260*AJ260+AK260*AL260),4*(AI260*AJ260+AK260*AL260+AM260*AN260)),"")</f>
        <v>14760000</v>
      </c>
      <c r="AP260" s="318">
        <f t="shared" ref="AP260" si="969">IF(AND(AH260,AO260),AO260+AH260,"")</f>
        <v>42486000</v>
      </c>
      <c r="AQ260" s="288" t="s">
        <v>1001</v>
      </c>
      <c r="AR260" s="289" t="str">
        <f>TRIM(RIGHT(B260,LEN(B260)-LEN(AQ260)-1))</f>
        <v>Nevera Time Attack🔑</v>
      </c>
      <c r="AS260" s="290" t="s">
        <v>1840</v>
      </c>
      <c r="AT260" s="291" t="s">
        <v>1819</v>
      </c>
      <c r="AU260" s="427" t="s">
        <v>703</v>
      </c>
      <c r="AZ260" s="292" t="s">
        <v>1070</v>
      </c>
      <c r="BA260" s="481">
        <v>130</v>
      </c>
      <c r="BB260" s="476">
        <v>1.1000000000000001</v>
      </c>
      <c r="BC260" s="472">
        <v>0.52</v>
      </c>
      <c r="BD260" s="472">
        <v>1.96</v>
      </c>
      <c r="BE260" s="472">
        <v>1.87</v>
      </c>
      <c r="BF260" s="474">
        <f>BA260+O260</f>
        <v>4965</v>
      </c>
      <c r="BG260" s="476">
        <f t="shared" ref="BG260" si="970">BB260+P260</f>
        <v>410.8</v>
      </c>
      <c r="BH260" s="480">
        <f t="shared" ref="BH260" si="971">BC260+Q260</f>
        <v>89.649999999999991</v>
      </c>
      <c r="BI260" s="480">
        <f t="shared" ref="BI260" si="972">BD260+R260</f>
        <v>65.64</v>
      </c>
      <c r="BJ260" s="480">
        <f t="shared" ref="BJ260" si="973">BE260+S260</f>
        <v>47.86</v>
      </c>
      <c r="BK260" s="473">
        <f>IF(BG260="", "", BG260-P260)</f>
        <v>1.1000000000000227</v>
      </c>
      <c r="BL260" s="473">
        <f>IF(BH260="", "", BH260-Q260)</f>
        <v>0.51999999999999602</v>
      </c>
      <c r="BM260" s="473">
        <f>IF(BI260="", "", BI260-R260)</f>
        <v>1.9600000000000009</v>
      </c>
      <c r="BN260" s="473">
        <f>IF(BJ260="", "", BJ260-S260)</f>
        <v>1.8699999999999974</v>
      </c>
      <c r="BO260" s="483">
        <v>11</v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/>
      <c r="CA260" s="293"/>
      <c r="CB260" s="293"/>
      <c r="CC260" s="293">
        <v>1</v>
      </c>
      <c r="CD260" s="293"/>
      <c r="CE260" s="293"/>
      <c r="CF260" s="293"/>
      <c r="CG260" s="293"/>
      <c r="CH260" s="293"/>
      <c r="CI260" s="293"/>
      <c r="CJ260" s="294" t="s">
        <v>1815</v>
      </c>
      <c r="CK260" s="294"/>
      <c r="CL260" s="294"/>
      <c r="CM260" s="294"/>
      <c r="CN260" s="294"/>
      <c r="CO260" s="295"/>
      <c r="CP260" s="295"/>
      <c r="CQ260" s="295"/>
      <c r="CR260" s="296"/>
      <c r="CS260" s="297"/>
      <c r="CT260" s="297"/>
      <c r="CU260" s="297"/>
      <c r="CV260" s="297"/>
      <c r="CW260" s="297"/>
      <c r="CX260" s="297"/>
      <c r="CY260" s="297"/>
      <c r="CZ260" s="297"/>
      <c r="DA260" s="297"/>
      <c r="DB260" s="295"/>
      <c r="DC260" s="295"/>
      <c r="DD260" s="295"/>
      <c r="DE260" s="295"/>
    </row>
    <row r="261" spans="1:109" ht="21" customHeight="1" thickBot="1">
      <c r="A261" s="299">
        <v>259</v>
      </c>
      <c r="B261" s="338" t="s">
        <v>1781</v>
      </c>
      <c r="C261" s="301" t="s">
        <v>1809</v>
      </c>
      <c r="D261" s="302" t="s">
        <v>189</v>
      </c>
      <c r="E261" s="329" t="s">
        <v>190</v>
      </c>
      <c r="F261" s="327"/>
      <c r="G261" s="328"/>
      <c r="H261" s="330" t="s">
        <v>448</v>
      </c>
      <c r="I261" s="320">
        <v>40</v>
      </c>
      <c r="J261" s="320">
        <v>45</v>
      </c>
      <c r="K261" s="320">
        <v>60</v>
      </c>
      <c r="L261" s="320">
        <v>70</v>
      </c>
      <c r="M261" s="320">
        <v>85</v>
      </c>
      <c r="N261" s="333">
        <v>300</v>
      </c>
      <c r="O261" s="339">
        <v>4843</v>
      </c>
      <c r="P261" s="340">
        <v>402.7</v>
      </c>
      <c r="Q261" s="341">
        <v>86.51</v>
      </c>
      <c r="R261" s="341">
        <v>62.58</v>
      </c>
      <c r="S261" s="341">
        <v>77.09</v>
      </c>
      <c r="T261" s="341">
        <v>7.3</v>
      </c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927"/>
        <v>180000</v>
      </c>
      <c r="AL261" s="316">
        <f>VLOOKUP(D261&amp;E261,计算辅助页面!$V$5:$Y$18,3,0)</f>
        <v>5</v>
      </c>
      <c r="AM261" s="317">
        <f t="shared" si="928"/>
        <v>540000</v>
      </c>
      <c r="AN261" s="317">
        <f>VLOOKUP(D261&amp;E261,计算辅助页面!$V$5:$Y$18,4,0)</f>
        <v>4</v>
      </c>
      <c r="AO261" s="304">
        <f t="shared" si="929"/>
        <v>14760000</v>
      </c>
      <c r="AP261" s="318">
        <f t="shared" si="874"/>
        <v>42486000</v>
      </c>
      <c r="AQ261" s="288" t="s">
        <v>712</v>
      </c>
      <c r="AR261" s="289" t="str">
        <f t="shared" si="930"/>
        <v>Centodieci🔑</v>
      </c>
      <c r="AS261" s="290" t="s">
        <v>1167</v>
      </c>
      <c r="AT261" s="291" t="s">
        <v>1184</v>
      </c>
      <c r="AU261" s="427" t="s">
        <v>703</v>
      </c>
      <c r="AW261" s="292">
        <v>418</v>
      </c>
      <c r="AY261" s="292">
        <v>557</v>
      </c>
      <c r="AZ261" s="292" t="s">
        <v>1185</v>
      </c>
      <c r="BA261" s="477">
        <v>130</v>
      </c>
      <c r="BB261" s="476">
        <v>2.5</v>
      </c>
      <c r="BC261" s="472">
        <v>0.89</v>
      </c>
      <c r="BD261" s="472">
        <v>0.69</v>
      </c>
      <c r="BE261" s="472">
        <v>2.0699999999999998</v>
      </c>
      <c r="BF261" s="474">
        <f>BA261+O261</f>
        <v>4973</v>
      </c>
      <c r="BG261" s="476">
        <f t="shared" si="961"/>
        <v>405.2</v>
      </c>
      <c r="BH261" s="480">
        <f t="shared" si="962"/>
        <v>87.4</v>
      </c>
      <c r="BI261" s="480">
        <f t="shared" si="963"/>
        <v>63.269999999999996</v>
      </c>
      <c r="BJ261" s="480">
        <f t="shared" si="964"/>
        <v>79.16</v>
      </c>
      <c r="BK261" s="473">
        <f t="shared" si="843"/>
        <v>2.5</v>
      </c>
      <c r="BL261" s="473">
        <f t="shared" si="844"/>
        <v>0.89000000000000057</v>
      </c>
      <c r="BM261" s="473">
        <f t="shared" si="845"/>
        <v>0.68999999999999773</v>
      </c>
      <c r="BN261" s="473">
        <f t="shared" si="846"/>
        <v>2.0699999999999932</v>
      </c>
      <c r="BO261" s="483">
        <v>9</v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/>
      <c r="CA261" s="293"/>
      <c r="CB261" s="293">
        <v>1</v>
      </c>
      <c r="CC261" s="293">
        <v>1</v>
      </c>
      <c r="CD261" s="293">
        <v>1</v>
      </c>
      <c r="CE261" s="293"/>
      <c r="CF261" s="293"/>
      <c r="CG261" s="293"/>
      <c r="CH261" s="293"/>
      <c r="CI261" s="293"/>
      <c r="CJ261" s="294" t="s">
        <v>1186</v>
      </c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 t="s">
        <v>1808</v>
      </c>
      <c r="DC261" s="295">
        <v>1</v>
      </c>
      <c r="DD261" s="295"/>
      <c r="DE261" s="295"/>
    </row>
    <row r="262" spans="1:109" ht="21" customHeight="1" thickBot="1">
      <c r="A262" s="268">
        <v>260</v>
      </c>
      <c r="B262" s="338" t="s">
        <v>1736</v>
      </c>
      <c r="C262" s="301" t="s">
        <v>1612</v>
      </c>
      <c r="D262" s="302" t="s">
        <v>42</v>
      </c>
      <c r="E262" s="303" t="s">
        <v>79</v>
      </c>
      <c r="F262" s="345"/>
      <c r="G262" s="328"/>
      <c r="H262" s="434" t="s">
        <v>407</v>
      </c>
      <c r="I262" s="435">
        <v>40</v>
      </c>
      <c r="J262" s="435">
        <v>45</v>
      </c>
      <c r="K262" s="435">
        <v>60</v>
      </c>
      <c r="L262" s="435">
        <v>70</v>
      </c>
      <c r="M262" s="435">
        <v>85</v>
      </c>
      <c r="N262" s="436">
        <f t="shared" ref="N262" si="974">IF(COUNTBLANK(H262:M262),"",SUM(H262:M262))</f>
        <v>300</v>
      </c>
      <c r="O262" s="339">
        <v>4845</v>
      </c>
      <c r="P262" s="340">
        <v>429.3</v>
      </c>
      <c r="Q262" s="341">
        <v>82.91</v>
      </c>
      <c r="R262" s="341">
        <v>52.87</v>
      </c>
      <c r="S262" s="341">
        <v>65.41</v>
      </c>
      <c r="T262" s="341">
        <v>5.5</v>
      </c>
      <c r="U262" s="437">
        <v>23000</v>
      </c>
      <c r="V262" s="438">
        <f>VLOOKUP($U262,计算辅助页面!$Z$5:$AM$26,COLUMN()-20,0)</f>
        <v>37500</v>
      </c>
      <c r="W262" s="438">
        <f>VLOOKUP($U262,计算辅助页面!$Z$5:$AM$26,COLUMN()-20,0)</f>
        <v>60000</v>
      </c>
      <c r="X262" s="436">
        <f>VLOOKUP($U262,计算辅助页面!$Z$5:$AM$26,COLUMN()-20,0)</f>
        <v>90000</v>
      </c>
      <c r="Y262" s="436">
        <f>VLOOKUP($U262,计算辅助页面!$Z$5:$AM$26,COLUMN()-20,0)</f>
        <v>130000</v>
      </c>
      <c r="Z262" s="439">
        <f>VLOOKUP($U262,计算辅助页面!$Z$5:$AM$26,COLUMN()-20,0)</f>
        <v>182000</v>
      </c>
      <c r="AA262" s="436">
        <f>VLOOKUP($U262,计算辅助页面!$Z$5:$AM$26,COLUMN()-20,0)</f>
        <v>255000</v>
      </c>
      <c r="AB262" s="436">
        <f>VLOOKUP($U262,计算辅助页面!$Z$5:$AM$26,COLUMN()-20,0)</f>
        <v>356500</v>
      </c>
      <c r="AC262" s="436">
        <f>VLOOKUP($U262,计算辅助页面!$Z$5:$AM$26,COLUMN()-20,0)</f>
        <v>499500</v>
      </c>
      <c r="AD262" s="436">
        <f>VLOOKUP($U262,计算辅助页面!$Z$5:$AM$26,COLUMN()-20,0)</f>
        <v>699000</v>
      </c>
      <c r="AE262" s="436">
        <f>VLOOKUP($U262,计算辅助页面!$Z$5:$AM$26,COLUMN()-20,0)</f>
        <v>979000</v>
      </c>
      <c r="AF262" s="436">
        <f>VLOOKUP($U262,计算辅助页面!$Z$5:$AM$26,COLUMN()-20,0)</f>
        <v>1370000</v>
      </c>
      <c r="AG262" s="436">
        <f>VLOOKUP($U262,计算辅助页面!$Z$5:$AM$26,COLUMN()-20,0)</f>
        <v>2250000</v>
      </c>
      <c r="AH262" s="440">
        <f>VLOOKUP($U262,计算辅助页面!$Z$5:$AM$26,COLUMN()-20,0)</f>
        <v>27726000</v>
      </c>
      <c r="AI262" s="441">
        <v>90000</v>
      </c>
      <c r="AJ262" s="442">
        <f>VLOOKUP(D262&amp;E262,计算辅助页面!$V$5:$Y$18,2,0)</f>
        <v>7</v>
      </c>
      <c r="AK262" s="443">
        <f t="shared" ref="AK262:AK263" si="975">IF(AI262,2*AI262,"")</f>
        <v>180000</v>
      </c>
      <c r="AL262" s="443">
        <f>VLOOKUP(D262&amp;E262,计算辅助页面!$V$5:$Y$18,3,0)</f>
        <v>5</v>
      </c>
      <c r="AM262" s="444">
        <f t="shared" ref="AM262:AM263" si="976">IF(AN262="×",AN262,IF(AI262,6*AI262,""))</f>
        <v>540000</v>
      </c>
      <c r="AN262" s="444">
        <f>VLOOKUP(D262&amp;E262,计算辅助页面!$V$5:$Y$18,4,0)</f>
        <v>4</v>
      </c>
      <c r="AO262" s="440">
        <f t="shared" ref="AO262:AO263" si="977">IF(AI262,IF(AN262="×",4*(AI262*AJ262+AK262*AL262),4*(AI262*AJ262+AK262*AL262+AM262*AN262)),"")</f>
        <v>14760000</v>
      </c>
      <c r="AP262" s="445">
        <f t="shared" ref="AP262:AP263" si="978">IF(AND(AH262,AO262),AO262+AH262,"")</f>
        <v>42486000</v>
      </c>
      <c r="AQ262" s="288" t="s">
        <v>569</v>
      </c>
      <c r="AR262" s="289" t="str">
        <f t="shared" si="930"/>
        <v>Lykan Neon🔑</v>
      </c>
      <c r="AS262" s="290" t="s">
        <v>1600</v>
      </c>
      <c r="AT262" s="291" t="s">
        <v>1613</v>
      </c>
      <c r="AU262" s="427" t="s">
        <v>703</v>
      </c>
      <c r="AW262" s="292">
        <v>451</v>
      </c>
      <c r="AY262" s="292">
        <v>572</v>
      </c>
      <c r="AZ262" s="292" t="s">
        <v>1112</v>
      </c>
      <c r="BA262" s="481">
        <f>BF262-O262</f>
        <v>198</v>
      </c>
      <c r="BB262" s="476">
        <f>BK262</f>
        <v>3.6999999999999886</v>
      </c>
      <c r="BC262" s="472">
        <f t="shared" ref="BC262:BE262" si="979">BL262</f>
        <v>0.89000000000000057</v>
      </c>
      <c r="BD262" s="472">
        <f t="shared" si="979"/>
        <v>1.6500000000000057</v>
      </c>
      <c r="BE262" s="472">
        <f t="shared" si="979"/>
        <v>3.0499999999999972</v>
      </c>
      <c r="BF262" s="474">
        <v>5043</v>
      </c>
      <c r="BG262" s="476">
        <v>433</v>
      </c>
      <c r="BH262" s="480">
        <v>83.8</v>
      </c>
      <c r="BI262" s="480">
        <v>54.52</v>
      </c>
      <c r="BJ262" s="480">
        <v>68.459999999999994</v>
      </c>
      <c r="BK262" s="473">
        <f t="shared" ref="BK262:BN263" si="980">IF(BG262="", "", BG262-P262)</f>
        <v>3.6999999999999886</v>
      </c>
      <c r="BL262" s="473">
        <f t="shared" si="980"/>
        <v>0.89000000000000057</v>
      </c>
      <c r="BM262" s="473">
        <f t="shared" si="980"/>
        <v>1.6500000000000057</v>
      </c>
      <c r="BN262" s="473">
        <f t="shared" si="980"/>
        <v>3.0499999999999972</v>
      </c>
      <c r="BO262" s="483">
        <v>1</v>
      </c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>
        <v>1</v>
      </c>
      <c r="CD262" s="293"/>
      <c r="CE262" s="293"/>
      <c r="CF262" s="293"/>
      <c r="CG262" s="293"/>
      <c r="CH262" s="293"/>
      <c r="CI262" s="293"/>
      <c r="CJ262" s="294" t="s">
        <v>1723</v>
      </c>
      <c r="CK262" s="294"/>
      <c r="CL262" s="294"/>
      <c r="CM262" s="294"/>
      <c r="CN262" s="294"/>
      <c r="CO262" s="295"/>
      <c r="CP262" s="295"/>
      <c r="CQ262" s="295"/>
      <c r="CR262" s="296"/>
      <c r="CS262" s="297"/>
      <c r="CT262" s="297"/>
      <c r="CU262" s="297"/>
      <c r="CV262" s="297"/>
      <c r="CW262" s="297"/>
      <c r="CX262" s="297"/>
      <c r="CY262" s="297"/>
      <c r="CZ262" s="297"/>
      <c r="DA262" s="297"/>
      <c r="DB262" s="295" t="s">
        <v>1808</v>
      </c>
      <c r="DC262" s="295">
        <v>1</v>
      </c>
      <c r="DD262" s="295"/>
      <c r="DE262" s="295"/>
    </row>
    <row r="263" spans="1:109" ht="21" customHeight="1" thickTop="1">
      <c r="A263" s="299">
        <v>261</v>
      </c>
      <c r="B263" s="338" t="s">
        <v>1758</v>
      </c>
      <c r="C263" s="301" t="s">
        <v>1759</v>
      </c>
      <c r="D263" s="302" t="s">
        <v>42</v>
      </c>
      <c r="E263" s="303" t="s">
        <v>79</v>
      </c>
      <c r="F263" s="345"/>
      <c r="G263" s="328"/>
      <c r="H263" s="330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33">
        <f t="shared" ref="N263" si="981">IF(COUNTBLANK(H263:M263),"",SUM(H263:M263))</f>
        <v>300</v>
      </c>
      <c r="O263" s="339">
        <v>4859</v>
      </c>
      <c r="P263" s="340">
        <v>459.8</v>
      </c>
      <c r="Q263" s="341">
        <v>81.56</v>
      </c>
      <c r="R263" s="341">
        <v>57.68</v>
      </c>
      <c r="S263" s="341">
        <v>50.42</v>
      </c>
      <c r="T263" s="341"/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si="975"/>
        <v>180000</v>
      </c>
      <c r="AL263" s="316">
        <f>VLOOKUP(D263&amp;E263,计算辅助页面!$V$5:$Y$18,3,0)</f>
        <v>5</v>
      </c>
      <c r="AM263" s="317">
        <f t="shared" si="976"/>
        <v>540000</v>
      </c>
      <c r="AN263" s="317">
        <f>VLOOKUP(D263&amp;E263,计算辅助页面!$V$5:$Y$18,4,0)</f>
        <v>4</v>
      </c>
      <c r="AO263" s="304">
        <f t="shared" si="977"/>
        <v>14760000</v>
      </c>
      <c r="AP263" s="318">
        <f t="shared" si="978"/>
        <v>42486000</v>
      </c>
      <c r="AQ263" s="288" t="s">
        <v>712</v>
      </c>
      <c r="AR263" s="289" t="str">
        <f t="shared" si="930"/>
        <v>Mistral</v>
      </c>
      <c r="AS263" s="290" t="s">
        <v>1840</v>
      </c>
      <c r="AT263" s="291" t="s">
        <v>1760</v>
      </c>
      <c r="AU263" s="427" t="s">
        <v>703</v>
      </c>
      <c r="AZ263" s="292" t="s">
        <v>1112</v>
      </c>
      <c r="BA263" s="481">
        <v>199</v>
      </c>
      <c r="BB263" s="476">
        <v>4.4000000000000004</v>
      </c>
      <c r="BC263" s="472">
        <v>0.44</v>
      </c>
      <c r="BD263" s="472">
        <v>0.83</v>
      </c>
      <c r="BE263" s="472">
        <v>2.2400000000000002</v>
      </c>
      <c r="BF263" s="474">
        <f>BA263+O263</f>
        <v>5058</v>
      </c>
      <c r="BG263" s="476">
        <f t="shared" ref="BG263" si="982">BB263+P263</f>
        <v>464.2</v>
      </c>
      <c r="BH263" s="480">
        <f t="shared" ref="BH263" si="983">BC263+Q263</f>
        <v>82</v>
      </c>
      <c r="BI263" s="480">
        <f t="shared" ref="BI263" si="984">BD263+R263</f>
        <v>58.51</v>
      </c>
      <c r="BJ263" s="480">
        <f t="shared" ref="BJ263" si="985">BE263+S263</f>
        <v>52.660000000000004</v>
      </c>
      <c r="BK263" s="473">
        <f t="shared" si="980"/>
        <v>4.3999999999999773</v>
      </c>
      <c r="BL263" s="473">
        <f t="shared" si="980"/>
        <v>0.43999999999999773</v>
      </c>
      <c r="BM263" s="473">
        <f t="shared" si="980"/>
        <v>0.82999999999999829</v>
      </c>
      <c r="BN263" s="473">
        <f t="shared" si="980"/>
        <v>2.240000000000002</v>
      </c>
      <c r="BO263" s="483">
        <v>11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 t="s">
        <v>1780</v>
      </c>
      <c r="CK263" s="294"/>
      <c r="CL263" s="294"/>
      <c r="CM263" s="294"/>
      <c r="CN263" s="294"/>
      <c r="CO263" s="295"/>
      <c r="CP263" s="295"/>
      <c r="CQ263" s="295"/>
      <c r="CR263" s="296"/>
      <c r="CS263" s="297"/>
      <c r="CT263" s="297"/>
      <c r="CU263" s="297"/>
      <c r="CV263" s="297"/>
      <c r="CW263" s="297"/>
      <c r="CX263" s="297"/>
      <c r="CY263" s="297"/>
      <c r="CZ263" s="297"/>
      <c r="DA263" s="297"/>
      <c r="DB263" s="295"/>
      <c r="DC263" s="295"/>
      <c r="DD263" s="295"/>
      <c r="DE263" s="295"/>
    </row>
    <row r="264" spans="1:109" ht="21" customHeight="1" thickBot="1">
      <c r="A264" s="299">
        <v>262</v>
      </c>
      <c r="B264" s="338" t="s">
        <v>715</v>
      </c>
      <c r="C264" s="301" t="s">
        <v>716</v>
      </c>
      <c r="D264" s="302" t="s">
        <v>42</v>
      </c>
      <c r="E264" s="303" t="s">
        <v>79</v>
      </c>
      <c r="F264" s="304">
        <f>9-LEN(E264)-LEN(SUBSTITUTE(E264,"★",""))</f>
        <v>3</v>
      </c>
      <c r="G264" s="305" t="s">
        <v>726</v>
      </c>
      <c r="H264" s="330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33">
        <f t="shared" ref="N264:N282" si="986">IF(COUNTBLANK(H264:M264),"",SUM(H264:M264))</f>
        <v>300</v>
      </c>
      <c r="O264" s="339">
        <v>4863</v>
      </c>
      <c r="P264" s="340">
        <v>414.7</v>
      </c>
      <c r="Q264" s="341">
        <v>89.4</v>
      </c>
      <c r="R264" s="341">
        <v>51.75</v>
      </c>
      <c r="S264" s="341">
        <v>51.27</v>
      </c>
      <c r="T264" s="341">
        <v>4.5</v>
      </c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927"/>
        <v>180000</v>
      </c>
      <c r="AL264" s="316">
        <f>VLOOKUP(D264&amp;E264,计算辅助页面!$V$5:$Y$18,3,0)</f>
        <v>5</v>
      </c>
      <c r="AM264" s="317">
        <f t="shared" si="928"/>
        <v>540000</v>
      </c>
      <c r="AN264" s="317">
        <f>VLOOKUP(D264&amp;E264,计算辅助页面!$V$5:$Y$18,4,0)</f>
        <v>4</v>
      </c>
      <c r="AO264" s="304">
        <f t="shared" si="929"/>
        <v>14760000</v>
      </c>
      <c r="AP264" s="318">
        <f t="shared" si="874"/>
        <v>42486000</v>
      </c>
      <c r="AQ264" s="288" t="s">
        <v>1002</v>
      </c>
      <c r="AR264" s="289" t="str">
        <f t="shared" si="930"/>
        <v>Owl</v>
      </c>
      <c r="AS264" s="290" t="s">
        <v>724</v>
      </c>
      <c r="AT264" s="291" t="s">
        <v>856</v>
      </c>
      <c r="AU264" s="427" t="s">
        <v>703</v>
      </c>
      <c r="AW264" s="292">
        <v>435</v>
      </c>
      <c r="AY264" s="292">
        <v>565</v>
      </c>
      <c r="AZ264" s="292" t="s">
        <v>1112</v>
      </c>
      <c r="BA264" s="481">
        <v>131</v>
      </c>
      <c r="BB264" s="476">
        <v>1.6</v>
      </c>
      <c r="BC264" s="472">
        <v>0.7</v>
      </c>
      <c r="BD264" s="472">
        <v>0.65</v>
      </c>
      <c r="BE264" s="472">
        <v>1.71</v>
      </c>
      <c r="BF264" s="474">
        <f>BA264+O264</f>
        <v>4994</v>
      </c>
      <c r="BG264" s="476">
        <f t="shared" ref="BG264" si="987">BB264+P264</f>
        <v>416.3</v>
      </c>
      <c r="BH264" s="480">
        <f t="shared" ref="BH264" si="988">BC264+Q264</f>
        <v>90.100000000000009</v>
      </c>
      <c r="BI264" s="480">
        <f t="shared" ref="BI264" si="989">BD264+R264</f>
        <v>52.4</v>
      </c>
      <c r="BJ264" s="480">
        <f t="shared" ref="BJ264" si="990">BE264+S264</f>
        <v>52.980000000000004</v>
      </c>
      <c r="BK264" s="473">
        <f t="shared" si="843"/>
        <v>1.6000000000000227</v>
      </c>
      <c r="BL264" s="473">
        <f t="shared" si="844"/>
        <v>0.70000000000000284</v>
      </c>
      <c r="BM264" s="473">
        <f t="shared" si="845"/>
        <v>0.64999999999999858</v>
      </c>
      <c r="BN264" s="473">
        <f t="shared" si="846"/>
        <v>1.7100000000000009</v>
      </c>
      <c r="BO264" s="483">
        <v>1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>
        <v>1</v>
      </c>
      <c r="CE264" s="293"/>
      <c r="CF264" s="293"/>
      <c r="CG264" s="293"/>
      <c r="CH264" s="293"/>
      <c r="CI264" s="293"/>
      <c r="CJ264" s="294" t="s">
        <v>716</v>
      </c>
      <c r="CK264" s="294"/>
      <c r="CL264" s="294"/>
      <c r="CM264" s="294"/>
      <c r="CN264" s="294"/>
      <c r="CO264" s="295"/>
      <c r="CP264" s="295"/>
      <c r="CQ264" s="295">
        <v>1</v>
      </c>
      <c r="CR264" s="296">
        <v>400</v>
      </c>
      <c r="CS264" s="297">
        <v>82.99</v>
      </c>
      <c r="CT264" s="297">
        <v>45.79</v>
      </c>
      <c r="CU264" s="297">
        <v>35.67</v>
      </c>
      <c r="CV264" s="297">
        <f t="shared" ref="CV264:CY265" si="991">P264-CR264</f>
        <v>14.699999999999989</v>
      </c>
      <c r="CW264" s="297">
        <f t="shared" si="991"/>
        <v>6.4100000000000108</v>
      </c>
      <c r="CX264" s="297">
        <f t="shared" si="991"/>
        <v>5.9600000000000009</v>
      </c>
      <c r="CY264" s="297">
        <f t="shared" si="991"/>
        <v>15.600000000000001</v>
      </c>
      <c r="CZ264" s="297">
        <f>SUM(CV264:CY264)</f>
        <v>42.67</v>
      </c>
      <c r="DA264" s="297">
        <f>0.32*(P264-CR264)+1.75*(Q264-CS264)+1.13*(R264-CT264)+1.28*(S264-CU264)</f>
        <v>42.624300000000019</v>
      </c>
      <c r="DB264" s="295"/>
      <c r="DC264" s="295"/>
      <c r="DD264" s="295"/>
      <c r="DE264" s="295"/>
    </row>
    <row r="265" spans="1:109" ht="21" customHeight="1" thickBot="1">
      <c r="A265" s="268">
        <v>263</v>
      </c>
      <c r="B265" s="338" t="s">
        <v>1552</v>
      </c>
      <c r="C265" s="301" t="s">
        <v>1813</v>
      </c>
      <c r="D265" s="431" t="s">
        <v>42</v>
      </c>
      <c r="E265" s="432" t="s">
        <v>79</v>
      </c>
      <c r="F265" s="433">
        <f>9-LEN(E265)-LEN(SUBSTITUTE(E265,"★",""))</f>
        <v>3</v>
      </c>
      <c r="G265" s="305" t="s">
        <v>76</v>
      </c>
      <c r="H265" s="434" t="s">
        <v>407</v>
      </c>
      <c r="I265" s="435">
        <v>40</v>
      </c>
      <c r="J265" s="435">
        <v>45</v>
      </c>
      <c r="K265" s="435">
        <v>60</v>
      </c>
      <c r="L265" s="435">
        <v>70</v>
      </c>
      <c r="M265" s="435">
        <v>85</v>
      </c>
      <c r="N265" s="436">
        <f t="shared" si="986"/>
        <v>300</v>
      </c>
      <c r="O265" s="339">
        <v>4897</v>
      </c>
      <c r="P265" s="340">
        <v>421.6</v>
      </c>
      <c r="Q265" s="341">
        <v>87.71</v>
      </c>
      <c r="R265" s="341">
        <v>51.33</v>
      </c>
      <c r="S265" s="341">
        <v>56.51</v>
      </c>
      <c r="T265" s="341">
        <v>5</v>
      </c>
      <c r="U265" s="437">
        <v>23000</v>
      </c>
      <c r="V265" s="438">
        <f>VLOOKUP($U265,计算辅助页面!$Z$5:$AM$26,COLUMN()-20,0)</f>
        <v>37500</v>
      </c>
      <c r="W265" s="438">
        <f>VLOOKUP($U265,计算辅助页面!$Z$5:$AM$26,COLUMN()-20,0)</f>
        <v>60000</v>
      </c>
      <c r="X265" s="436">
        <f>VLOOKUP($U265,计算辅助页面!$Z$5:$AM$26,COLUMN()-20,0)</f>
        <v>90000</v>
      </c>
      <c r="Y265" s="436">
        <f>VLOOKUP($U265,计算辅助页面!$Z$5:$AM$26,COLUMN()-20,0)</f>
        <v>130000</v>
      </c>
      <c r="Z265" s="439">
        <f>VLOOKUP($U265,计算辅助页面!$Z$5:$AM$26,COLUMN()-20,0)</f>
        <v>182000</v>
      </c>
      <c r="AA265" s="436">
        <f>VLOOKUP($U265,计算辅助页面!$Z$5:$AM$26,COLUMN()-20,0)</f>
        <v>255000</v>
      </c>
      <c r="AB265" s="436">
        <f>VLOOKUP($U265,计算辅助页面!$Z$5:$AM$26,COLUMN()-20,0)</f>
        <v>356500</v>
      </c>
      <c r="AC265" s="436">
        <f>VLOOKUP($U265,计算辅助页面!$Z$5:$AM$26,COLUMN()-20,0)</f>
        <v>499500</v>
      </c>
      <c r="AD265" s="436">
        <f>VLOOKUP($U265,计算辅助页面!$Z$5:$AM$26,COLUMN()-20,0)</f>
        <v>699000</v>
      </c>
      <c r="AE265" s="436">
        <f>VLOOKUP($U265,计算辅助页面!$Z$5:$AM$26,COLUMN()-20,0)</f>
        <v>979000</v>
      </c>
      <c r="AF265" s="436">
        <f>VLOOKUP($U265,计算辅助页面!$Z$5:$AM$26,COLUMN()-20,0)</f>
        <v>1370000</v>
      </c>
      <c r="AG265" s="436">
        <f>VLOOKUP($U265,计算辅助页面!$Z$5:$AM$26,COLUMN()-20,0)</f>
        <v>2250000</v>
      </c>
      <c r="AH265" s="440">
        <f>VLOOKUP($U265,计算辅助页面!$Z$5:$AM$26,COLUMN()-20,0)</f>
        <v>27726000</v>
      </c>
      <c r="AI265" s="441">
        <v>90000</v>
      </c>
      <c r="AJ265" s="442">
        <f>VLOOKUP(D265&amp;E265,计算辅助页面!$V$5:$Y$18,2,0)</f>
        <v>7</v>
      </c>
      <c r="AK265" s="443">
        <f t="shared" si="927"/>
        <v>180000</v>
      </c>
      <c r="AL265" s="443">
        <f>VLOOKUP(D265&amp;E265,计算辅助页面!$V$5:$Y$18,3,0)</f>
        <v>5</v>
      </c>
      <c r="AM265" s="444">
        <f t="shared" si="928"/>
        <v>540000</v>
      </c>
      <c r="AN265" s="444">
        <f>VLOOKUP(D265&amp;E265,计算辅助页面!$V$5:$Y$18,4,0)</f>
        <v>4</v>
      </c>
      <c r="AO265" s="440">
        <f t="shared" si="929"/>
        <v>14760000</v>
      </c>
      <c r="AP265" s="445">
        <f t="shared" si="874"/>
        <v>42486000</v>
      </c>
      <c r="AQ265" s="288" t="s">
        <v>1001</v>
      </c>
      <c r="AR265" s="289" t="str">
        <f t="shared" si="930"/>
        <v>Nevera🔑</v>
      </c>
      <c r="AS265" s="290" t="s">
        <v>927</v>
      </c>
      <c r="AT265" s="291" t="s">
        <v>677</v>
      </c>
      <c r="AU265" s="427" t="s">
        <v>703</v>
      </c>
      <c r="AW265" s="292">
        <v>444</v>
      </c>
      <c r="AY265" s="292">
        <v>569</v>
      </c>
      <c r="AZ265" s="292" t="s">
        <v>1185</v>
      </c>
      <c r="BA265" s="481">
        <v>131</v>
      </c>
      <c r="BB265" s="476">
        <v>1</v>
      </c>
      <c r="BC265" s="472">
        <v>0.59</v>
      </c>
      <c r="BD265" s="472">
        <v>1.06</v>
      </c>
      <c r="BE265" s="472">
        <v>2.0699999999999998</v>
      </c>
      <c r="BF265" s="474">
        <f>BA265+O265</f>
        <v>5028</v>
      </c>
      <c r="BG265" s="476">
        <f t="shared" ref="BG265" si="992">BB265+P265</f>
        <v>422.6</v>
      </c>
      <c r="BH265" s="480">
        <f t="shared" ref="BH265" si="993">BC265+Q265</f>
        <v>88.3</v>
      </c>
      <c r="BI265" s="480">
        <f t="shared" ref="BI265" si="994">BD265+R265</f>
        <v>52.39</v>
      </c>
      <c r="BJ265" s="480">
        <f t="shared" ref="BJ265" si="995">BE265+S265</f>
        <v>58.58</v>
      </c>
      <c r="BK265" s="473">
        <f t="shared" si="843"/>
        <v>1</v>
      </c>
      <c r="BL265" s="473">
        <f t="shared" si="844"/>
        <v>0.59000000000000341</v>
      </c>
      <c r="BM265" s="473">
        <f t="shared" si="845"/>
        <v>1.0600000000000023</v>
      </c>
      <c r="BN265" s="473">
        <f t="shared" si="846"/>
        <v>2.0700000000000003</v>
      </c>
      <c r="BO265" s="483">
        <v>1</v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>
        <v>1</v>
      </c>
      <c r="CC265" s="293">
        <v>1</v>
      </c>
      <c r="CD265" s="293">
        <v>1</v>
      </c>
      <c r="CE265" s="293"/>
      <c r="CF265" s="293"/>
      <c r="CG265" s="293"/>
      <c r="CH265" s="293"/>
      <c r="CI265" s="293"/>
      <c r="CJ265" s="294" t="s">
        <v>1816</v>
      </c>
      <c r="CK265" s="294"/>
      <c r="CL265" s="294"/>
      <c r="CM265" s="294"/>
      <c r="CN265" s="294"/>
      <c r="CO265" s="295"/>
      <c r="CP265" s="295"/>
      <c r="CQ265" s="295"/>
      <c r="CR265" s="296">
        <v>412</v>
      </c>
      <c r="CS265" s="297">
        <v>82.27</v>
      </c>
      <c r="CT265" s="297">
        <v>41.64</v>
      </c>
      <c r="CU265" s="297">
        <v>37.619999999999997</v>
      </c>
      <c r="CV265" s="297">
        <f t="shared" si="991"/>
        <v>9.6000000000000227</v>
      </c>
      <c r="CW265" s="297">
        <f t="shared" si="991"/>
        <v>5.4399999999999977</v>
      </c>
      <c r="CX265" s="297">
        <f t="shared" si="991"/>
        <v>9.6899999999999977</v>
      </c>
      <c r="CY265" s="297">
        <f t="shared" si="991"/>
        <v>18.89</v>
      </c>
      <c r="CZ265" s="297">
        <f>SUM(CV265:CY265)</f>
        <v>43.620000000000019</v>
      </c>
      <c r="DA265" s="297">
        <f>0.32*(P265-CR265)+1.75*(Q265-CS265)+1.13*(R265-CT265)+1.28*(S265-CU265)</f>
        <v>47.7209</v>
      </c>
      <c r="DB265" s="295" t="s">
        <v>1808</v>
      </c>
      <c r="DC265" s="295">
        <v>1</v>
      </c>
      <c r="DD265" s="295"/>
      <c r="DE265" s="295"/>
    </row>
    <row r="266" spans="1:109" ht="21" customHeight="1" thickTop="1" thickBot="1">
      <c r="A266" s="299">
        <v>264</v>
      </c>
      <c r="B266" s="295" t="s">
        <v>1220</v>
      </c>
      <c r="C266" s="301" t="s">
        <v>1221</v>
      </c>
      <c r="D266" s="431" t="s">
        <v>42</v>
      </c>
      <c r="E266" s="432" t="s">
        <v>79</v>
      </c>
      <c r="F266" s="433"/>
      <c r="G266" s="328"/>
      <c r="H266" s="434">
        <v>85</v>
      </c>
      <c r="I266" s="320">
        <v>25</v>
      </c>
      <c r="J266" s="320">
        <v>29</v>
      </c>
      <c r="K266" s="320">
        <v>38</v>
      </c>
      <c r="L266" s="320">
        <v>54</v>
      </c>
      <c r="M266" s="320">
        <v>69</v>
      </c>
      <c r="N266" s="333">
        <f t="shared" si="986"/>
        <v>300</v>
      </c>
      <c r="O266" s="393">
        <v>4940</v>
      </c>
      <c r="P266" s="446">
        <v>484.8</v>
      </c>
      <c r="Q266" s="447">
        <v>79.67</v>
      </c>
      <c r="R266" s="447">
        <v>60.03</v>
      </c>
      <c r="S266" s="447">
        <v>58.86</v>
      </c>
      <c r="T266" s="447">
        <v>4.8499999999999996</v>
      </c>
      <c r="U266" s="437">
        <v>23000</v>
      </c>
      <c r="V266" s="438">
        <f>VLOOKUP($U266,计算辅助页面!$Z$5:$AM$26,COLUMN()-20,0)</f>
        <v>37500</v>
      </c>
      <c r="W266" s="438">
        <f>VLOOKUP($U266,计算辅助页面!$Z$5:$AM$26,COLUMN()-20,0)</f>
        <v>60000</v>
      </c>
      <c r="X266" s="436">
        <f>VLOOKUP($U266,计算辅助页面!$Z$5:$AM$26,COLUMN()-20,0)</f>
        <v>90000</v>
      </c>
      <c r="Y266" s="436">
        <f>VLOOKUP($U266,计算辅助页面!$Z$5:$AM$26,COLUMN()-20,0)</f>
        <v>130000</v>
      </c>
      <c r="Z266" s="439">
        <f>VLOOKUP($U266,计算辅助页面!$Z$5:$AM$26,COLUMN()-20,0)</f>
        <v>182000</v>
      </c>
      <c r="AA266" s="436">
        <f>VLOOKUP($U266,计算辅助页面!$Z$5:$AM$26,COLUMN()-20,0)</f>
        <v>255000</v>
      </c>
      <c r="AB266" s="436">
        <f>VLOOKUP($U266,计算辅助页面!$Z$5:$AM$26,COLUMN()-20,0)</f>
        <v>356500</v>
      </c>
      <c r="AC266" s="436">
        <f>VLOOKUP($U266,计算辅助页面!$Z$5:$AM$26,COLUMN()-20,0)</f>
        <v>499500</v>
      </c>
      <c r="AD266" s="436">
        <f>VLOOKUP($U266,计算辅助页面!$Z$5:$AM$26,COLUMN()-20,0)</f>
        <v>699000</v>
      </c>
      <c r="AE266" s="436">
        <f>VLOOKUP($U266,计算辅助页面!$Z$5:$AM$26,COLUMN()-20,0)</f>
        <v>979000</v>
      </c>
      <c r="AF266" s="436">
        <f>VLOOKUP($U266,计算辅助页面!$Z$5:$AM$26,COLUMN()-20,0)</f>
        <v>1370000</v>
      </c>
      <c r="AG266" s="436">
        <f>VLOOKUP($U266,计算辅助页面!$Z$5:$AM$26,COLUMN()-20,0)</f>
        <v>2250000</v>
      </c>
      <c r="AH266" s="440">
        <f>VLOOKUP($U266,计算辅助页面!$Z$5:$AM$26,COLUMN()-20,0)</f>
        <v>27726000</v>
      </c>
      <c r="AI266" s="441">
        <v>90000</v>
      </c>
      <c r="AJ266" s="442">
        <f>VLOOKUP(D266&amp;E266,计算辅助页面!$V$5:$Y$18,2,0)</f>
        <v>7</v>
      </c>
      <c r="AK266" s="443">
        <f t="shared" si="927"/>
        <v>180000</v>
      </c>
      <c r="AL266" s="443">
        <f>VLOOKUP(D266&amp;E266,计算辅助页面!$V$5:$Y$18,3,0)</f>
        <v>5</v>
      </c>
      <c r="AM266" s="444">
        <f t="shared" si="928"/>
        <v>540000</v>
      </c>
      <c r="AN266" s="444">
        <f>VLOOKUP(D266&amp;E266,计算辅助页面!$V$5:$Y$18,4,0)</f>
        <v>4</v>
      </c>
      <c r="AO266" s="440">
        <f t="shared" si="929"/>
        <v>14760000</v>
      </c>
      <c r="AP266" s="445">
        <f t="shared" si="874"/>
        <v>42486000</v>
      </c>
      <c r="AQ266" s="288" t="s">
        <v>570</v>
      </c>
      <c r="AR266" s="289" t="str">
        <f t="shared" si="930"/>
        <v>Agera RS</v>
      </c>
      <c r="AS266" s="290" t="s">
        <v>1200</v>
      </c>
      <c r="AT266" s="291" t="s">
        <v>1222</v>
      </c>
      <c r="AU266" s="427" t="s">
        <v>703</v>
      </c>
      <c r="AW266" s="292">
        <v>510</v>
      </c>
      <c r="AY266" s="292">
        <v>598</v>
      </c>
      <c r="AZ266" s="292" t="s">
        <v>1642</v>
      </c>
      <c r="BA266" s="477">
        <v>132</v>
      </c>
      <c r="BB266" s="476">
        <v>4.0999999999999996</v>
      </c>
      <c r="BC266" s="472">
        <v>0.53</v>
      </c>
      <c r="BD266" s="472">
        <v>1.19</v>
      </c>
      <c r="BE266" s="472">
        <v>1.72</v>
      </c>
      <c r="BF266" s="474">
        <f>BA266+O266</f>
        <v>5072</v>
      </c>
      <c r="BG266" s="476">
        <f t="shared" ref="BG266" si="996">BB266+P266</f>
        <v>488.90000000000003</v>
      </c>
      <c r="BH266" s="480">
        <f t="shared" ref="BH266" si="997">BC266+Q266</f>
        <v>80.2</v>
      </c>
      <c r="BI266" s="480">
        <f t="shared" ref="BI266" si="998">BD266+R266</f>
        <v>61.22</v>
      </c>
      <c r="BJ266" s="480">
        <f t="shared" ref="BJ266" si="999">BE266+S266</f>
        <v>60.58</v>
      </c>
      <c r="BK266" s="473">
        <f t="shared" si="843"/>
        <v>4.1000000000000227</v>
      </c>
      <c r="BL266" s="473">
        <f t="shared" si="844"/>
        <v>0.53000000000000114</v>
      </c>
      <c r="BM266" s="473">
        <f t="shared" si="845"/>
        <v>1.1899999999999977</v>
      </c>
      <c r="BN266" s="473">
        <f t="shared" si="846"/>
        <v>1.7199999999999989</v>
      </c>
      <c r="BO266" s="483">
        <v>9</v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/>
      <c r="CA266" s="293"/>
      <c r="CB266" s="293"/>
      <c r="CC266" s="293"/>
      <c r="CD266" s="293"/>
      <c r="CE266" s="293"/>
      <c r="CF266" s="293"/>
      <c r="CG266" s="293"/>
      <c r="CH266" s="293"/>
      <c r="CI266" s="293"/>
      <c r="CJ266" s="294" t="s">
        <v>1223</v>
      </c>
      <c r="CK266" s="294"/>
      <c r="CL266" s="294"/>
      <c r="CM266" s="294"/>
      <c r="CN266" s="294"/>
      <c r="CO266" s="295"/>
      <c r="CP266" s="295"/>
      <c r="CQ266" s="295"/>
      <c r="CR266" s="296"/>
      <c r="CS266" s="297"/>
      <c r="CT266" s="297"/>
      <c r="CU266" s="297"/>
      <c r="CV266" s="297"/>
      <c r="CW266" s="297"/>
      <c r="CX266" s="297"/>
      <c r="CY266" s="297"/>
      <c r="CZ266" s="297"/>
      <c r="DA266" s="297"/>
      <c r="DB266" s="295" t="s">
        <v>1808</v>
      </c>
      <c r="DC266" s="295">
        <v>1</v>
      </c>
      <c r="DD266" s="295"/>
      <c r="DE266" s="295"/>
    </row>
    <row r="267" spans="1:109" ht="21" customHeight="1" thickTop="1" thickBot="1">
      <c r="A267" s="299">
        <v>265</v>
      </c>
      <c r="B267" s="295" t="s">
        <v>1553</v>
      </c>
      <c r="C267" s="301" t="s">
        <v>586</v>
      </c>
      <c r="D267" s="431" t="s">
        <v>42</v>
      </c>
      <c r="E267" s="432" t="s">
        <v>79</v>
      </c>
      <c r="F267" s="433">
        <f>9-LEN(E267)-LEN(SUBSTITUTE(E267,"★",""))</f>
        <v>3</v>
      </c>
      <c r="G267" s="305" t="s">
        <v>76</v>
      </c>
      <c r="H267" s="434" t="s">
        <v>407</v>
      </c>
      <c r="I267" s="435">
        <v>40</v>
      </c>
      <c r="J267" s="435">
        <v>45</v>
      </c>
      <c r="K267" s="435">
        <v>60</v>
      </c>
      <c r="L267" s="435">
        <v>70</v>
      </c>
      <c r="M267" s="435">
        <v>85</v>
      </c>
      <c r="N267" s="436">
        <f t="shared" si="986"/>
        <v>300</v>
      </c>
      <c r="O267" s="393">
        <v>4969</v>
      </c>
      <c r="P267" s="446">
        <v>490.6</v>
      </c>
      <c r="Q267" s="447">
        <v>82.51</v>
      </c>
      <c r="R267" s="447">
        <v>48.77</v>
      </c>
      <c r="S267" s="447">
        <v>62.04</v>
      </c>
      <c r="T267" s="447">
        <v>5.17</v>
      </c>
      <c r="U267" s="437">
        <v>23000</v>
      </c>
      <c r="V267" s="438">
        <f>VLOOKUP($U267,计算辅助页面!$Z$5:$AM$26,COLUMN()-20,0)</f>
        <v>37500</v>
      </c>
      <c r="W267" s="438">
        <f>VLOOKUP($U267,计算辅助页面!$Z$5:$AM$26,COLUMN()-20,0)</f>
        <v>60000</v>
      </c>
      <c r="X267" s="436">
        <f>VLOOKUP($U267,计算辅助页面!$Z$5:$AM$26,COLUMN()-20,0)</f>
        <v>90000</v>
      </c>
      <c r="Y267" s="436">
        <f>VLOOKUP($U267,计算辅助页面!$Z$5:$AM$26,COLUMN()-20,0)</f>
        <v>130000</v>
      </c>
      <c r="Z267" s="439">
        <f>VLOOKUP($U267,计算辅助页面!$Z$5:$AM$26,COLUMN()-20,0)</f>
        <v>182000</v>
      </c>
      <c r="AA267" s="436">
        <f>VLOOKUP($U267,计算辅助页面!$Z$5:$AM$26,COLUMN()-20,0)</f>
        <v>255000</v>
      </c>
      <c r="AB267" s="436">
        <f>VLOOKUP($U267,计算辅助页面!$Z$5:$AM$26,COLUMN()-20,0)</f>
        <v>356500</v>
      </c>
      <c r="AC267" s="436">
        <f>VLOOKUP($U267,计算辅助页面!$Z$5:$AM$26,COLUMN()-20,0)</f>
        <v>499500</v>
      </c>
      <c r="AD267" s="436">
        <f>VLOOKUP($U267,计算辅助页面!$Z$5:$AM$26,COLUMN()-20,0)</f>
        <v>699000</v>
      </c>
      <c r="AE267" s="436">
        <f>VLOOKUP($U267,计算辅助页面!$Z$5:$AM$26,COLUMN()-20,0)</f>
        <v>979000</v>
      </c>
      <c r="AF267" s="436">
        <f>VLOOKUP($U267,计算辅助页面!$Z$5:$AM$26,COLUMN()-20,0)</f>
        <v>1370000</v>
      </c>
      <c r="AG267" s="436">
        <f>VLOOKUP($U267,计算辅助页面!$Z$5:$AM$26,COLUMN()-20,0)</f>
        <v>2250000</v>
      </c>
      <c r="AH267" s="440">
        <f>VLOOKUP($U267,计算辅助页面!$Z$5:$AM$26,COLUMN()-20,0)</f>
        <v>27726000</v>
      </c>
      <c r="AI267" s="468">
        <v>45000</v>
      </c>
      <c r="AJ267" s="442">
        <f>VLOOKUP(D267&amp;E267,计算辅助页面!$V$5:$Y$18,2,0)</f>
        <v>7</v>
      </c>
      <c r="AK267" s="443">
        <f t="shared" si="927"/>
        <v>90000</v>
      </c>
      <c r="AL267" s="443">
        <f>VLOOKUP(D267&amp;E267,计算辅助页面!$V$5:$Y$18,3,0)</f>
        <v>5</v>
      </c>
      <c r="AM267" s="444">
        <f t="shared" si="928"/>
        <v>270000</v>
      </c>
      <c r="AN267" s="444">
        <f>VLOOKUP(D267&amp;E267,计算辅助页面!$V$5:$Y$18,4,0)</f>
        <v>4</v>
      </c>
      <c r="AO267" s="440">
        <f t="shared" si="929"/>
        <v>7380000</v>
      </c>
      <c r="AP267" s="445">
        <f t="shared" si="874"/>
        <v>35106000</v>
      </c>
      <c r="AQ267" s="288" t="s">
        <v>1000</v>
      </c>
      <c r="AR267" s="289" t="str">
        <f t="shared" si="930"/>
        <v>Tuatara🔑</v>
      </c>
      <c r="AS267" s="290" t="s">
        <v>928</v>
      </c>
      <c r="AT267" s="291" t="s">
        <v>681</v>
      </c>
      <c r="AU267" s="427" t="s">
        <v>703</v>
      </c>
      <c r="AW267" s="292">
        <v>516</v>
      </c>
      <c r="AY267" s="292">
        <v>600</v>
      </c>
      <c r="AZ267" s="292" t="s">
        <v>1112</v>
      </c>
      <c r="BA267" s="477">
        <f>BF267-O267</f>
        <v>132</v>
      </c>
      <c r="BB267" s="476">
        <f>BK267</f>
        <v>0.89999999999997726</v>
      </c>
      <c r="BC267" s="472">
        <f t="shared" ref="BC267" si="1000">BL267</f>
        <v>0.8399999999999892</v>
      </c>
      <c r="BD267" s="472">
        <f t="shared" ref="BD267" si="1001">BM267</f>
        <v>0.69999999999999574</v>
      </c>
      <c r="BE267" s="472">
        <f t="shared" ref="BE267" si="1002">BN267</f>
        <v>2.5500000000000043</v>
      </c>
      <c r="BF267" s="474">
        <v>5101</v>
      </c>
      <c r="BG267" s="476">
        <v>491.5</v>
      </c>
      <c r="BH267" s="480">
        <v>83.35</v>
      </c>
      <c r="BI267" s="480">
        <v>49.47</v>
      </c>
      <c r="BJ267" s="480">
        <v>64.59</v>
      </c>
      <c r="BK267" s="473">
        <f t="shared" si="843"/>
        <v>0.89999999999997726</v>
      </c>
      <c r="BL267" s="473">
        <f t="shared" si="844"/>
        <v>0.8399999999999892</v>
      </c>
      <c r="BM267" s="473">
        <f t="shared" si="845"/>
        <v>0.69999999999999574</v>
      </c>
      <c r="BN267" s="473">
        <f t="shared" si="846"/>
        <v>2.5500000000000043</v>
      </c>
      <c r="BO267" s="483">
        <v>5</v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>
        <v>1</v>
      </c>
      <c r="CD267" s="293">
        <v>1</v>
      </c>
      <c r="CE267" s="293"/>
      <c r="CF267" s="293"/>
      <c r="CG267" s="293"/>
      <c r="CH267" s="293"/>
      <c r="CI267" s="293"/>
      <c r="CJ267" s="294" t="s">
        <v>586</v>
      </c>
      <c r="CK267" s="294"/>
      <c r="CL267" s="294"/>
      <c r="CM267" s="294"/>
      <c r="CN267" s="294"/>
      <c r="CO267" s="295"/>
      <c r="CP267" s="295"/>
      <c r="CQ267" s="295"/>
      <c r="CR267" s="296">
        <v>482.8</v>
      </c>
      <c r="CS267" s="297">
        <v>74.8</v>
      </c>
      <c r="CT267" s="297">
        <v>42.34</v>
      </c>
      <c r="CU267" s="297">
        <v>38.72</v>
      </c>
      <c r="CV267" s="297">
        <f>P267-CR267</f>
        <v>7.8000000000000114</v>
      </c>
      <c r="CW267" s="297">
        <f>Q267-CS267</f>
        <v>7.710000000000008</v>
      </c>
      <c r="CX267" s="297">
        <f>R267-CT267</f>
        <v>6.43</v>
      </c>
      <c r="CY267" s="297">
        <f>S267-CU267</f>
        <v>23.32</v>
      </c>
      <c r="CZ267" s="297">
        <f>SUM(CV267:CY267)</f>
        <v>45.260000000000019</v>
      </c>
      <c r="DA267" s="297">
        <f>0.32*(P267-CR267)+1.75*(Q267-CS267)+1.13*(R267-CT267)+1.28*(S267-CU267)</f>
        <v>53.104000000000021</v>
      </c>
      <c r="DB267" s="295" t="s">
        <v>1808</v>
      </c>
      <c r="DC267" s="295">
        <v>1</v>
      </c>
      <c r="DD267" s="295"/>
      <c r="DE267" s="295"/>
    </row>
    <row r="268" spans="1:109" ht="21" customHeight="1" thickTop="1" thickBot="1">
      <c r="A268" s="268">
        <v>266</v>
      </c>
      <c r="B268" s="295" t="s">
        <v>1194</v>
      </c>
      <c r="C268" s="301" t="s">
        <v>1197</v>
      </c>
      <c r="D268" s="431" t="s">
        <v>42</v>
      </c>
      <c r="E268" s="432" t="s">
        <v>79</v>
      </c>
      <c r="F268" s="433"/>
      <c r="G268" s="328"/>
      <c r="H268" s="434">
        <v>85</v>
      </c>
      <c r="I268" s="320">
        <v>25</v>
      </c>
      <c r="J268" s="320">
        <v>29</v>
      </c>
      <c r="K268" s="320">
        <v>38</v>
      </c>
      <c r="L268" s="320">
        <v>54</v>
      </c>
      <c r="M268" s="320">
        <v>69</v>
      </c>
      <c r="N268" s="333">
        <f t="shared" si="986"/>
        <v>300</v>
      </c>
      <c r="O268" s="393">
        <v>4977</v>
      </c>
      <c r="P268" s="446">
        <v>445.8</v>
      </c>
      <c r="Q268" s="447">
        <v>86.33</v>
      </c>
      <c r="R268" s="447">
        <v>61.08</v>
      </c>
      <c r="S268" s="447">
        <v>29.38</v>
      </c>
      <c r="T268" s="447"/>
      <c r="U268" s="377"/>
      <c r="V268" s="438"/>
      <c r="W268" s="438"/>
      <c r="X268" s="436"/>
      <c r="Y268" s="436"/>
      <c r="Z268" s="439"/>
      <c r="AA268" s="436"/>
      <c r="AB268" s="436"/>
      <c r="AC268" s="436"/>
      <c r="AD268" s="436"/>
      <c r="AE268" s="436"/>
      <c r="AF268" s="436"/>
      <c r="AG268" s="436"/>
      <c r="AH268" s="440"/>
      <c r="AI268" s="468"/>
      <c r="AJ268" s="442">
        <f>VLOOKUP(D268&amp;E268,计算辅助页面!$V$5:$Y$18,2,0)</f>
        <v>7</v>
      </c>
      <c r="AK268" s="443" t="str">
        <f t="shared" si="927"/>
        <v/>
      </c>
      <c r="AL268" s="443">
        <f>VLOOKUP(D268&amp;E268,计算辅助页面!$V$5:$Y$18,3,0)</f>
        <v>5</v>
      </c>
      <c r="AM268" s="444" t="str">
        <f t="shared" si="928"/>
        <v/>
      </c>
      <c r="AN268" s="444">
        <f>VLOOKUP(D268&amp;E268,计算辅助页面!$V$5:$Y$18,4,0)</f>
        <v>4</v>
      </c>
      <c r="AO268" s="440" t="str">
        <f t="shared" si="929"/>
        <v/>
      </c>
      <c r="AP268" s="445"/>
      <c r="AQ268" s="288" t="s">
        <v>569</v>
      </c>
      <c r="AR268" s="289" t="str">
        <f t="shared" si="930"/>
        <v>Lykan Security</v>
      </c>
      <c r="AS268" s="290" t="s">
        <v>1167</v>
      </c>
      <c r="AT268" s="291" t="s">
        <v>1195</v>
      </c>
      <c r="AU268" s="427" t="s">
        <v>703</v>
      </c>
      <c r="AW268" s="292">
        <v>469</v>
      </c>
      <c r="AY268" s="292">
        <v>580</v>
      </c>
      <c r="AZ268" s="292" t="s">
        <v>1185</v>
      </c>
      <c r="BK268" s="473" t="str">
        <f t="shared" si="843"/>
        <v/>
      </c>
      <c r="BL268" s="473" t="str">
        <f t="shared" si="844"/>
        <v/>
      </c>
      <c r="BM268" s="473" t="str">
        <f t="shared" si="845"/>
        <v/>
      </c>
      <c r="BN268" s="473" t="str">
        <f t="shared" si="846"/>
        <v/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/>
      <c r="CA268" s="293"/>
      <c r="CB268" s="293">
        <v>1</v>
      </c>
      <c r="CC268" s="293"/>
      <c r="CD268" s="293"/>
      <c r="CE268" s="293"/>
      <c r="CF268" s="293"/>
      <c r="CG268" s="293"/>
      <c r="CH268" s="293"/>
      <c r="CI268" s="293"/>
      <c r="CJ268" s="294" t="s">
        <v>1722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/>
      <c r="DC268" s="295"/>
      <c r="DD268" s="295"/>
      <c r="DE268" s="295"/>
    </row>
    <row r="269" spans="1:109" ht="21" customHeight="1" thickTop="1" thickBot="1">
      <c r="A269" s="299">
        <v>267</v>
      </c>
      <c r="B269" s="295" t="s">
        <v>1554</v>
      </c>
      <c r="C269" s="301" t="s">
        <v>1374</v>
      </c>
      <c r="D269" s="431" t="s">
        <v>42</v>
      </c>
      <c r="E269" s="432" t="s">
        <v>79</v>
      </c>
      <c r="F269" s="433"/>
      <c r="G269" s="328"/>
      <c r="H269" s="434" t="s">
        <v>407</v>
      </c>
      <c r="I269" s="435">
        <v>40</v>
      </c>
      <c r="J269" s="435">
        <v>45</v>
      </c>
      <c r="K269" s="435">
        <v>60</v>
      </c>
      <c r="L269" s="435">
        <v>70</v>
      </c>
      <c r="M269" s="435">
        <v>85</v>
      </c>
      <c r="N269" s="436">
        <f t="shared" si="986"/>
        <v>300</v>
      </c>
      <c r="O269" s="393">
        <v>4983</v>
      </c>
      <c r="P269" s="446">
        <v>453.6</v>
      </c>
      <c r="Q269" s="447">
        <v>83.27</v>
      </c>
      <c r="R269" s="447">
        <v>60.63</v>
      </c>
      <c r="S269" s="447">
        <v>41.7</v>
      </c>
      <c r="T269" s="447">
        <v>4</v>
      </c>
      <c r="U269" s="311">
        <v>23000</v>
      </c>
      <c r="V269" s="438">
        <f>VLOOKUP($U269,计算辅助页面!$Z$5:$AM$26,COLUMN()-20,0)</f>
        <v>37500</v>
      </c>
      <c r="W269" s="438">
        <f>VLOOKUP($U269,计算辅助页面!$Z$5:$AM$26,COLUMN()-20,0)</f>
        <v>60000</v>
      </c>
      <c r="X269" s="436">
        <f>VLOOKUP($U269,计算辅助页面!$Z$5:$AM$26,COLUMN()-20,0)</f>
        <v>90000</v>
      </c>
      <c r="Y269" s="436">
        <f>VLOOKUP($U269,计算辅助页面!$Z$5:$AM$26,COLUMN()-20,0)</f>
        <v>130000</v>
      </c>
      <c r="Z269" s="439">
        <f>VLOOKUP($U269,计算辅助页面!$Z$5:$AM$26,COLUMN()-20,0)</f>
        <v>182000</v>
      </c>
      <c r="AA269" s="436">
        <f>VLOOKUP($U269,计算辅助页面!$Z$5:$AM$26,COLUMN()-20,0)</f>
        <v>255000</v>
      </c>
      <c r="AB269" s="436">
        <f>VLOOKUP($U269,计算辅助页面!$Z$5:$AM$26,COLUMN()-20,0)</f>
        <v>356500</v>
      </c>
      <c r="AC269" s="436">
        <f>VLOOKUP($U269,计算辅助页面!$Z$5:$AM$26,COLUMN()-20,0)</f>
        <v>499500</v>
      </c>
      <c r="AD269" s="436">
        <f>VLOOKUP($U269,计算辅助页面!$Z$5:$AM$26,COLUMN()-20,0)</f>
        <v>699000</v>
      </c>
      <c r="AE269" s="436">
        <f>VLOOKUP($U269,计算辅助页面!$Z$5:$AM$26,COLUMN()-20,0)</f>
        <v>979000</v>
      </c>
      <c r="AF269" s="436">
        <f>VLOOKUP($U269,计算辅助页面!$Z$5:$AM$26,COLUMN()-20,0)</f>
        <v>1370000</v>
      </c>
      <c r="AG269" s="436">
        <f>VLOOKUP($U269,计算辅助页面!$Z$5:$AM$26,COLUMN()-20,0)</f>
        <v>2250000</v>
      </c>
      <c r="AH269" s="440">
        <f>VLOOKUP($U269,计算辅助页面!$Z$5:$AM$26,COLUMN()-20,0)</f>
        <v>27726000</v>
      </c>
      <c r="AI269" s="441">
        <v>90000</v>
      </c>
      <c r="AJ269" s="442">
        <f>VLOOKUP(D269&amp;E269,计算辅助页面!$V$5:$Y$18,2,0)</f>
        <v>7</v>
      </c>
      <c r="AK269" s="443">
        <f t="shared" si="927"/>
        <v>180000</v>
      </c>
      <c r="AL269" s="443">
        <f>VLOOKUP(D269&amp;E269,计算辅助页面!$V$5:$Y$18,3,0)</f>
        <v>5</v>
      </c>
      <c r="AM269" s="444">
        <f t="shared" si="928"/>
        <v>540000</v>
      </c>
      <c r="AN269" s="444">
        <f>VLOOKUP(D269&amp;E269,计算辅助页面!$V$5:$Y$18,4,0)</f>
        <v>4</v>
      </c>
      <c r="AO269" s="440">
        <f t="shared" si="929"/>
        <v>14760000</v>
      </c>
      <c r="AP269" s="445">
        <f t="shared" ref="AP269:AP282" si="1003">IF(AND(AH269,AO269),AO269+AH269,"")</f>
        <v>42486000</v>
      </c>
      <c r="AQ269" s="288" t="s">
        <v>712</v>
      </c>
      <c r="AR269" s="289" t="str">
        <f t="shared" si="930"/>
        <v>Chiron Super Sport 300+🔑</v>
      </c>
      <c r="AS269" s="290" t="s">
        <v>1372</v>
      </c>
      <c r="AT269" s="291" t="s">
        <v>1675</v>
      </c>
      <c r="AU269" s="427" t="s">
        <v>703</v>
      </c>
      <c r="AW269" s="292">
        <v>478</v>
      </c>
      <c r="AY269" s="292">
        <v>584</v>
      </c>
      <c r="AZ269" s="292" t="s">
        <v>1112</v>
      </c>
      <c r="BA269" s="477">
        <v>133</v>
      </c>
      <c r="BB269" s="476">
        <v>1.5</v>
      </c>
      <c r="BC269" s="472">
        <v>0.53</v>
      </c>
      <c r="BD269" s="472">
        <v>2.08</v>
      </c>
      <c r="BE269" s="472">
        <v>1.84</v>
      </c>
      <c r="BF269" s="474">
        <f>BA269+O269</f>
        <v>5116</v>
      </c>
      <c r="BG269" s="476">
        <f t="shared" ref="BG269" si="1004">BB269+P269</f>
        <v>455.1</v>
      </c>
      <c r="BH269" s="480">
        <f t="shared" ref="BH269" si="1005">BC269+Q269</f>
        <v>83.8</v>
      </c>
      <c r="BI269" s="480">
        <f t="shared" ref="BI269" si="1006">BD269+R269</f>
        <v>62.71</v>
      </c>
      <c r="BJ269" s="480">
        <f t="shared" ref="BJ269" si="1007">BE269+S269</f>
        <v>43.540000000000006</v>
      </c>
      <c r="BK269" s="473">
        <f t="shared" si="843"/>
        <v>1.5</v>
      </c>
      <c r="BL269" s="473">
        <f t="shared" si="844"/>
        <v>0.53000000000000114</v>
      </c>
      <c r="BM269" s="473">
        <f t="shared" si="845"/>
        <v>2.0799999999999983</v>
      </c>
      <c r="BN269" s="473">
        <f t="shared" si="846"/>
        <v>1.8400000000000034</v>
      </c>
      <c r="BO269" s="483">
        <v>12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>
        <v>1</v>
      </c>
      <c r="CD269" s="293"/>
      <c r="CE269" s="293"/>
      <c r="CF269" s="293"/>
      <c r="CG269" s="293"/>
      <c r="CH269" s="293"/>
      <c r="CI269" s="293"/>
      <c r="CJ269" s="294" t="s">
        <v>1620</v>
      </c>
      <c r="CK269" s="294"/>
      <c r="CL269" s="294"/>
      <c r="CM269" s="294"/>
      <c r="CN269" s="294"/>
      <c r="CO269" s="295"/>
      <c r="CP269" s="295"/>
      <c r="CQ269" s="295"/>
      <c r="CR269" s="296"/>
      <c r="CS269" s="297"/>
      <c r="CT269" s="297"/>
      <c r="CU269" s="297"/>
      <c r="CV269" s="297"/>
      <c r="CW269" s="297"/>
      <c r="CX269" s="297"/>
      <c r="CY269" s="297"/>
      <c r="CZ269" s="297"/>
      <c r="DA269" s="297"/>
      <c r="DB269" s="295"/>
      <c r="DC269" s="295"/>
      <c r="DD269" s="295"/>
      <c r="DE269" s="295"/>
    </row>
    <row r="270" spans="1:109" ht="21" customHeight="1" thickTop="1" thickBot="1">
      <c r="A270" s="299">
        <v>268</v>
      </c>
      <c r="B270" s="295" t="s">
        <v>1555</v>
      </c>
      <c r="C270" s="301" t="s">
        <v>1295</v>
      </c>
      <c r="D270" s="431" t="s">
        <v>42</v>
      </c>
      <c r="E270" s="432" t="s">
        <v>79</v>
      </c>
      <c r="F270" s="433"/>
      <c r="G270" s="328"/>
      <c r="H270" s="434" t="s">
        <v>407</v>
      </c>
      <c r="I270" s="435">
        <v>40</v>
      </c>
      <c r="J270" s="435">
        <v>45</v>
      </c>
      <c r="K270" s="435">
        <v>60</v>
      </c>
      <c r="L270" s="435">
        <v>70</v>
      </c>
      <c r="M270" s="435">
        <v>85</v>
      </c>
      <c r="N270" s="436">
        <f t="shared" si="986"/>
        <v>300</v>
      </c>
      <c r="O270" s="393">
        <v>4998</v>
      </c>
      <c r="P270" s="446">
        <v>412.2</v>
      </c>
      <c r="Q270" s="447">
        <v>79.400000000000006</v>
      </c>
      <c r="R270" s="447">
        <v>79.09</v>
      </c>
      <c r="S270" s="447">
        <v>71.510000000000005</v>
      </c>
      <c r="T270" s="447">
        <v>6.4</v>
      </c>
      <c r="U270" s="311">
        <v>23000</v>
      </c>
      <c r="V270" s="438">
        <f>VLOOKUP($U270,计算辅助页面!$Z$5:$AM$26,COLUMN()-20,0)</f>
        <v>37500</v>
      </c>
      <c r="W270" s="438">
        <f>VLOOKUP($U270,计算辅助页面!$Z$5:$AM$26,COLUMN()-20,0)</f>
        <v>60000</v>
      </c>
      <c r="X270" s="436">
        <f>VLOOKUP($U270,计算辅助页面!$Z$5:$AM$26,COLUMN()-20,0)</f>
        <v>90000</v>
      </c>
      <c r="Y270" s="436">
        <f>VLOOKUP($U270,计算辅助页面!$Z$5:$AM$26,COLUMN()-20,0)</f>
        <v>130000</v>
      </c>
      <c r="Z270" s="439">
        <f>VLOOKUP($U270,计算辅助页面!$Z$5:$AM$26,COLUMN()-20,0)</f>
        <v>182000</v>
      </c>
      <c r="AA270" s="436">
        <f>VLOOKUP($U270,计算辅助页面!$Z$5:$AM$26,COLUMN()-20,0)</f>
        <v>255000</v>
      </c>
      <c r="AB270" s="436">
        <f>VLOOKUP($U270,计算辅助页面!$Z$5:$AM$26,COLUMN()-20,0)</f>
        <v>356500</v>
      </c>
      <c r="AC270" s="436">
        <f>VLOOKUP($U270,计算辅助页面!$Z$5:$AM$26,COLUMN()-20,0)</f>
        <v>499500</v>
      </c>
      <c r="AD270" s="436">
        <f>VLOOKUP($U270,计算辅助页面!$Z$5:$AM$26,COLUMN()-20,0)</f>
        <v>699000</v>
      </c>
      <c r="AE270" s="436">
        <f>VLOOKUP($U270,计算辅助页面!$Z$5:$AM$26,COLUMN()-20,0)</f>
        <v>979000</v>
      </c>
      <c r="AF270" s="436">
        <f>VLOOKUP($U270,计算辅助页面!$Z$5:$AM$26,COLUMN()-20,0)</f>
        <v>1370000</v>
      </c>
      <c r="AG270" s="436">
        <f>VLOOKUP($U270,计算辅助页面!$Z$5:$AM$26,COLUMN()-20,0)</f>
        <v>2250000</v>
      </c>
      <c r="AH270" s="440">
        <f>VLOOKUP($U270,计算辅助页面!$Z$5:$AM$26,COLUMN()-20,0)</f>
        <v>27726000</v>
      </c>
      <c r="AI270" s="441">
        <v>90000</v>
      </c>
      <c r="AJ270" s="442">
        <f>VLOOKUP(D270&amp;E270,计算辅助页面!$V$5:$Y$18,2,0)</f>
        <v>7</v>
      </c>
      <c r="AK270" s="443">
        <f t="shared" si="927"/>
        <v>180000</v>
      </c>
      <c r="AL270" s="443">
        <f>VLOOKUP(D270&amp;E270,计算辅助页面!$V$5:$Y$18,3,0)</f>
        <v>5</v>
      </c>
      <c r="AM270" s="444">
        <f t="shared" si="928"/>
        <v>540000</v>
      </c>
      <c r="AN270" s="444">
        <f>VLOOKUP(D270&amp;E270,计算辅助页面!$V$5:$Y$18,4,0)</f>
        <v>4</v>
      </c>
      <c r="AO270" s="440">
        <f t="shared" si="929"/>
        <v>14760000</v>
      </c>
      <c r="AP270" s="445">
        <f t="shared" si="1003"/>
        <v>42486000</v>
      </c>
      <c r="AQ270" s="288" t="s">
        <v>570</v>
      </c>
      <c r="AR270" s="289" t="str">
        <f t="shared" si="930"/>
        <v>CCXR🔑</v>
      </c>
      <c r="AS270" s="290" t="s">
        <v>1278</v>
      </c>
      <c r="AT270" s="291" t="s">
        <v>1296</v>
      </c>
      <c r="AU270" s="427" t="s">
        <v>703</v>
      </c>
      <c r="AW270" s="292">
        <v>432</v>
      </c>
      <c r="AY270" s="292">
        <v>563</v>
      </c>
      <c r="AZ270" s="292" t="s">
        <v>1300</v>
      </c>
      <c r="BA270" s="477">
        <v>133</v>
      </c>
      <c r="BB270" s="476">
        <v>1.3</v>
      </c>
      <c r="BC270" s="472">
        <v>0.8</v>
      </c>
      <c r="BD270" s="472">
        <v>2.4500000000000002</v>
      </c>
      <c r="BE270" s="472">
        <v>1.96</v>
      </c>
      <c r="BF270" s="474">
        <f>BA270+O270</f>
        <v>5131</v>
      </c>
      <c r="BG270" s="476">
        <f t="shared" ref="BG270" si="1008">BB270+P270</f>
        <v>413.5</v>
      </c>
      <c r="BH270" s="480">
        <f t="shared" ref="BH270" si="1009">BC270+Q270</f>
        <v>80.2</v>
      </c>
      <c r="BI270" s="480">
        <f t="shared" ref="BI270" si="1010">BD270+R270</f>
        <v>81.540000000000006</v>
      </c>
      <c r="BJ270" s="480">
        <f t="shared" ref="BJ270" si="1011">BE270+S270</f>
        <v>73.47</v>
      </c>
      <c r="BK270" s="473">
        <f t="shared" si="843"/>
        <v>1.3000000000000114</v>
      </c>
      <c r="BL270" s="473">
        <f t="shared" si="844"/>
        <v>0.79999999999999716</v>
      </c>
      <c r="BM270" s="473">
        <f t="shared" si="845"/>
        <v>2.4500000000000028</v>
      </c>
      <c r="BN270" s="473">
        <f t="shared" si="846"/>
        <v>1.9599999999999937</v>
      </c>
      <c r="BO270" s="483">
        <v>12</v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>
        <v>1</v>
      </c>
      <c r="CA270" s="293"/>
      <c r="CB270" s="293"/>
      <c r="CC270" s="293">
        <v>1</v>
      </c>
      <c r="CD270" s="293"/>
      <c r="CE270" s="293"/>
      <c r="CF270" s="293"/>
      <c r="CG270" s="293"/>
      <c r="CH270" s="293"/>
      <c r="CI270" s="293"/>
      <c r="CJ270" s="294" t="s">
        <v>1303</v>
      </c>
      <c r="CK270" s="294"/>
      <c r="CL270" s="294"/>
      <c r="CM270" s="294"/>
      <c r="CN270" s="294"/>
      <c r="CO270" s="295"/>
      <c r="CP270" s="295"/>
      <c r="CQ270" s="295"/>
      <c r="CR270" s="296"/>
      <c r="CS270" s="297"/>
      <c r="CT270" s="297"/>
      <c r="CU270" s="297"/>
      <c r="CV270" s="297"/>
      <c r="CW270" s="297"/>
      <c r="CX270" s="297"/>
      <c r="CY270" s="297"/>
      <c r="CZ270" s="297"/>
      <c r="DA270" s="297"/>
      <c r="DB270" s="295" t="s">
        <v>1808</v>
      </c>
      <c r="DC270" s="295">
        <v>1</v>
      </c>
      <c r="DD270" s="295"/>
      <c r="DE270" s="295"/>
    </row>
    <row r="271" spans="1:109" ht="21" customHeight="1" thickTop="1" thickBot="1">
      <c r="A271" s="268">
        <v>269</v>
      </c>
      <c r="B271" s="295" t="s">
        <v>1556</v>
      </c>
      <c r="C271" s="301" t="s">
        <v>711</v>
      </c>
      <c r="D271" s="431" t="s">
        <v>42</v>
      </c>
      <c r="E271" s="432" t="s">
        <v>79</v>
      </c>
      <c r="F271" s="433">
        <f>9-LEN(E271)-LEN(SUBSTITUTE(E271,"★",""))</f>
        <v>3</v>
      </c>
      <c r="G271" s="305" t="s">
        <v>76</v>
      </c>
      <c r="H271" s="434" t="s">
        <v>407</v>
      </c>
      <c r="I271" s="435">
        <v>40</v>
      </c>
      <c r="J271" s="435">
        <v>45</v>
      </c>
      <c r="K271" s="435">
        <v>60</v>
      </c>
      <c r="L271" s="435">
        <v>70</v>
      </c>
      <c r="M271" s="435">
        <v>85</v>
      </c>
      <c r="N271" s="436">
        <f t="shared" si="986"/>
        <v>300</v>
      </c>
      <c r="O271" s="393">
        <v>5041</v>
      </c>
      <c r="P271" s="446">
        <v>443.4</v>
      </c>
      <c r="Q271" s="447">
        <v>84.89</v>
      </c>
      <c r="R271" s="447">
        <v>54.63</v>
      </c>
      <c r="S271" s="447">
        <v>63.79</v>
      </c>
      <c r="T271" s="447"/>
      <c r="U271" s="311">
        <v>23000</v>
      </c>
      <c r="V271" s="438">
        <f>VLOOKUP($U271,计算辅助页面!$Z$5:$AM$26,COLUMN()-20,0)</f>
        <v>37500</v>
      </c>
      <c r="W271" s="438">
        <f>VLOOKUP($U271,计算辅助页面!$Z$5:$AM$26,COLUMN()-20,0)</f>
        <v>60000</v>
      </c>
      <c r="X271" s="436">
        <f>VLOOKUP($U271,计算辅助页面!$Z$5:$AM$26,COLUMN()-20,0)</f>
        <v>90000</v>
      </c>
      <c r="Y271" s="436">
        <f>VLOOKUP($U271,计算辅助页面!$Z$5:$AM$26,COLUMN()-20,0)</f>
        <v>130000</v>
      </c>
      <c r="Z271" s="439">
        <f>VLOOKUP($U271,计算辅助页面!$Z$5:$AM$26,COLUMN()-20,0)</f>
        <v>182000</v>
      </c>
      <c r="AA271" s="436">
        <f>VLOOKUP($U271,计算辅助页面!$Z$5:$AM$26,COLUMN()-20,0)</f>
        <v>255000</v>
      </c>
      <c r="AB271" s="436">
        <f>VLOOKUP($U271,计算辅助页面!$Z$5:$AM$26,COLUMN()-20,0)</f>
        <v>356500</v>
      </c>
      <c r="AC271" s="436">
        <f>VLOOKUP($U271,计算辅助页面!$Z$5:$AM$26,COLUMN()-20,0)</f>
        <v>499500</v>
      </c>
      <c r="AD271" s="436">
        <f>VLOOKUP($U271,计算辅助页面!$Z$5:$AM$26,COLUMN()-20,0)</f>
        <v>699000</v>
      </c>
      <c r="AE271" s="436">
        <f>VLOOKUP($U271,计算辅助页面!$Z$5:$AM$26,COLUMN()-20,0)</f>
        <v>979000</v>
      </c>
      <c r="AF271" s="436">
        <f>VLOOKUP($U271,计算辅助页面!$Z$5:$AM$26,COLUMN()-20,0)</f>
        <v>1370000</v>
      </c>
      <c r="AG271" s="436">
        <f>VLOOKUP($U271,计算辅助页面!$Z$5:$AM$26,COLUMN()-20,0)</f>
        <v>2250000</v>
      </c>
      <c r="AH271" s="440">
        <f>VLOOKUP($U271,计算辅助页面!$Z$5:$AM$26,COLUMN()-20,0)</f>
        <v>27726000</v>
      </c>
      <c r="AI271" s="441">
        <v>90000</v>
      </c>
      <c r="AJ271" s="442">
        <f>VLOOKUP(D271&amp;E271,计算辅助页面!$V$5:$Y$18,2,0)</f>
        <v>7</v>
      </c>
      <c r="AK271" s="443">
        <f t="shared" si="927"/>
        <v>180000</v>
      </c>
      <c r="AL271" s="443">
        <f>VLOOKUP(D271&amp;E271,计算辅助页面!$V$5:$Y$18,3,0)</f>
        <v>5</v>
      </c>
      <c r="AM271" s="444">
        <f t="shared" si="928"/>
        <v>540000</v>
      </c>
      <c r="AN271" s="444">
        <f>VLOOKUP(D271&amp;E271,计算辅助页面!$V$5:$Y$18,4,0)</f>
        <v>4</v>
      </c>
      <c r="AO271" s="440">
        <f t="shared" si="929"/>
        <v>14760000</v>
      </c>
      <c r="AP271" s="445">
        <f t="shared" si="1003"/>
        <v>42486000</v>
      </c>
      <c r="AQ271" s="288" t="s">
        <v>712</v>
      </c>
      <c r="AR271" s="289" t="str">
        <f t="shared" si="930"/>
        <v>LA Voiture Noire🔑</v>
      </c>
      <c r="AS271" s="290" t="s">
        <v>714</v>
      </c>
      <c r="AT271" s="291" t="s">
        <v>857</v>
      </c>
      <c r="AU271" s="427" t="s">
        <v>703</v>
      </c>
      <c r="AW271" s="292">
        <v>467</v>
      </c>
      <c r="AY271" s="292">
        <v>579</v>
      </c>
      <c r="AZ271" s="292" t="s">
        <v>1185</v>
      </c>
      <c r="BK271" s="473" t="str">
        <f t="shared" si="843"/>
        <v/>
      </c>
      <c r="BL271" s="473" t="str">
        <f t="shared" si="844"/>
        <v/>
      </c>
      <c r="BM271" s="473" t="str">
        <f t="shared" si="845"/>
        <v/>
      </c>
      <c r="BN271" s="473" t="str">
        <f t="shared" si="846"/>
        <v/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>
        <v>1</v>
      </c>
      <c r="CC271" s="293">
        <v>1</v>
      </c>
      <c r="CD271" s="293">
        <v>1</v>
      </c>
      <c r="CE271" s="293"/>
      <c r="CF271" s="293"/>
      <c r="CG271" s="293"/>
      <c r="CH271" s="293"/>
      <c r="CI271" s="293"/>
      <c r="CJ271" s="294" t="s">
        <v>1557</v>
      </c>
      <c r="CK271" s="294"/>
      <c r="CL271" s="294"/>
      <c r="CM271" s="294"/>
      <c r="CN271" s="294"/>
      <c r="CO271" s="295"/>
      <c r="CP271" s="295"/>
      <c r="CQ271" s="295"/>
      <c r="CR271" s="296">
        <v>420</v>
      </c>
      <c r="CS271" s="297">
        <v>78.400000000000006</v>
      </c>
      <c r="CT271" s="297">
        <v>47.5</v>
      </c>
      <c r="CU271" s="297">
        <v>44</v>
      </c>
      <c r="CV271" s="297">
        <f>P271-CR271</f>
        <v>23.399999999999977</v>
      </c>
      <c r="CW271" s="297">
        <f>Q271-CS271</f>
        <v>6.4899999999999949</v>
      </c>
      <c r="CX271" s="297">
        <f>R271-CT271</f>
        <v>7.1300000000000026</v>
      </c>
      <c r="CY271" s="297">
        <f>S271-CU271</f>
        <v>19.79</v>
      </c>
      <c r="CZ271" s="297">
        <f>SUM(CV271:CY271)</f>
        <v>56.809999999999974</v>
      </c>
      <c r="DA271" s="297">
        <f>0.32*(P271-CR271)+1.75*(Q271-CS271)+1.13*(R271-CT271)+1.28*(S271-CU271)</f>
        <v>52.233599999999981</v>
      </c>
      <c r="DB271" s="295" t="s">
        <v>1808</v>
      </c>
      <c r="DC271" s="295">
        <v>1</v>
      </c>
      <c r="DD271" s="295"/>
      <c r="DE271" s="295"/>
    </row>
    <row r="272" spans="1:109" ht="21" customHeight="1" thickTop="1" thickBot="1">
      <c r="A272" s="299">
        <v>270</v>
      </c>
      <c r="B272" s="295" t="s">
        <v>1761</v>
      </c>
      <c r="C272" s="301" t="s">
        <v>1762</v>
      </c>
      <c r="D272" s="431" t="s">
        <v>42</v>
      </c>
      <c r="E272" s="432" t="s">
        <v>79</v>
      </c>
      <c r="F272" s="433"/>
      <c r="G272" s="328"/>
      <c r="H272" s="434">
        <v>85</v>
      </c>
      <c r="I272" s="320">
        <v>25</v>
      </c>
      <c r="J272" s="320">
        <v>29</v>
      </c>
      <c r="K272" s="320">
        <v>38</v>
      </c>
      <c r="L272" s="320">
        <v>54</v>
      </c>
      <c r="M272" s="320">
        <v>69</v>
      </c>
      <c r="N272" s="333">
        <f t="shared" ref="N272" si="1012">IF(COUNTBLANK(H272:M272),"",SUM(H272:M272))</f>
        <v>300</v>
      </c>
      <c r="O272" s="393">
        <v>5059</v>
      </c>
      <c r="P272" s="446">
        <v>423.4</v>
      </c>
      <c r="Q272" s="447">
        <v>89.07</v>
      </c>
      <c r="R272" s="447">
        <v>49.38</v>
      </c>
      <c r="S272" s="447">
        <v>51.51</v>
      </c>
      <c r="T272" s="447"/>
      <c r="U272" s="311">
        <v>23000</v>
      </c>
      <c r="V272" s="438">
        <f>VLOOKUP($U272,计算辅助页面!$Z$5:$AM$26,COLUMN()-20,0)</f>
        <v>37500</v>
      </c>
      <c r="W272" s="438">
        <f>VLOOKUP($U272,计算辅助页面!$Z$5:$AM$26,COLUMN()-20,0)</f>
        <v>60000</v>
      </c>
      <c r="X272" s="436">
        <f>VLOOKUP($U272,计算辅助页面!$Z$5:$AM$26,COLUMN()-20,0)</f>
        <v>90000</v>
      </c>
      <c r="Y272" s="436">
        <f>VLOOKUP($U272,计算辅助页面!$Z$5:$AM$26,COLUMN()-20,0)</f>
        <v>130000</v>
      </c>
      <c r="Z272" s="439">
        <f>VLOOKUP($U272,计算辅助页面!$Z$5:$AM$26,COLUMN()-20,0)</f>
        <v>182000</v>
      </c>
      <c r="AA272" s="436">
        <f>VLOOKUP($U272,计算辅助页面!$Z$5:$AM$26,COLUMN()-20,0)</f>
        <v>255000</v>
      </c>
      <c r="AB272" s="436">
        <f>VLOOKUP($U272,计算辅助页面!$Z$5:$AM$26,COLUMN()-20,0)</f>
        <v>356500</v>
      </c>
      <c r="AC272" s="436">
        <f>VLOOKUP($U272,计算辅助页面!$Z$5:$AM$26,COLUMN()-20,0)</f>
        <v>499500</v>
      </c>
      <c r="AD272" s="436">
        <f>VLOOKUP($U272,计算辅助页面!$Z$5:$AM$26,COLUMN()-20,0)</f>
        <v>699000</v>
      </c>
      <c r="AE272" s="436">
        <f>VLOOKUP($U272,计算辅助页面!$Z$5:$AM$26,COLUMN()-20,0)</f>
        <v>979000</v>
      </c>
      <c r="AF272" s="436">
        <f>VLOOKUP($U272,计算辅助页面!$Z$5:$AM$26,COLUMN()-20,0)</f>
        <v>1370000</v>
      </c>
      <c r="AG272" s="436">
        <f>VLOOKUP($U272,计算辅助页面!$Z$5:$AM$26,COLUMN()-20,0)</f>
        <v>2250000</v>
      </c>
      <c r="AH272" s="440">
        <f>VLOOKUP($U272,计算辅助页面!$Z$5:$AM$26,COLUMN()-20,0)</f>
        <v>27726000</v>
      </c>
      <c r="AI272" s="441">
        <v>90000</v>
      </c>
      <c r="AJ272" s="442">
        <f>VLOOKUP(D272&amp;E272,计算辅助页面!$V$5:$Y$18,2,0)</f>
        <v>7</v>
      </c>
      <c r="AK272" s="443">
        <f t="shared" ref="AK272" si="1013">IF(AI272,2*AI272,"")</f>
        <v>180000</v>
      </c>
      <c r="AL272" s="443">
        <f>VLOOKUP(D272&amp;E272,计算辅助页面!$V$5:$Y$18,3,0)</f>
        <v>5</v>
      </c>
      <c r="AM272" s="444">
        <f t="shared" ref="AM272" si="1014">IF(AN272="×",AN272,IF(AI272,6*AI272,""))</f>
        <v>540000</v>
      </c>
      <c r="AN272" s="444">
        <f>VLOOKUP(D272&amp;E272,计算辅助页面!$V$5:$Y$18,4,0)</f>
        <v>4</v>
      </c>
      <c r="AO272" s="440">
        <f t="shared" ref="AO272" si="1015">IF(AI272,IF(AN272="×",4*(AI272*AJ272+AK272*AL272),4*(AI272*AJ272+AK272*AL272+AM272*AN272)),"")</f>
        <v>14760000</v>
      </c>
      <c r="AP272" s="445">
        <f t="shared" ref="AP272" si="1016">IF(AND(AH272,AO272),AO272+AH272,"")</f>
        <v>42486000</v>
      </c>
      <c r="AQ272" s="288" t="s">
        <v>1763</v>
      </c>
      <c r="AR272" s="289" t="str">
        <f t="shared" si="930"/>
        <v>21C</v>
      </c>
      <c r="AS272" s="290" t="s">
        <v>1750</v>
      </c>
      <c r="AT272" s="291" t="s">
        <v>1764</v>
      </c>
      <c r="AU272" s="427" t="s">
        <v>703</v>
      </c>
      <c r="AZ272" s="292" t="s">
        <v>1112</v>
      </c>
      <c r="BA272" s="477">
        <v>134</v>
      </c>
      <c r="BB272" s="476">
        <v>1.8</v>
      </c>
      <c r="BC272" s="472">
        <v>0.57999999999999996</v>
      </c>
      <c r="BD272" s="472">
        <v>1.08</v>
      </c>
      <c r="BE272" s="472">
        <v>2.1800000000000002</v>
      </c>
      <c r="BF272" s="474">
        <f>BA272+O272</f>
        <v>5193</v>
      </c>
      <c r="BG272" s="476">
        <f t="shared" ref="BG272" si="1017">BB272+P272</f>
        <v>425.2</v>
      </c>
      <c r="BH272" s="480">
        <f t="shared" ref="BH272" si="1018">BC272+Q272</f>
        <v>89.649999999999991</v>
      </c>
      <c r="BI272" s="480">
        <f t="shared" ref="BI272" si="1019">BD272+R272</f>
        <v>50.46</v>
      </c>
      <c r="BJ272" s="480">
        <f t="shared" ref="BJ272" si="1020">BE272+S272</f>
        <v>53.69</v>
      </c>
      <c r="BK272" s="473">
        <f t="shared" si="843"/>
        <v>1.8000000000000114</v>
      </c>
      <c r="BL272" s="473">
        <f t="shared" si="844"/>
        <v>0.57999999999999829</v>
      </c>
      <c r="BM272" s="473">
        <f t="shared" si="845"/>
        <v>1.0799999999999983</v>
      </c>
      <c r="BN272" s="473">
        <f t="shared" si="846"/>
        <v>2.1799999999999997</v>
      </c>
      <c r="BO272" s="483">
        <v>9</v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>
        <v>1</v>
      </c>
      <c r="CA272" s="293"/>
      <c r="CB272" s="293"/>
      <c r="CC272" s="293"/>
      <c r="CD272" s="293"/>
      <c r="CE272" s="293"/>
      <c r="CF272" s="293"/>
      <c r="CG272" s="293"/>
      <c r="CH272" s="293"/>
      <c r="CI272" s="293"/>
      <c r="CJ272" s="294"/>
      <c r="CK272" s="294"/>
      <c r="CL272" s="294"/>
      <c r="CM272" s="294"/>
      <c r="CN272" s="294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/>
      <c r="DC272" s="295"/>
      <c r="DD272" s="295"/>
      <c r="DE272" s="295"/>
    </row>
    <row r="273" spans="1:109" ht="21" customHeight="1" thickTop="1" thickBot="1">
      <c r="A273" s="299">
        <v>271</v>
      </c>
      <c r="B273" s="295" t="s">
        <v>1558</v>
      </c>
      <c r="C273" s="301" t="s">
        <v>1370</v>
      </c>
      <c r="D273" s="431" t="s">
        <v>42</v>
      </c>
      <c r="E273" s="432" t="s">
        <v>79</v>
      </c>
      <c r="F273" s="433"/>
      <c r="G273" s="328"/>
      <c r="H273" s="434" t="s">
        <v>407</v>
      </c>
      <c r="I273" s="435">
        <v>40</v>
      </c>
      <c r="J273" s="435">
        <v>45</v>
      </c>
      <c r="K273" s="435">
        <v>60</v>
      </c>
      <c r="L273" s="435">
        <v>70</v>
      </c>
      <c r="M273" s="435">
        <v>85</v>
      </c>
      <c r="N273" s="436">
        <f t="shared" si="986"/>
        <v>300</v>
      </c>
      <c r="O273" s="393">
        <v>5082</v>
      </c>
      <c r="P273" s="446">
        <v>438.7</v>
      </c>
      <c r="Q273" s="447">
        <v>86.55</v>
      </c>
      <c r="R273" s="447">
        <v>47.61</v>
      </c>
      <c r="S273" s="447">
        <v>47.08</v>
      </c>
      <c r="T273" s="447">
        <v>4.3499999999999996</v>
      </c>
      <c r="U273" s="311">
        <v>23000</v>
      </c>
      <c r="V273" s="438">
        <f>VLOOKUP($U273,计算辅助页面!$Z$5:$AM$26,COLUMN()-20,0)</f>
        <v>37500</v>
      </c>
      <c r="W273" s="438">
        <f>VLOOKUP($U273,计算辅助页面!$Z$5:$AM$26,COLUMN()-20,0)</f>
        <v>60000</v>
      </c>
      <c r="X273" s="436">
        <f>VLOOKUP($U273,计算辅助页面!$Z$5:$AM$26,COLUMN()-20,0)</f>
        <v>90000</v>
      </c>
      <c r="Y273" s="436">
        <f>VLOOKUP($U273,计算辅助页面!$Z$5:$AM$26,COLUMN()-20,0)</f>
        <v>130000</v>
      </c>
      <c r="Z273" s="439">
        <f>VLOOKUP($U273,计算辅助页面!$Z$5:$AM$26,COLUMN()-20,0)</f>
        <v>182000</v>
      </c>
      <c r="AA273" s="436">
        <f>VLOOKUP($U273,计算辅助页面!$Z$5:$AM$26,COLUMN()-20,0)</f>
        <v>255000</v>
      </c>
      <c r="AB273" s="436">
        <f>VLOOKUP($U273,计算辅助页面!$Z$5:$AM$26,COLUMN()-20,0)</f>
        <v>356500</v>
      </c>
      <c r="AC273" s="436">
        <f>VLOOKUP($U273,计算辅助页面!$Z$5:$AM$26,COLUMN()-20,0)</f>
        <v>499500</v>
      </c>
      <c r="AD273" s="436">
        <f>VLOOKUP($U273,计算辅助页面!$Z$5:$AM$26,COLUMN()-20,0)</f>
        <v>699000</v>
      </c>
      <c r="AE273" s="436">
        <f>VLOOKUP($U273,计算辅助页面!$Z$5:$AM$26,COLUMN()-20,0)</f>
        <v>979000</v>
      </c>
      <c r="AF273" s="436">
        <f>VLOOKUP($U273,计算辅助页面!$Z$5:$AM$26,COLUMN()-20,0)</f>
        <v>1370000</v>
      </c>
      <c r="AG273" s="436">
        <f>VLOOKUP($U273,计算辅助页面!$Z$5:$AM$26,COLUMN()-20,0)</f>
        <v>2250000</v>
      </c>
      <c r="AH273" s="440">
        <f>VLOOKUP($U273,计算辅助页面!$Z$5:$AM$26,COLUMN()-20,0)</f>
        <v>27726000</v>
      </c>
      <c r="AI273" s="441">
        <v>90000</v>
      </c>
      <c r="AJ273" s="442">
        <f>VLOOKUP(D273&amp;E273,计算辅助页面!$V$5:$Y$18,2,0)</f>
        <v>7</v>
      </c>
      <c r="AK273" s="443">
        <f t="shared" si="927"/>
        <v>180000</v>
      </c>
      <c r="AL273" s="443">
        <f>VLOOKUP(D273&amp;E273,计算辅助页面!$V$5:$Y$18,3,0)</f>
        <v>5</v>
      </c>
      <c r="AM273" s="444">
        <f t="shared" si="928"/>
        <v>540000</v>
      </c>
      <c r="AN273" s="444">
        <f>VLOOKUP(D273&amp;E273,计算辅助页面!$V$5:$Y$18,4,0)</f>
        <v>4</v>
      </c>
      <c r="AO273" s="440">
        <f t="shared" si="929"/>
        <v>14760000</v>
      </c>
      <c r="AP273" s="445">
        <f t="shared" si="1003"/>
        <v>42486000</v>
      </c>
      <c r="AQ273" s="288" t="s">
        <v>1371</v>
      </c>
      <c r="AR273" s="289" t="str">
        <f t="shared" si="930"/>
        <v>Vayanne🔑</v>
      </c>
      <c r="AS273" s="290" t="s">
        <v>1372</v>
      </c>
      <c r="AT273" s="291" t="s">
        <v>1373</v>
      </c>
      <c r="AU273" s="427" t="s">
        <v>703</v>
      </c>
      <c r="AW273" s="292">
        <v>462</v>
      </c>
      <c r="AY273" s="292">
        <v>577</v>
      </c>
      <c r="AZ273" s="292" t="s">
        <v>1112</v>
      </c>
      <c r="BA273" s="477">
        <v>135</v>
      </c>
      <c r="BB273" s="476">
        <v>2.1</v>
      </c>
      <c r="BC273" s="472">
        <v>0.4</v>
      </c>
      <c r="BD273" s="472">
        <v>1.1599999999999999</v>
      </c>
      <c r="BE273" s="472">
        <v>2.88</v>
      </c>
      <c r="BF273" s="474">
        <f>BA273+O273</f>
        <v>5217</v>
      </c>
      <c r="BG273" s="476">
        <f t="shared" ref="BG273" si="1021">BB273+P273</f>
        <v>440.8</v>
      </c>
      <c r="BH273" s="480">
        <f t="shared" ref="BH273" si="1022">BC273+Q273</f>
        <v>86.95</v>
      </c>
      <c r="BI273" s="480">
        <f t="shared" ref="BI273" si="1023">BD273+R273</f>
        <v>48.769999999999996</v>
      </c>
      <c r="BJ273" s="480">
        <f t="shared" ref="BJ273" si="1024">BE273+S273</f>
        <v>49.96</v>
      </c>
      <c r="BK273" s="473">
        <f t="shared" si="843"/>
        <v>2.1000000000000227</v>
      </c>
      <c r="BL273" s="473">
        <f t="shared" si="844"/>
        <v>0.40000000000000568</v>
      </c>
      <c r="BM273" s="473">
        <f t="shared" si="845"/>
        <v>1.1599999999999966</v>
      </c>
      <c r="BN273" s="473">
        <f t="shared" si="846"/>
        <v>2.8800000000000026</v>
      </c>
      <c r="BO273" s="483">
        <v>11</v>
      </c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>
        <v>1</v>
      </c>
      <c r="CD273" s="293"/>
      <c r="CE273" s="293"/>
      <c r="CF273" s="293"/>
      <c r="CG273" s="293"/>
      <c r="CH273" s="293"/>
      <c r="CI273" s="293"/>
      <c r="CJ273" s="294" t="s">
        <v>1388</v>
      </c>
      <c r="CK273" s="294"/>
      <c r="CL273" s="294"/>
      <c r="CM273" s="294"/>
      <c r="CN273" s="294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 t="s">
        <v>1808</v>
      </c>
      <c r="DC273" s="295">
        <v>1</v>
      </c>
      <c r="DD273" s="295"/>
      <c r="DE273" s="295"/>
    </row>
    <row r="274" spans="1:109" ht="21" customHeight="1" thickTop="1" thickBot="1">
      <c r="A274" s="268">
        <v>272</v>
      </c>
      <c r="B274" s="295" t="s">
        <v>1559</v>
      </c>
      <c r="C274" s="301" t="s">
        <v>1083</v>
      </c>
      <c r="D274" s="431" t="s">
        <v>42</v>
      </c>
      <c r="E274" s="432" t="s">
        <v>79</v>
      </c>
      <c r="F274" s="433">
        <f>9-LEN(E274)-LEN(SUBSTITUTE(E274,"★",""))</f>
        <v>3</v>
      </c>
      <c r="G274" s="305" t="s">
        <v>875</v>
      </c>
      <c r="H274" s="434" t="s">
        <v>407</v>
      </c>
      <c r="I274" s="435">
        <v>40</v>
      </c>
      <c r="J274" s="435">
        <v>45</v>
      </c>
      <c r="K274" s="435">
        <v>60</v>
      </c>
      <c r="L274" s="435">
        <v>70</v>
      </c>
      <c r="M274" s="435">
        <v>85</v>
      </c>
      <c r="N274" s="436">
        <f t="shared" si="986"/>
        <v>300</v>
      </c>
      <c r="O274" s="393">
        <v>5085</v>
      </c>
      <c r="P274" s="446">
        <v>413.1</v>
      </c>
      <c r="Q274" s="447">
        <v>88.58</v>
      </c>
      <c r="R274" s="447">
        <v>66.06</v>
      </c>
      <c r="S274" s="447">
        <v>48.36</v>
      </c>
      <c r="T274" s="447">
        <v>4.4000000000000004</v>
      </c>
      <c r="U274" s="311">
        <v>23000</v>
      </c>
      <c r="V274" s="438">
        <f>VLOOKUP($U274,计算辅助页面!$Z$5:$AM$26,COLUMN()-20,0)</f>
        <v>37500</v>
      </c>
      <c r="W274" s="438">
        <f>VLOOKUP($U274,计算辅助页面!$Z$5:$AM$26,COLUMN()-20,0)</f>
        <v>60000</v>
      </c>
      <c r="X274" s="436">
        <f>VLOOKUP($U274,计算辅助页面!$Z$5:$AM$26,COLUMN()-20,0)</f>
        <v>90000</v>
      </c>
      <c r="Y274" s="436">
        <f>VLOOKUP($U274,计算辅助页面!$Z$5:$AM$26,COLUMN()-20,0)</f>
        <v>130000</v>
      </c>
      <c r="Z274" s="439">
        <f>VLOOKUP($U274,计算辅助页面!$Z$5:$AM$26,COLUMN()-20,0)</f>
        <v>182000</v>
      </c>
      <c r="AA274" s="436">
        <f>VLOOKUP($U274,计算辅助页面!$Z$5:$AM$26,COLUMN()-20,0)</f>
        <v>255000</v>
      </c>
      <c r="AB274" s="436">
        <f>VLOOKUP($U274,计算辅助页面!$Z$5:$AM$26,COLUMN()-20,0)</f>
        <v>356500</v>
      </c>
      <c r="AC274" s="436">
        <f>VLOOKUP($U274,计算辅助页面!$Z$5:$AM$26,COLUMN()-20,0)</f>
        <v>499500</v>
      </c>
      <c r="AD274" s="436">
        <f>VLOOKUP($U274,计算辅助页面!$Z$5:$AM$26,COLUMN()-20,0)</f>
        <v>699000</v>
      </c>
      <c r="AE274" s="436">
        <f>VLOOKUP($U274,计算辅助页面!$Z$5:$AM$26,COLUMN()-20,0)</f>
        <v>979000</v>
      </c>
      <c r="AF274" s="436">
        <f>VLOOKUP($U274,计算辅助页面!$Z$5:$AM$26,COLUMN()-20,0)</f>
        <v>1370000</v>
      </c>
      <c r="AG274" s="436">
        <f>VLOOKUP($U274,计算辅助页面!$Z$5:$AM$26,COLUMN()-20,0)</f>
        <v>2250000</v>
      </c>
      <c r="AH274" s="440">
        <f>VLOOKUP($U274,计算辅助页面!$Z$5:$AM$26,COLUMN()-20,0)</f>
        <v>27726000</v>
      </c>
      <c r="AI274" s="314">
        <v>90000</v>
      </c>
      <c r="AJ274" s="442">
        <f>VLOOKUP(D274&amp;E274,计算辅助页面!$V$5:$Y$18,2,0)</f>
        <v>7</v>
      </c>
      <c r="AK274" s="443">
        <f t="shared" si="927"/>
        <v>180000</v>
      </c>
      <c r="AL274" s="443">
        <f>VLOOKUP(D274&amp;E274,计算辅助页面!$V$5:$Y$18,3,0)</f>
        <v>5</v>
      </c>
      <c r="AM274" s="444">
        <f t="shared" si="928"/>
        <v>540000</v>
      </c>
      <c r="AN274" s="444">
        <f>VLOOKUP(D274&amp;E274,计算辅助页面!$V$5:$Y$18,4,0)</f>
        <v>4</v>
      </c>
      <c r="AO274" s="440">
        <f t="shared" si="929"/>
        <v>14760000</v>
      </c>
      <c r="AP274" s="445">
        <f t="shared" si="1003"/>
        <v>42486000</v>
      </c>
      <c r="AQ274" s="288" t="s">
        <v>570</v>
      </c>
      <c r="AR274" s="289" t="str">
        <f t="shared" si="930"/>
        <v>Gemera🔑</v>
      </c>
      <c r="AS274" s="290" t="s">
        <v>1064</v>
      </c>
      <c r="AT274" s="291" t="s">
        <v>1084</v>
      </c>
      <c r="AU274" s="427" t="s">
        <v>703</v>
      </c>
      <c r="AW274" s="292">
        <v>433</v>
      </c>
      <c r="AY274" s="292">
        <v>564</v>
      </c>
      <c r="AZ274" s="292" t="s">
        <v>1185</v>
      </c>
      <c r="BA274" s="477">
        <v>135</v>
      </c>
      <c r="BB274" s="476">
        <v>1.4</v>
      </c>
      <c r="BC274" s="472">
        <v>0.62</v>
      </c>
      <c r="BD274" s="472">
        <v>1.76</v>
      </c>
      <c r="BE274" s="472">
        <v>2.13</v>
      </c>
      <c r="BF274" s="474">
        <f>BA274+O274</f>
        <v>5220</v>
      </c>
      <c r="BG274" s="476">
        <f t="shared" ref="BG274" si="1025">BB274+P274</f>
        <v>414.5</v>
      </c>
      <c r="BH274" s="480">
        <f t="shared" ref="BH274" si="1026">BC274+Q274</f>
        <v>89.2</v>
      </c>
      <c r="BI274" s="480">
        <f t="shared" ref="BI274" si="1027">BD274+R274</f>
        <v>67.820000000000007</v>
      </c>
      <c r="BJ274" s="480">
        <f t="shared" ref="BJ274" si="1028">BE274+S274</f>
        <v>50.49</v>
      </c>
      <c r="BK274" s="473">
        <f t="shared" si="843"/>
        <v>1.3999999999999773</v>
      </c>
      <c r="BL274" s="473">
        <f t="shared" si="844"/>
        <v>0.62000000000000455</v>
      </c>
      <c r="BM274" s="473">
        <f t="shared" si="845"/>
        <v>1.7600000000000051</v>
      </c>
      <c r="BN274" s="473">
        <f t="shared" si="846"/>
        <v>2.1300000000000026</v>
      </c>
      <c r="BO274" s="483">
        <v>8</v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/>
      <c r="CA274" s="293"/>
      <c r="CB274" s="293">
        <v>1</v>
      </c>
      <c r="CC274" s="293">
        <v>1</v>
      </c>
      <c r="CD274" s="293">
        <v>1</v>
      </c>
      <c r="CE274" s="293"/>
      <c r="CF274" s="293"/>
      <c r="CG274" s="293"/>
      <c r="CH274" s="293"/>
      <c r="CI274" s="293"/>
      <c r="CJ274" s="294" t="s">
        <v>1088</v>
      </c>
      <c r="CK274" s="294"/>
      <c r="CL274" s="294"/>
      <c r="CM274" s="294"/>
      <c r="CN274" s="294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 ht="21" customHeight="1" thickTop="1" thickBot="1">
      <c r="A275" s="299">
        <v>273</v>
      </c>
      <c r="B275" s="295" t="s">
        <v>1645</v>
      </c>
      <c r="C275" s="301" t="s">
        <v>1646</v>
      </c>
      <c r="D275" s="431" t="s">
        <v>42</v>
      </c>
      <c r="E275" s="432" t="s">
        <v>79</v>
      </c>
      <c r="F275" s="433"/>
      <c r="G275" s="328"/>
      <c r="H275" s="434">
        <v>85</v>
      </c>
      <c r="I275" s="320">
        <v>25</v>
      </c>
      <c r="J275" s="320">
        <v>29</v>
      </c>
      <c r="K275" s="320">
        <v>38</v>
      </c>
      <c r="L275" s="320">
        <v>54</v>
      </c>
      <c r="M275" s="320">
        <v>69</v>
      </c>
      <c r="N275" s="333">
        <f t="shared" ref="N275" si="1029">IF(COUNTBLANK(H275:M275),"",SUM(H275:M275))</f>
        <v>300</v>
      </c>
      <c r="O275" s="393">
        <v>5100</v>
      </c>
      <c r="P275" s="446">
        <v>467.5</v>
      </c>
      <c r="Q275" s="447">
        <v>81.73</v>
      </c>
      <c r="R275" s="447">
        <v>56.53</v>
      </c>
      <c r="S275" s="447">
        <v>42.65</v>
      </c>
      <c r="T275" s="447"/>
      <c r="U275" s="437">
        <v>23000</v>
      </c>
      <c r="V275" s="438">
        <f>VLOOKUP($U275,计算辅助页面!$Z$5:$AM$26,COLUMN()-20,0)</f>
        <v>37500</v>
      </c>
      <c r="W275" s="438">
        <f>VLOOKUP($U275,计算辅助页面!$Z$5:$AM$26,COLUMN()-20,0)</f>
        <v>60000</v>
      </c>
      <c r="X275" s="436">
        <f>VLOOKUP($U275,计算辅助页面!$Z$5:$AM$26,COLUMN()-20,0)</f>
        <v>90000</v>
      </c>
      <c r="Y275" s="436">
        <f>VLOOKUP($U275,计算辅助页面!$Z$5:$AM$26,COLUMN()-20,0)</f>
        <v>130000</v>
      </c>
      <c r="Z275" s="439">
        <f>VLOOKUP($U275,计算辅助页面!$Z$5:$AM$26,COLUMN()-20,0)</f>
        <v>182000</v>
      </c>
      <c r="AA275" s="436">
        <f>VLOOKUP($U275,计算辅助页面!$Z$5:$AM$26,COLUMN()-20,0)</f>
        <v>255000</v>
      </c>
      <c r="AB275" s="436">
        <f>VLOOKUP($U275,计算辅助页面!$Z$5:$AM$26,COLUMN()-20,0)</f>
        <v>356500</v>
      </c>
      <c r="AC275" s="436">
        <f>VLOOKUP($U275,计算辅助页面!$Z$5:$AM$26,COLUMN()-20,0)</f>
        <v>499500</v>
      </c>
      <c r="AD275" s="436">
        <f>VLOOKUP($U275,计算辅助页面!$Z$5:$AM$26,COLUMN()-20,0)</f>
        <v>699000</v>
      </c>
      <c r="AE275" s="436">
        <f>VLOOKUP($U275,计算辅助页面!$Z$5:$AM$26,COLUMN()-20,0)</f>
        <v>979000</v>
      </c>
      <c r="AF275" s="436">
        <f>VLOOKUP($U275,计算辅助页面!$Z$5:$AM$26,COLUMN()-20,0)</f>
        <v>1370000</v>
      </c>
      <c r="AG275" s="436">
        <f>VLOOKUP($U275,计算辅助页面!$Z$5:$AM$26,COLUMN()-20,0)</f>
        <v>2250000</v>
      </c>
      <c r="AH275" s="440">
        <f>VLOOKUP($U275,计算辅助页面!$Z$5:$AM$26,COLUMN()-20,0)</f>
        <v>27726000</v>
      </c>
      <c r="AI275" s="441">
        <v>90000</v>
      </c>
      <c r="AJ275" s="442">
        <f>VLOOKUP(D275&amp;E275,计算辅助页面!$V$5:$Y$18,2,0)</f>
        <v>7</v>
      </c>
      <c r="AK275" s="443">
        <f t="shared" ref="AK275" si="1030">IF(AI275,2*AI275,"")</f>
        <v>180000</v>
      </c>
      <c r="AL275" s="443">
        <f>VLOOKUP(D275&amp;E275,计算辅助页面!$V$5:$Y$18,3,0)</f>
        <v>5</v>
      </c>
      <c r="AM275" s="444">
        <f t="shared" ref="AM275" si="1031">IF(AN275="×",AN275,IF(AI275,6*AI275,""))</f>
        <v>540000</v>
      </c>
      <c r="AN275" s="444">
        <f>VLOOKUP(D275&amp;E275,计算辅助页面!$V$5:$Y$18,4,0)</f>
        <v>4</v>
      </c>
      <c r="AO275" s="440">
        <f t="shared" ref="AO275" si="1032">IF(AI275,IF(AN275="×",4*(AI275*AJ275+AK275*AL275),4*(AI275*AJ275+AK275*AL275+AM275*AN275)),"")</f>
        <v>14760000</v>
      </c>
      <c r="AP275" s="445">
        <f t="shared" ref="AP275" si="1033">IF(AND(AH275,AO275),AO275+AH275,"")</f>
        <v>42486000</v>
      </c>
      <c r="AQ275" s="288" t="s">
        <v>939</v>
      </c>
      <c r="AR275" s="289" t="str">
        <f t="shared" si="930"/>
        <v>Aurora Tur</v>
      </c>
      <c r="AS275" s="290" t="s">
        <v>1647</v>
      </c>
      <c r="AT275" s="291" t="s">
        <v>1648</v>
      </c>
      <c r="AU275" s="427" t="s">
        <v>703</v>
      </c>
      <c r="AZ275" s="292" t="s">
        <v>1649</v>
      </c>
      <c r="BA275" s="481">
        <f>BF275-O275</f>
        <v>135</v>
      </c>
      <c r="BB275" s="476">
        <f>BK275</f>
        <v>1.8999999999999773</v>
      </c>
      <c r="BC275" s="472">
        <f t="shared" ref="BC275" si="1034">BL275</f>
        <v>0.26999999999999602</v>
      </c>
      <c r="BD275" s="472">
        <f t="shared" ref="BD275" si="1035">BM275</f>
        <v>0.49000000000000199</v>
      </c>
      <c r="BE275" s="472">
        <f t="shared" ref="BE275" si="1036">BN275</f>
        <v>1.6600000000000037</v>
      </c>
      <c r="BF275" s="474">
        <v>5235</v>
      </c>
      <c r="BG275" s="476">
        <v>469.4</v>
      </c>
      <c r="BH275" s="480">
        <v>82</v>
      </c>
      <c r="BI275" s="480">
        <v>57.02</v>
      </c>
      <c r="BJ275" s="480">
        <v>44.31</v>
      </c>
      <c r="BK275" s="473">
        <f t="shared" si="843"/>
        <v>1.8999999999999773</v>
      </c>
      <c r="BL275" s="473">
        <f t="shared" si="844"/>
        <v>0.26999999999999602</v>
      </c>
      <c r="BM275" s="473">
        <f t="shared" si="845"/>
        <v>0.49000000000000199</v>
      </c>
      <c r="BN275" s="473">
        <f t="shared" si="846"/>
        <v>1.6600000000000037</v>
      </c>
      <c r="BO275" s="483">
        <v>4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4" t="s">
        <v>1721</v>
      </c>
      <c r="CK275" s="294"/>
      <c r="CL275" s="294"/>
      <c r="CM275" s="294"/>
      <c r="CN275" s="294"/>
      <c r="CO275" s="295"/>
      <c r="CP275" s="295"/>
      <c r="CQ275" s="295"/>
      <c r="CR275" s="296"/>
      <c r="CS275" s="297"/>
      <c r="CT275" s="297"/>
      <c r="CU275" s="297"/>
      <c r="CV275" s="297"/>
      <c r="CW275" s="297"/>
      <c r="CX275" s="297"/>
      <c r="CY275" s="297"/>
      <c r="CZ275" s="297"/>
      <c r="DA275" s="297"/>
      <c r="DB275" s="295" t="s">
        <v>1808</v>
      </c>
      <c r="DC275" s="295">
        <v>1</v>
      </c>
      <c r="DD275" s="295"/>
      <c r="DE275" s="295"/>
    </row>
    <row r="276" spans="1:109" ht="21" customHeight="1" thickTop="1" thickBot="1">
      <c r="A276" s="299">
        <v>274</v>
      </c>
      <c r="B276" s="295" t="s">
        <v>971</v>
      </c>
      <c r="C276" s="301" t="s">
        <v>972</v>
      </c>
      <c r="D276" s="431" t="s">
        <v>42</v>
      </c>
      <c r="E276" s="432" t="s">
        <v>79</v>
      </c>
      <c r="F276" s="433"/>
      <c r="G276" s="328"/>
      <c r="H276" s="434">
        <v>85</v>
      </c>
      <c r="I276" s="320">
        <v>25</v>
      </c>
      <c r="J276" s="320">
        <v>29</v>
      </c>
      <c r="K276" s="320">
        <v>38</v>
      </c>
      <c r="L276" s="320">
        <v>54</v>
      </c>
      <c r="M276" s="320">
        <v>69</v>
      </c>
      <c r="N276" s="333">
        <f t="shared" si="986"/>
        <v>300</v>
      </c>
      <c r="O276" s="393">
        <v>5114</v>
      </c>
      <c r="P276" s="446">
        <v>512.29999999999995</v>
      </c>
      <c r="Q276" s="447">
        <v>80.66</v>
      </c>
      <c r="R276" s="447">
        <v>49.07</v>
      </c>
      <c r="S276" s="447">
        <v>45.61</v>
      </c>
      <c r="T276" s="447">
        <v>4.3</v>
      </c>
      <c r="U276" s="437">
        <v>23000</v>
      </c>
      <c r="V276" s="438">
        <f>VLOOKUP($U276,计算辅助页面!$Z$5:$AM$26,COLUMN()-20,0)</f>
        <v>37500</v>
      </c>
      <c r="W276" s="438">
        <f>VLOOKUP($U276,计算辅助页面!$Z$5:$AM$26,COLUMN()-20,0)</f>
        <v>60000</v>
      </c>
      <c r="X276" s="436">
        <f>VLOOKUP($U276,计算辅助页面!$Z$5:$AM$26,COLUMN()-20,0)</f>
        <v>90000</v>
      </c>
      <c r="Y276" s="436">
        <f>VLOOKUP($U276,计算辅助页面!$Z$5:$AM$26,COLUMN()-20,0)</f>
        <v>130000</v>
      </c>
      <c r="Z276" s="439">
        <f>VLOOKUP($U276,计算辅助页面!$Z$5:$AM$26,COLUMN()-20,0)</f>
        <v>182000</v>
      </c>
      <c r="AA276" s="436">
        <f>VLOOKUP($U276,计算辅助页面!$Z$5:$AM$26,COLUMN()-20,0)</f>
        <v>255000</v>
      </c>
      <c r="AB276" s="436">
        <f>VLOOKUP($U276,计算辅助页面!$Z$5:$AM$26,COLUMN()-20,0)</f>
        <v>356500</v>
      </c>
      <c r="AC276" s="436">
        <f>VLOOKUP($U276,计算辅助页面!$Z$5:$AM$26,COLUMN()-20,0)</f>
        <v>499500</v>
      </c>
      <c r="AD276" s="436">
        <f>VLOOKUP($U276,计算辅助页面!$Z$5:$AM$26,COLUMN()-20,0)</f>
        <v>699000</v>
      </c>
      <c r="AE276" s="436">
        <f>VLOOKUP($U276,计算辅助页面!$Z$5:$AM$26,COLUMN()-20,0)</f>
        <v>979000</v>
      </c>
      <c r="AF276" s="436">
        <f>VLOOKUP($U276,计算辅助页面!$Z$5:$AM$26,COLUMN()-20,0)</f>
        <v>1370000</v>
      </c>
      <c r="AG276" s="436">
        <f>VLOOKUP($U276,计算辅助页面!$Z$5:$AM$26,COLUMN()-20,0)</f>
        <v>2250000</v>
      </c>
      <c r="AH276" s="440">
        <f>VLOOKUP($U276,计算辅助页面!$Z$5:$AM$26,COLUMN()-20,0)</f>
        <v>27726000</v>
      </c>
      <c r="AI276" s="441">
        <v>90000</v>
      </c>
      <c r="AJ276" s="442">
        <f>VLOOKUP(D276&amp;E276,计算辅助页面!$V$5:$Y$18,2,0)</f>
        <v>7</v>
      </c>
      <c r="AK276" s="443">
        <f t="shared" si="927"/>
        <v>180000</v>
      </c>
      <c r="AL276" s="443">
        <f>VLOOKUP(D276&amp;E276,计算辅助页面!$V$5:$Y$18,3,0)</f>
        <v>5</v>
      </c>
      <c r="AM276" s="444">
        <f t="shared" si="928"/>
        <v>540000</v>
      </c>
      <c r="AN276" s="444">
        <f>VLOOKUP(D276&amp;E276,计算辅助页面!$V$5:$Y$18,4,0)</f>
        <v>4</v>
      </c>
      <c r="AO276" s="440">
        <f t="shared" si="929"/>
        <v>14760000</v>
      </c>
      <c r="AP276" s="445">
        <f t="shared" si="1003"/>
        <v>42486000</v>
      </c>
      <c r="AQ276" s="288" t="s">
        <v>999</v>
      </c>
      <c r="AR276" s="289" t="str">
        <f t="shared" si="930"/>
        <v>Venom F5</v>
      </c>
      <c r="AS276" s="290" t="s">
        <v>955</v>
      </c>
      <c r="AT276" s="291" t="s">
        <v>973</v>
      </c>
      <c r="AU276" s="427" t="s">
        <v>703</v>
      </c>
      <c r="AW276" s="292">
        <v>538</v>
      </c>
      <c r="AY276" s="292">
        <v>600</v>
      </c>
      <c r="AZ276" s="292" t="s">
        <v>1112</v>
      </c>
      <c r="BA276" s="477">
        <v>135</v>
      </c>
      <c r="BB276" s="476">
        <v>1.3</v>
      </c>
      <c r="BC276" s="472">
        <v>0.44</v>
      </c>
      <c r="BD276" s="472">
        <v>0.8</v>
      </c>
      <c r="BE276" s="472">
        <v>2.36</v>
      </c>
      <c r="BF276" s="474">
        <f>BA276+O276</f>
        <v>5249</v>
      </c>
      <c r="BG276" s="476">
        <f t="shared" ref="BG276" si="1037">BB276+P276</f>
        <v>513.59999999999991</v>
      </c>
      <c r="BH276" s="480">
        <f t="shared" ref="BH276" si="1038">BC276+Q276</f>
        <v>81.099999999999994</v>
      </c>
      <c r="BI276" s="480">
        <f t="shared" ref="BI276" si="1039">BD276+R276</f>
        <v>49.87</v>
      </c>
      <c r="BJ276" s="480">
        <f t="shared" ref="BJ276" si="1040">BE276+S276</f>
        <v>47.97</v>
      </c>
      <c r="BK276" s="473">
        <f t="shared" si="843"/>
        <v>1.2999999999999545</v>
      </c>
      <c r="BL276" s="473">
        <f t="shared" si="844"/>
        <v>0.43999999999999773</v>
      </c>
      <c r="BM276" s="473">
        <f t="shared" si="845"/>
        <v>0.79999999999999716</v>
      </c>
      <c r="BN276" s="473">
        <f t="shared" si="846"/>
        <v>2.3599999999999994</v>
      </c>
      <c r="BO276" s="483">
        <v>10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>
        <v>1</v>
      </c>
      <c r="CA276" s="293"/>
      <c r="CB276" s="293"/>
      <c r="CC276" s="293"/>
      <c r="CD276" s="293">
        <v>1</v>
      </c>
      <c r="CE276" s="293"/>
      <c r="CF276" s="293"/>
      <c r="CG276" s="293" t="s">
        <v>1162</v>
      </c>
      <c r="CH276" s="293"/>
      <c r="CI276" s="293"/>
      <c r="CJ276" s="294" t="s">
        <v>1560</v>
      </c>
      <c r="CK276" s="294"/>
      <c r="CL276" s="294"/>
      <c r="CM276" s="294"/>
      <c r="CN276" s="294"/>
      <c r="CO276" s="295"/>
      <c r="CP276" s="295"/>
      <c r="CQ276" s="295"/>
      <c r="CR276" s="296"/>
      <c r="CS276" s="297"/>
      <c r="CT276" s="297"/>
      <c r="CU276" s="297"/>
      <c r="CV276" s="297"/>
      <c r="CW276" s="297"/>
      <c r="CX276" s="297"/>
      <c r="CY276" s="297"/>
      <c r="CZ276" s="297"/>
      <c r="DA276" s="297"/>
      <c r="DB276" s="295" t="s">
        <v>1808</v>
      </c>
      <c r="DC276" s="295">
        <v>1</v>
      </c>
      <c r="DD276" s="295"/>
      <c r="DE276" s="295"/>
    </row>
    <row r="277" spans="1:109" ht="21" customHeight="1" thickTop="1" thickBot="1">
      <c r="A277" s="268">
        <v>275</v>
      </c>
      <c r="B277" s="295" t="s">
        <v>1561</v>
      </c>
      <c r="C277" s="301" t="s">
        <v>1355</v>
      </c>
      <c r="D277" s="431" t="s">
        <v>42</v>
      </c>
      <c r="E277" s="432" t="s">
        <v>79</v>
      </c>
      <c r="F277" s="433">
        <f>9-LEN(E277)-LEN(SUBSTITUTE(E277,"★",""))</f>
        <v>3</v>
      </c>
      <c r="G277" s="305" t="s">
        <v>875</v>
      </c>
      <c r="H277" s="434" t="s">
        <v>407</v>
      </c>
      <c r="I277" s="435">
        <v>40</v>
      </c>
      <c r="J277" s="435">
        <v>45</v>
      </c>
      <c r="K277" s="435">
        <v>60</v>
      </c>
      <c r="L277" s="435">
        <v>70</v>
      </c>
      <c r="M277" s="435">
        <v>85</v>
      </c>
      <c r="N277" s="436">
        <f t="shared" si="986"/>
        <v>300</v>
      </c>
      <c r="O277" s="393">
        <v>5145</v>
      </c>
      <c r="P277" s="446">
        <v>478.3</v>
      </c>
      <c r="Q277" s="447">
        <v>82.37</v>
      </c>
      <c r="R277" s="447">
        <v>54.39</v>
      </c>
      <c r="S277" s="447">
        <v>40.57</v>
      </c>
      <c r="T277" s="447">
        <v>3.9</v>
      </c>
      <c r="U277" s="437">
        <v>23000</v>
      </c>
      <c r="V277" s="438">
        <f>VLOOKUP($U277,计算辅助页面!$Z$5:$AM$26,COLUMN()-20,0)</f>
        <v>37500</v>
      </c>
      <c r="W277" s="438">
        <f>VLOOKUP($U277,计算辅助页面!$Z$5:$AM$26,COLUMN()-20,0)</f>
        <v>60000</v>
      </c>
      <c r="X277" s="436">
        <f>VLOOKUP($U277,计算辅助页面!$Z$5:$AM$26,COLUMN()-20,0)</f>
        <v>90000</v>
      </c>
      <c r="Y277" s="436">
        <f>VLOOKUP($U277,计算辅助页面!$Z$5:$AM$26,COLUMN()-20,0)</f>
        <v>130000</v>
      </c>
      <c r="Z277" s="439">
        <f>VLOOKUP($U277,计算辅助页面!$Z$5:$AM$26,COLUMN()-20,0)</f>
        <v>182000</v>
      </c>
      <c r="AA277" s="436">
        <f>VLOOKUP($U277,计算辅助页面!$Z$5:$AM$26,COLUMN()-20,0)</f>
        <v>255000</v>
      </c>
      <c r="AB277" s="436">
        <f>VLOOKUP($U277,计算辅助页面!$Z$5:$AM$26,COLUMN()-20,0)</f>
        <v>356500</v>
      </c>
      <c r="AC277" s="436">
        <f>VLOOKUP($U277,计算辅助页面!$Z$5:$AM$26,COLUMN()-20,0)</f>
        <v>499500</v>
      </c>
      <c r="AD277" s="436">
        <f>VLOOKUP($U277,计算辅助页面!$Z$5:$AM$26,COLUMN()-20,0)</f>
        <v>699000</v>
      </c>
      <c r="AE277" s="436">
        <f>VLOOKUP($U277,计算辅助页面!$Z$5:$AM$26,COLUMN()-20,0)</f>
        <v>979000</v>
      </c>
      <c r="AF277" s="436">
        <f>VLOOKUP($U277,计算辅助页面!$Z$5:$AM$26,COLUMN()-20,0)</f>
        <v>1370000</v>
      </c>
      <c r="AG277" s="436">
        <f>VLOOKUP($U277,计算辅助页面!$Z$5:$AM$26,COLUMN()-20,0)</f>
        <v>2250000</v>
      </c>
      <c r="AH277" s="440">
        <f>VLOOKUP($U277,计算辅助页面!$Z$5:$AM$26,COLUMN()-20,0)</f>
        <v>27726000</v>
      </c>
      <c r="AI277" s="441">
        <v>90000</v>
      </c>
      <c r="AJ277" s="442">
        <f>VLOOKUP(D277&amp;E277,计算辅助页面!$V$5:$Y$18,2,0)</f>
        <v>7</v>
      </c>
      <c r="AK277" s="443">
        <f t="shared" si="927"/>
        <v>180000</v>
      </c>
      <c r="AL277" s="443">
        <f>VLOOKUP(D277&amp;E277,计算辅助页面!$V$5:$Y$18,3,0)</f>
        <v>5</v>
      </c>
      <c r="AM277" s="444">
        <f t="shared" si="928"/>
        <v>540000</v>
      </c>
      <c r="AN277" s="444">
        <f>VLOOKUP(D277&amp;E277,计算辅助页面!$V$5:$Y$18,4,0)</f>
        <v>4</v>
      </c>
      <c r="AO277" s="440">
        <f t="shared" si="929"/>
        <v>14760000</v>
      </c>
      <c r="AP277" s="445">
        <f t="shared" si="1003"/>
        <v>42486000</v>
      </c>
      <c r="AQ277" s="288" t="s">
        <v>570</v>
      </c>
      <c r="AR277" s="289" t="str">
        <f t="shared" si="930"/>
        <v>CC850🔑</v>
      </c>
      <c r="AS277" s="290" t="s">
        <v>1342</v>
      </c>
      <c r="AT277" s="291" t="s">
        <v>1356</v>
      </c>
      <c r="AU277" s="427" t="s">
        <v>703</v>
      </c>
      <c r="AW277" s="292">
        <v>503</v>
      </c>
      <c r="AY277" s="292">
        <v>595</v>
      </c>
      <c r="AZ277" s="292" t="s">
        <v>1365</v>
      </c>
      <c r="BK277" s="473" t="str">
        <f t="shared" si="843"/>
        <v/>
      </c>
      <c r="BL277" s="473" t="str">
        <f t="shared" si="844"/>
        <v/>
      </c>
      <c r="BM277" s="473" t="str">
        <f t="shared" si="845"/>
        <v/>
      </c>
      <c r="BN277" s="473" t="str">
        <f t="shared" si="846"/>
        <v/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>
        <v>1</v>
      </c>
      <c r="CC277" s="293">
        <v>1</v>
      </c>
      <c r="CD277" s="293"/>
      <c r="CE277" s="293"/>
      <c r="CF277" s="293"/>
      <c r="CG277" s="293"/>
      <c r="CH277" s="293"/>
      <c r="CI277" s="293"/>
      <c r="CJ277" s="294" t="s">
        <v>1088</v>
      </c>
      <c r="CK277" s="294"/>
      <c r="CL277" s="294"/>
      <c r="CM277" s="294"/>
      <c r="CN277" s="294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 t="s">
        <v>1808</v>
      </c>
      <c r="DC277" s="295">
        <v>1</v>
      </c>
      <c r="DD277" s="295"/>
      <c r="DE277" s="295"/>
    </row>
    <row r="278" spans="1:109" ht="21" customHeight="1" thickTop="1" thickBot="1">
      <c r="A278" s="299">
        <v>276</v>
      </c>
      <c r="B278" s="295" t="s">
        <v>1794</v>
      </c>
      <c r="C278" s="301" t="s">
        <v>1791</v>
      </c>
      <c r="D278" s="431" t="s">
        <v>42</v>
      </c>
      <c r="E278" s="432" t="s">
        <v>79</v>
      </c>
      <c r="F278" s="433"/>
      <c r="G278" s="328"/>
      <c r="H278" s="434">
        <v>85</v>
      </c>
      <c r="I278" s="320">
        <v>25</v>
      </c>
      <c r="J278" s="320">
        <v>29</v>
      </c>
      <c r="K278" s="320">
        <v>38</v>
      </c>
      <c r="L278" s="320">
        <v>54</v>
      </c>
      <c r="M278" s="320">
        <v>69</v>
      </c>
      <c r="N278" s="333">
        <f t="shared" ref="N278" si="1041">IF(COUNTBLANK(H278:M278),"",SUM(H278:M278))</f>
        <v>300</v>
      </c>
      <c r="O278" s="393">
        <v>5189</v>
      </c>
      <c r="P278" s="446">
        <v>495.5</v>
      </c>
      <c r="Q278" s="447">
        <v>83.98</v>
      </c>
      <c r="R278" s="447">
        <v>55.93</v>
      </c>
      <c r="S278" s="447">
        <v>30.97</v>
      </c>
      <c r="T278" s="447"/>
      <c r="U278" s="377"/>
      <c r="V278" s="378"/>
      <c r="W278" s="378"/>
      <c r="X278" s="379"/>
      <c r="Y278" s="379"/>
      <c r="Z278" s="380"/>
      <c r="AA278" s="379"/>
      <c r="AB278" s="379"/>
      <c r="AC278" s="379"/>
      <c r="AD278" s="379"/>
      <c r="AE278" s="379"/>
      <c r="AF278" s="379"/>
      <c r="AG278" s="379"/>
      <c r="AH278" s="387"/>
      <c r="AI278" s="382"/>
      <c r="AJ278" s="383"/>
      <c r="AK278" s="384"/>
      <c r="AL278" s="384"/>
      <c r="AM278" s="385"/>
      <c r="AN278" s="385"/>
      <c r="AO278" s="387"/>
      <c r="AP278" s="485"/>
      <c r="AQ278" s="288" t="s">
        <v>712</v>
      </c>
      <c r="AR278" s="289" t="str">
        <f t="shared" si="930"/>
        <v>Chiron Security [估算]</v>
      </c>
      <c r="AS278" s="290" t="s">
        <v>1740</v>
      </c>
      <c r="AT278" s="291" t="s">
        <v>1792</v>
      </c>
      <c r="AU278" s="427" t="s">
        <v>703</v>
      </c>
      <c r="AZ278" s="292" t="s">
        <v>1483</v>
      </c>
      <c r="BK278" s="473" t="str">
        <f t="shared" si="843"/>
        <v/>
      </c>
      <c r="BL278" s="473" t="str">
        <f t="shared" si="844"/>
        <v/>
      </c>
      <c r="BM278" s="473" t="str">
        <f t="shared" si="845"/>
        <v/>
      </c>
      <c r="BN278" s="473" t="str">
        <f t="shared" si="846"/>
        <v/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4"/>
      <c r="CK278" s="294"/>
      <c r="CL278" s="294"/>
      <c r="CM278" s="294"/>
      <c r="CN278" s="294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/>
      <c r="DC278" s="295"/>
      <c r="DD278" s="295"/>
      <c r="DE278" s="295"/>
    </row>
    <row r="279" spans="1:109" ht="21" customHeight="1" thickTop="1" thickBot="1">
      <c r="A279" s="299">
        <v>277</v>
      </c>
      <c r="B279" s="295" t="s">
        <v>1562</v>
      </c>
      <c r="C279" s="301" t="s">
        <v>1244</v>
      </c>
      <c r="D279" s="431" t="s">
        <v>42</v>
      </c>
      <c r="E279" s="432" t="s">
        <v>79</v>
      </c>
      <c r="F279" s="433"/>
      <c r="G279" s="328"/>
      <c r="H279" s="434" t="s">
        <v>407</v>
      </c>
      <c r="I279" s="435">
        <v>40</v>
      </c>
      <c r="J279" s="435">
        <v>45</v>
      </c>
      <c r="K279" s="435">
        <v>60</v>
      </c>
      <c r="L279" s="435">
        <v>70</v>
      </c>
      <c r="M279" s="435">
        <v>85</v>
      </c>
      <c r="N279" s="436">
        <f t="shared" si="986"/>
        <v>300</v>
      </c>
      <c r="O279" s="393">
        <v>5190</v>
      </c>
      <c r="P279" s="446">
        <v>497.1</v>
      </c>
      <c r="Q279" s="447">
        <v>84.28</v>
      </c>
      <c r="R279" s="447">
        <v>51.07</v>
      </c>
      <c r="S279" s="447">
        <v>27.5</v>
      </c>
      <c r="T279" s="447">
        <v>3.5</v>
      </c>
      <c r="U279" s="311">
        <v>23000</v>
      </c>
      <c r="V279" s="312">
        <f>VLOOKUP($U279,计算辅助页面!$Z$5:$AM$26,COLUMN()-20,0)</f>
        <v>37500</v>
      </c>
      <c r="W279" s="312">
        <f>VLOOKUP($U279,计算辅助页面!$Z$5:$AM$26,COLUMN()-20,0)</f>
        <v>60000</v>
      </c>
      <c r="X279" s="307">
        <f>VLOOKUP($U279,计算辅助页面!$Z$5:$AM$26,COLUMN()-20,0)</f>
        <v>90000</v>
      </c>
      <c r="Y279" s="307">
        <f>VLOOKUP($U279,计算辅助页面!$Z$5:$AM$26,COLUMN()-20,0)</f>
        <v>130000</v>
      </c>
      <c r="Z279" s="313">
        <f>VLOOKUP($U279,计算辅助页面!$Z$5:$AM$26,COLUMN()-20,0)</f>
        <v>182000</v>
      </c>
      <c r="AA279" s="307">
        <f>VLOOKUP($U279,计算辅助页面!$Z$5:$AM$26,COLUMN()-20,0)</f>
        <v>255000</v>
      </c>
      <c r="AB279" s="307">
        <f>VLOOKUP($U279,计算辅助页面!$Z$5:$AM$26,COLUMN()-20,0)</f>
        <v>356500</v>
      </c>
      <c r="AC279" s="307">
        <f>VLOOKUP($U279,计算辅助页面!$Z$5:$AM$26,COLUMN()-20,0)</f>
        <v>499500</v>
      </c>
      <c r="AD279" s="307">
        <f>VLOOKUP($U279,计算辅助页面!$Z$5:$AM$26,COLUMN()-20,0)</f>
        <v>699000</v>
      </c>
      <c r="AE279" s="307">
        <f>VLOOKUP($U279,计算辅助页面!$Z$5:$AM$26,COLUMN()-20,0)</f>
        <v>979000</v>
      </c>
      <c r="AF279" s="307">
        <f>VLOOKUP($U279,计算辅助页面!$Z$5:$AM$26,COLUMN()-20,0)</f>
        <v>1370000</v>
      </c>
      <c r="AG279" s="307">
        <f>VLOOKUP($U279,计算辅助页面!$Z$5:$AM$26,COLUMN()-20,0)</f>
        <v>2250000</v>
      </c>
      <c r="AH279" s="304">
        <f>VLOOKUP($U279,计算辅助页面!$Z$5:$AM$26,COLUMN()-20,0)</f>
        <v>27726000</v>
      </c>
      <c r="AI279" s="314">
        <v>90000</v>
      </c>
      <c r="AJ279" s="315">
        <f>VLOOKUP(D279&amp;E279,计算辅助页面!$V$5:$Y$18,2,0)</f>
        <v>7</v>
      </c>
      <c r="AK279" s="316">
        <f t="shared" si="927"/>
        <v>180000</v>
      </c>
      <c r="AL279" s="316">
        <f>VLOOKUP(D279&amp;E279,计算辅助页面!$V$5:$Y$18,3,0)</f>
        <v>5</v>
      </c>
      <c r="AM279" s="317">
        <f t="shared" si="928"/>
        <v>540000</v>
      </c>
      <c r="AN279" s="317">
        <f>VLOOKUP(D279&amp;E279,计算辅助页面!$V$5:$Y$18,4,0)</f>
        <v>4</v>
      </c>
      <c r="AO279" s="304">
        <f t="shared" si="929"/>
        <v>14760000</v>
      </c>
      <c r="AP279" s="318">
        <f t="shared" si="1003"/>
        <v>42486000</v>
      </c>
      <c r="AQ279" s="288" t="s">
        <v>712</v>
      </c>
      <c r="AR279" s="289" t="str">
        <f t="shared" si="930"/>
        <v>Bolide🔑</v>
      </c>
      <c r="AS279" s="290" t="s">
        <v>1227</v>
      </c>
      <c r="AT279" s="291" t="s">
        <v>1248</v>
      </c>
      <c r="AU279" s="427" t="s">
        <v>703</v>
      </c>
      <c r="AW279" s="292">
        <v>522</v>
      </c>
      <c r="AY279" s="292">
        <v>600</v>
      </c>
      <c r="AZ279" s="292" t="s">
        <v>1185</v>
      </c>
      <c r="BK279" s="473" t="str">
        <f t="shared" si="843"/>
        <v/>
      </c>
      <c r="BL279" s="473" t="str">
        <f t="shared" si="844"/>
        <v/>
      </c>
      <c r="BM279" s="473" t="str">
        <f t="shared" si="845"/>
        <v/>
      </c>
      <c r="BN279" s="473" t="str">
        <f t="shared" si="846"/>
        <v/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/>
      <c r="CA279" s="293"/>
      <c r="CB279" s="293">
        <v>1</v>
      </c>
      <c r="CC279" s="293">
        <v>1</v>
      </c>
      <c r="CD279" s="293"/>
      <c r="CE279" s="293"/>
      <c r="CF279" s="293"/>
      <c r="CG279" s="293"/>
      <c r="CH279" s="293"/>
      <c r="CI279" s="293"/>
      <c r="CJ279" s="294" t="s">
        <v>1252</v>
      </c>
      <c r="CK279" s="294"/>
      <c r="CL279" s="294"/>
      <c r="CM279" s="294"/>
      <c r="CN279" s="294"/>
      <c r="CO279" s="295"/>
      <c r="CP279" s="295"/>
      <c r="CQ279" s="295"/>
      <c r="CR279" s="296"/>
      <c r="CS279" s="297"/>
      <c r="CT279" s="297"/>
      <c r="CU279" s="297"/>
      <c r="CV279" s="297"/>
      <c r="CW279" s="297"/>
      <c r="CX279" s="297"/>
      <c r="CY279" s="297"/>
      <c r="CZ279" s="297"/>
      <c r="DA279" s="297"/>
      <c r="DB279" s="295" t="s">
        <v>1808</v>
      </c>
      <c r="DC279" s="295">
        <v>1</v>
      </c>
      <c r="DD279" s="295"/>
      <c r="DE279" s="295"/>
    </row>
    <row r="280" spans="1:109" ht="21" customHeight="1" thickTop="1" thickBot="1">
      <c r="A280" s="268">
        <v>278</v>
      </c>
      <c r="B280" s="295" t="s">
        <v>1735</v>
      </c>
      <c r="C280" s="301" t="s">
        <v>1713</v>
      </c>
      <c r="D280" s="431" t="s">
        <v>42</v>
      </c>
      <c r="E280" s="432" t="s">
        <v>79</v>
      </c>
      <c r="F280" s="433"/>
      <c r="G280" s="328"/>
      <c r="H280" s="434" t="s">
        <v>407</v>
      </c>
      <c r="I280" s="435">
        <v>40</v>
      </c>
      <c r="J280" s="435">
        <v>45</v>
      </c>
      <c r="K280" s="435">
        <v>60</v>
      </c>
      <c r="L280" s="435">
        <v>70</v>
      </c>
      <c r="M280" s="435">
        <v>85</v>
      </c>
      <c r="N280" s="436">
        <f t="shared" ref="N280" si="1042">IF(COUNTBLANK(H280:M280),"",SUM(H280:M280))</f>
        <v>300</v>
      </c>
      <c r="O280" s="393">
        <v>5223</v>
      </c>
      <c r="P280" s="446">
        <v>541</v>
      </c>
      <c r="Q280" s="447">
        <v>83.36</v>
      </c>
      <c r="R280" s="447">
        <v>61.28</v>
      </c>
      <c r="S280" s="447">
        <v>33.340000000000003</v>
      </c>
      <c r="T280" s="447"/>
      <c r="U280" s="311">
        <v>23000</v>
      </c>
      <c r="V280" s="312">
        <f>VLOOKUP($U280,计算辅助页面!$Z$5:$AM$26,COLUMN()-20,0)</f>
        <v>37500</v>
      </c>
      <c r="W280" s="312">
        <f>VLOOKUP($U280,计算辅助页面!$Z$5:$AM$26,COLUMN()-20,0)</f>
        <v>60000</v>
      </c>
      <c r="X280" s="307">
        <f>VLOOKUP($U280,计算辅助页面!$Z$5:$AM$26,COLUMN()-20,0)</f>
        <v>90000</v>
      </c>
      <c r="Y280" s="307">
        <f>VLOOKUP($U280,计算辅助页面!$Z$5:$AM$26,COLUMN()-20,0)</f>
        <v>130000</v>
      </c>
      <c r="Z280" s="313">
        <f>VLOOKUP($U280,计算辅助页面!$Z$5:$AM$26,COLUMN()-20,0)</f>
        <v>182000</v>
      </c>
      <c r="AA280" s="307">
        <f>VLOOKUP($U280,计算辅助页面!$Z$5:$AM$26,COLUMN()-20,0)</f>
        <v>255000</v>
      </c>
      <c r="AB280" s="307">
        <f>VLOOKUP($U280,计算辅助页面!$Z$5:$AM$26,COLUMN()-20,0)</f>
        <v>356500</v>
      </c>
      <c r="AC280" s="307">
        <f>VLOOKUP($U280,计算辅助页面!$Z$5:$AM$26,COLUMN()-20,0)</f>
        <v>499500</v>
      </c>
      <c r="AD280" s="307">
        <f>VLOOKUP($U280,计算辅助页面!$Z$5:$AM$26,COLUMN()-20,0)</f>
        <v>699000</v>
      </c>
      <c r="AE280" s="307">
        <f>VLOOKUP($U280,计算辅助页面!$Z$5:$AM$26,COLUMN()-20,0)</f>
        <v>979000</v>
      </c>
      <c r="AF280" s="307">
        <f>VLOOKUP($U280,计算辅助页面!$Z$5:$AM$26,COLUMN()-20,0)</f>
        <v>1370000</v>
      </c>
      <c r="AG280" s="307">
        <f>VLOOKUP($U280,计算辅助页面!$Z$5:$AM$26,COLUMN()-20,0)</f>
        <v>2250000</v>
      </c>
      <c r="AH280" s="304">
        <f>VLOOKUP($U280,计算辅助页面!$Z$5:$AM$26,COLUMN()-20,0)</f>
        <v>27726000</v>
      </c>
      <c r="AI280" s="314">
        <v>90000</v>
      </c>
      <c r="AJ280" s="315">
        <f>VLOOKUP(D280&amp;E280,计算辅助页面!$V$5:$Y$18,2,0)</f>
        <v>7</v>
      </c>
      <c r="AK280" s="316">
        <f t="shared" ref="AK280" si="1043">IF(AI280,2*AI280,"")</f>
        <v>180000</v>
      </c>
      <c r="AL280" s="316">
        <f>VLOOKUP(D280&amp;E280,计算辅助页面!$V$5:$Y$18,3,0)</f>
        <v>5</v>
      </c>
      <c r="AM280" s="317">
        <f t="shared" ref="AM280" si="1044">IF(AN280="×",AN280,IF(AI280,6*AI280,""))</f>
        <v>540000</v>
      </c>
      <c r="AN280" s="317">
        <f>VLOOKUP(D280&amp;E280,计算辅助页面!$V$5:$Y$18,4,0)</f>
        <v>4</v>
      </c>
      <c r="AO280" s="304">
        <f t="shared" ref="AO280" si="1045">IF(AI280,IF(AN280="×",4*(AI280*AJ280+AK280*AL280),4*(AI280*AJ280+AK280*AL280+AM280*AN280)),"")</f>
        <v>14760000</v>
      </c>
      <c r="AP280" s="318">
        <f t="shared" ref="AP280" si="1046">IF(AND(AH280,AO280),AO280+AH280,"")</f>
        <v>42486000</v>
      </c>
      <c r="AQ280" s="288" t="s">
        <v>570</v>
      </c>
      <c r="AR280" s="289" t="str">
        <f t="shared" si="930"/>
        <v>Jesko Absolut🔑</v>
      </c>
      <c r="AS280" s="290" t="s">
        <v>1740</v>
      </c>
      <c r="AT280" s="291" t="s">
        <v>1714</v>
      </c>
      <c r="AU280" s="427" t="s">
        <v>703</v>
      </c>
      <c r="AW280" s="292">
        <v>551</v>
      </c>
      <c r="AY280" s="292">
        <v>600</v>
      </c>
      <c r="AZ280" s="292" t="s">
        <v>1715</v>
      </c>
      <c r="BK280" s="473" t="str">
        <f t="shared" si="843"/>
        <v/>
      </c>
      <c r="BL280" s="473" t="str">
        <f t="shared" si="844"/>
        <v/>
      </c>
      <c r="BM280" s="473" t="str">
        <f t="shared" si="845"/>
        <v/>
      </c>
      <c r="BN280" s="473" t="str">
        <f t="shared" si="846"/>
        <v/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>
        <v>1</v>
      </c>
      <c r="CC280" s="293">
        <v>1</v>
      </c>
      <c r="CD280" s="293"/>
      <c r="CE280" s="293"/>
      <c r="CF280" s="293"/>
      <c r="CG280" s="293"/>
      <c r="CH280" s="293"/>
      <c r="CI280" s="293"/>
      <c r="CJ280" s="294" t="s">
        <v>1720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 t="s">
        <v>1808</v>
      </c>
      <c r="DC280" s="295">
        <v>1</v>
      </c>
      <c r="DD280" s="295"/>
      <c r="DE280" s="295"/>
    </row>
    <row r="281" spans="1:109" ht="21" customHeight="1" thickTop="1" thickBot="1">
      <c r="A281" s="299">
        <v>279</v>
      </c>
      <c r="B281" s="295" t="s">
        <v>1797</v>
      </c>
      <c r="C281" s="301" t="s">
        <v>1395</v>
      </c>
      <c r="D281" s="431" t="s">
        <v>1396</v>
      </c>
      <c r="E281" s="432" t="s">
        <v>79</v>
      </c>
      <c r="F281" s="433"/>
      <c r="G281" s="328"/>
      <c r="H281" s="434" t="s">
        <v>407</v>
      </c>
      <c r="I281" s="435">
        <v>40</v>
      </c>
      <c r="J281" s="435">
        <v>45</v>
      </c>
      <c r="K281" s="435">
        <v>60</v>
      </c>
      <c r="L281" s="435">
        <v>70</v>
      </c>
      <c r="M281" s="435">
        <v>85</v>
      </c>
      <c r="N281" s="436">
        <f t="shared" si="986"/>
        <v>300</v>
      </c>
      <c r="O281" s="393">
        <v>5255</v>
      </c>
      <c r="P281" s="446">
        <v>556.5</v>
      </c>
      <c r="Q281" s="447">
        <v>81.38</v>
      </c>
      <c r="R281" s="447">
        <v>56.38</v>
      </c>
      <c r="S281" s="447">
        <v>38.47</v>
      </c>
      <c r="T281" s="447">
        <v>3.67</v>
      </c>
      <c r="U281" s="311">
        <v>23000</v>
      </c>
      <c r="V281" s="312">
        <f>VLOOKUP($U281,计算辅助页面!$Z$5:$AM$26,COLUMN()-20,0)</f>
        <v>37500</v>
      </c>
      <c r="W281" s="312">
        <f>VLOOKUP($U281,计算辅助页面!$Z$5:$AM$26,COLUMN()-20,0)</f>
        <v>60000</v>
      </c>
      <c r="X281" s="307">
        <f>VLOOKUP($U281,计算辅助页面!$Z$5:$AM$26,COLUMN()-20,0)</f>
        <v>90000</v>
      </c>
      <c r="Y281" s="307">
        <f>VLOOKUP($U281,计算辅助页面!$Z$5:$AM$26,COLUMN()-20,0)</f>
        <v>130000</v>
      </c>
      <c r="Z281" s="313">
        <f>VLOOKUP($U281,计算辅助页面!$Z$5:$AM$26,COLUMN()-20,0)</f>
        <v>182000</v>
      </c>
      <c r="AA281" s="307">
        <f>VLOOKUP($U281,计算辅助页面!$Z$5:$AM$26,COLUMN()-20,0)</f>
        <v>255000</v>
      </c>
      <c r="AB281" s="307">
        <f>VLOOKUP($U281,计算辅助页面!$Z$5:$AM$26,COLUMN()-20,0)</f>
        <v>356500</v>
      </c>
      <c r="AC281" s="307">
        <f>VLOOKUP($U281,计算辅助页面!$Z$5:$AM$26,COLUMN()-20,0)</f>
        <v>499500</v>
      </c>
      <c r="AD281" s="307">
        <f>VLOOKUP($U281,计算辅助页面!$Z$5:$AM$26,COLUMN()-20,0)</f>
        <v>699000</v>
      </c>
      <c r="AE281" s="307">
        <f>VLOOKUP($U281,计算辅助页面!$Z$5:$AM$26,COLUMN()-20,0)</f>
        <v>979000</v>
      </c>
      <c r="AF281" s="307">
        <f>VLOOKUP($U281,计算辅助页面!$Z$5:$AM$26,COLUMN()-20,0)</f>
        <v>1370000</v>
      </c>
      <c r="AG281" s="307">
        <f>VLOOKUP($U281,计算辅助页面!$Z$5:$AM$26,COLUMN()-20,0)</f>
        <v>2250000</v>
      </c>
      <c r="AH281" s="304">
        <f>VLOOKUP($U281,计算辅助页面!$Z$5:$AM$26,COLUMN()-20,0)</f>
        <v>27726000</v>
      </c>
      <c r="AI281" s="314">
        <v>90000</v>
      </c>
      <c r="AJ281" s="315">
        <f>VLOOKUP(D281&amp;E281,计算辅助页面!$V$5:$Y$18,2,0)</f>
        <v>7</v>
      </c>
      <c r="AK281" s="316">
        <f t="shared" si="927"/>
        <v>180000</v>
      </c>
      <c r="AL281" s="316">
        <f>VLOOKUP(D281&amp;E281,计算辅助页面!$V$5:$Y$18,3,0)</f>
        <v>5</v>
      </c>
      <c r="AM281" s="317">
        <f t="shared" si="928"/>
        <v>540000</v>
      </c>
      <c r="AN281" s="317">
        <f>VLOOKUP(D281&amp;E281,计算辅助页面!$V$5:$Y$18,4,0)</f>
        <v>4</v>
      </c>
      <c r="AO281" s="304">
        <f t="shared" si="929"/>
        <v>14760000</v>
      </c>
      <c r="AP281" s="318">
        <f t="shared" si="1003"/>
        <v>42486000</v>
      </c>
      <c r="AQ281" s="288" t="s">
        <v>1397</v>
      </c>
      <c r="AR281" s="289" t="str">
        <f t="shared" si="930"/>
        <v>Sixteen🔑</v>
      </c>
      <c r="AS281" s="290" t="s">
        <v>1392</v>
      </c>
      <c r="AT281" s="291" t="s">
        <v>1398</v>
      </c>
      <c r="AU281" s="427" t="s">
        <v>1399</v>
      </c>
      <c r="AW281" s="292">
        <v>559</v>
      </c>
      <c r="AY281" s="292">
        <v>600</v>
      </c>
      <c r="AZ281" s="292" t="s">
        <v>1185</v>
      </c>
      <c r="BA281" s="477">
        <v>130</v>
      </c>
      <c r="BB281" s="476">
        <v>0.5</v>
      </c>
      <c r="BC281" s="472">
        <v>0.62</v>
      </c>
      <c r="BD281" s="472">
        <v>1.19</v>
      </c>
      <c r="BE281" s="472">
        <v>1.39</v>
      </c>
      <c r="BF281" s="474">
        <f>BA281+O281</f>
        <v>5385</v>
      </c>
      <c r="BG281" s="476">
        <f t="shared" ref="BG281" si="1047">BB281+P281</f>
        <v>557</v>
      </c>
      <c r="BH281" s="480">
        <f t="shared" ref="BH281" si="1048">BC281+Q281</f>
        <v>82</v>
      </c>
      <c r="BI281" s="480">
        <f t="shared" ref="BI281" si="1049">BD281+R281</f>
        <v>57.57</v>
      </c>
      <c r="BJ281" s="480">
        <f t="shared" ref="BJ281" si="1050">BE281+S281</f>
        <v>39.86</v>
      </c>
      <c r="BK281" s="473">
        <f t="shared" si="843"/>
        <v>0.5</v>
      </c>
      <c r="BL281" s="473">
        <f t="shared" si="844"/>
        <v>0.62000000000000455</v>
      </c>
      <c r="BM281" s="473">
        <f t="shared" si="845"/>
        <v>1.1899999999999977</v>
      </c>
      <c r="BN281" s="473">
        <f t="shared" si="846"/>
        <v>1.3900000000000006</v>
      </c>
      <c r="BO281" s="483">
        <v>8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/>
      <c r="CA281" s="293"/>
      <c r="CB281" s="293">
        <v>1</v>
      </c>
      <c r="CC281" s="293">
        <v>1</v>
      </c>
      <c r="CD281" s="293"/>
      <c r="CE281" s="293"/>
      <c r="CF281" s="293"/>
      <c r="CG281" s="293"/>
      <c r="CH281" s="293"/>
      <c r="CI281" s="293"/>
      <c r="CJ281" s="294" t="s">
        <v>1416</v>
      </c>
      <c r="CK281" s="294"/>
      <c r="CL281" s="294"/>
      <c r="CM281" s="294"/>
      <c r="CN281" s="294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 t="s">
        <v>1808</v>
      </c>
      <c r="DC281" s="295">
        <v>1</v>
      </c>
      <c r="DD281" s="295"/>
      <c r="DE281" s="295"/>
    </row>
    <row r="282" spans="1:109" ht="21" customHeight="1" thickTop="1" thickBot="1">
      <c r="A282" s="299">
        <v>280</v>
      </c>
      <c r="B282" s="295" t="s">
        <v>1839</v>
      </c>
      <c r="C282" s="301" t="s">
        <v>1844</v>
      </c>
      <c r="D282" s="431" t="s">
        <v>42</v>
      </c>
      <c r="E282" s="432" t="s">
        <v>79</v>
      </c>
      <c r="F282" s="433"/>
      <c r="G282" s="328"/>
      <c r="H282" s="434" t="s">
        <v>407</v>
      </c>
      <c r="I282" s="435">
        <v>40</v>
      </c>
      <c r="J282" s="435">
        <v>45</v>
      </c>
      <c r="K282" s="435">
        <v>60</v>
      </c>
      <c r="L282" s="435">
        <v>70</v>
      </c>
      <c r="M282" s="435">
        <v>85</v>
      </c>
      <c r="N282" s="436">
        <f t="shared" si="986"/>
        <v>300</v>
      </c>
      <c r="O282" s="393">
        <v>5285</v>
      </c>
      <c r="P282" s="446">
        <v>538.70000000000005</v>
      </c>
      <c r="Q282" s="447">
        <v>90.64</v>
      </c>
      <c r="R282" s="447">
        <v>61.77</v>
      </c>
      <c r="S282" s="447">
        <v>30.57</v>
      </c>
      <c r="T282" s="447"/>
      <c r="U282" s="311">
        <v>23000</v>
      </c>
      <c r="V282" s="312">
        <f>VLOOKUP($U282,计算辅助页面!$Z$5:$AM$26,COLUMN()-20,0)</f>
        <v>37500</v>
      </c>
      <c r="W282" s="312">
        <f>VLOOKUP($U282,计算辅助页面!$Z$5:$AM$26,COLUMN()-20,0)</f>
        <v>60000</v>
      </c>
      <c r="X282" s="307">
        <f>VLOOKUP($U282,计算辅助页面!$Z$5:$AM$26,COLUMN()-20,0)</f>
        <v>90000</v>
      </c>
      <c r="Y282" s="307">
        <f>VLOOKUP($U282,计算辅助页面!$Z$5:$AM$26,COLUMN()-20,0)</f>
        <v>130000</v>
      </c>
      <c r="Z282" s="313">
        <f>VLOOKUP($U282,计算辅助页面!$Z$5:$AM$26,COLUMN()-20,0)</f>
        <v>182000</v>
      </c>
      <c r="AA282" s="307">
        <f>VLOOKUP($U282,计算辅助页面!$Z$5:$AM$26,COLUMN()-20,0)</f>
        <v>255000</v>
      </c>
      <c r="AB282" s="307">
        <f>VLOOKUP($U282,计算辅助页面!$Z$5:$AM$26,COLUMN()-20,0)</f>
        <v>356500</v>
      </c>
      <c r="AC282" s="307">
        <f>VLOOKUP($U282,计算辅助页面!$Z$5:$AM$26,COLUMN()-20,0)</f>
        <v>499500</v>
      </c>
      <c r="AD282" s="307">
        <f>VLOOKUP($U282,计算辅助页面!$Z$5:$AM$26,COLUMN()-20,0)</f>
        <v>699000</v>
      </c>
      <c r="AE282" s="307">
        <f>VLOOKUP($U282,计算辅助页面!$Z$5:$AM$26,COLUMN()-20,0)</f>
        <v>979000</v>
      </c>
      <c r="AF282" s="307">
        <f>VLOOKUP($U282,计算辅助页面!$Z$5:$AM$26,COLUMN()-20,0)</f>
        <v>1370000</v>
      </c>
      <c r="AG282" s="307">
        <f>VLOOKUP($U282,计算辅助页面!$Z$5:$AM$26,COLUMN()-20,0)</f>
        <v>2250000</v>
      </c>
      <c r="AH282" s="304">
        <f>VLOOKUP($U282,计算辅助页面!$Z$5:$AM$26,COLUMN()-20,0)</f>
        <v>27726000</v>
      </c>
      <c r="AI282" s="314">
        <v>90000</v>
      </c>
      <c r="AJ282" s="315">
        <f>VLOOKUP(D282&amp;E282,计算辅助页面!$V$5:$Y$18,2,0)</f>
        <v>7</v>
      </c>
      <c r="AK282" s="316">
        <f t="shared" si="927"/>
        <v>180000</v>
      </c>
      <c r="AL282" s="316">
        <f>VLOOKUP(D282&amp;E282,计算辅助页面!$V$5:$Y$18,3,0)</f>
        <v>5</v>
      </c>
      <c r="AM282" s="317">
        <f t="shared" si="928"/>
        <v>540000</v>
      </c>
      <c r="AN282" s="317">
        <f>VLOOKUP(D282&amp;E282,计算辅助页面!$V$5:$Y$18,4,0)</f>
        <v>4</v>
      </c>
      <c r="AO282" s="304">
        <f t="shared" si="929"/>
        <v>14760000</v>
      </c>
      <c r="AP282" s="318">
        <f t="shared" si="1003"/>
        <v>42486000</v>
      </c>
      <c r="AQ282" s="288" t="s">
        <v>1051</v>
      </c>
      <c r="AR282" s="289" t="str">
        <f t="shared" ref="AR282" si="1051">TRIM(RIGHT(B282,LEN(B282)-LEN(AQ282)-1))</f>
        <v>Tartarus🔑</v>
      </c>
      <c r="AS282" s="290" t="s">
        <v>1847</v>
      </c>
      <c r="AT282" s="291" t="s">
        <v>1841</v>
      </c>
      <c r="AU282" s="427" t="s">
        <v>703</v>
      </c>
      <c r="AZ282" s="292" t="s">
        <v>1185</v>
      </c>
      <c r="BK282" s="473" t="str">
        <f t="shared" ref="BK282" si="1052">IF(BG282="", "", BG282-P282)</f>
        <v/>
      </c>
      <c r="BL282" s="473" t="str">
        <f t="shared" ref="BL282" si="1053">IF(BH282="", "", BH282-Q282)</f>
        <v/>
      </c>
      <c r="BM282" s="473" t="str">
        <f t="shared" ref="BM282" si="1054">IF(BI282="", "", BI282-R282)</f>
        <v/>
      </c>
      <c r="BN282" s="473" t="str">
        <f t="shared" ref="BN282" si="1055">IF(BJ282="", "", BJ282-S282)</f>
        <v/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>
        <v>1</v>
      </c>
      <c r="CC282" s="293">
        <v>1</v>
      </c>
      <c r="CD282" s="293"/>
      <c r="CE282" s="293"/>
      <c r="CF282" s="293"/>
      <c r="CG282" s="293"/>
      <c r="CH282" s="293"/>
      <c r="CI282" s="293"/>
      <c r="CJ282" s="294"/>
      <c r="CK282" s="294"/>
      <c r="CL282" s="294"/>
      <c r="CM282" s="294"/>
      <c r="CN282" s="294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/>
      <c r="DC282" s="295"/>
      <c r="DD282" s="295"/>
      <c r="DE282" s="295"/>
    </row>
    <row r="283" spans="1:109" ht="18" thickTop="1">
      <c r="A283" s="295"/>
      <c r="B283" s="295"/>
      <c r="C283" s="295"/>
      <c r="D283" s="295"/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296"/>
      <c r="Q283" s="297"/>
      <c r="R283" s="297"/>
      <c r="S283" s="297"/>
      <c r="T283" s="297"/>
      <c r="U283" s="297"/>
      <c r="V283" s="297"/>
      <c r="W283" s="297"/>
      <c r="X283" s="297"/>
      <c r="Y283" s="297"/>
      <c r="Z283" s="297"/>
      <c r="AA283" s="297"/>
      <c r="AB283" s="297"/>
      <c r="AC283" s="297"/>
      <c r="AD283" s="297"/>
      <c r="AE283" s="297"/>
      <c r="AF283" s="297"/>
      <c r="AG283" s="297"/>
      <c r="AH283" s="297"/>
      <c r="AI283" s="295"/>
      <c r="AJ283" s="295"/>
      <c r="AK283" s="295"/>
      <c r="AL283" s="295"/>
      <c r="AM283" s="295"/>
      <c r="AN283" s="295"/>
      <c r="AO283" s="295"/>
      <c r="AP283" s="295"/>
      <c r="AQ283" s="295"/>
      <c r="AR283" s="295"/>
      <c r="AS283" s="291"/>
      <c r="AT283" s="291"/>
      <c r="AU283" s="295"/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3"/>
      <c r="CK283" s="293"/>
      <c r="CL283" s="293"/>
      <c r="CM283" s="293"/>
      <c r="CN283" s="293"/>
      <c r="CO283" s="295"/>
      <c r="CP283" s="295"/>
      <c r="CQ283" s="295"/>
      <c r="CR283" s="296"/>
      <c r="CS283" s="297"/>
      <c r="CT283" s="297"/>
      <c r="CU283" s="297"/>
      <c r="CV283" s="297"/>
      <c r="CW283" s="297"/>
      <c r="CX283" s="297"/>
      <c r="CY283" s="297"/>
      <c r="CZ283" s="297"/>
      <c r="DA283" s="297"/>
      <c r="DB283" s="295"/>
      <c r="DC283" s="295"/>
      <c r="DD283" s="295"/>
      <c r="DE283" s="295"/>
    </row>
    <row r="284" spans="1:109">
      <c r="A284" s="295"/>
      <c r="B284" s="295"/>
      <c r="C284" s="295"/>
      <c r="D284" s="295"/>
      <c r="E284" s="295"/>
      <c r="F284" s="295"/>
      <c r="G284" s="295"/>
      <c r="H284" s="295"/>
      <c r="I284" s="295"/>
      <c r="J284" s="295"/>
      <c r="K284" s="295"/>
      <c r="L284" s="295"/>
      <c r="M284" s="295"/>
      <c r="N284" s="295"/>
      <c r="O284" s="295"/>
      <c r="P284" s="296"/>
      <c r="Q284" s="297"/>
      <c r="R284" s="297"/>
      <c r="S284" s="297"/>
      <c r="T284" s="297"/>
      <c r="U284" s="297"/>
      <c r="V284" s="297"/>
      <c r="W284" s="297"/>
      <c r="X284" s="297"/>
      <c r="Y284" s="297"/>
      <c r="Z284" s="297"/>
      <c r="AA284" s="297"/>
      <c r="AB284" s="297"/>
      <c r="AC284" s="297"/>
      <c r="AD284" s="297"/>
      <c r="AE284" s="297"/>
      <c r="AF284" s="297"/>
      <c r="AG284" s="297"/>
      <c r="AH284" s="297"/>
      <c r="AI284" s="295"/>
      <c r="AJ284" s="295"/>
      <c r="AK284" s="295"/>
      <c r="AL284" s="295"/>
      <c r="AM284" s="295"/>
      <c r="AN284" s="295"/>
      <c r="AO284" s="295"/>
      <c r="AP284" s="295"/>
      <c r="AQ284" s="295"/>
      <c r="AR284" s="295"/>
      <c r="AS284" s="291"/>
      <c r="AT284" s="291"/>
      <c r="AU284" s="295"/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3"/>
      <c r="CK284" s="293"/>
      <c r="CL284" s="293"/>
      <c r="CM284" s="293"/>
      <c r="CN284" s="293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>
      <c r="A285" s="295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6"/>
      <c r="Q285" s="295"/>
      <c r="R285" s="295"/>
      <c r="S285" s="295"/>
      <c r="T285" s="295"/>
      <c r="U285" s="295"/>
      <c r="V285" s="295"/>
      <c r="W285" s="295"/>
      <c r="X285" s="295"/>
      <c r="Y285" s="295"/>
      <c r="Z285" s="295"/>
      <c r="AA285" s="295"/>
      <c r="AB285" s="295"/>
      <c r="AC285" s="295"/>
      <c r="AD285" s="295"/>
      <c r="AE285" s="295"/>
      <c r="AF285" s="295"/>
      <c r="AG285" s="295"/>
      <c r="AH285" s="295"/>
      <c r="AI285" s="295"/>
      <c r="AJ285" s="295"/>
      <c r="AK285" s="295"/>
      <c r="AL285" s="295"/>
      <c r="AM285" s="295"/>
      <c r="AN285" s="295"/>
      <c r="AO285" s="295"/>
      <c r="AP285" s="295"/>
      <c r="AQ285" s="295"/>
      <c r="AR285" s="295"/>
      <c r="AS285" s="291"/>
      <c r="AT285" s="291"/>
      <c r="AU285" s="295"/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/>
      <c r="CD285" s="293"/>
      <c r="CE285" s="293"/>
      <c r="CF285" s="293"/>
      <c r="CG285" s="293"/>
      <c r="CH285" s="293"/>
      <c r="CI285" s="293"/>
      <c r="CJ285" s="293"/>
      <c r="CK285" s="293"/>
      <c r="CL285" s="293"/>
      <c r="CM285" s="293"/>
      <c r="CN285" s="293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/>
      <c r="DC285" s="295"/>
      <c r="DD285" s="295"/>
      <c r="DE285" s="295"/>
    </row>
    <row r="286" spans="1:109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5"/>
      <c r="P286" s="296"/>
      <c r="Q286" s="295"/>
      <c r="R286" s="295"/>
      <c r="S286" s="295"/>
      <c r="T286" s="295"/>
      <c r="U286" s="295"/>
      <c r="V286" s="295"/>
      <c r="W286" s="295"/>
      <c r="X286" s="295"/>
      <c r="Y286" s="295"/>
      <c r="Z286" s="295"/>
      <c r="AA286" s="295"/>
      <c r="AB286" s="295"/>
      <c r="AC286" s="295"/>
      <c r="AD286" s="295"/>
      <c r="AE286" s="295"/>
      <c r="AF286" s="295"/>
      <c r="AG286" s="295"/>
      <c r="AH286" s="295"/>
      <c r="AI286" s="295"/>
      <c r="AJ286" s="295"/>
      <c r="AK286" s="295"/>
      <c r="AL286" s="295"/>
      <c r="AM286" s="295"/>
      <c r="AN286" s="295"/>
      <c r="AO286" s="295"/>
      <c r="AP286" s="295"/>
      <c r="AQ286" s="295"/>
      <c r="AR286" s="295"/>
      <c r="AS286" s="291"/>
      <c r="AT286" s="291"/>
      <c r="AU286" s="295"/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3"/>
      <c r="CK286" s="293"/>
      <c r="CL286" s="293"/>
      <c r="CM286" s="293"/>
      <c r="CN286" s="293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/>
      <c r="DC286" s="295"/>
      <c r="DD286" s="295"/>
      <c r="DE286" s="295"/>
    </row>
    <row r="287" spans="1:109">
      <c r="A287" s="295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295"/>
      <c r="P287" s="295"/>
      <c r="Q287" s="295"/>
      <c r="R287" s="295"/>
      <c r="S287" s="295"/>
      <c r="T287" s="295"/>
      <c r="U287" s="295"/>
      <c r="V287" s="295"/>
      <c r="W287" s="295"/>
      <c r="X287" s="295"/>
      <c r="Y287" s="295"/>
      <c r="Z287" s="295"/>
      <c r="AA287" s="295"/>
      <c r="AB287" s="295"/>
      <c r="AC287" s="295"/>
      <c r="AD287" s="295"/>
      <c r="AE287" s="295"/>
      <c r="AF287" s="295"/>
      <c r="AG287" s="295"/>
      <c r="AH287" s="295"/>
      <c r="AI287" s="295"/>
      <c r="AJ287" s="295"/>
      <c r="AK287" s="295"/>
      <c r="AL287" s="295"/>
      <c r="AM287" s="295"/>
      <c r="AN287" s="295"/>
      <c r="AO287" s="295"/>
      <c r="AP287" s="295"/>
      <c r="AQ287" s="295"/>
      <c r="AR287" s="295"/>
      <c r="AS287" s="291"/>
      <c r="AT287" s="291"/>
      <c r="AU287" s="295"/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/>
      <c r="CC287" s="293"/>
      <c r="CD287" s="293"/>
      <c r="CE287" s="293"/>
      <c r="CF287" s="293"/>
      <c r="CG287" s="293"/>
      <c r="CH287" s="293"/>
      <c r="CI287" s="293"/>
      <c r="CJ287" s="293"/>
      <c r="CK287" s="293"/>
      <c r="CL287" s="293"/>
      <c r="CM287" s="293"/>
      <c r="CN287" s="293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295"/>
      <c r="P288" s="295"/>
      <c r="Q288" s="295"/>
      <c r="R288" s="295"/>
      <c r="S288" s="295"/>
      <c r="T288" s="295"/>
      <c r="U288" s="295"/>
      <c r="V288" s="295"/>
      <c r="W288" s="295"/>
      <c r="X288" s="295"/>
      <c r="Y288" s="295"/>
      <c r="Z288" s="295"/>
      <c r="AA288" s="295"/>
      <c r="AB288" s="295"/>
      <c r="AC288" s="295"/>
      <c r="AD288" s="295"/>
      <c r="AE288" s="295"/>
      <c r="AF288" s="295"/>
      <c r="AG288" s="295"/>
      <c r="AH288" s="295"/>
      <c r="AI288" s="295"/>
      <c r="AJ288" s="295"/>
      <c r="AK288" s="295"/>
      <c r="AL288" s="295"/>
      <c r="AM288" s="295"/>
      <c r="AN288" s="295"/>
      <c r="AO288" s="295"/>
      <c r="AP288" s="295"/>
      <c r="AQ288" s="295"/>
      <c r="AR288" s="295"/>
      <c r="AS288" s="291"/>
      <c r="AT288" s="291"/>
      <c r="AU288" s="295"/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3"/>
      <c r="CK288" s="293"/>
      <c r="CL288" s="293"/>
      <c r="CM288" s="293"/>
      <c r="CN288" s="293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/>
      <c r="DC288" s="295"/>
      <c r="DD288" s="295"/>
      <c r="DE288" s="295"/>
    </row>
    <row r="289" spans="1:109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5"/>
      <c r="Q289" s="295"/>
      <c r="R289" s="295"/>
      <c r="S289" s="295"/>
      <c r="T289" s="295"/>
      <c r="U289" s="295"/>
      <c r="V289" s="295"/>
      <c r="W289" s="295"/>
      <c r="X289" s="295"/>
      <c r="Y289" s="295"/>
      <c r="Z289" s="295"/>
      <c r="AA289" s="295"/>
      <c r="AB289" s="295"/>
      <c r="AC289" s="295"/>
      <c r="AD289" s="295"/>
      <c r="AE289" s="295"/>
      <c r="AF289" s="295"/>
      <c r="AG289" s="295"/>
      <c r="AH289" s="295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3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/>
      <c r="DC289" s="295"/>
      <c r="DD289" s="295"/>
      <c r="DE289" s="295"/>
    </row>
    <row r="290" spans="1:109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5"/>
      <c r="Q290" s="295"/>
      <c r="R290" s="295"/>
      <c r="S290" s="295"/>
      <c r="T290" s="295"/>
      <c r="U290" s="295"/>
      <c r="V290" s="295"/>
      <c r="W290" s="295"/>
      <c r="X290" s="295"/>
      <c r="Y290" s="295"/>
      <c r="Z290" s="295"/>
      <c r="AA290" s="295"/>
      <c r="AB290" s="295"/>
      <c r="AC290" s="295"/>
      <c r="AD290" s="295"/>
      <c r="AE290" s="295"/>
      <c r="AF290" s="295"/>
      <c r="AG290" s="295"/>
      <c r="AH290" s="295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3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/>
      <c r="DC290" s="295"/>
      <c r="DD290" s="295"/>
      <c r="DE290" s="295"/>
    </row>
    <row r="291" spans="1:109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5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3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5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3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/>
      <c r="DC292" s="295"/>
      <c r="DD292" s="295"/>
      <c r="DE292" s="295"/>
    </row>
    <row r="293" spans="1:109">
      <c r="A293" s="295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  <c r="R293" s="295"/>
      <c r="S293" s="295"/>
      <c r="T293" s="295"/>
      <c r="U293" s="295"/>
      <c r="V293" s="295"/>
      <c r="W293" s="295"/>
      <c r="X293" s="295"/>
      <c r="Y293" s="295"/>
      <c r="Z293" s="295"/>
      <c r="AA293" s="295"/>
      <c r="AB293" s="295"/>
      <c r="AC293" s="295"/>
      <c r="AD293" s="295"/>
      <c r="AE293" s="295"/>
      <c r="AF293" s="295"/>
      <c r="AG293" s="295"/>
      <c r="AH293" s="295"/>
      <c r="AI293" s="295"/>
      <c r="AJ293" s="295"/>
      <c r="AK293" s="295"/>
      <c r="AL293" s="295"/>
      <c r="AM293" s="295"/>
      <c r="AN293" s="295"/>
      <c r="AO293" s="295"/>
      <c r="AP293" s="295"/>
      <c r="AQ293" s="295"/>
      <c r="AR293" s="295"/>
      <c r="AS293" s="291"/>
      <c r="AT293" s="291"/>
      <c r="AU293" s="295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N293" s="293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/>
      <c r="DC293" s="295"/>
      <c r="DD293" s="295"/>
      <c r="DE293" s="295"/>
    </row>
    <row r="294" spans="1:109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  <c r="R294" s="295"/>
      <c r="S294" s="295"/>
      <c r="T294" s="295"/>
      <c r="U294" s="295"/>
      <c r="V294" s="295"/>
      <c r="W294" s="295"/>
      <c r="X294" s="295"/>
      <c r="Y294" s="295"/>
      <c r="Z294" s="295"/>
      <c r="AA294" s="295"/>
      <c r="AB294" s="295"/>
      <c r="AC294" s="295"/>
      <c r="AD294" s="295"/>
      <c r="AE294" s="295"/>
      <c r="AF294" s="295"/>
      <c r="AG294" s="295"/>
      <c r="AH294" s="295"/>
      <c r="AI294" s="295"/>
      <c r="AJ294" s="295"/>
      <c r="AK294" s="295"/>
      <c r="AL294" s="295"/>
      <c r="AM294" s="295"/>
      <c r="AN294" s="295"/>
      <c r="AO294" s="295"/>
      <c r="AP294" s="295"/>
      <c r="AQ294" s="295"/>
      <c r="AR294" s="295"/>
      <c r="AS294" s="291"/>
      <c r="AT294" s="291"/>
      <c r="AU294" s="295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N294" s="293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/>
      <c r="DC294" s="295"/>
      <c r="DD294" s="295"/>
      <c r="DE294" s="295"/>
    </row>
    <row r="295" spans="1:109">
      <c r="A295" s="295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  <c r="R295" s="295"/>
      <c r="S295" s="295"/>
      <c r="T295" s="295"/>
      <c r="U295" s="295"/>
      <c r="V295" s="295"/>
      <c r="W295" s="295"/>
      <c r="X295" s="295"/>
      <c r="Y295" s="295"/>
      <c r="Z295" s="295"/>
      <c r="AA295" s="295"/>
      <c r="AB295" s="295"/>
      <c r="AC295" s="295"/>
      <c r="AD295" s="295"/>
      <c r="AE295" s="295"/>
      <c r="AF295" s="295"/>
      <c r="AG295" s="295"/>
      <c r="AH295" s="295"/>
      <c r="AI295" s="295"/>
      <c r="AJ295" s="295"/>
      <c r="AK295" s="295"/>
      <c r="AL295" s="295"/>
      <c r="AM295" s="295"/>
      <c r="AN295" s="295"/>
      <c r="AO295" s="295"/>
      <c r="AP295" s="295"/>
      <c r="AQ295" s="295"/>
      <c r="AR295" s="295"/>
      <c r="AS295" s="291"/>
      <c r="AT295" s="291"/>
      <c r="AU295" s="295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N295" s="293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  <c r="R296" s="295"/>
      <c r="S296" s="295"/>
      <c r="T296" s="295"/>
      <c r="U296" s="295"/>
      <c r="V296" s="295"/>
      <c r="W296" s="295"/>
      <c r="X296" s="295"/>
      <c r="Y296" s="295"/>
      <c r="Z296" s="295"/>
      <c r="AA296" s="295"/>
      <c r="AB296" s="295"/>
      <c r="AC296" s="295"/>
      <c r="AD296" s="295"/>
      <c r="AE296" s="295"/>
      <c r="AF296" s="295"/>
      <c r="AG296" s="295"/>
      <c r="AH296" s="295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  <c r="R297" s="295"/>
      <c r="S297" s="295"/>
      <c r="T297" s="295"/>
      <c r="U297" s="295"/>
      <c r="V297" s="295"/>
      <c r="W297" s="295"/>
      <c r="X297" s="295"/>
      <c r="Y297" s="295"/>
      <c r="Z297" s="295"/>
      <c r="AA297" s="295"/>
      <c r="AB297" s="295"/>
      <c r="AC297" s="295"/>
      <c r="AD297" s="295"/>
      <c r="AE297" s="295"/>
      <c r="AF297" s="295"/>
      <c r="AG297" s="295"/>
      <c r="AH297" s="295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5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68:109"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68:109"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68:109"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68:109"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68:109"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68:109"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68:109"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68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68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68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68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68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68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68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68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68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CR390" s="296"/>
    </row>
    <row r="391" spans="68:109">
      <c r="CR391" s="296"/>
    </row>
    <row r="392" spans="68:109">
      <c r="CR392" s="296"/>
    </row>
    <row r="393" spans="68:109">
      <c r="CR393" s="296"/>
    </row>
    <row r="394" spans="68:109">
      <c r="CR394" s="296"/>
    </row>
    <row r="395" spans="68:109">
      <c r="CR395" s="296"/>
    </row>
  </sheetData>
  <sheetProtection formatCells="0" formatColumns="0" formatRows="0" insertColumns="0" insertRows="0" deleteColumns="0" deleteRows="0"/>
  <autoFilter ref="A2:DE282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281">
      <sortCondition ref="A2:A281"/>
    </sortState>
  </autoFilter>
  <mergeCells count="17">
    <mergeCell ref="AK2:AL2"/>
    <mergeCell ref="AM2:AN2"/>
    <mergeCell ref="AI1:AO1"/>
    <mergeCell ref="AI2:AJ2"/>
    <mergeCell ref="F1:G1"/>
    <mergeCell ref="H1:N1"/>
    <mergeCell ref="U1:AH1"/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</mergeCells>
  <phoneticPr fontId="2" type="noConversion"/>
  <conditionalFormatting sqref="D3:D282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282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3 L64:N64 H65:N77 L78:N78 H79:N85 M86:N87 H88:N88 M89:N89 H90:N120 M121:N121 H122:N122 M123:N123 H124:N160 H161:J161 L161:N161 H162:N163 L164:N164 H165:N282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282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82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82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82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82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82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282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282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282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282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82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82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82">
    <cfRule type="expression" dxfId="47" priority="28">
      <formula>(LEN(E3)-LEN(SUBSTITUTE(E3,"★","")))&gt;4</formula>
    </cfRule>
  </conditionalFormatting>
  <conditionalFormatting sqref="AG3:AG282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61:BN261 BK281:BN281 BK273:BN274 BK197:BN201 BK3:BN15 BK17:BN34 BK63:BN74 BK79:BN80 BK116:BN117 BK152:BN156 BK159:BN168 BK57:BN61 BK82:BN100 BK170:BN174 BK218:BN227 BK215:BN216 BK279:BN279 BK188:BN195 BK102:BN104 BK50:BN55 BK264:BN271 BK76:BN77 BK133:BN136 BK138:BN150 BK276:BN277 BK119:BN131 BK213:BN213 BK259:BN259 BK176:BN182 BK236:BN257 BK36:BN38 BK40:BN48 BK107:BN114 BK184:BN186 BK229:BN234 BK204:BN211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P3:P282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Q3:Q282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R3:R282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S3:S282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T3:T282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8125" defaultRowHeight="15.75"/>
  <cols>
    <col min="1" max="1" width="15.1875" style="264" customWidth="1"/>
    <col min="2" max="2" width="21.8125" style="264" customWidth="1"/>
  </cols>
  <sheetData>
    <row r="1" spans="1:3" ht="16.89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6.89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6.89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6.89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6.89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6.89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6.89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6.89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6.89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6.89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6.89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6.899999999999999">
      <c r="A12" s="252" t="str">
        <f>全车数据表!AT18</f>
        <v>infiniti</v>
      </c>
      <c r="B12" s="263" t="s">
        <v>887</v>
      </c>
      <c r="C12" t="str">
        <f t="shared" si="0"/>
        <v>davinci</v>
      </c>
    </row>
    <row r="13" spans="1:3" ht="16.899999999999999">
      <c r="A13" s="252" t="str">
        <f>全车数据表!AT19</f>
        <v>220</v>
      </c>
      <c r="B13" s="263" t="s">
        <v>888</v>
      </c>
      <c r="C13" t="str">
        <f t="shared" si="0"/>
        <v>i8</v>
      </c>
    </row>
    <row r="14" spans="1:3" ht="16.899999999999999">
      <c r="A14" s="252" t="str">
        <f>全车数据表!AT21</f>
        <v>gt350r</v>
      </c>
      <c r="B14" s="263" t="s">
        <v>889</v>
      </c>
      <c r="C14" t="str">
        <f t="shared" si="0"/>
        <v>infiniti</v>
      </c>
    </row>
    <row r="15" spans="1:3" ht="16.899999999999999">
      <c r="A15" s="252" t="str">
        <f>全车数据表!AT22</f>
        <v>targa</v>
      </c>
      <c r="B15" s="263" t="s">
        <v>611</v>
      </c>
      <c r="C15" t="str">
        <f t="shared" si="0"/>
        <v>c7r</v>
      </c>
    </row>
    <row r="16" spans="1:3" ht="16.899999999999999">
      <c r="A16" s="252" t="str">
        <f>全车数据表!AT25</f>
        <v>g60</v>
      </c>
      <c r="B16" s="263" t="s">
        <v>920</v>
      </c>
      <c r="C16" t="str">
        <f t="shared" si="0"/>
        <v>huracanste</v>
      </c>
    </row>
    <row r="17" spans="1:3" ht="16.899999999999999">
      <c r="A17" s="252" t="str">
        <f>全车数据表!AT28</f>
        <v>civic</v>
      </c>
      <c r="B17" s="263" t="s">
        <v>615</v>
      </c>
      <c r="C17" t="str">
        <f t="shared" si="0"/>
        <v>410</v>
      </c>
    </row>
    <row r="18" spans="1:3" ht="16.899999999999999">
      <c r="A18" s="252" t="str">
        <f>全车数据表!AT29</f>
        <v>taycan</v>
      </c>
      <c r="B18" s="263" t="s">
        <v>890</v>
      </c>
      <c r="C18" t="e">
        <f t="shared" si="0"/>
        <v>#N/A</v>
      </c>
    </row>
    <row r="19" spans="1:3" ht="16.899999999999999">
      <c r="A19" s="252" t="str">
        <f>全车数据表!AT30</f>
        <v>griffith</v>
      </c>
      <c r="B19" s="263" t="s">
        <v>619</v>
      </c>
      <c r="C19" t="str">
        <f t="shared" si="0"/>
        <v>911</v>
      </c>
    </row>
    <row r="20" spans="1:3" ht="16.899999999999999">
      <c r="A20" s="252" t="str">
        <f>全车数据表!AT31</f>
        <v>continental</v>
      </c>
      <c r="B20" s="263" t="s">
        <v>620</v>
      </c>
      <c r="C20" t="str">
        <f t="shared" si="0"/>
        <v>amg</v>
      </c>
    </row>
    <row r="21" spans="1:3" ht="16.899999999999999">
      <c r="A21" s="252" t="str">
        <f>全车数据表!AT32</f>
        <v>furai</v>
      </c>
      <c r="B21" s="263" t="s">
        <v>280</v>
      </c>
      <c r="C21" t="str">
        <f t="shared" si="0"/>
        <v>db11</v>
      </c>
    </row>
    <row r="22" spans="1:3" ht="16.899999999999999">
      <c r="A22" s="252" t="str">
        <f>全车数据表!AT34</f>
        <v>c7r</v>
      </c>
      <c r="B22" s="263" t="s">
        <v>607</v>
      </c>
      <c r="C22" t="str">
        <f t="shared" si="0"/>
        <v>718</v>
      </c>
    </row>
    <row r="23" spans="1:3" ht="16.899999999999999">
      <c r="A23" s="252" t="str">
        <f>全车数据表!AT36</f>
        <v>huracanste</v>
      </c>
      <c r="B23" s="263" t="s">
        <v>599</v>
      </c>
      <c r="C23" t="str">
        <f t="shared" si="0"/>
        <v>220</v>
      </c>
    </row>
    <row r="24" spans="1:3" ht="16.899999999999999">
      <c r="A24" s="252" t="str">
        <f>全车数据表!AT41</f>
        <v>srt8</v>
      </c>
      <c r="B24" s="263" t="s">
        <v>274</v>
      </c>
      <c r="C24" t="str">
        <f t="shared" si="0"/>
        <v>m4</v>
      </c>
    </row>
    <row r="25" spans="1:3" ht="16.899999999999999">
      <c r="A25" s="252" t="str">
        <f>全车数据表!AT42</f>
        <v>hommage</v>
      </c>
      <c r="B25" s="263" t="s">
        <v>631</v>
      </c>
      <c r="C25" t="str">
        <f t="shared" si="0"/>
        <v>svr</v>
      </c>
    </row>
    <row r="26" spans="1:3" ht="16.899999999999999">
      <c r="A26" s="252" t="str">
        <f>全车数据表!AT44</f>
        <v>50th</v>
      </c>
      <c r="B26" s="263" t="s">
        <v>891</v>
      </c>
      <c r="C26" t="str">
        <f t="shared" si="0"/>
        <v>gt350r</v>
      </c>
    </row>
    <row r="27" spans="1:3" ht="16.899999999999999">
      <c r="A27" s="252" t="str">
        <f>全车数据表!AT45</f>
        <v>410</v>
      </c>
      <c r="B27" s="263" t="s">
        <v>612</v>
      </c>
      <c r="C27" t="str">
        <f t="shared" si="0"/>
        <v>targa</v>
      </c>
    </row>
    <row r="28" spans="1:3" ht="16.899999999999999">
      <c r="A28" s="252" t="str">
        <f>全车数据表!AT46</f>
        <v>amg</v>
      </c>
      <c r="B28" s="263" t="s">
        <v>604</v>
      </c>
      <c r="C28" t="str">
        <f t="shared" si="0"/>
        <v>civic</v>
      </c>
    </row>
    <row r="29" spans="1:3" ht="16.899999999999999">
      <c r="A29" s="252" t="str">
        <f>全车数据表!AT47</f>
        <v>m4</v>
      </c>
      <c r="B29" s="263" t="s">
        <v>892</v>
      </c>
      <c r="C29" t="str">
        <f t="shared" si="0"/>
        <v>beast</v>
      </c>
    </row>
    <row r="30" spans="1:3" ht="16.899999999999999">
      <c r="A30" s="252" t="str">
        <f>全车数据表!AT48</f>
        <v>beast</v>
      </c>
      <c r="B30" s="263" t="s">
        <v>626</v>
      </c>
      <c r="C30" t="str">
        <f t="shared" si="0"/>
        <v>griffith</v>
      </c>
    </row>
    <row r="31" spans="1:3" ht="16.899999999999999">
      <c r="A31" s="252" t="str">
        <f>全车数据表!AT52</f>
        <v>acr</v>
      </c>
      <c r="B31" s="263" t="s">
        <v>616</v>
      </c>
      <c r="C31" t="str">
        <f t="shared" si="0"/>
        <v>gr-1</v>
      </c>
    </row>
    <row r="32" spans="1:3" ht="16.899999999999999">
      <c r="A32" s="252" t="str">
        <f>全车数据表!AT54</f>
        <v>gr-1</v>
      </c>
      <c r="B32" s="263" t="s">
        <v>602</v>
      </c>
      <c r="C32" t="str">
        <f t="shared" si="0"/>
        <v>taycan</v>
      </c>
    </row>
    <row r="33" spans="1:3" ht="16.899999999999999">
      <c r="A33" s="252" t="str">
        <f>全车数据表!AT55</f>
        <v>h2</v>
      </c>
      <c r="B33" s="263" t="s">
        <v>893</v>
      </c>
      <c r="C33" t="str">
        <f t="shared" si="0"/>
        <v>continental</v>
      </c>
    </row>
    <row r="34" spans="1:3" ht="16.899999999999999">
      <c r="A34" s="252" t="str">
        <f>全车数据表!AT57</f>
        <v>ass</v>
      </c>
      <c r="B34" s="263" t="s">
        <v>894</v>
      </c>
      <c r="C34" t="str">
        <f t="shared" si="0"/>
        <v>rrturbo</v>
      </c>
    </row>
    <row r="35" spans="1:3" ht="16.899999999999999">
      <c r="A35" s="252" t="str">
        <f>全车数据表!AT59</f>
        <v>nsx</v>
      </c>
      <c r="B35" s="263" t="s">
        <v>895</v>
      </c>
      <c r="C35" t="str">
        <f t="shared" si="0"/>
        <v>f40</v>
      </c>
    </row>
    <row r="36" spans="1:3" ht="16.899999999999999">
      <c r="A36" s="252" t="str">
        <f>全车数据表!AT60</f>
        <v>alfieri</v>
      </c>
      <c r="B36" s="263" t="s">
        <v>896</v>
      </c>
      <c r="C36" t="str">
        <f t="shared" si="0"/>
        <v>nsxgt3</v>
      </c>
    </row>
    <row r="37" spans="1:3" ht="16.899999999999999">
      <c r="A37" s="252" t="str">
        <f>全车数据表!AT65</f>
        <v>rrturbo</v>
      </c>
      <c r="B37" s="263" t="s">
        <v>618</v>
      </c>
      <c r="C37" t="str">
        <f t="shared" si="0"/>
        <v>stingray</v>
      </c>
    </row>
    <row r="38" spans="1:3" ht="16.899999999999999">
      <c r="A38" s="252" t="str">
        <f>全车数据表!AT72</f>
        <v>sarthe</v>
      </c>
      <c r="B38" s="263" t="s">
        <v>897</v>
      </c>
      <c r="C38" t="str">
        <f t="shared" si="0"/>
        <v>xxe</v>
      </c>
    </row>
    <row r="39" spans="1:3" ht="16.899999999999999">
      <c r="A39" s="252" t="str">
        <f>全车数据表!AT68</f>
        <v>f40</v>
      </c>
      <c r="B39" s="263" t="s">
        <v>282</v>
      </c>
      <c r="C39" t="str">
        <f t="shared" si="0"/>
        <v>w70</v>
      </c>
    </row>
    <row r="40" spans="1:3" ht="16.899999999999999">
      <c r="A40" s="252" t="str">
        <f>全车数据表!AT71</f>
        <v>nsxgt3</v>
      </c>
      <c r="B40" s="263" t="s">
        <v>650</v>
      </c>
      <c r="C40" t="str">
        <f t="shared" si="0"/>
        <v>fordgt</v>
      </c>
    </row>
    <row r="41" spans="1:3" ht="16.899999999999999">
      <c r="A41" s="252" t="str">
        <f>全车数据表!AT74</f>
        <v>bacalar</v>
      </c>
      <c r="B41" s="263" t="s">
        <v>609</v>
      </c>
      <c r="C41" t="str">
        <f t="shared" si="0"/>
        <v>acr</v>
      </c>
    </row>
    <row r="42" spans="1:3" ht="16.899999999999999">
      <c r="A42" s="252" t="str">
        <f>全车数据表!AT77</f>
        <v>718gt4</v>
      </c>
      <c r="B42" s="263" t="s">
        <v>624</v>
      </c>
      <c r="C42" t="str">
        <f t="shared" si="0"/>
        <v>asterion</v>
      </c>
    </row>
    <row r="43" spans="1:3" ht="16.899999999999999">
      <c r="A43" s="252" t="str">
        <f>全车数据表!AT79</f>
        <v>stingray</v>
      </c>
      <c r="B43" s="263" t="s">
        <v>633</v>
      </c>
      <c r="C43" t="str">
        <f t="shared" si="0"/>
        <v>vulcan</v>
      </c>
    </row>
    <row r="44" spans="1:3" ht="16.899999999999999">
      <c r="A44" s="252" t="str">
        <f>全车数据表!AT82</f>
        <v>xxe</v>
      </c>
      <c r="B44" s="263" t="s">
        <v>277</v>
      </c>
      <c r="C44" t="str">
        <f t="shared" si="0"/>
        <v>h2</v>
      </c>
    </row>
    <row r="45" spans="1:3" ht="16.899999999999999">
      <c r="A45" s="252" t="str">
        <f>全车数据表!AT85</f>
        <v>33</v>
      </c>
      <c r="B45" s="263" t="s">
        <v>622</v>
      </c>
      <c r="C45" t="str">
        <f t="shared" si="0"/>
        <v>911gt1</v>
      </c>
    </row>
    <row r="46" spans="1:3" ht="16.899999999999999">
      <c r="A46" s="252" t="str">
        <f>全车数据表!AT88</f>
        <v>gallardo</v>
      </c>
      <c r="B46" s="263" t="s">
        <v>898</v>
      </c>
      <c r="C46" t="str">
        <f t="shared" si="0"/>
        <v>roma</v>
      </c>
    </row>
    <row r="47" spans="1:3" ht="16.899999999999999">
      <c r="A47" s="252" t="str">
        <f>全车数据表!AT93</f>
        <v>911</v>
      </c>
      <c r="B47" s="263" t="s">
        <v>614</v>
      </c>
      <c r="C47" t="str">
        <f t="shared" si="0"/>
        <v>ass</v>
      </c>
    </row>
    <row r="48" spans="1:3" ht="16.899999999999999">
      <c r="A48" s="252" t="str">
        <f>全车数据表!AT94</f>
        <v>db11</v>
      </c>
      <c r="B48" s="263" t="s">
        <v>621</v>
      </c>
      <c r="C48" t="str">
        <f t="shared" si="0"/>
        <v>gtr</v>
      </c>
    </row>
    <row r="49" spans="1:3" ht="16.899999999999999">
      <c r="A49" s="252" t="str">
        <f>全车数据表!AT95</f>
        <v>svr</v>
      </c>
      <c r="B49" s="263" t="s">
        <v>661</v>
      </c>
      <c r="C49" t="str">
        <f t="shared" si="0"/>
        <v>cien</v>
      </c>
    </row>
    <row r="50" spans="1:3" ht="16.899999999999999">
      <c r="A50" s="252" t="str">
        <f>全车数据表!AT97</f>
        <v>w70</v>
      </c>
      <c r="B50" s="263" t="s">
        <v>613</v>
      </c>
      <c r="C50" t="str">
        <f t="shared" si="0"/>
        <v>mk2</v>
      </c>
    </row>
    <row r="51" spans="1:3" ht="16.899999999999999">
      <c r="A51" s="252" t="str">
        <f>全车数据表!AT98</f>
        <v>911gt1</v>
      </c>
      <c r="B51" s="263" t="s">
        <v>278</v>
      </c>
      <c r="C51" t="str">
        <f t="shared" si="0"/>
        <v>nsx</v>
      </c>
    </row>
    <row r="52" spans="1:3" ht="16.899999999999999">
      <c r="A52" s="252" t="str">
        <f>全车数据表!AT99</f>
        <v>fordgt</v>
      </c>
      <c r="B52" s="263" t="s">
        <v>623</v>
      </c>
      <c r="C52" t="str">
        <f t="shared" si="0"/>
        <v>alfieri</v>
      </c>
    </row>
    <row r="53" spans="1:3" ht="16.899999999999999">
      <c r="A53" s="252" t="str">
        <f>全车数据表!AT100</f>
        <v>asterion</v>
      </c>
      <c r="B53" s="263" t="s">
        <v>638</v>
      </c>
      <c r="C53" t="str">
        <f t="shared" si="0"/>
        <v>j50</v>
      </c>
    </row>
    <row r="54" spans="1:3" ht="16.899999999999999">
      <c r="A54" s="252" t="str">
        <f>全车数据表!AT102</f>
        <v>roma</v>
      </c>
      <c r="B54" s="263" t="s">
        <v>637</v>
      </c>
      <c r="C54" t="str">
        <f t="shared" si="0"/>
        <v>sarthe</v>
      </c>
    </row>
    <row r="55" spans="1:3" ht="16.899999999999999">
      <c r="A55" s="252" t="str">
        <f>全车数据表!AT105</f>
        <v>cien</v>
      </c>
      <c r="B55" s="263" t="s">
        <v>632</v>
      </c>
      <c r="C55" t="str">
        <f t="shared" si="0"/>
        <v>zerouno</v>
      </c>
    </row>
    <row r="56" spans="1:3" ht="16.899999999999999">
      <c r="A56" s="252" t="str">
        <f>全车数据表!AT107</f>
        <v>mk2</v>
      </c>
      <c r="B56" s="263" t="s">
        <v>641</v>
      </c>
      <c r="C56" t="str">
        <f t="shared" si="0"/>
        <v>vipergts</v>
      </c>
    </row>
    <row r="57" spans="1:3" ht="16.899999999999999">
      <c r="A57" s="252" t="str">
        <f>全车数据表!AT109</f>
        <v>zerouno</v>
      </c>
      <c r="B57" s="263" t="s">
        <v>635</v>
      </c>
      <c r="C57" t="str">
        <f t="shared" si="0"/>
        <v>488</v>
      </c>
    </row>
    <row r="58" spans="1:3" ht="16.899999999999999">
      <c r="A58" s="252" t="str">
        <f>全车数据表!AT112</f>
        <v>488</v>
      </c>
      <c r="B58" s="263" t="s">
        <v>629</v>
      </c>
      <c r="C58" t="str">
        <f t="shared" si="0"/>
        <v>bacalar</v>
      </c>
    </row>
    <row r="59" spans="1:3" ht="16.899999999999999">
      <c r="A59" s="252" t="str">
        <f>全车数据表!AT116</f>
        <v>003</v>
      </c>
      <c r="B59" s="263" t="s">
        <v>640</v>
      </c>
      <c r="C59" t="str">
        <f t="shared" si="0"/>
        <v>slr</v>
      </c>
    </row>
    <row r="60" spans="1:3" ht="16.899999999999999">
      <c r="A60" s="252" t="str">
        <f>全车数据表!AT120</f>
        <v>f12tdf</v>
      </c>
      <c r="B60" s="263" t="s">
        <v>634</v>
      </c>
      <c r="C60" t="str">
        <f t="shared" si="0"/>
        <v>evo</v>
      </c>
    </row>
    <row r="61" spans="1:3" ht="16.899999999999999">
      <c r="A61" s="252" t="str">
        <f>全车数据表!AT124</f>
        <v>cgs</v>
      </c>
      <c r="B61" s="263" t="s">
        <v>610</v>
      </c>
      <c r="C61" t="str">
        <f t="shared" si="0"/>
        <v>furai</v>
      </c>
    </row>
    <row r="62" spans="1:3" ht="16.899999999999999">
      <c r="A62" s="252" t="str">
        <f>全车数据表!AT122</f>
        <v>murcielago</v>
      </c>
      <c r="B62" s="263" t="s">
        <v>617</v>
      </c>
      <c r="C62" t="str">
        <f t="shared" si="0"/>
        <v>718gt4</v>
      </c>
    </row>
    <row r="63" spans="1:3" ht="16.899999999999999">
      <c r="A63" s="252" t="str">
        <f>全车数据表!AT125</f>
        <v>ap-0</v>
      </c>
      <c r="B63" s="263" t="s">
        <v>643</v>
      </c>
      <c r="C63" t="str">
        <f t="shared" si="0"/>
        <v>dbs</v>
      </c>
    </row>
    <row r="64" spans="1:3" ht="16.899999999999999">
      <c r="A64" s="252" t="str">
        <f>全车数据表!AT126</f>
        <v>gt12</v>
      </c>
      <c r="B64" s="263" t="s">
        <v>899</v>
      </c>
      <c r="C64" t="str">
        <f t="shared" si="0"/>
        <v>murcielago</v>
      </c>
    </row>
    <row r="65" spans="1:3" ht="16.899999999999999">
      <c r="A65" s="252" t="str">
        <f>全车数据表!AT127</f>
        <v>ie</v>
      </c>
      <c r="B65" s="263" t="s">
        <v>900</v>
      </c>
      <c r="C65" t="str">
        <f t="shared" si="0"/>
        <v>ie</v>
      </c>
    </row>
    <row r="66" spans="1:3" ht="16.899999999999999">
      <c r="A66" s="252">
        <f>全车数据表!AT128</f>
        <v>550</v>
      </c>
      <c r="B66" s="263" t="s">
        <v>901</v>
      </c>
      <c r="C66" t="str">
        <f t="shared" ref="C66:C129" si="1">VLOOKUP(B66,A:A,1,FALSE)</f>
        <v>enzo</v>
      </c>
    </row>
    <row r="67" spans="1:3" ht="16.899999999999999">
      <c r="A67" s="252" t="str">
        <f>全车数据表!AT130</f>
        <v>enzo</v>
      </c>
      <c r="B67" s="263" t="s">
        <v>902</v>
      </c>
      <c r="C67" t="str">
        <f t="shared" si="1"/>
        <v>scv12</v>
      </c>
    </row>
    <row r="68" spans="1:3" ht="16.899999999999999">
      <c r="A68" s="252" t="str">
        <f>全车数据表!AT133</f>
        <v>n</v>
      </c>
      <c r="B68" s="263" t="s">
        <v>919</v>
      </c>
      <c r="C68" t="str">
        <f t="shared" si="1"/>
        <v>488gtbevo</v>
      </c>
    </row>
    <row r="69" spans="1:3" ht="16.899999999999999">
      <c r="A69" s="252" t="str">
        <f>全车数据表!AT134</f>
        <v>slr</v>
      </c>
      <c r="B69" s="263" t="s">
        <v>654</v>
      </c>
      <c r="C69" t="str">
        <f t="shared" si="1"/>
        <v>laferrari</v>
      </c>
    </row>
    <row r="70" spans="1:3" ht="16.899999999999999">
      <c r="A70" s="252" t="str">
        <f>全车数据表!AT135</f>
        <v>dbs</v>
      </c>
      <c r="B70" s="263" t="s">
        <v>286</v>
      </c>
      <c r="C70" t="str">
        <f t="shared" si="1"/>
        <v>003</v>
      </c>
    </row>
    <row r="71" spans="1:3" ht="16.899999999999999">
      <c r="A71" s="252" t="str">
        <f>全车数据表!AT136</f>
        <v>scv12</v>
      </c>
      <c r="B71" s="263" t="s">
        <v>667</v>
      </c>
      <c r="C71" t="str">
        <f t="shared" si="1"/>
        <v>n</v>
      </c>
    </row>
    <row r="72" spans="1:3" ht="16.899999999999999">
      <c r="A72" s="252" t="str">
        <f>全车数据表!AT142</f>
        <v>evo</v>
      </c>
      <c r="B72" s="263" t="s">
        <v>655</v>
      </c>
      <c r="C72" t="str">
        <f t="shared" si="1"/>
        <v>p1</v>
      </c>
    </row>
    <row r="73" spans="1:3" ht="16.899999999999999">
      <c r="A73" s="252" t="str">
        <f>全车数据表!AT143</f>
        <v>carrera</v>
      </c>
      <c r="B73" s="263" t="s">
        <v>630</v>
      </c>
      <c r="C73" t="str">
        <f t="shared" si="1"/>
        <v>gallardo</v>
      </c>
    </row>
    <row r="74" spans="1:3" ht="16.899999999999999">
      <c r="A74" s="252" t="str">
        <f>全车数据表!AT147</f>
        <v>911gt3</v>
      </c>
      <c r="B74" s="263" t="s">
        <v>653</v>
      </c>
      <c r="C74" t="str">
        <f t="shared" si="1"/>
        <v>centenario</v>
      </c>
    </row>
    <row r="75" spans="1:3" ht="16.899999999999999">
      <c r="A75" s="252" t="str">
        <f>全车数据表!AT148</f>
        <v>488gtbevo</v>
      </c>
      <c r="B75" s="263" t="s">
        <v>647</v>
      </c>
      <c r="C75" t="str">
        <f t="shared" si="1"/>
        <v>f12tdf</v>
      </c>
    </row>
    <row r="76" spans="1:3" ht="16.899999999999999">
      <c r="A76" s="252" t="str">
        <f>全车数据表!AT150</f>
        <v>evija</v>
      </c>
      <c r="B76" s="263" t="s">
        <v>660</v>
      </c>
      <c r="C76" t="str">
        <f t="shared" si="1"/>
        <v>sv</v>
      </c>
    </row>
    <row r="77" spans="1:3" ht="16.899999999999999">
      <c r="A77" s="252" t="str">
        <f>全车数据表!AT152</f>
        <v>f1</v>
      </c>
      <c r="B77" s="263" t="s">
        <v>651</v>
      </c>
      <c r="C77" t="str">
        <f t="shared" si="1"/>
        <v>fxxk</v>
      </c>
    </row>
    <row r="78" spans="1:3" ht="16.899999999999999">
      <c r="A78" s="252" t="str">
        <f>全车数据表!AT159</f>
        <v>vulcan</v>
      </c>
      <c r="B78" s="263" t="s">
        <v>903</v>
      </c>
      <c r="C78" t="str">
        <f t="shared" si="1"/>
        <v>c-x75</v>
      </c>
    </row>
    <row r="79" spans="1:3" ht="16.899999999999999">
      <c r="A79" s="252" t="str">
        <f>全车数据表!AT160</f>
        <v>gtr</v>
      </c>
      <c r="B79" s="263" t="s">
        <v>904</v>
      </c>
      <c r="C79" t="str">
        <f t="shared" si="1"/>
        <v>cgs</v>
      </c>
    </row>
    <row r="80" spans="1:3" ht="16.899999999999999">
      <c r="A80" s="252" t="str">
        <f>全车数据表!AT161</f>
        <v>ep9</v>
      </c>
      <c r="B80" s="263" t="s">
        <v>639</v>
      </c>
      <c r="C80" t="str">
        <f t="shared" si="1"/>
        <v>33</v>
      </c>
    </row>
    <row r="81" spans="1:3" ht="16.899999999999999">
      <c r="A81" s="252" t="str">
        <f>全车数据表!AT162</f>
        <v>j50</v>
      </c>
      <c r="B81" s="263" t="s">
        <v>905</v>
      </c>
      <c r="C81" t="str">
        <f t="shared" si="1"/>
        <v>ap-0</v>
      </c>
    </row>
    <row r="82" spans="1:3" ht="16.899999999999999">
      <c r="A82" s="252" t="str">
        <f>全车数据表!AT163</f>
        <v>vipergts</v>
      </c>
      <c r="B82" s="263" t="s">
        <v>665</v>
      </c>
      <c r="C82" t="str">
        <f t="shared" si="1"/>
        <v>1v10</v>
      </c>
    </row>
    <row r="83" spans="1:3" ht="16.899999999999999">
      <c r="A83" s="252" t="str">
        <f>全车数据表!AT165</f>
        <v>laferrari</v>
      </c>
      <c r="B83" s="263" t="s">
        <v>642</v>
      </c>
      <c r="C83" t="str">
        <f t="shared" si="1"/>
        <v>812</v>
      </c>
    </row>
    <row r="84" spans="1:3" ht="16.899999999999999">
      <c r="A84" s="252" t="str">
        <f>全车数据表!AT166</f>
        <v>p1</v>
      </c>
      <c r="B84" s="263" t="s">
        <v>906</v>
      </c>
      <c r="C84" t="e">
        <f t="shared" si="1"/>
        <v>#N/A</v>
      </c>
    </row>
    <row r="85" spans="1:3" ht="16.899999999999999">
      <c r="A85" s="252" t="str">
        <f>全车数据表!AT168</f>
        <v>sv</v>
      </c>
      <c r="B85" s="263" t="s">
        <v>625</v>
      </c>
      <c r="C85" t="str">
        <f t="shared" si="1"/>
        <v>gt12</v>
      </c>
    </row>
    <row r="86" spans="1:3" ht="16.899999999999999">
      <c r="A86" s="252" t="str">
        <f>全车数据表!AT170</f>
        <v>812</v>
      </c>
      <c r="B86" s="263" t="s">
        <v>652</v>
      </c>
      <c r="C86" t="str">
        <f t="shared" si="1"/>
        <v>avj</v>
      </c>
    </row>
    <row r="87" spans="1:3" ht="16.899999999999999">
      <c r="A87" s="252" t="str">
        <f>全车数据表!AT172</f>
        <v>zr1</v>
      </c>
      <c r="B87" s="263" t="s">
        <v>636</v>
      </c>
      <c r="C87" t="str">
        <f t="shared" si="1"/>
        <v>carrera</v>
      </c>
    </row>
    <row r="88" spans="1:3" ht="16.899999999999999">
      <c r="A88" s="252" t="str">
        <f>全车数据表!AT173</f>
        <v>c-x75</v>
      </c>
      <c r="B88" s="263" t="s">
        <v>627</v>
      </c>
      <c r="C88" t="str">
        <f t="shared" si="1"/>
        <v>911gt3</v>
      </c>
    </row>
    <row r="89" spans="1:3" ht="16.899999999999999">
      <c r="A89" s="252" t="str">
        <f>全车数据表!AT174</f>
        <v>1v10</v>
      </c>
      <c r="B89" s="263" t="s">
        <v>656</v>
      </c>
      <c r="C89" t="str">
        <f t="shared" si="1"/>
        <v>at96</v>
      </c>
    </row>
    <row r="90" spans="1:3" ht="16.899999999999999">
      <c r="A90" s="252" t="str">
        <f>全车数据表!AT178</f>
        <v>918</v>
      </c>
      <c r="B90" s="263" t="s">
        <v>644</v>
      </c>
      <c r="C90" t="str">
        <f t="shared" si="1"/>
        <v>zr1</v>
      </c>
    </row>
    <row r="91" spans="1:3" ht="16.899999999999999">
      <c r="A91" s="252" t="str">
        <f>全车数据表!AT179</f>
        <v>vanda</v>
      </c>
      <c r="B91" s="263" t="s">
        <v>648</v>
      </c>
      <c r="C91" t="str">
        <f t="shared" si="1"/>
        <v>sc18</v>
      </c>
    </row>
    <row r="92" spans="1:3" ht="16.899999999999999">
      <c r="A92" s="252" t="str">
        <f>全车数据表!AT182</f>
        <v>570</v>
      </c>
      <c r="B92" s="263" t="s">
        <v>668</v>
      </c>
      <c r="C92" t="str">
        <f t="shared" si="1"/>
        <v>valhalla</v>
      </c>
    </row>
    <row r="93" spans="1:3" ht="16.899999999999999">
      <c r="A93" s="252" t="str">
        <f>全车数据表!AT184</f>
        <v>avj</v>
      </c>
      <c r="B93" s="263" t="s">
        <v>907</v>
      </c>
      <c r="C93" t="str">
        <f t="shared" si="1"/>
        <v>onyx</v>
      </c>
    </row>
    <row r="94" spans="1:3" ht="16.899999999999999">
      <c r="A94" s="252" t="str">
        <f>全车数据表!AT185</f>
        <v>onyx</v>
      </c>
      <c r="B94" s="263" t="s">
        <v>918</v>
      </c>
      <c r="C94" t="str">
        <f t="shared" si="1"/>
        <v>citroengt</v>
      </c>
    </row>
    <row r="95" spans="1:3" ht="16.899999999999999">
      <c r="A95" s="252" t="str">
        <f>全车数据表!AT189</f>
        <v>citroengt</v>
      </c>
      <c r="B95" s="263" t="s">
        <v>908</v>
      </c>
      <c r="C95" t="str">
        <f t="shared" si="1"/>
        <v>f8</v>
      </c>
    </row>
    <row r="96" spans="1:3" ht="16.899999999999999">
      <c r="A96" s="252" t="str">
        <f>全车数据表!AT192</f>
        <v>911gt2</v>
      </c>
      <c r="B96" s="263" t="s">
        <v>909</v>
      </c>
      <c r="C96" t="str">
        <f t="shared" si="1"/>
        <v>imola</v>
      </c>
    </row>
    <row r="97" spans="1:3" ht="16.899999999999999">
      <c r="A97" s="252" t="str">
        <f>全车数据表!AT193</f>
        <v>bc</v>
      </c>
      <c r="B97" s="263" t="s">
        <v>671</v>
      </c>
      <c r="C97" t="str">
        <f t="shared" si="1"/>
        <v>vulcano</v>
      </c>
    </row>
    <row r="98" spans="1:3" ht="16.899999999999999">
      <c r="A98" s="252" t="str">
        <f>全车数据表!AT195</f>
        <v>sc18</v>
      </c>
      <c r="B98" s="263" t="s">
        <v>673</v>
      </c>
      <c r="C98" t="str">
        <f t="shared" si="1"/>
        <v>lykan</v>
      </c>
    </row>
    <row r="99" spans="1:3" ht="16.899999999999999">
      <c r="A99" s="252" t="str">
        <f>全车数据表!AT197</f>
        <v>aperta</v>
      </c>
      <c r="B99" s="263" t="s">
        <v>649</v>
      </c>
      <c r="C99" t="str">
        <f t="shared" si="1"/>
        <v>918</v>
      </c>
    </row>
    <row r="100" spans="1:3" ht="16.899999999999999">
      <c r="A100" s="252" t="str">
        <f>全车数据表!AT198</f>
        <v>f8</v>
      </c>
      <c r="B100" s="263" t="s">
        <v>628</v>
      </c>
      <c r="C100" t="str">
        <f t="shared" si="1"/>
        <v>vanda</v>
      </c>
    </row>
    <row r="101" spans="1:3" ht="16.899999999999999">
      <c r="A101" s="252" t="str">
        <f>全车数据表!AT201</f>
        <v>akylone</v>
      </c>
      <c r="B101" s="263" t="s">
        <v>910</v>
      </c>
      <c r="C101" t="str">
        <f t="shared" si="1"/>
        <v>veneno</v>
      </c>
    </row>
    <row r="102" spans="1:3" ht="16.899999999999999">
      <c r="A102" s="252" t="str">
        <f>全车数据表!AT204</f>
        <v>at96</v>
      </c>
      <c r="B102" s="263" t="s">
        <v>669</v>
      </c>
      <c r="C102" t="str">
        <f t="shared" si="1"/>
        <v>570</v>
      </c>
    </row>
    <row r="103" spans="1:3" ht="16.899999999999999">
      <c r="A103" s="252" t="str">
        <f>全车数据表!AT207</f>
        <v>valhalla</v>
      </c>
      <c r="B103" s="263" t="s">
        <v>659</v>
      </c>
      <c r="C103" t="str">
        <f t="shared" si="1"/>
        <v>egoista</v>
      </c>
    </row>
    <row r="104" spans="1:3" ht="16.899999999999999">
      <c r="A104" s="252" t="str">
        <f>全车数据表!AT208</f>
        <v>imola</v>
      </c>
      <c r="B104" s="263" t="s">
        <v>645</v>
      </c>
      <c r="C104" t="str">
        <f t="shared" si="1"/>
        <v>911gt2</v>
      </c>
    </row>
    <row r="105" spans="1:3" ht="16.899999999999999">
      <c r="A105" s="252" t="str">
        <f>全车数据表!AT215</f>
        <v>centenario</v>
      </c>
      <c r="B105" s="263" t="s">
        <v>657</v>
      </c>
      <c r="C105" t="str">
        <f t="shared" si="1"/>
        <v>bc</v>
      </c>
    </row>
    <row r="106" spans="1:3" ht="16.899999999999999">
      <c r="A106" s="252" t="str">
        <f>全车数据表!AT216</f>
        <v>fxxk</v>
      </c>
      <c r="B106" s="263" t="s">
        <v>658</v>
      </c>
      <c r="C106" t="str">
        <f t="shared" si="1"/>
        <v>aperta</v>
      </c>
    </row>
    <row r="107" spans="1:3" ht="16.899999999999999">
      <c r="A107" s="252" t="str">
        <f>全车数据表!AT218</f>
        <v>vulcano</v>
      </c>
      <c r="B107" s="263" t="s">
        <v>670</v>
      </c>
      <c r="C107" t="str">
        <f t="shared" si="1"/>
        <v>f1</v>
      </c>
    </row>
    <row r="108" spans="1:3" ht="16.899999999999999">
      <c r="A108" s="252" t="str">
        <f>全车数据表!AT219</f>
        <v>lykan</v>
      </c>
      <c r="B108" s="263" t="s">
        <v>666</v>
      </c>
      <c r="C108" t="str">
        <f t="shared" si="1"/>
        <v>akylone</v>
      </c>
    </row>
    <row r="109" spans="1:3" ht="16.899999999999999">
      <c r="A109" s="252" t="str">
        <f>全车数据表!AT221</f>
        <v>veneno</v>
      </c>
      <c r="B109" s="263" t="s">
        <v>680</v>
      </c>
      <c r="C109" t="str">
        <f t="shared" si="1"/>
        <v>nemesis</v>
      </c>
    </row>
    <row r="110" spans="1:3" ht="16.899999999999999">
      <c r="A110" s="252" t="str">
        <f>全车数据表!AT224</f>
        <v>egoista</v>
      </c>
      <c r="B110" s="263" t="s">
        <v>911</v>
      </c>
      <c r="C110" t="str">
        <f t="shared" si="1"/>
        <v>sf90</v>
      </c>
    </row>
    <row r="111" spans="1:3" ht="16.899999999999999">
      <c r="A111" s="252" t="str">
        <f>全车数据表!AT226</f>
        <v>nemesis</v>
      </c>
      <c r="B111" s="263" t="s">
        <v>672</v>
      </c>
      <c r="C111" t="str">
        <f t="shared" si="1"/>
        <v>terzo</v>
      </c>
    </row>
    <row r="112" spans="1:3" ht="16.899999999999999">
      <c r="A112" s="252" t="str">
        <f>全车数据表!AT229</f>
        <v>sf90</v>
      </c>
      <c r="B112" s="263" t="s">
        <v>646</v>
      </c>
      <c r="C112" t="str">
        <f t="shared" si="1"/>
        <v>senna</v>
      </c>
    </row>
    <row r="113" spans="1:3" ht="16.899999999999999">
      <c r="A113" s="252" t="str">
        <f>全车数据表!AT231</f>
        <v>senna</v>
      </c>
      <c r="B113" s="263" t="s">
        <v>662</v>
      </c>
      <c r="C113" t="str">
        <f t="shared" si="1"/>
        <v>evija</v>
      </c>
    </row>
    <row r="114" spans="1:3" ht="16.899999999999999">
      <c r="A114" s="252" t="str">
        <f>全车数据表!AT233</f>
        <v>terzo</v>
      </c>
      <c r="B114" s="263" t="s">
        <v>675</v>
      </c>
      <c r="C114" t="str">
        <f t="shared" si="1"/>
        <v>fenyr</v>
      </c>
    </row>
    <row r="115" spans="1:3" ht="16.899999999999999">
      <c r="A115" s="252" t="str">
        <f>全车数据表!AT236</f>
        <v>fenyr</v>
      </c>
      <c r="B115" s="263" t="s">
        <v>676</v>
      </c>
      <c r="C115" t="str">
        <f t="shared" si="1"/>
        <v>ts1</v>
      </c>
    </row>
    <row r="116" spans="1:3" ht="16.899999999999999">
      <c r="A116" s="252" t="str">
        <f>全车数据表!AT238</f>
        <v>ts1</v>
      </c>
      <c r="B116" s="263" t="s">
        <v>664</v>
      </c>
      <c r="C116" t="str">
        <f t="shared" si="1"/>
        <v>battista</v>
      </c>
    </row>
    <row r="117" spans="1:3" ht="16.899999999999999">
      <c r="A117" s="252" t="str">
        <f>全车数据表!AT240</f>
        <v>battista</v>
      </c>
      <c r="B117" s="263" t="s">
        <v>912</v>
      </c>
      <c r="C117" t="str">
        <f t="shared" si="1"/>
        <v>ep9</v>
      </c>
    </row>
    <row r="118" spans="1:3" ht="16.899999999999999">
      <c r="A118" s="252" t="str">
        <f>全车数据表!AT242</f>
        <v>speedtail</v>
      </c>
      <c r="B118" s="263" t="s">
        <v>674</v>
      </c>
      <c r="C118" t="str">
        <f t="shared" si="1"/>
        <v>speedtail</v>
      </c>
    </row>
    <row r="119" spans="1:3" ht="16.899999999999999">
      <c r="A119" s="252" t="str">
        <f>全车数据表!AT244</f>
        <v>regera</v>
      </c>
      <c r="B119" s="263" t="s">
        <v>311</v>
      </c>
      <c r="C119" t="str">
        <f t="shared" si="1"/>
        <v>regera</v>
      </c>
    </row>
    <row r="120" spans="1:3" ht="16.899999999999999">
      <c r="A120" s="252" t="str">
        <f>全车数据表!AT247</f>
        <v>sian</v>
      </c>
      <c r="B120" s="263" t="s">
        <v>913</v>
      </c>
      <c r="C120" t="str">
        <f t="shared" si="1"/>
        <v>inferno</v>
      </c>
    </row>
    <row r="121" spans="1:3" ht="16.899999999999999">
      <c r="A121" s="252" t="str">
        <f>全车数据表!AT251</f>
        <v>chiron</v>
      </c>
      <c r="B121" s="263" t="s">
        <v>678</v>
      </c>
      <c r="C121" t="str">
        <f t="shared" si="1"/>
        <v>chiron</v>
      </c>
    </row>
    <row r="122" spans="1:3" ht="16.899999999999999">
      <c r="A122" s="252" t="str">
        <f>全车数据表!AT252</f>
        <v>bxr</v>
      </c>
      <c r="B122" s="263" t="s">
        <v>679</v>
      </c>
      <c r="C122" t="str">
        <f t="shared" si="1"/>
        <v>bxr</v>
      </c>
    </row>
    <row r="123" spans="1:3" ht="16.899999999999999">
      <c r="A123" s="252" t="str">
        <f>全车数据表!AT249</f>
        <v>inferno</v>
      </c>
      <c r="B123" s="263" t="s">
        <v>914</v>
      </c>
      <c r="C123" t="str">
        <f t="shared" si="1"/>
        <v>divo</v>
      </c>
    </row>
    <row r="124" spans="1:3" ht="16.899999999999999">
      <c r="A124" s="252" t="str">
        <f>全车数据表!AT253</f>
        <v>divo</v>
      </c>
      <c r="B124" s="263" t="s">
        <v>915</v>
      </c>
      <c r="C124" t="str">
        <f t="shared" si="1"/>
        <v>millecavalli</v>
      </c>
    </row>
    <row r="125" spans="1:3" ht="16.899999999999999">
      <c r="A125" s="252" t="str">
        <f>全车数据表!AT255</f>
        <v>millecavalli</v>
      </c>
      <c r="B125" s="263" t="s">
        <v>682</v>
      </c>
      <c r="C125" t="str">
        <f t="shared" si="1"/>
        <v>jesko</v>
      </c>
    </row>
    <row r="126" spans="1:3" ht="16.899999999999999">
      <c r="A126" s="252" t="str">
        <f>全车数据表!AT259</f>
        <v>jesko</v>
      </c>
      <c r="B126" s="263" t="s">
        <v>663</v>
      </c>
      <c r="C126" t="str">
        <f t="shared" si="1"/>
        <v>sian</v>
      </c>
    </row>
    <row r="127" spans="1:3" ht="16.899999999999999">
      <c r="A127" s="252" t="str">
        <f>全车数据表!AT264</f>
        <v>owl</v>
      </c>
      <c r="B127" s="263" t="s">
        <v>916</v>
      </c>
      <c r="C127" t="str">
        <f t="shared" si="1"/>
        <v>owl</v>
      </c>
    </row>
    <row r="128" spans="1:3" ht="16.899999999999999">
      <c r="A128" s="252" t="str">
        <f>全车数据表!AT265</f>
        <v>c2</v>
      </c>
      <c r="B128" s="263" t="s">
        <v>677</v>
      </c>
      <c r="C128" t="str">
        <f t="shared" si="1"/>
        <v>c2</v>
      </c>
    </row>
    <row r="129" spans="1:3" ht="16.899999999999999">
      <c r="A129" s="252" t="str">
        <f>全车数据表!AT267</f>
        <v>ssc</v>
      </c>
      <c r="B129" s="263" t="s">
        <v>681</v>
      </c>
      <c r="C129" t="str">
        <f t="shared" si="1"/>
        <v>ssc</v>
      </c>
    </row>
    <row r="130" spans="1:3" ht="16.899999999999999">
      <c r="A130" s="252" t="str">
        <f>全车数据表!AT271</f>
        <v>lvn</v>
      </c>
      <c r="B130" s="263" t="s">
        <v>917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4"/>
  <sheetViews>
    <sheetView topLeftCell="A22" zoomScale="80" zoomScaleNormal="80" workbookViewId="0">
      <selection activeCell="C48" sqref="C48"/>
    </sheetView>
  </sheetViews>
  <sheetFormatPr defaultColWidth="9" defaultRowHeight="27" customHeight="1"/>
  <cols>
    <col min="1" max="1" width="9" style="261"/>
    <col min="2" max="2" width="21.8125" style="260" customWidth="1"/>
    <col min="3" max="3" width="50.5" style="260" customWidth="1"/>
    <col min="4" max="16384" width="9" style="260"/>
  </cols>
  <sheetData>
    <row r="1" spans="1:3" ht="27" customHeight="1">
      <c r="A1" s="261" t="s">
        <v>844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828</v>
      </c>
      <c r="C2" s="260" t="s">
        <v>810</v>
      </c>
    </row>
    <row r="3" spans="1:3" ht="27" customHeight="1">
      <c r="A3" s="262">
        <v>2</v>
      </c>
      <c r="B3" s="260" t="s">
        <v>829</v>
      </c>
      <c r="C3" s="260" t="s">
        <v>85</v>
      </c>
    </row>
    <row r="4" spans="1:3" ht="27" customHeight="1">
      <c r="A4" s="262">
        <v>3</v>
      </c>
      <c r="B4" s="260" t="s">
        <v>830</v>
      </c>
      <c r="C4" s="260" t="s">
        <v>831</v>
      </c>
    </row>
    <row r="5" spans="1:3" ht="27" customHeight="1">
      <c r="A5" s="262">
        <v>4</v>
      </c>
      <c r="B5" s="260" t="s">
        <v>809</v>
      </c>
      <c r="C5" s="260" t="s">
        <v>818</v>
      </c>
    </row>
    <row r="6" spans="1:3" ht="27" customHeight="1">
      <c r="A6" s="262">
        <v>5</v>
      </c>
      <c r="B6" s="260" t="s">
        <v>811</v>
      </c>
      <c r="C6" s="260" t="s">
        <v>832</v>
      </c>
    </row>
    <row r="7" spans="1:3" ht="27" customHeight="1">
      <c r="A7" s="262">
        <v>6</v>
      </c>
      <c r="B7" s="260" t="s">
        <v>812</v>
      </c>
      <c r="C7" s="260" t="s">
        <v>833</v>
      </c>
    </row>
    <row r="8" spans="1:3" ht="27" customHeight="1">
      <c r="A8" s="262">
        <v>7</v>
      </c>
      <c r="B8" s="260" t="s">
        <v>813</v>
      </c>
      <c r="C8" s="260" t="s">
        <v>834</v>
      </c>
    </row>
    <row r="9" spans="1:3" ht="27" customHeight="1">
      <c r="A9" s="262">
        <v>8</v>
      </c>
      <c r="B9" s="260" t="s">
        <v>814</v>
      </c>
      <c r="C9" s="260" t="s">
        <v>815</v>
      </c>
    </row>
    <row r="10" spans="1:3" ht="27" customHeight="1">
      <c r="A10" s="262">
        <v>9</v>
      </c>
      <c r="B10" s="260" t="s">
        <v>816</v>
      </c>
      <c r="C10" s="260" t="s">
        <v>835</v>
      </c>
    </row>
    <row r="11" spans="1:3" ht="27" customHeight="1">
      <c r="A11" s="262">
        <v>10</v>
      </c>
      <c r="B11" s="260" t="s">
        <v>817</v>
      </c>
      <c r="C11" s="260" t="s">
        <v>822</v>
      </c>
    </row>
    <row r="12" spans="1:3" ht="27" customHeight="1">
      <c r="A12" s="262">
        <v>11</v>
      </c>
      <c r="B12" s="260" t="s">
        <v>819</v>
      </c>
      <c r="C12" s="260" t="s">
        <v>820</v>
      </c>
    </row>
    <row r="13" spans="1:3" ht="27" customHeight="1">
      <c r="A13" s="262">
        <v>12</v>
      </c>
      <c r="B13" s="260" t="s">
        <v>821</v>
      </c>
      <c r="C13" s="260" t="s">
        <v>825</v>
      </c>
    </row>
    <row r="14" spans="1:3" ht="27" customHeight="1">
      <c r="A14" s="262">
        <v>13</v>
      </c>
      <c r="B14" s="260" t="s">
        <v>823</v>
      </c>
      <c r="C14" s="260" t="s">
        <v>827</v>
      </c>
    </row>
    <row r="15" spans="1:3" ht="27" customHeight="1">
      <c r="A15" s="262">
        <v>14</v>
      </c>
      <c r="B15" s="260" t="s">
        <v>824</v>
      </c>
      <c r="C15" s="260" t="s">
        <v>836</v>
      </c>
    </row>
    <row r="16" spans="1:3" ht="27" customHeight="1">
      <c r="A16" s="262">
        <v>15</v>
      </c>
      <c r="B16" s="260" t="s">
        <v>826</v>
      </c>
      <c r="C16" s="260" t="s">
        <v>837</v>
      </c>
    </row>
    <row r="17" spans="1:3" ht="27" customHeight="1">
      <c r="A17" s="262">
        <v>16</v>
      </c>
      <c r="B17" s="260" t="s">
        <v>838</v>
      </c>
      <c r="C17" s="260" t="s">
        <v>841</v>
      </c>
    </row>
    <row r="18" spans="1:3" ht="27" customHeight="1">
      <c r="A18" s="262">
        <v>17</v>
      </c>
      <c r="B18" s="260" t="s">
        <v>839</v>
      </c>
      <c r="C18" s="260" t="s">
        <v>842</v>
      </c>
    </row>
    <row r="19" spans="1:3" ht="27" customHeight="1">
      <c r="A19" s="262">
        <v>18</v>
      </c>
      <c r="B19" s="260" t="s">
        <v>840</v>
      </c>
      <c r="C19" s="260" t="s">
        <v>843</v>
      </c>
    </row>
    <row r="20" spans="1:3" ht="27" customHeight="1">
      <c r="A20" s="262">
        <v>19</v>
      </c>
      <c r="B20" s="260" t="s">
        <v>878</v>
      </c>
      <c r="C20" s="260" t="s">
        <v>879</v>
      </c>
    </row>
    <row r="21" spans="1:3" ht="27" customHeight="1">
      <c r="A21" s="262">
        <v>20</v>
      </c>
      <c r="B21" s="260" t="s">
        <v>942</v>
      </c>
      <c r="C21" s="260" t="s">
        <v>943</v>
      </c>
    </row>
    <row r="22" spans="1:3" ht="27" customHeight="1">
      <c r="A22" s="261">
        <v>21</v>
      </c>
      <c r="B22" s="260" t="s">
        <v>955</v>
      </c>
      <c r="C22" s="260" t="s">
        <v>956</v>
      </c>
    </row>
    <row r="23" spans="1:3" ht="27" customHeight="1">
      <c r="A23" s="261">
        <v>22</v>
      </c>
      <c r="B23" s="260" t="s">
        <v>1041</v>
      </c>
      <c r="C23" s="260" t="s">
        <v>1058</v>
      </c>
    </row>
    <row r="24" spans="1:3" ht="27" customHeight="1">
      <c r="A24" s="261">
        <v>23</v>
      </c>
      <c r="B24" s="260" t="s">
        <v>1063</v>
      </c>
      <c r="C24" s="260" t="s">
        <v>1086</v>
      </c>
    </row>
    <row r="25" spans="1:3" ht="27" customHeight="1">
      <c r="A25" s="261">
        <v>24</v>
      </c>
      <c r="B25" s="260" t="s">
        <v>1093</v>
      </c>
      <c r="C25" s="260" t="s">
        <v>1109</v>
      </c>
    </row>
    <row r="26" spans="1:3" ht="27" customHeight="1">
      <c r="A26" s="261">
        <v>25</v>
      </c>
      <c r="B26" s="260" t="s">
        <v>1116</v>
      </c>
      <c r="C26" s="260" t="s">
        <v>1134</v>
      </c>
    </row>
    <row r="27" spans="1:3" ht="27" customHeight="1">
      <c r="A27" s="261">
        <v>26</v>
      </c>
      <c r="B27" s="260" t="s">
        <v>1158</v>
      </c>
      <c r="C27" s="260" t="s">
        <v>1164</v>
      </c>
    </row>
    <row r="28" spans="1:3" ht="27" customHeight="1">
      <c r="A28" s="261">
        <v>27</v>
      </c>
      <c r="B28" s="260" t="s">
        <v>1167</v>
      </c>
      <c r="C28" s="260" t="s">
        <v>1190</v>
      </c>
    </row>
    <row r="29" spans="1:3" ht="27" customHeight="1">
      <c r="A29" s="261">
        <v>28</v>
      </c>
      <c r="B29" s="260" t="s">
        <v>1200</v>
      </c>
      <c r="C29" s="260" t="s">
        <v>1224</v>
      </c>
    </row>
    <row r="30" spans="1:3" ht="27" customHeight="1">
      <c r="A30" s="261">
        <v>29</v>
      </c>
      <c r="B30" s="260" t="s">
        <v>1227</v>
      </c>
      <c r="C30" s="260" t="s">
        <v>1253</v>
      </c>
    </row>
    <row r="31" spans="1:3" ht="27" customHeight="1">
      <c r="A31" s="261">
        <v>30</v>
      </c>
      <c r="B31" s="260" t="s">
        <v>1255</v>
      </c>
      <c r="C31" s="260" t="s">
        <v>1275</v>
      </c>
    </row>
    <row r="32" spans="1:3" ht="27" customHeight="1">
      <c r="A32" s="261">
        <v>31</v>
      </c>
      <c r="B32" s="260" t="s">
        <v>1278</v>
      </c>
      <c r="C32" s="260" t="s">
        <v>943</v>
      </c>
    </row>
    <row r="33" spans="1:3" ht="27" customHeight="1">
      <c r="A33" s="261">
        <v>32</v>
      </c>
      <c r="B33" s="260" t="s">
        <v>1333</v>
      </c>
      <c r="C33" s="260" t="s">
        <v>1334</v>
      </c>
    </row>
    <row r="34" spans="1:3" ht="27" customHeight="1">
      <c r="A34" s="261">
        <v>33</v>
      </c>
      <c r="B34" s="260" t="s">
        <v>1363</v>
      </c>
      <c r="C34" s="260" t="s">
        <v>1386</v>
      </c>
    </row>
    <row r="35" spans="1:3" ht="27" customHeight="1">
      <c r="A35" s="261">
        <v>34</v>
      </c>
      <c r="B35" s="260" t="s">
        <v>1372</v>
      </c>
      <c r="C35" s="260" t="s">
        <v>1387</v>
      </c>
    </row>
    <row r="36" spans="1:3" ht="27" customHeight="1">
      <c r="A36" s="261">
        <v>35</v>
      </c>
      <c r="B36" s="260" t="s">
        <v>1389</v>
      </c>
      <c r="C36" s="260" t="s">
        <v>1390</v>
      </c>
    </row>
    <row r="37" spans="1:3" ht="27" customHeight="1">
      <c r="A37" s="261">
        <v>36</v>
      </c>
      <c r="B37" s="260" t="s">
        <v>1600</v>
      </c>
      <c r="C37" s="260" t="s">
        <v>1627</v>
      </c>
    </row>
    <row r="38" spans="1:3" ht="27" customHeight="1">
      <c r="A38" s="261">
        <v>37</v>
      </c>
      <c r="B38" s="260" t="s">
        <v>1671</v>
      </c>
      <c r="C38" s="260" t="s">
        <v>1672</v>
      </c>
    </row>
    <row r="39" spans="1:3" ht="27" customHeight="1">
      <c r="A39" s="261">
        <v>38</v>
      </c>
      <c r="B39" s="260" t="s">
        <v>1681</v>
      </c>
      <c r="C39" s="260" t="s">
        <v>1694</v>
      </c>
    </row>
    <row r="40" spans="1:3" ht="27" customHeight="1">
      <c r="A40" s="261">
        <v>39</v>
      </c>
      <c r="B40" s="260" t="s">
        <v>1740</v>
      </c>
      <c r="C40" s="260" t="s">
        <v>1719</v>
      </c>
    </row>
    <row r="41" spans="1:3" ht="27" customHeight="1">
      <c r="A41" s="261">
        <v>40</v>
      </c>
      <c r="B41" s="260" t="s">
        <v>1750</v>
      </c>
      <c r="C41" s="260" t="s">
        <v>1765</v>
      </c>
    </row>
    <row r="42" spans="1:3" ht="27" customHeight="1">
      <c r="A42" s="261">
        <v>41</v>
      </c>
      <c r="B42" s="260" t="s">
        <v>1848</v>
      </c>
      <c r="C42" s="260" t="s">
        <v>1849</v>
      </c>
    </row>
    <row r="43" spans="1:3" ht="27" customHeight="1">
      <c r="A43" s="261">
        <v>42</v>
      </c>
      <c r="B43" s="260" t="s">
        <v>1851</v>
      </c>
      <c r="C43" s="260" t="s">
        <v>1852</v>
      </c>
    </row>
    <row r="44" spans="1:3" ht="27" customHeight="1">
      <c r="A44" s="261">
        <v>43</v>
      </c>
      <c r="B44" s="260" t="s">
        <v>1850</v>
      </c>
      <c r="C44" s="260" t="s">
        <v>1853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81"/>
  <sheetViews>
    <sheetView topLeftCell="A256" zoomScaleNormal="100" workbookViewId="0">
      <selection activeCell="I289" sqref="I289"/>
    </sheetView>
  </sheetViews>
  <sheetFormatPr defaultColWidth="9" defaultRowHeight="16.149999999999999"/>
  <cols>
    <col min="1" max="1" width="10.6875" style="246" customWidth="1"/>
    <col min="2" max="2" width="32.3125" style="246" customWidth="1"/>
    <col min="3" max="3" width="17.1875" style="246" customWidth="1"/>
    <col min="4" max="4" width="17.1875" style="248" customWidth="1"/>
    <col min="5" max="5" width="17.8125" style="248" customWidth="1"/>
    <col min="6" max="6" width="18.3125" style="246" customWidth="1"/>
    <col min="7" max="7" width="9.6875" style="246" customWidth="1"/>
    <col min="8" max="8" width="10.1875" style="246" bestFit="1" customWidth="1"/>
    <col min="9" max="20" width="9" style="246"/>
    <col min="21" max="22" width="12.1875" style="246" customWidth="1"/>
    <col min="23" max="23" width="13.6875" style="246" customWidth="1"/>
    <col min="24" max="24" width="13.3125" style="246" customWidth="1"/>
    <col min="25" max="31" width="9" style="246"/>
    <col min="32" max="32" width="12.6875" style="246" bestFit="1" customWidth="1"/>
    <col min="33" max="34" width="9" style="246"/>
    <col min="35" max="35" width="15.68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1676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950</v>
      </c>
      <c r="AD1" s="246" t="s">
        <v>951</v>
      </c>
      <c r="AE1" s="246" t="s">
        <v>952</v>
      </c>
      <c r="AF1" s="246" t="s">
        <v>977</v>
      </c>
      <c r="AG1" s="265" t="s">
        <v>992</v>
      </c>
      <c r="AH1" s="265" t="s">
        <v>993</v>
      </c>
      <c r="AI1" s="265" t="s">
        <v>978</v>
      </c>
      <c r="AJ1" s="265" t="s">
        <v>979</v>
      </c>
      <c r="AK1" s="265" t="s">
        <v>980</v>
      </c>
      <c r="AL1" s="265" t="s">
        <v>981</v>
      </c>
      <c r="AM1" s="265" t="s">
        <v>982</v>
      </c>
      <c r="AN1" s="265" t="s">
        <v>983</v>
      </c>
      <c r="AO1" s="265" t="s">
        <v>984</v>
      </c>
      <c r="AP1" s="265" t="s">
        <v>985</v>
      </c>
      <c r="AQ1" s="265" t="s">
        <v>986</v>
      </c>
      <c r="AR1" s="265" t="s">
        <v>987</v>
      </c>
      <c r="AS1" s="265" t="s">
        <v>988</v>
      </c>
      <c r="AT1" s="265" t="s">
        <v>989</v>
      </c>
      <c r="AU1" s="265" t="s">
        <v>994</v>
      </c>
      <c r="AV1" s="265" t="s">
        <v>996</v>
      </c>
      <c r="AW1" s="265" t="s">
        <v>995</v>
      </c>
      <c r="AX1" s="265" t="s">
        <v>990</v>
      </c>
      <c r="AY1" s="265" t="s">
        <v>997</v>
      </c>
      <c r="AZ1" s="265" t="s">
        <v>991</v>
      </c>
      <c r="BA1" s="265" t="s">
        <v>998</v>
      </c>
      <c r="BB1" s="265" t="s">
        <v>1037</v>
      </c>
      <c r="BC1" s="265" t="s">
        <v>1637</v>
      </c>
      <c r="BD1" s="265" t="s">
        <v>1641</v>
      </c>
      <c r="BE1" s="265" t="s">
        <v>1640</v>
      </c>
      <c r="BF1" s="265" t="s">
        <v>1638</v>
      </c>
      <c r="BG1" s="265" t="s">
        <v>1639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 t="str">
        <f>IF(全车数据表!BF7="","",全车数据表!BF7)</f>
        <v/>
      </c>
      <c r="BD6" s="246" t="str">
        <f>IF(全车数据表!BG7="","",全车数据表!BG7)</f>
        <v/>
      </c>
      <c r="BE6" s="246" t="str">
        <f>IF(全车数据表!BH7="","",全车数据表!BH7)</f>
        <v/>
      </c>
      <c r="BF6" s="246" t="str">
        <f>IF(全车数据表!BI7="","",全车数据表!BI7)</f>
        <v/>
      </c>
      <c r="BG6" s="246" t="str">
        <f>IF(全车数据表!BJ7="","",全车数据表!BJ7)</f>
        <v/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 t="str">
        <f>IF(全车数据表!BF14="","",全车数据表!BF14)</f>
        <v/>
      </c>
      <c r="BD13" s="246" t="str">
        <f>IF(全车数据表!BG14="","",全车数据表!BG14)</f>
        <v/>
      </c>
      <c r="BE13" s="246" t="str">
        <f>IF(全车数据表!BH14="","",全车数据表!BH14)</f>
        <v/>
      </c>
      <c r="BF13" s="246" t="str">
        <f>IF(全车数据表!BI14="","",全车数据表!BI14)</f>
        <v/>
      </c>
      <c r="BG13" s="246" t="str">
        <f>IF(全车数据表!BJ14="","",全车数据表!BJ14)</f>
        <v/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Lamborghini Countach 25th Anniversary</v>
      </c>
      <c r="C19" s="246" t="str">
        <f>IF(全车数据表!AQ20="","",全车数据表!AQ20)</f>
        <v>Lamborghini</v>
      </c>
      <c r="D19" s="248" t="str">
        <f>全车数据表!AT20</f>
        <v>countach</v>
      </c>
      <c r="E19" s="248" t="str">
        <f>全车数据表!AS20</f>
        <v>3.5</v>
      </c>
      <c r="F19" s="248" t="str">
        <f>全车数据表!C20</f>
        <v>康塔什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30</v>
      </c>
      <c r="J19" s="246">
        <f>IF(全车数据表!I20="×",0,全车数据表!I20)</f>
        <v>23</v>
      </c>
      <c r="K19" s="246">
        <f>IF(全车数据表!J20="×",0,全车数据表!J20)</f>
        <v>33</v>
      </c>
      <c r="L19" s="246">
        <f>IF(全车数据表!K20="×",0,全车数据表!K20)</f>
        <v>42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2498</v>
      </c>
      <c r="P19" s="246">
        <f>全车数据表!P20</f>
        <v>304.89999999999998</v>
      </c>
      <c r="Q19" s="246">
        <f>全车数据表!Q20</f>
        <v>71.69</v>
      </c>
      <c r="R19" s="246">
        <f>全车数据表!R20</f>
        <v>55.89</v>
      </c>
      <c r="S19" s="246">
        <f>全车数据表!S20</f>
        <v>36.299999999999997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318</v>
      </c>
      <c r="AD19" s="246">
        <f>全车数据表!AX20</f>
        <v>0</v>
      </c>
      <c r="AE19" s="246">
        <f>全车数据表!AY20</f>
        <v>406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>
        <f>IF(全车数据表!BV20="","",全车数据表!BV20)</f>
        <v>1</v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兰博基尼</v>
      </c>
      <c r="BB19" s="246">
        <f>IF(全车数据表!AV20="","",全车数据表!AV20)</f>
        <v>21</v>
      </c>
      <c r="BC19" s="246">
        <f>IF(全车数据表!BF20="","",全车数据表!BF20)</f>
        <v>2653</v>
      </c>
      <c r="BD19" s="246">
        <f>IF(全车数据表!BG20="","",全车数据表!BG20)</f>
        <v>306.2</v>
      </c>
      <c r="BE19" s="246">
        <f>IF(全车数据表!BH20="","",全车数据表!BH20)</f>
        <v>73</v>
      </c>
      <c r="BF19" s="246">
        <f>IF(全车数据表!BI20="","",全车数据表!BI20)</f>
        <v>57.24</v>
      </c>
      <c r="BG19" s="246">
        <f>IF(全车数据表!BJ20="","",全车数据表!BJ20)</f>
        <v>38.69</v>
      </c>
    </row>
    <row r="20" spans="1:59">
      <c r="A20" s="246">
        <f>全车数据表!A21</f>
        <v>19</v>
      </c>
      <c r="B20" s="246" t="str">
        <f>全车数据表!B21</f>
        <v>Ford Shelby GT350R</v>
      </c>
      <c r="C20" s="246" t="str">
        <f>IF(全车数据表!AQ21="","",全车数据表!AQ21)</f>
        <v>Ford</v>
      </c>
      <c r="D20" s="248" t="str">
        <f>全车数据表!AT21</f>
        <v>gt350r</v>
      </c>
      <c r="E20" s="248" t="str">
        <f>全车数据表!AS21</f>
        <v>1.0</v>
      </c>
      <c r="F20" s="248" t="str">
        <f>全车数据表!C21</f>
        <v>野马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20</v>
      </c>
      <c r="J20" s="246">
        <f>IF(全车数据表!I21="×",0,全车数据表!I21)</f>
        <v>12</v>
      </c>
      <c r="K20" s="246">
        <f>IF(全车数据表!J21="×",0,全车数据表!J21)</f>
        <v>18</v>
      </c>
      <c r="L20" s="246">
        <f>IF(全车数据表!K21="×",0,全车数据表!K21)</f>
        <v>28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2548</v>
      </c>
      <c r="P20" s="246">
        <f>全车数据表!P21</f>
        <v>299.89999999999998</v>
      </c>
      <c r="Q20" s="246">
        <f>全车数据表!Q21</f>
        <v>75.06</v>
      </c>
      <c r="R20" s="246">
        <f>全车数据表!R21</f>
        <v>58.97</v>
      </c>
      <c r="S20" s="246">
        <f>全车数据表!S21</f>
        <v>52.93</v>
      </c>
      <c r="T20" s="246">
        <f>全车数据表!T21</f>
        <v>5.93</v>
      </c>
      <c r="U20" s="246">
        <f>全车数据表!AH21</f>
        <v>1259960</v>
      </c>
      <c r="V20" s="246">
        <f>全车数据表!AI21</f>
        <v>10000</v>
      </c>
      <c r="W20" s="246">
        <f>全车数据表!AO21</f>
        <v>680000</v>
      </c>
      <c r="X20" s="246">
        <f>全车数据表!AP21</f>
        <v>1939960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313</v>
      </c>
      <c r="AD20" s="246">
        <f>全车数据表!AX21</f>
        <v>0</v>
      </c>
      <c r="AE20" s="246">
        <f>全车数据表!AY21</f>
        <v>400</v>
      </c>
      <c r="AF20" s="246" t="str">
        <f>IF(全车数据表!AZ21="","",全车数据表!AZ21)</f>
        <v>级别杯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>
        <f>IF(全车数据表!BR21="","",全车数据表!BR21)</f>
        <v>1</v>
      </c>
      <c r="AJ20" s="246">
        <f>IF(全车数据表!BS21="","",全车数据表!BS21)</f>
        <v>1</v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>
        <f>IF(全车数据表!CI21="","",全车数据表!CI21)</f>
        <v>1</v>
      </c>
      <c r="BA20" s="246" t="str">
        <f>IF(全车数据表!CJ21="","",全车数据表!CJ21)</f>
        <v>福特 野马</v>
      </c>
      <c r="BB20" s="246">
        <f>IF(全车数据表!AV21="","",全车数据表!AV21)</f>
        <v>6</v>
      </c>
      <c r="BC20" s="246">
        <f>IF(全车数据表!BF21="","",全车数据表!BF21)</f>
        <v>2702</v>
      </c>
      <c r="BD20" s="246">
        <f>IF(全车数据表!BG21="","",全车数据表!BG21)</f>
        <v>302.5</v>
      </c>
      <c r="BE20" s="246">
        <f>IF(全车数据表!BH21="","",全车数据表!BH21)</f>
        <v>76.150000000000006</v>
      </c>
      <c r="BF20" s="246">
        <f>IF(全车数据表!BI21="","",全车数据表!BI21)</f>
        <v>60.199999999999996</v>
      </c>
      <c r="BG20" s="246">
        <f>IF(全车数据表!BJ21="","",全车数据表!BJ21)</f>
        <v>54.93</v>
      </c>
    </row>
    <row r="21" spans="1:59">
      <c r="A21" s="246">
        <f>全车数据表!A22</f>
        <v>20</v>
      </c>
      <c r="B21" s="246" t="str">
        <f>全车数据表!B22</f>
        <v>Porsche 911 Targa 4S</v>
      </c>
      <c r="C21" s="246" t="str">
        <f>IF(全车数据表!AQ22="","",全车数据表!AQ22)</f>
        <v>Porsche</v>
      </c>
      <c r="D21" s="248" t="str">
        <f>全车数据表!AT22</f>
        <v>targa</v>
      </c>
      <c r="E21" s="248" t="str">
        <f>全车数据表!AS22</f>
        <v>1.6</v>
      </c>
      <c r="F21" s="248" t="str">
        <f>全车数据表!C22</f>
        <v>Targa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2589</v>
      </c>
      <c r="P21" s="246">
        <f>全车数据表!P22</f>
        <v>315.10000000000002</v>
      </c>
      <c r="Q21" s="246">
        <f>全车数据表!Q22</f>
        <v>75.37</v>
      </c>
      <c r="R21" s="246">
        <f>全车数据表!R22</f>
        <v>41.57</v>
      </c>
      <c r="S21" s="246">
        <f>全车数据表!S22</f>
        <v>38.35</v>
      </c>
      <c r="T21" s="246">
        <f>全车数据表!T22</f>
        <v>4.4830000000000005</v>
      </c>
      <c r="U21" s="246">
        <f>全车数据表!AH22</f>
        <v>2518680</v>
      </c>
      <c r="V21" s="246">
        <f>全车数据表!AI22</f>
        <v>20000</v>
      </c>
      <c r="W21" s="246">
        <f>全车数据表!AO22</f>
        <v>1360000</v>
      </c>
      <c r="X21" s="246">
        <f>全车数据表!AP22</f>
        <v>3878680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328</v>
      </c>
      <c r="AD21" s="246">
        <f>全车数据表!AX22</f>
        <v>0</v>
      </c>
      <c r="AE21" s="246">
        <f>全车数据表!AY22</f>
        <v>418</v>
      </c>
      <c r="AF21" s="246" t="str">
        <f>IF(全车数据表!AZ22="","",全车数据表!AZ22)</f>
        <v>寻车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 t="str">
        <f>IF(全车数据表!BR22="","",全车数据表!BR22)</f>
        <v/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>
        <f>IF(全车数据表!BU22="","",全车数据表!BU22)</f>
        <v>1</v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>
        <f>IF(全车数据表!BX22="","",全车数据表!BX22)</f>
        <v>1</v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>可开合</v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保时捷</v>
      </c>
      <c r="BB21" s="246">
        <f>IF(全车数据表!AV22="","",全车数据表!AV22)</f>
        <v>3</v>
      </c>
      <c r="BC21" s="246">
        <f>IF(全车数据表!BF22="","",全车数据表!BF22)</f>
        <v>2753</v>
      </c>
      <c r="BD21" s="246">
        <f>IF(全车数据表!BG22="","",全车数据表!BG22)</f>
        <v>316.40000000000003</v>
      </c>
      <c r="BE21" s="246">
        <f>IF(全车数据表!BH22="","",全车数据表!BH22)</f>
        <v>76.600000000000009</v>
      </c>
      <c r="BF21" s="246">
        <f>IF(全车数据表!BI22="","",全车数据表!BI22)</f>
        <v>42.9</v>
      </c>
      <c r="BG21" s="246">
        <f>IF(全车数据表!BJ22="","",全车数据表!BJ22)</f>
        <v>40.53</v>
      </c>
    </row>
    <row r="22" spans="1:59">
      <c r="A22" s="246">
        <f>全车数据表!A23</f>
        <v>21</v>
      </c>
      <c r="B22" s="246" t="str">
        <f>全车数据表!B23</f>
        <v>Lotus Emira</v>
      </c>
      <c r="C22" s="246" t="str">
        <f>IF(全车数据表!AQ23="","",全车数据表!AQ23)</f>
        <v>Lotus</v>
      </c>
      <c r="D22" s="248" t="str">
        <f>全车数据表!AT23</f>
        <v>emira</v>
      </c>
      <c r="E22" s="248" t="str">
        <f>全车数据表!AS23</f>
        <v>3.3</v>
      </c>
      <c r="F22" s="248" t="str">
        <f>全车数据表!C23</f>
        <v>Emira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2611</v>
      </c>
      <c r="P22" s="246">
        <f>全车数据表!P23</f>
        <v>307.2</v>
      </c>
      <c r="Q22" s="246">
        <f>全车数据表!Q23</f>
        <v>70.87</v>
      </c>
      <c r="R22" s="246">
        <f>全车数据表!R23</f>
        <v>57.45</v>
      </c>
      <c r="S22" s="246">
        <f>全车数据表!S23</f>
        <v>53.42</v>
      </c>
      <c r="T22" s="246">
        <f>全车数据表!T23</f>
        <v>5.8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320</v>
      </c>
      <c r="AD22" s="246">
        <f>全车数据表!AX23</f>
        <v>0</v>
      </c>
      <c r="AE22" s="246">
        <f>全车数据表!AY23</f>
        <v>408</v>
      </c>
      <c r="AF22" s="246" t="str">
        <f>IF(全车数据表!AZ23="","",全车数据表!AZ23)</f>
        <v>周末爆冲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>
        <f>IF(全车数据表!BU23="","",全车数据表!BU23)</f>
        <v>1</v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路特斯</v>
      </c>
      <c r="BB22" s="246">
        <f>IF(全车数据表!AV23="","",全车数据表!AV23)</f>
        <v>22</v>
      </c>
      <c r="BC22" s="246">
        <f>IF(全车数据表!BF23="","",全车数据表!BF23)</f>
        <v>2773</v>
      </c>
      <c r="BD22" s="246">
        <f>IF(全车数据表!BG23="","",全车数据表!BG23)</f>
        <v>309</v>
      </c>
      <c r="BE22" s="246">
        <f>IF(全车数据表!BH23="","",全车数据表!BH23)</f>
        <v>72.100000000000009</v>
      </c>
      <c r="BF22" s="246">
        <f>IF(全车数据表!BI23="","",全车数据表!BI23)</f>
        <v>59</v>
      </c>
      <c r="BG22" s="246">
        <f>IF(全车数据表!BJ23="","",全车数据表!BJ23)</f>
        <v>55.730000000000004</v>
      </c>
    </row>
    <row r="23" spans="1:59">
      <c r="A23" s="246">
        <f>全车数据表!A24</f>
        <v>22</v>
      </c>
      <c r="B23" s="246" t="str">
        <f>全车数据表!B24</f>
        <v>Praga R1</v>
      </c>
      <c r="C23" s="246" t="str">
        <f>IF(全车数据表!AQ24="","",全车数据表!AQ24)</f>
        <v>Praga</v>
      </c>
      <c r="D23" s="248" t="str">
        <f>全车数据表!AT24</f>
        <v>praga</v>
      </c>
      <c r="E23" s="248" t="str">
        <f>全车数据表!AS24</f>
        <v>3.8</v>
      </c>
      <c r="F23" s="248" t="str">
        <f>全车数据表!C24</f>
        <v>Praga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2624</v>
      </c>
      <c r="P23" s="246">
        <f>全车数据表!P24</f>
        <v>283.3</v>
      </c>
      <c r="Q23" s="246">
        <f>全车数据表!Q24</f>
        <v>87.8</v>
      </c>
      <c r="R23" s="246">
        <f>全车数据表!R24</f>
        <v>62.25</v>
      </c>
      <c r="S23" s="246">
        <f>全车数据表!S24</f>
        <v>60.92</v>
      </c>
      <c r="T23" s="246">
        <f>全车数据表!T24</f>
        <v>0</v>
      </c>
      <c r="U23" s="246">
        <f>全车数据表!AH24</f>
        <v>2518680</v>
      </c>
      <c r="V23" s="246">
        <f>全车数据表!AI24</f>
        <v>20000</v>
      </c>
      <c r="W23" s="246">
        <f>全车数据表!AO24</f>
        <v>800000</v>
      </c>
      <c r="X23" s="246">
        <f>全车数据表!AP24</f>
        <v>3318680</v>
      </c>
      <c r="Y23" s="246">
        <f>全车数据表!AJ24</f>
        <v>0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295</v>
      </c>
      <c r="AD23" s="246">
        <f>全车数据表!AX24</f>
        <v>0</v>
      </c>
      <c r="AE23" s="246">
        <f>全车数据表!AY24</f>
        <v>379</v>
      </c>
      <c r="AF23" s="246" t="str">
        <f>IF(全车数据表!AZ24="","",全车数据表!AZ24)</f>
        <v>联会赛事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 t="str">
        <f>IF(全车数据表!BS24="","",全车数据表!BS24)</f>
        <v/>
      </c>
      <c r="AK23" s="246" t="str">
        <f>IF(全车数据表!BT24="","",全车数据表!BT24)</f>
        <v/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>
        <f>IF(全车数据表!CB24="","",全车数据表!CB24)</f>
        <v>1</v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 t="str">
        <f>IF(全车数据表!CH24="","",全车数据表!CH24)</f>
        <v/>
      </c>
      <c r="AZ23" s="246" t="str">
        <f>IF(全车数据表!CI24="","",全车数据表!CI24)</f>
        <v/>
      </c>
      <c r="BA23" s="246" t="str">
        <f>IF(全车数据表!CJ24="","",全车数据表!CJ24)</f>
        <v/>
      </c>
      <c r="BB23" s="246" t="str">
        <f>IF(全车数据表!AV24="","",全车数据表!AV24)</f>
        <v/>
      </c>
      <c r="BC23" s="246">
        <f>IF(全车数据表!BF24="","",全车数据表!BF24)</f>
        <v>2783</v>
      </c>
      <c r="BD23" s="246">
        <f>IF(全车数据表!BG24="","",全车数据表!BG24)</f>
        <v>285</v>
      </c>
      <c r="BE23" s="246">
        <f>IF(全车数据表!BH24="","",全车数据表!BH24)</f>
        <v>89.2</v>
      </c>
      <c r="BF23" s="246">
        <f>IF(全车数据表!BI24="","",全车数据表!BI24)</f>
        <v>64.41</v>
      </c>
      <c r="BG23" s="246">
        <f>IF(全车数据表!BJ24="","",全车数据表!BJ24)</f>
        <v>63.31</v>
      </c>
    </row>
    <row r="24" spans="1:59">
      <c r="A24" s="246">
        <f>全车数据表!A25</f>
        <v>23</v>
      </c>
      <c r="B24" s="246" t="str">
        <f>全车数据表!B25</f>
        <v>Ginetta G60</v>
      </c>
      <c r="C24" s="246" t="str">
        <f>IF(全车数据表!AQ25="","",全车数据表!AQ25)</f>
        <v>Ginetta</v>
      </c>
      <c r="D24" s="248" t="str">
        <f>全车数据表!AT25</f>
        <v>g60</v>
      </c>
      <c r="E24" s="248" t="str">
        <f>全车数据表!AS25</f>
        <v>1.6</v>
      </c>
      <c r="F24" s="248" t="str">
        <f>全车数据表!C25</f>
        <v>G60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2646</v>
      </c>
      <c r="P24" s="246">
        <f>全车数据表!P25</f>
        <v>290.7</v>
      </c>
      <c r="Q24" s="246">
        <f>全车数据表!Q25</f>
        <v>71.510000000000005</v>
      </c>
      <c r="R24" s="246">
        <f>全车数据表!R25</f>
        <v>74.81</v>
      </c>
      <c r="S24" s="246">
        <f>全车数据表!S25</f>
        <v>62.66</v>
      </c>
      <c r="T24" s="246">
        <f>全车数据表!T25</f>
        <v>7.8499999999999988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303</v>
      </c>
      <c r="AD24" s="246">
        <f>全车数据表!AX25</f>
        <v>0</v>
      </c>
      <c r="AE24" s="246">
        <f>全车数据表!AY25</f>
        <v>388</v>
      </c>
      <c r="AF24" s="246" t="str">
        <f>IF(全车数据表!AZ25="","",全车数据表!AZ25)</f>
        <v>寻车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>
        <f>IF(全车数据表!BS25="","",全车数据表!BS25)</f>
        <v>1</v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>
        <f>IF(全车数据表!CI25="","",全车数据表!CI25)</f>
        <v>1</v>
      </c>
      <c r="BA24" s="246" t="str">
        <f>IF(全车数据表!CJ25="","",全车数据表!CJ25)</f>
        <v/>
      </c>
      <c r="BB24" s="246">
        <f>IF(全车数据表!AV25="","",全车数据表!AV25)</f>
        <v>4</v>
      </c>
      <c r="BC24" s="246">
        <f>IF(全车数据表!BF25="","",全车数据表!BF25)</f>
        <v>2804</v>
      </c>
      <c r="BD24" s="246">
        <f>IF(全车数据表!BG25="","",全车数据表!BG25)</f>
        <v>292.39999999999998</v>
      </c>
      <c r="BE24" s="246">
        <f>IF(全车数据表!BH25="","",全车数据表!BH25)</f>
        <v>73</v>
      </c>
      <c r="BF24" s="246">
        <f>IF(全车数据表!BI25="","",全车数据表!BI25)</f>
        <v>77</v>
      </c>
      <c r="BG24" s="246">
        <f>IF(全车数据表!BJ25="","",全车数据表!BJ25)</f>
        <v>64.42</v>
      </c>
    </row>
    <row r="25" spans="1:59">
      <c r="A25" s="246">
        <f>全车数据表!A26</f>
        <v>24</v>
      </c>
      <c r="B25" s="246" t="str">
        <f>全车数据表!B26</f>
        <v>Renault TreZor</v>
      </c>
      <c r="C25" s="246" t="str">
        <f>IF(全车数据表!AQ26="","",全车数据表!AQ26)</f>
        <v>Renault</v>
      </c>
      <c r="D25" s="248" t="str">
        <f>全车数据表!AT26</f>
        <v>trezor</v>
      </c>
      <c r="E25" s="248" t="str">
        <f>全车数据表!AS26</f>
        <v>3.1</v>
      </c>
      <c r="F25" s="248" t="str">
        <f>全车数据表!C26</f>
        <v>TreZor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2667</v>
      </c>
      <c r="P25" s="246">
        <f>全车数据表!P26</f>
        <v>294.5</v>
      </c>
      <c r="Q25" s="246">
        <f>全车数据表!Q26</f>
        <v>78.62</v>
      </c>
      <c r="R25" s="246">
        <f>全车数据表!R26</f>
        <v>61.93</v>
      </c>
      <c r="S25" s="246">
        <f>全车数据表!S26</f>
        <v>61.07</v>
      </c>
      <c r="T25" s="246">
        <f>全车数据表!T26</f>
        <v>7.17</v>
      </c>
      <c r="U25" s="246">
        <f>全车数据表!AH26</f>
        <v>2518680</v>
      </c>
      <c r="V25" s="246">
        <f>全车数据表!AI26</f>
        <v>20000</v>
      </c>
      <c r="W25" s="246">
        <f>全车数据表!AO26</f>
        <v>1360000</v>
      </c>
      <c r="X25" s="246">
        <f>全车数据表!AP26</f>
        <v>3878680</v>
      </c>
      <c r="Y25" s="246">
        <f>全车数据表!AJ26</f>
        <v>7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307</v>
      </c>
      <c r="AD25" s="246">
        <f>全车数据表!AX26</f>
        <v>0</v>
      </c>
      <c r="AE25" s="246">
        <f>全车数据表!AY26</f>
        <v>393</v>
      </c>
      <c r="AF25" s="246" t="str">
        <f>IF(全车数据表!AZ26="","",全车数据表!AZ26)</f>
        <v>通行证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>
        <f>IF(全车数据表!BV26="","",全车数据表!BV26)</f>
        <v>1</v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>雷诺</v>
      </c>
      <c r="BB25" s="246">
        <f>IF(全车数据表!AV26="","",全车数据表!AV26)</f>
        <v>41</v>
      </c>
      <c r="BC25" s="246" t="str">
        <f>IF(全车数据表!BF26="","",全车数据表!BF26)</f>
        <v/>
      </c>
      <c r="BD25" s="246" t="str">
        <f>IF(全车数据表!BG26="","",全车数据表!BG26)</f>
        <v/>
      </c>
      <c r="BE25" s="246" t="str">
        <f>IF(全车数据表!BH26="","",全车数据表!BH26)</f>
        <v/>
      </c>
      <c r="BF25" s="246" t="str">
        <f>IF(全车数据表!BI26="","",全车数据表!BI26)</f>
        <v/>
      </c>
      <c r="BG25" s="246" t="str">
        <f>IF(全车数据表!BJ26="","",全车数据表!BJ26)</f>
        <v/>
      </c>
    </row>
    <row r="26" spans="1:59">
      <c r="A26" s="246">
        <f>全车数据表!A27</f>
        <v>25</v>
      </c>
      <c r="B26" s="246" t="str">
        <f>全车数据表!B27</f>
        <v>Nissan 370Z Neon Edition</v>
      </c>
      <c r="C26" s="246" t="str">
        <f>IF(全车数据表!AQ27="","",全车数据表!AQ27)</f>
        <v>Nissan</v>
      </c>
      <c r="D26" s="248" t="str">
        <f>全车数据表!AT27</f>
        <v>370zneon</v>
      </c>
      <c r="E26" s="248" t="str">
        <f>全车数据表!AS27</f>
        <v>4.2</v>
      </c>
      <c r="F26" s="248" t="str">
        <f>全车数据表!C27</f>
        <v>370霓虹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2675</v>
      </c>
      <c r="P26" s="246">
        <f>全车数据表!P27</f>
        <v>271.10000000000002</v>
      </c>
      <c r="Q26" s="246">
        <f>全车数据表!Q27</f>
        <v>83.26</v>
      </c>
      <c r="R26" s="246">
        <f>全车数据表!R27</f>
        <v>82.91</v>
      </c>
      <c r="S26" s="246">
        <f>全车数据表!S27</f>
        <v>65.22</v>
      </c>
      <c r="T26" s="246">
        <f>全车数据表!T27</f>
        <v>0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283</v>
      </c>
      <c r="AD26" s="246">
        <f>全车数据表!AX27</f>
        <v>295</v>
      </c>
      <c r="AE26" s="246">
        <f>全车数据表!AY27</f>
        <v>376</v>
      </c>
      <c r="AF26" s="246" t="str">
        <f>IF(全车数据表!AZ27="","",全车数据表!AZ27)</f>
        <v>联会赛事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 t="str">
        <f>IF(全车数据表!BT27="","",全车数据表!BT27)</f>
        <v/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>
        <f>IF(全车数据表!CB27="","",全车数据表!CB27)</f>
        <v>1</v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/>
      </c>
      <c r="BA26" s="246" t="str">
        <f>IF(全车数据表!CJ27="","",全车数据表!CJ27)</f>
        <v>日产 尼桑</v>
      </c>
      <c r="BB26" s="246" t="str">
        <f>IF(全车数据表!AV27="","",全车数据表!AV27)</f>
        <v/>
      </c>
      <c r="BC26" s="246">
        <f>IF(全车数据表!BF27="","",全车数据表!BF27)</f>
        <v>2905</v>
      </c>
      <c r="BD26" s="246">
        <f>IF(全车数据表!BG27="","",全车数据表!BG27)</f>
        <v>273.40000000000003</v>
      </c>
      <c r="BE26" s="246">
        <f>IF(全车数据表!BH27="","",全车数据表!BH27)</f>
        <v>86.5</v>
      </c>
      <c r="BF26" s="246">
        <f>IF(全车数据表!BI27="","",全车数据表!BI27)</f>
        <v>86.46</v>
      </c>
      <c r="BG26" s="246">
        <f>IF(全车数据表!BJ27="","",全车数据表!BJ27)</f>
        <v>68.429999999999993</v>
      </c>
    </row>
    <row r="27" spans="1:59">
      <c r="A27" s="246">
        <f>全车数据表!A28</f>
        <v>26</v>
      </c>
      <c r="B27" s="246" t="str">
        <f>全车数据表!B28</f>
        <v>Honda Civic Type-R</v>
      </c>
      <c r="C27" s="246" t="str">
        <f>IF(全车数据表!AQ28="","",全车数据表!AQ28)</f>
        <v>Honda</v>
      </c>
      <c r="D27" s="248" t="str">
        <f>全车数据表!AT28</f>
        <v>civic</v>
      </c>
      <c r="E27" s="248" t="str">
        <f>全车数据表!AS28</f>
        <v>2.0</v>
      </c>
      <c r="F27" s="248" t="str">
        <f>全车数据表!C28</f>
        <v>思域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2698</v>
      </c>
      <c r="P27" s="246">
        <f>全车数据表!P28</f>
        <v>285.3</v>
      </c>
      <c r="Q27" s="246">
        <f>全车数据表!Q28</f>
        <v>82.09</v>
      </c>
      <c r="R27" s="246">
        <f>全车数据表!R28</f>
        <v>68.41</v>
      </c>
      <c r="S27" s="246">
        <f>全车数据表!S28</f>
        <v>62.55</v>
      </c>
      <c r="T27" s="246">
        <f>全车数据表!T28</f>
        <v>7.98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297</v>
      </c>
      <c r="AD27" s="246">
        <f>全车数据表!AX28</f>
        <v>0</v>
      </c>
      <c r="AE27" s="246">
        <f>全车数据表!AY28</f>
        <v>381</v>
      </c>
      <c r="AF27" s="246" t="str">
        <f>IF(全车数据表!AZ28="","",全车数据表!AZ28)</f>
        <v>寻车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>
        <f>IF(全车数据表!BU28="","",全车数据表!BU28)</f>
        <v>1</v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思域 宏达 本田</v>
      </c>
      <c r="BB27" s="246" t="str">
        <f>IF(全车数据表!AV28="","",全车数据表!AV28)</f>
        <v/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Porsche Taycan Turbo S</v>
      </c>
      <c r="C28" s="246" t="str">
        <f>IF(全车数据表!AQ29="","",全车数据表!AQ29)</f>
        <v>Porsche</v>
      </c>
      <c r="D28" s="248" t="str">
        <f>全车数据表!AT29</f>
        <v>taycan</v>
      </c>
      <c r="E28" s="248" t="str">
        <f>全车数据表!AS29</f>
        <v>2.1</v>
      </c>
      <c r="F28" s="248" t="str">
        <f>全车数据表!C29</f>
        <v>Taycan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2724</v>
      </c>
      <c r="P28" s="246">
        <f>全车数据表!P29</f>
        <v>279.2</v>
      </c>
      <c r="Q28" s="246">
        <f>全车数据表!Q29</f>
        <v>83.74</v>
      </c>
      <c r="R28" s="246">
        <f>全车数据表!R29</f>
        <v>75.77</v>
      </c>
      <c r="S28" s="246">
        <f>全车数据表!S29</f>
        <v>57.18</v>
      </c>
      <c r="T28" s="246">
        <f>全车数据表!T29</f>
        <v>6.9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291</v>
      </c>
      <c r="AD28" s="246">
        <f>全车数据表!AX29</f>
        <v>304</v>
      </c>
      <c r="AE28" s="246">
        <f>全车数据表!AY29</f>
        <v>386</v>
      </c>
      <c r="AF28" s="246" t="str">
        <f>IF(全车数据表!AZ29="","",全车数据表!AZ29)</f>
        <v>通行证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>
        <f>IF(全车数据表!BV29="","",全车数据表!BV29)</f>
        <v>1</v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 t="str">
        <f>IF(全车数据表!CC29="","",全车数据表!CC29)</f>
        <v/>
      </c>
      <c r="AU28" s="246">
        <f>IF(全车数据表!CD29="","",全车数据表!CD29)</f>
        <v>1</v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保时捷</v>
      </c>
      <c r="BB28" s="246">
        <f>IF(全车数据表!AV29="","",全车数据表!AV29)</f>
        <v>24</v>
      </c>
      <c r="BC28" s="246">
        <f>IF(全车数据表!BF29="","",全车数据表!BF29)</f>
        <v>2880</v>
      </c>
      <c r="BD28" s="246">
        <f>IF(全车数据表!BG29="","",全车数据表!BG29)</f>
        <v>281.2</v>
      </c>
      <c r="BE28" s="246">
        <f>IF(全车数据表!BH29="","",全车数据表!BH29)</f>
        <v>84.699999999999989</v>
      </c>
      <c r="BF28" s="246">
        <f>IF(全车数据表!BI29="","",全车数据表!BI29)</f>
        <v>78.28</v>
      </c>
      <c r="BG28" s="246">
        <f>IF(全车数据表!BJ29="","",全车数据表!BJ29)</f>
        <v>59.25</v>
      </c>
    </row>
    <row r="29" spans="1:59">
      <c r="A29" s="246">
        <f>全车数据表!A30</f>
        <v>28</v>
      </c>
      <c r="B29" s="246" t="str">
        <f>全车数据表!B30</f>
        <v>TVR Griffith</v>
      </c>
      <c r="C29" s="246" t="str">
        <f>IF(全车数据表!AQ30="","",全车数据表!AQ30)</f>
        <v>TVR</v>
      </c>
      <c r="D29" s="248" t="str">
        <f>全车数据表!AT30</f>
        <v>griffith</v>
      </c>
      <c r="E29" s="248" t="str">
        <f>全车数据表!AS30</f>
        <v>1.7</v>
      </c>
      <c r="F29" s="248" t="str">
        <f>全车数据表!C30</f>
        <v>TVR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2751</v>
      </c>
      <c r="P29" s="246">
        <f>全车数据表!P30</f>
        <v>338.7</v>
      </c>
      <c r="Q29" s="246">
        <f>全车数据表!Q30</f>
        <v>69.28</v>
      </c>
      <c r="R29" s="246">
        <f>全车数据表!R30</f>
        <v>47.31</v>
      </c>
      <c r="S29" s="246">
        <f>全车数据表!S30</f>
        <v>37.49</v>
      </c>
      <c r="T29" s="246">
        <f>全车数据表!T30</f>
        <v>4.3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352</v>
      </c>
      <c r="AD29" s="246">
        <f>全车数据表!AX30</f>
        <v>0</v>
      </c>
      <c r="AE29" s="246">
        <f>全车数据表!AY30</f>
        <v>458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>
        <f>IF(全车数据表!BS30="","",全车数据表!BS30)</f>
        <v>1</v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>
        <f>IF(全车数据表!CI30="","",全车数据表!CI30)</f>
        <v>1</v>
      </c>
      <c r="BA29" s="246" t="str">
        <f>IF(全车数据表!CJ30="","",全车数据表!CJ30)</f>
        <v/>
      </c>
      <c r="BB29" s="246">
        <f>IF(全车数据表!AV30="","",全车数据表!AV30)</f>
        <v>5</v>
      </c>
      <c r="BC29" s="246">
        <f>IF(全车数据表!BF30="","",全车数据表!BF30)</f>
        <v>2907</v>
      </c>
      <c r="BD29" s="246">
        <f>IF(全车数据表!BG30="","",全车数据表!BG30)</f>
        <v>340.5</v>
      </c>
      <c r="BE29" s="246">
        <f>IF(全车数据表!BH30="","",全车数据表!BH30)</f>
        <v>69.849999999999994</v>
      </c>
      <c r="BF29" s="246">
        <f>IF(全车数据表!BI30="","",全车数据表!BI30)</f>
        <v>48.190000000000005</v>
      </c>
      <c r="BG29" s="246">
        <f>IF(全车数据表!BJ30="","",全车数据表!BJ30)</f>
        <v>39.690000000000005</v>
      </c>
    </row>
    <row r="30" spans="1:59">
      <c r="A30" s="246">
        <f>全车数据表!A31</f>
        <v>29</v>
      </c>
      <c r="B30" s="246" t="str">
        <f>全车数据表!B31</f>
        <v>Bentley Continental GT3🔑</v>
      </c>
      <c r="C30" s="246" t="str">
        <f>IF(全车数据表!AQ31="","",全车数据表!AQ31)</f>
        <v>Bentley</v>
      </c>
      <c r="D30" s="248" t="str">
        <f>全车数据表!AT31</f>
        <v>continental</v>
      </c>
      <c r="E30" s="248" t="str">
        <f>全车数据表!AS31</f>
        <v>2.4</v>
      </c>
      <c r="F30" s="248" t="str">
        <f>全车数据表!C31</f>
        <v>欧陆GT3</v>
      </c>
      <c r="G30" s="246" t="str">
        <f>全车数据表!D31</f>
        <v>D</v>
      </c>
      <c r="H30" s="246">
        <f>LEN(全车数据表!E31)</f>
        <v>4</v>
      </c>
      <c r="I30" s="246" t="str">
        <f>IF(全车数据表!H31="×",0,全车数据表!H31)</f>
        <v>🔑</v>
      </c>
      <c r="J30" s="246">
        <f>IF(全车数据表!I31="×",0,全车数据表!I31)</f>
        <v>26</v>
      </c>
      <c r="K30" s="246">
        <f>IF(全车数据表!J31="×",0,全车数据表!J31)</f>
        <v>38</v>
      </c>
      <c r="L30" s="246">
        <f>IF(全车数据表!K31="×",0,全车数据表!K31)</f>
        <v>64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2783</v>
      </c>
      <c r="P30" s="246">
        <f>全车数据表!P31</f>
        <v>300.8</v>
      </c>
      <c r="Q30" s="246">
        <f>全车数据表!Q31</f>
        <v>74.739999999999995</v>
      </c>
      <c r="R30" s="246">
        <f>全车数据表!R31</f>
        <v>72.52</v>
      </c>
      <c r="S30" s="246">
        <f>全车数据表!S31</f>
        <v>50.79</v>
      </c>
      <c r="T30" s="246">
        <f>全车数据表!T31</f>
        <v>4.9000000000000004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313</v>
      </c>
      <c r="AD30" s="246">
        <f>全车数据表!AX31</f>
        <v>0</v>
      </c>
      <c r="AE30" s="246">
        <f>全车数据表!AY31</f>
        <v>401</v>
      </c>
      <c r="AF30" s="246" t="str">
        <f>IF(全车数据表!AZ31="","",全车数据表!AZ31)</f>
        <v>大奖赛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>
        <f>IF(全车数据表!CA31="","",全车数据表!CA31)</f>
        <v>1</v>
      </c>
      <c r="AS30" s="246" t="str">
        <f>IF(全车数据表!CB31="","",全车数据表!CB31)</f>
        <v/>
      </c>
      <c r="AT30" s="246">
        <f>IF(全车数据表!CC31="","",全车数据表!CC31)</f>
        <v>1</v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宾利 欧陆</v>
      </c>
      <c r="BB30" s="246" t="str">
        <f>IF(全车数据表!AV31="","",全车数据表!AV31)</f>
        <v/>
      </c>
      <c r="BC30" s="246">
        <f>IF(全车数据表!BF31="","",全车数据表!BF31)</f>
        <v>2960</v>
      </c>
      <c r="BD30" s="246">
        <f>IF(全车数据表!BG31="","",全车数据表!BG31)</f>
        <v>302.5</v>
      </c>
      <c r="BE30" s="246">
        <f>IF(全车数据表!BH31="","",全车数据表!BH31)</f>
        <v>75.699999999999989</v>
      </c>
      <c r="BF30" s="246">
        <f>IF(全车数据表!BI31="","",全车数据表!BI31)</f>
        <v>75.38</v>
      </c>
      <c r="BG30" s="246">
        <f>IF(全车数据表!BJ31="","",全车数据表!BJ31)</f>
        <v>54</v>
      </c>
    </row>
    <row r="31" spans="1:59">
      <c r="A31" s="246">
        <f>全车数据表!A32</f>
        <v>30</v>
      </c>
      <c r="B31" s="246" t="str">
        <f>全车数据表!B32</f>
        <v>Mazda Furai</v>
      </c>
      <c r="C31" s="246" t="str">
        <f>IF(全车数据表!AQ32="","",全车数据表!AQ32)</f>
        <v>Mazda</v>
      </c>
      <c r="D31" s="248" t="str">
        <f>全车数据表!AT32</f>
        <v>furai</v>
      </c>
      <c r="E31" s="248" t="str">
        <f>全车数据表!AS32</f>
        <v>1.9</v>
      </c>
      <c r="F31" s="248" t="str">
        <f>全车数据表!C32</f>
        <v>风籁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2853</v>
      </c>
      <c r="P31" s="246">
        <f>全车数据表!P32</f>
        <v>305.5</v>
      </c>
      <c r="Q31" s="246">
        <f>全车数据表!Q32</f>
        <v>80.95</v>
      </c>
      <c r="R31" s="246">
        <f>全车数据表!R32</f>
        <v>57.23</v>
      </c>
      <c r="S31" s="246">
        <f>全车数据表!S32</f>
        <v>49.67</v>
      </c>
      <c r="T31" s="246">
        <f>全车数据表!T32</f>
        <v>5.5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318</v>
      </c>
      <c r="AD31" s="246">
        <f>全车数据表!AX32</f>
        <v>0</v>
      </c>
      <c r="AE31" s="246">
        <f>全车数据表!AY32</f>
        <v>406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>马自达 风籁</v>
      </c>
      <c r="BB31" s="246">
        <f>IF(全车数据表!AV32="","",全车数据表!AV32)</f>
        <v>6</v>
      </c>
      <c r="BC31" s="246">
        <f>IF(全车数据表!BF32="","",全车数据表!BF32)</f>
        <v>3013</v>
      </c>
      <c r="BD31" s="246">
        <f>IF(全车数据表!BG32="","",全车数据表!BG32)</f>
        <v>307.2</v>
      </c>
      <c r="BE31" s="246">
        <f>IF(全车数据表!BH32="","",全车数据表!BH32)</f>
        <v>82</v>
      </c>
      <c r="BF31" s="246">
        <f>IF(全车数据表!BI32="","",全车数据表!BI32)</f>
        <v>58.75</v>
      </c>
      <c r="BG31" s="246">
        <f>IF(全车数据表!BJ32="","",全车数据表!BJ32)</f>
        <v>51.78</v>
      </c>
    </row>
    <row r="32" spans="1:59">
      <c r="A32" s="246">
        <f>全车数据表!A33</f>
        <v>31</v>
      </c>
      <c r="B32" s="246" t="str">
        <f>全车数据表!B33</f>
        <v>Alfa Romeo Giulia GTAm🔑</v>
      </c>
      <c r="C32" s="246" t="str">
        <f>IF(全车数据表!AQ33="","",全车数据表!AQ33)</f>
        <v>Alfa Romeo</v>
      </c>
      <c r="D32" s="248" t="str">
        <f>全车数据表!AT33</f>
        <v>giulia</v>
      </c>
      <c r="E32" s="248" t="str">
        <f>全车数据表!AS33</f>
        <v>4.5</v>
      </c>
      <c r="F32" s="248" t="str">
        <f>全车数据表!C33</f>
        <v>Giulia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2895</v>
      </c>
      <c r="P32" s="246">
        <f>全车数据表!P33</f>
        <v>314</v>
      </c>
      <c r="Q32" s="246">
        <f>全车数据表!Q33</f>
        <v>77.28</v>
      </c>
      <c r="R32" s="246">
        <f>全车数据表!R33</f>
        <v>48.23</v>
      </c>
      <c r="S32" s="246">
        <f>全车数据表!S33</f>
        <v>49.35</v>
      </c>
      <c r="T32" s="246">
        <f>全车数据表!T33</f>
        <v>0</v>
      </c>
      <c r="U32" s="246">
        <f>全车数据表!AH33</f>
        <v>3711360</v>
      </c>
      <c r="V32" s="246">
        <f>全车数据表!AI33</f>
        <v>15000</v>
      </c>
      <c r="W32" s="246">
        <f>全车数据表!AO33</f>
        <v>1740000</v>
      </c>
      <c r="X32" s="246">
        <f>全车数据表!AP33</f>
        <v>5451360</v>
      </c>
      <c r="Y32" s="246">
        <f>全车数据表!AJ33</f>
        <v>9</v>
      </c>
      <c r="Z32" s="246">
        <f>全车数据表!AL33</f>
        <v>4</v>
      </c>
      <c r="AA32" s="246">
        <f>IF(全车数据表!AN33="×",0,全车数据表!AN33)</f>
        <v>2</v>
      </c>
      <c r="AB32" s="248" t="str">
        <f>全车数据表!AU33</f>
        <v>epic</v>
      </c>
      <c r="AC32" s="246">
        <f>全车数据表!AW33</f>
        <v>0</v>
      </c>
      <c r="AD32" s="246">
        <f>全车数据表!AX33</f>
        <v>0</v>
      </c>
      <c r="AE32" s="246">
        <f>全车数据表!AY33</f>
        <v>0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阿尔法罗密欧</v>
      </c>
      <c r="BB32" s="246" t="str">
        <f>IF(全车数据表!AV33="","",全车数据表!AV33)</f>
        <v/>
      </c>
      <c r="BC32" s="246">
        <f>IF(全车数据表!BF33="","",全车数据表!BF33)</f>
        <v>3067</v>
      </c>
      <c r="BD32" s="246">
        <f>IF(全车数据表!BG33="","",全车数据表!BG33)</f>
        <v>315.5</v>
      </c>
      <c r="BE32" s="246">
        <f>IF(全车数据表!BH33="","",全车数据表!BH33)</f>
        <v>78.400000000000006</v>
      </c>
      <c r="BF32" s="246">
        <f>IF(全车数据表!BI33="","",全车数据表!BI33)</f>
        <v>49.919999999999995</v>
      </c>
      <c r="BG32" s="246">
        <f>IF(全车数据表!BJ33="","",全车数据表!BJ33)</f>
        <v>50.86</v>
      </c>
    </row>
    <row r="33" spans="1:59">
      <c r="A33" s="246">
        <f>全车数据表!A34</f>
        <v>32</v>
      </c>
      <c r="B33" s="246" t="str">
        <f>全车数据表!B34</f>
        <v>Chevrolet Corvette C7.R🔑</v>
      </c>
      <c r="C33" s="246" t="str">
        <f>IF(全车数据表!AQ34="","",全车数据表!AQ34)</f>
        <v>Chevrolet Corvette</v>
      </c>
      <c r="D33" s="248" t="str">
        <f>全车数据表!AT34</f>
        <v>c7r</v>
      </c>
      <c r="E33" s="248" t="str">
        <f>全车数据表!AS34</f>
        <v>2.3</v>
      </c>
      <c r="F33" s="248" t="str">
        <f>全车数据表!C34</f>
        <v>C7R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2948</v>
      </c>
      <c r="P33" s="246">
        <f>全车数据表!P34</f>
        <v>307.60000000000002</v>
      </c>
      <c r="Q33" s="246">
        <f>全车数据表!Q34</f>
        <v>80.48</v>
      </c>
      <c r="R33" s="246">
        <f>全车数据表!R34</f>
        <v>47.08</v>
      </c>
      <c r="S33" s="246">
        <f>全车数据表!S34</f>
        <v>57.03</v>
      </c>
      <c r="T33" s="246">
        <f>全车数据表!T34</f>
        <v>6.1</v>
      </c>
      <c r="U33" s="246">
        <f>全车数据表!AH34</f>
        <v>3711360</v>
      </c>
      <c r="V33" s="246">
        <f>全车数据表!AI34</f>
        <v>15000</v>
      </c>
      <c r="W33" s="246">
        <f>全车数据表!AO34</f>
        <v>1740000</v>
      </c>
      <c r="X33" s="246">
        <f>全车数据表!AP34</f>
        <v>5451360</v>
      </c>
      <c r="Y33" s="246">
        <f>全车数据表!AJ34</f>
        <v>9</v>
      </c>
      <c r="Z33" s="246">
        <f>全车数据表!AL34</f>
        <v>4</v>
      </c>
      <c r="AA33" s="246">
        <f>IF(全车数据表!AN34="×",0,全车数据表!AN34)</f>
        <v>2</v>
      </c>
      <c r="AB33" s="248" t="str">
        <f>全车数据表!AU34</f>
        <v>epic</v>
      </c>
      <c r="AC33" s="246">
        <f>全车数据表!AW34</f>
        <v>320</v>
      </c>
      <c r="AD33" s="246">
        <f>全车数据表!AX34</f>
        <v>0</v>
      </c>
      <c r="AE33" s="246">
        <f>全车数据表!AY34</f>
        <v>409</v>
      </c>
      <c r="AF33" s="246" t="str">
        <f>IF(全车数据表!AZ34="","",全车数据表!AZ34)</f>
        <v>大奖赛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>
        <f>IF(全车数据表!CA34="","",全车数据表!CA34)</f>
        <v>1</v>
      </c>
      <c r="AS33" s="246" t="str">
        <f>IF(全车数据表!CB34="","",全车数据表!CB34)</f>
        <v/>
      </c>
      <c r="AT33" s="246">
        <f>IF(全车数据表!CC34="","",全车数据表!CC34)</f>
        <v>1</v>
      </c>
      <c r="AU33" s="246">
        <f>IF(全车数据表!CD34="","",全车数据表!CD34)</f>
        <v>1</v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/>
      </c>
      <c r="BA33" s="246" t="str">
        <f>IF(全车数据表!CJ34="","",全车数据表!CJ34)</f>
        <v>雪佛兰 克尔维特</v>
      </c>
      <c r="BB33" s="246" t="str">
        <f>IF(全车数据表!AV34="","",全车数据表!AV34)</f>
        <v/>
      </c>
      <c r="BC33" s="246">
        <f>IF(全车数据表!BF34="","",全车数据表!BF34)</f>
        <v>3122</v>
      </c>
      <c r="BD33" s="246">
        <f>IF(全车数据表!BG34="","",全车数据表!BG34)</f>
        <v>309</v>
      </c>
      <c r="BE33" s="246">
        <f>IF(全车数据表!BH34="","",全车数据表!BH34)</f>
        <v>81.55</v>
      </c>
      <c r="BF33" s="246">
        <f>IF(全车数据表!BI34="","",全车数据表!BI34)</f>
        <v>48.5</v>
      </c>
      <c r="BG33" s="246">
        <f>IF(全车数据表!BJ34="","",全车数据表!BJ34)</f>
        <v>59.47</v>
      </c>
    </row>
    <row r="34" spans="1:59">
      <c r="A34" s="246">
        <f>全车数据表!A35</f>
        <v>33</v>
      </c>
      <c r="B34" s="246" t="str">
        <f>全车数据表!B35</f>
        <v>Aston Martin Vantage V12 2022</v>
      </c>
      <c r="C34" s="246" t="str">
        <f>IF(全车数据表!AQ35="","",全车数据表!AQ35)</f>
        <v>Aston Martin</v>
      </c>
      <c r="D34" s="248" t="str">
        <f>全车数据表!AT35</f>
        <v>vantage</v>
      </c>
      <c r="E34" s="248" t="str">
        <f>全车数据表!AS35</f>
        <v>4.6</v>
      </c>
      <c r="F34" s="248" t="str">
        <f>全车数据表!C35</f>
        <v>Vantage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2968</v>
      </c>
      <c r="P34" s="246">
        <f>全车数据表!P35</f>
        <v>331.1</v>
      </c>
      <c r="Q34" s="246">
        <f>全车数据表!Q35</f>
        <v>75.84</v>
      </c>
      <c r="R34" s="246">
        <f>全车数据表!R35</f>
        <v>39.15</v>
      </c>
      <c r="S34" s="246">
        <f>全车数据表!S35</f>
        <v>42.5</v>
      </c>
      <c r="T34" s="246">
        <f>全车数据表!T35</f>
        <v>0</v>
      </c>
      <c r="U34" s="246">
        <f>全车数据表!AH35</f>
        <v>3711360</v>
      </c>
      <c r="V34" s="246">
        <f>全车数据表!AI35</f>
        <v>30000</v>
      </c>
      <c r="W34" s="246">
        <f>全车数据表!AO35</f>
        <v>3480000</v>
      </c>
      <c r="X34" s="246">
        <f>全车数据表!AP35</f>
        <v>7191360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345</v>
      </c>
      <c r="AD34" s="246">
        <f>全车数据表!AX35</f>
        <v>0</v>
      </c>
      <c r="AE34" s="246">
        <f>全车数据表!AY35</f>
        <v>445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阿斯顿马丁</v>
      </c>
      <c r="BB34" s="246" t="str">
        <f>IF(全车数据表!AV35="","",全车数据表!AV35)</f>
        <v/>
      </c>
      <c r="BC34" s="246">
        <f>IF(全车数据表!BF35="","",全车数据表!BF35)</f>
        <v>3143</v>
      </c>
      <c r="BD34" s="246">
        <f>IF(全车数据表!BG35="","",全车数据表!BG35)</f>
        <v>332.1</v>
      </c>
      <c r="BE34" s="246">
        <f>IF(全车数据表!BH35="","",全车数据表!BH35)</f>
        <v>76.599999999999994</v>
      </c>
      <c r="BF34" s="246">
        <f>IF(全车数据表!BI35="","",全车数据表!BI35)</f>
        <v>39.979999999999997</v>
      </c>
      <c r="BG34" s="246">
        <f>IF(全车数据表!BJ35="","",全车数据表!BJ35)</f>
        <v>44.89</v>
      </c>
    </row>
    <row r="35" spans="1:59">
      <c r="A35" s="246">
        <f>全车数据表!A36</f>
        <v>34</v>
      </c>
      <c r="B35" s="246" t="str">
        <f>全车数据表!B36</f>
        <v>Lamborghini Huracan Super Trofeo Evo🔑</v>
      </c>
      <c r="C35" s="246" t="str">
        <f>IF(全车数据表!AQ36="","",全车数据表!AQ36)</f>
        <v>Lamborghini</v>
      </c>
      <c r="D35" s="248" t="str">
        <f>全车数据表!AT36</f>
        <v>huracanste</v>
      </c>
      <c r="E35" s="248" t="str">
        <f>全车数据表!AS36</f>
        <v>2.6</v>
      </c>
      <c r="F35" s="248" t="str">
        <f>全车数据表!C36</f>
        <v>D飓风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3000</v>
      </c>
      <c r="P35" s="246">
        <f>全车数据表!P36</f>
        <v>303.7</v>
      </c>
      <c r="Q35" s="246">
        <f>全车数据表!Q36</f>
        <v>82.59</v>
      </c>
      <c r="R35" s="246">
        <f>全车数据表!R36</f>
        <v>63.48</v>
      </c>
      <c r="S35" s="246">
        <f>全车数据表!S36</f>
        <v>54.41</v>
      </c>
      <c r="T35" s="246">
        <f>全车数据表!T36</f>
        <v>6</v>
      </c>
      <c r="U35" s="246">
        <f>全车数据表!AH36</f>
        <v>3711360</v>
      </c>
      <c r="V35" s="246">
        <f>全车数据表!AI36</f>
        <v>30000</v>
      </c>
      <c r="W35" s="246">
        <f>全车数据表!AO36</f>
        <v>3480000</v>
      </c>
      <c r="X35" s="246">
        <f>全车数据表!AP36</f>
        <v>7191360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316</v>
      </c>
      <c r="AD35" s="246">
        <f>全车数据表!AX36</f>
        <v>0</v>
      </c>
      <c r="AE35" s="246">
        <f>全车数据表!AY36</f>
        <v>404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兰博基尼 小小牛 飓风</v>
      </c>
      <c r="BB35" s="246" t="str">
        <f>IF(全车数据表!AV36="","",全车数据表!AV36)</f>
        <v/>
      </c>
      <c r="BC35" s="246">
        <f>IF(全车数据表!BF36="","",全车数据表!BF36)</f>
        <v>3176</v>
      </c>
      <c r="BD35" s="246">
        <f>IF(全车数据表!BG36="","",全车数据表!BG36)</f>
        <v>305.3</v>
      </c>
      <c r="BE35" s="246">
        <f>IF(全车数据表!BH36="","",全车数据表!BH36)</f>
        <v>83.8</v>
      </c>
      <c r="BF35" s="246">
        <f>IF(全车数据表!BI36="","",全车数据表!BI36)</f>
        <v>65.45</v>
      </c>
      <c r="BG35" s="246">
        <f>IF(全车数据表!BJ36="","",全车数据表!BJ36)</f>
        <v>57.12</v>
      </c>
    </row>
    <row r="36" spans="1:59">
      <c r="A36" s="246">
        <f>全车数据表!A37</f>
        <v>35</v>
      </c>
      <c r="B36" s="246" t="str">
        <f>全车数据表!B37</f>
        <v>Volkswagen Electric R🔑</v>
      </c>
      <c r="C36" s="246" t="str">
        <f>IF(全车数据表!AQ37="","",全车数据表!AQ37)</f>
        <v>Volkswagen</v>
      </c>
      <c r="D36" s="248" t="str">
        <f>全车数据表!AT37</f>
        <v>vwer</v>
      </c>
      <c r="E36" s="248" t="str">
        <f>全车数据表!AS37</f>
        <v>3.1</v>
      </c>
      <c r="F36" s="248" t="str">
        <f>全车数据表!C37</f>
        <v>IDR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3054</v>
      </c>
      <c r="P36" s="246">
        <f>全车数据表!P37</f>
        <v>290.5</v>
      </c>
      <c r="Q36" s="246">
        <f>全车数据表!Q37</f>
        <v>88.5</v>
      </c>
      <c r="R36" s="246">
        <f>全车数据表!R37</f>
        <v>57.91</v>
      </c>
      <c r="S36" s="246">
        <f>全车数据表!S37</f>
        <v>67.930000000000007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301</v>
      </c>
      <c r="AD36" s="246">
        <f>全车数据表!AX37</f>
        <v>0</v>
      </c>
      <c r="AE36" s="246">
        <f>全车数据表!AY37</f>
        <v>386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>
        <f>IF(全车数据表!CD37="","",全车数据表!CD37)</f>
        <v>1</v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大众</v>
      </c>
      <c r="BB36" s="246" t="str">
        <f>IF(全车数据表!AV37="","",全车数据表!AV37)</f>
        <v/>
      </c>
      <c r="BC36" s="246">
        <f>IF(全车数据表!BF37="","",全车数据表!BF37)</f>
        <v>3228</v>
      </c>
      <c r="BD36" s="246">
        <f>IF(全车数据表!BG37="","",全车数据表!BG37)</f>
        <v>291.89999999999998</v>
      </c>
      <c r="BE36" s="246">
        <f>IF(全车数据表!BH37="","",全车数据表!BH37)</f>
        <v>89.57</v>
      </c>
      <c r="BF36" s="246">
        <f>IF(全车数据表!BI37="","",全车数据表!BI37)</f>
        <v>59.33</v>
      </c>
      <c r="BG36" s="246">
        <f>IF(全车数据表!BJ37="","",全车数据表!BJ37)</f>
        <v>70.37</v>
      </c>
    </row>
    <row r="37" spans="1:59">
      <c r="A37" s="246">
        <f>全车数据表!A38</f>
        <v>36</v>
      </c>
      <c r="B37" s="246" t="str">
        <f>全车数据表!B38</f>
        <v>Glickenhaus 004C🔑</v>
      </c>
      <c r="C37" s="246" t="str">
        <f>IF(全车数据表!AQ38="","",全车数据表!AQ38)</f>
        <v>Glickenhaus</v>
      </c>
      <c r="D37" s="248" t="str">
        <f>全车数据表!AT38</f>
        <v>004c</v>
      </c>
      <c r="E37" s="248" t="str">
        <f>全车数据表!AS38</f>
        <v>3.7</v>
      </c>
      <c r="F37" s="248" t="str">
        <f>全车数据表!C38</f>
        <v>004C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3075</v>
      </c>
      <c r="P37" s="246">
        <f>全车数据表!P38</f>
        <v>311.2</v>
      </c>
      <c r="Q37" s="246">
        <f>全车数据表!Q38</f>
        <v>76.75</v>
      </c>
      <c r="R37" s="246">
        <f>全车数据表!R38</f>
        <v>56.89</v>
      </c>
      <c r="S37" s="246">
        <f>全车数据表!S38</f>
        <v>60.87</v>
      </c>
      <c r="T37" s="246">
        <f>全车数据表!T38</f>
        <v>0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324</v>
      </c>
      <c r="AD37" s="246">
        <f>全车数据表!AX38</f>
        <v>0</v>
      </c>
      <c r="AE37" s="246">
        <f>全车数据表!AY38</f>
        <v>413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scg</v>
      </c>
      <c r="BB37" s="246" t="str">
        <f>IF(全车数据表!AV38="","",全车数据表!AV38)</f>
        <v/>
      </c>
      <c r="BC37" s="246">
        <f>IF(全车数据表!BF38="","",全车数据表!BF38)</f>
        <v>3254</v>
      </c>
      <c r="BD37" s="246">
        <f>IF(全车数据表!BG38="","",全车数据表!BG38)</f>
        <v>312.7</v>
      </c>
      <c r="BE37" s="246">
        <f>IF(全车数据表!BH38="","",全车数据表!BH38)</f>
        <v>77.5</v>
      </c>
      <c r="BF37" s="246">
        <f>IF(全车数据表!BI38="","",全车数据表!BI38)</f>
        <v>58.79</v>
      </c>
      <c r="BG37" s="246">
        <f>IF(全车数据表!BJ38="","",全车数据表!BJ38)</f>
        <v>63.73</v>
      </c>
    </row>
    <row r="38" spans="1:59">
      <c r="A38" s="246">
        <f>全车数据表!A39</f>
        <v>37</v>
      </c>
      <c r="B38" s="246" t="str">
        <f>全车数据表!B39</f>
        <v>DS Automobiles E-Tense Performance🔑</v>
      </c>
      <c r="C38" s="246" t="str">
        <f>IF(全车数据表!AQ39="","",全车数据表!AQ39)</f>
        <v>DS Automobiles</v>
      </c>
      <c r="D38" s="248" t="str">
        <f>全车数据表!AT39</f>
        <v>dsp</v>
      </c>
      <c r="E38" s="248" t="str">
        <f>全车数据表!AS39</f>
        <v>24.3</v>
      </c>
      <c r="F38" s="248" t="str">
        <f>全车数据表!C39</f>
        <v>DSP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3086</v>
      </c>
      <c r="P38" s="246">
        <f>全车数据表!P39</f>
        <v>303.8</v>
      </c>
      <c r="Q38" s="246">
        <f>全车数据表!Q39</f>
        <v>86.03</v>
      </c>
      <c r="R38" s="246">
        <f>全车数据表!R39</f>
        <v>46.54</v>
      </c>
      <c r="S38" s="246">
        <f>全车数据表!S39</f>
        <v>53.59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0</v>
      </c>
      <c r="AD38" s="246">
        <f>全车数据表!AX39</f>
        <v>0</v>
      </c>
      <c r="AE38" s="246">
        <f>全车数据表!AY39</f>
        <v>0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/>
      </c>
      <c r="BB38" s="246" t="str">
        <f>IF(全车数据表!AV39="","",全车数据表!AV39)</f>
        <v/>
      </c>
      <c r="BC38" s="246">
        <f>IF(全车数据表!BF39="","",全车数据表!BF39)</f>
        <v>3266</v>
      </c>
      <c r="BD38" s="246">
        <f>IF(全车数据表!BG39="","",全车数据表!BG39)</f>
        <v>305.3</v>
      </c>
      <c r="BE38" s="246">
        <f>IF(全车数据表!BH39="","",全车数据表!BH39)</f>
        <v>86.5</v>
      </c>
      <c r="BF38" s="246">
        <f>IF(全车数据表!BI39="","",全车数据表!BI39)</f>
        <v>48.1</v>
      </c>
      <c r="BG38" s="246">
        <f>IF(全车数据表!BJ39="","",全车数据表!BJ39)</f>
        <v>57.120000000000005</v>
      </c>
    </row>
    <row r="39" spans="1:59">
      <c r="A39" s="246">
        <f>全车数据表!A40</f>
        <v>38</v>
      </c>
      <c r="B39" s="246" t="str">
        <f>全车数据表!B40</f>
        <v>Ford Mustang Mach-E1400🔑</v>
      </c>
      <c r="C39" s="246" t="str">
        <f>IF(全车数据表!AQ40="","",全车数据表!AQ40)</f>
        <v>Ford</v>
      </c>
      <c r="D39" s="248" t="str">
        <f>全车数据表!AT40</f>
        <v>e1400</v>
      </c>
      <c r="E39" s="248" t="str">
        <f>全车数据表!AS40</f>
        <v>4.3</v>
      </c>
      <c r="F39" s="248" t="str">
        <f>全车数据表!C40</f>
        <v>电马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3097</v>
      </c>
      <c r="P39" s="246">
        <f>全车数据表!P40</f>
        <v>299.8</v>
      </c>
      <c r="Q39" s="246">
        <f>全车数据表!Q40</f>
        <v>83.66</v>
      </c>
      <c r="R39" s="246">
        <f>全车数据表!R40</f>
        <v>53.98</v>
      </c>
      <c r="S39" s="246">
        <f>全车数据表!S40</f>
        <v>61.36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314</v>
      </c>
      <c r="AD39" s="246">
        <f>全车数据表!AX40</f>
        <v>0</v>
      </c>
      <c r="AE39" s="246">
        <f>全车数据表!AY40</f>
        <v>401</v>
      </c>
      <c r="AF39" s="246" t="str">
        <f>IF(全车数据表!AZ40="","",全车数据表!AZ40)</f>
        <v>寻车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>
        <f>IF(全车数据表!BU40="","",全车数据表!BU40)</f>
        <v>1</v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福特野马</v>
      </c>
      <c r="BB39" s="246" t="str">
        <f>IF(全车数据表!AV40="","",全车数据表!AV40)</f>
        <v/>
      </c>
      <c r="BC39" s="246">
        <f>IF(全车数据表!BF40="","",全车数据表!BF40)</f>
        <v>3277</v>
      </c>
      <c r="BD39" s="246">
        <f>IF(全车数据表!BG40="","",全车数据表!BG40)</f>
        <v>301.60000000000002</v>
      </c>
      <c r="BE39" s="246">
        <f>IF(全车数据表!BH40="","",全车数据表!BH40)</f>
        <v>84.7</v>
      </c>
      <c r="BF39" s="246">
        <f>IF(全车数据表!BI40="","",全车数据表!BI40)</f>
        <v>55.949999999999996</v>
      </c>
      <c r="BG39" s="246">
        <f>IF(全车数据表!BJ40="","",全车数据表!BJ40)</f>
        <v>63.98</v>
      </c>
    </row>
    <row r="40" spans="1:59">
      <c r="A40" s="246">
        <f>全车数据表!A41</f>
        <v>39</v>
      </c>
      <c r="B40" s="246" t="str">
        <f>全车数据表!B41</f>
        <v>Dodge Challenger SRT8</v>
      </c>
      <c r="C40" s="246" t="str">
        <f>IF(全车数据表!AQ41="","",全车数据表!AQ41)</f>
        <v>Dodge</v>
      </c>
      <c r="D40" s="248" t="str">
        <f>全车数据表!AT41</f>
        <v>srt8</v>
      </c>
      <c r="E40" s="248" t="str">
        <f>全车数据表!AS41</f>
        <v>1.0</v>
      </c>
      <c r="F40" s="248" t="str">
        <f>全车数据表!C41</f>
        <v>srt8</v>
      </c>
      <c r="G40" s="246" t="str">
        <f>全车数据表!D41</f>
        <v>C</v>
      </c>
      <c r="H40" s="246">
        <f>LEN(全车数据表!E41)</f>
        <v>3</v>
      </c>
      <c r="I40" s="246">
        <f>IF(全车数据表!H41="×",0,全车数据表!H41)</f>
        <v>15</v>
      </c>
      <c r="J40" s="246">
        <f>IF(全车数据表!I41="×",0,全车数据表!I41)</f>
        <v>20</v>
      </c>
      <c r="K40" s="246">
        <f>IF(全车数据表!J41="×",0,全车数据表!J41)</f>
        <v>50</v>
      </c>
      <c r="L40" s="246">
        <f>IF(全车数据表!K41="×",0,全车数据表!K41)</f>
        <v>0</v>
      </c>
      <c r="M40" s="246">
        <f>IF(全车数据表!L41="×",0,全车数据表!L41)</f>
        <v>0</v>
      </c>
      <c r="N40" s="246">
        <f>IF(全车数据表!M41="×",0,全车数据表!M41)</f>
        <v>0</v>
      </c>
      <c r="O40" s="246">
        <f>全车数据表!O41</f>
        <v>1687</v>
      </c>
      <c r="P40" s="246">
        <f>全车数据表!P41</f>
        <v>308.60000000000002</v>
      </c>
      <c r="Q40" s="246">
        <f>全车数据表!Q41</f>
        <v>71.92</v>
      </c>
      <c r="R40" s="246">
        <f>全车数据表!R41</f>
        <v>39.840000000000003</v>
      </c>
      <c r="S40" s="246">
        <f>全车数据表!S41</f>
        <v>46.24</v>
      </c>
      <c r="T40" s="246">
        <f>全车数据表!T41</f>
        <v>5.05</v>
      </c>
      <c r="U40" s="246">
        <f>全车数据表!AH41</f>
        <v>606800</v>
      </c>
      <c r="V40" s="246">
        <f>全车数据表!AI41</f>
        <v>10000</v>
      </c>
      <c r="W40" s="246">
        <f>全车数据表!AO41</f>
        <v>480000</v>
      </c>
      <c r="X40" s="246">
        <f>全车数据表!AP41</f>
        <v>1086800</v>
      </c>
      <c r="Y40" s="246">
        <f>全车数据表!AJ41</f>
        <v>4</v>
      </c>
      <c r="Z40" s="246">
        <f>全车数据表!AL41</f>
        <v>1</v>
      </c>
      <c r="AA40" s="246">
        <f>IF(全车数据表!AN41="×",0,全车数据表!AN41)</f>
        <v>1</v>
      </c>
      <c r="AB40" s="248" t="str">
        <f>全车数据表!AU41</f>
        <v>uncm</v>
      </c>
      <c r="AC40" s="246">
        <f>全车数据表!AW41</f>
        <v>321</v>
      </c>
      <c r="AD40" s="246">
        <f>全车数据表!AX41</f>
        <v>0</v>
      </c>
      <c r="AE40" s="246">
        <f>全车数据表!AY41</f>
        <v>410</v>
      </c>
      <c r="AF40" s="246" t="str">
        <f>IF(全车数据表!AZ41="","",全车数据表!AZ41)</f>
        <v>级别杯</v>
      </c>
      <c r="AG40" s="246">
        <f>IF(全车数据表!BP41="","",全车数据表!BP41)</f>
        <v>1</v>
      </c>
      <c r="AH40" s="246" t="str">
        <f>IF(全车数据表!BQ41="","",全车数据表!BQ41)</f>
        <v/>
      </c>
      <c r="AI40" s="246">
        <f>IF(全车数据表!BR41="","",全车数据表!BR41)</f>
        <v>1</v>
      </c>
      <c r="AJ40" s="246">
        <f>IF(全车数据表!BS41="","",全车数据表!BS41)</f>
        <v>1</v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>
        <f>IF(全车数据表!CI41="","",全车数据表!CI41)</f>
        <v>1</v>
      </c>
      <c r="BA40" s="246" t="str">
        <f>IF(全车数据表!CJ41="","",全车数据表!CJ41)</f>
        <v>道奇 送人头 挑战者</v>
      </c>
      <c r="BB40" s="246">
        <f>IF(全车数据表!AV41="","",全车数据表!AV41)</f>
        <v>1</v>
      </c>
      <c r="BC40" s="246" t="str">
        <f>IF(全车数据表!BF41="","",全车数据表!BF41)</f>
        <v/>
      </c>
      <c r="BD40" s="246" t="str">
        <f>IF(全车数据表!BG41="","",全车数据表!BG41)</f>
        <v/>
      </c>
      <c r="BE40" s="246" t="str">
        <f>IF(全车数据表!BH41="","",全车数据表!BH41)</f>
        <v/>
      </c>
      <c r="BF40" s="246" t="str">
        <f>IF(全车数据表!BI41="","",全车数据表!BI41)</f>
        <v/>
      </c>
      <c r="BG40" s="246" t="str">
        <f>IF(全车数据表!BJ41="","",全车数据表!BJ41)</f>
        <v/>
      </c>
    </row>
    <row r="41" spans="1:59">
      <c r="A41" s="246">
        <f>全车数据表!A42</f>
        <v>40</v>
      </c>
      <c r="B41" s="246" t="str">
        <f>全车数据表!B42</f>
        <v>BMW 3.0 CSL hommage</v>
      </c>
      <c r="C41" s="246" t="str">
        <f>IF(全车数据表!AQ42="","",全车数据表!AQ42)</f>
        <v>BMW</v>
      </c>
      <c r="D41" s="248" t="str">
        <f>全车数据表!AT42</f>
        <v>hommage</v>
      </c>
      <c r="E41" s="248" t="str">
        <f>全车数据表!AS42</f>
        <v>1.0</v>
      </c>
      <c r="F41" s="248" t="str">
        <f>全车数据表!C42</f>
        <v>宝马3.0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20</v>
      </c>
      <c r="J41" s="246">
        <f>IF(全车数据表!I42="×",0,全车数据表!I42)</f>
        <v>20</v>
      </c>
      <c r="K41" s="246">
        <f>IF(全车数据表!J42="×",0,全车数据表!J42)</f>
        <v>50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1826</v>
      </c>
      <c r="P41" s="246">
        <f>全车数据表!P42</f>
        <v>297.39999999999998</v>
      </c>
      <c r="Q41" s="246">
        <f>全车数据表!Q42</f>
        <v>73.39</v>
      </c>
      <c r="R41" s="246">
        <f>全车数据表!R42</f>
        <v>50.08</v>
      </c>
      <c r="S41" s="246">
        <f>全车数据表!S42</f>
        <v>51.2</v>
      </c>
      <c r="T41" s="246">
        <f>全车数据表!T42</f>
        <v>5.782</v>
      </c>
      <c r="U41" s="246">
        <f>全车数据表!AH42</f>
        <v>606800</v>
      </c>
      <c r="V41" s="246">
        <f>全车数据表!AI42</f>
        <v>10000</v>
      </c>
      <c r="W41" s="246">
        <f>全车数据表!AO42</f>
        <v>480000</v>
      </c>
      <c r="X41" s="246">
        <f>全车数据表!AP42</f>
        <v>1086800</v>
      </c>
      <c r="Y41" s="246">
        <f>全车数据表!AJ42</f>
        <v>4</v>
      </c>
      <c r="Z41" s="246">
        <f>全车数据表!AL42</f>
        <v>1</v>
      </c>
      <c r="AA41" s="246">
        <f>IF(全车数据表!AN42="×",0,全车数据表!AN42)</f>
        <v>1</v>
      </c>
      <c r="AB41" s="248" t="str">
        <f>全车数据表!AU42</f>
        <v>uncm</v>
      </c>
      <c r="AC41" s="246">
        <f>全车数据表!AW42</f>
        <v>310</v>
      </c>
      <c r="AD41" s="246">
        <f>全车数据表!AX42</f>
        <v>0</v>
      </c>
      <c r="AE41" s="246">
        <f>全车数据表!AY42</f>
        <v>396</v>
      </c>
      <c r="AF41" s="246" t="str">
        <f>IF(全车数据表!AZ42="","",全车数据表!AZ42)</f>
        <v>级别杯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>
        <f>IF(全车数据表!BR42="","",全车数据表!BR42)</f>
        <v>1</v>
      </c>
      <c r="AJ41" s="246">
        <f>IF(全车数据表!BS42="","",全车数据表!BS42)</f>
        <v>1</v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>
        <f>IF(全车数据表!CI42="","",全车数据表!CI42)</f>
        <v>1</v>
      </c>
      <c r="BA41" s="246" t="str">
        <f>IF(全车数据表!CJ42="","",全车数据表!CJ42)</f>
        <v>宝马</v>
      </c>
      <c r="BB41" s="246">
        <f>IF(全车数据表!AV42="","",全车数据表!AV42)</f>
        <v>2</v>
      </c>
      <c r="BC41" s="246">
        <f>IF(全车数据表!BF42="","",全车数据表!BF42)</f>
        <v>1954</v>
      </c>
      <c r="BD41" s="246">
        <f>IF(全车数据表!BG42="","",全车数据表!BG42)</f>
        <v>299.79999999999995</v>
      </c>
      <c r="BE41" s="246">
        <f>IF(全车数据表!BH42="","",全车数据表!BH42)</f>
        <v>74.8</v>
      </c>
      <c r="BF41" s="246">
        <f>IF(全车数据表!BI42="","",全车数据表!BI42)</f>
        <v>50.92</v>
      </c>
      <c r="BG41" s="246">
        <f>IF(全车数据表!BJ42="","",全车数据表!BJ42)</f>
        <v>52.74</v>
      </c>
    </row>
    <row r="42" spans="1:59">
      <c r="A42" s="246">
        <f>全车数据表!A43</f>
        <v>41</v>
      </c>
      <c r="B42" s="246" t="str">
        <f>全车数据表!B43</f>
        <v>Porsche Boxster 25th</v>
      </c>
      <c r="C42" s="246" t="str">
        <f>IF(全车数据表!AQ43="","",全车数据表!AQ43)</f>
        <v>Porsche</v>
      </c>
      <c r="D42" s="248" t="str">
        <f>全车数据表!AT43</f>
        <v>boxster</v>
      </c>
      <c r="E42" s="248" t="str">
        <f>全车数据表!AS43</f>
        <v>3.8</v>
      </c>
      <c r="F42" s="248" t="str">
        <f>全车数据表!C43</f>
        <v>Boxster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55</v>
      </c>
      <c r="J42" s="246">
        <f>IF(全车数据表!I43="×",0,全车数据表!I43)</f>
        <v>38</v>
      </c>
      <c r="K42" s="246">
        <f>IF(全车数据表!J43="×",0,全车数据表!J43)</f>
        <v>90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1844</v>
      </c>
      <c r="P42" s="246">
        <f>全车数据表!P43</f>
        <v>298.39999999999998</v>
      </c>
      <c r="Q42" s="246">
        <f>全车数据表!Q43</f>
        <v>71.92</v>
      </c>
      <c r="R42" s="246">
        <f>全车数据表!R43</f>
        <v>45.93</v>
      </c>
      <c r="S42" s="246">
        <f>全车数据表!S43</f>
        <v>53.86</v>
      </c>
      <c r="T42" s="246">
        <f>全车数据表!T43</f>
        <v>5.96</v>
      </c>
      <c r="U42" s="246">
        <f>全车数据表!AH43</f>
        <v>606800</v>
      </c>
      <c r="V42" s="246">
        <f>全车数据表!AI43</f>
        <v>10000</v>
      </c>
      <c r="W42" s="246">
        <f>全车数据表!AO43</f>
        <v>480000</v>
      </c>
      <c r="X42" s="246">
        <f>全车数据表!AP43</f>
        <v>1086800</v>
      </c>
      <c r="Y42" s="246">
        <f>全车数据表!AJ43</f>
        <v>4</v>
      </c>
      <c r="Z42" s="246">
        <f>全车数据表!AL43</f>
        <v>1</v>
      </c>
      <c r="AA42" s="246">
        <f>IF(全车数据表!AN43="×",0,全车数据表!AN43)</f>
        <v>1</v>
      </c>
      <c r="AB42" s="248" t="str">
        <f>全车数据表!AU43</f>
        <v>uncm</v>
      </c>
      <c r="AC42" s="246">
        <f>全车数据表!AW43</f>
        <v>311</v>
      </c>
      <c r="AD42" s="246">
        <f>全车数据表!AX43</f>
        <v>0</v>
      </c>
      <c r="AE42" s="246">
        <f>全车数据表!AY43</f>
        <v>398</v>
      </c>
      <c r="AF42" s="246" t="str">
        <f>IF(全车数据表!AZ43="","",全车数据表!AZ43)</f>
        <v>通行证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>
        <f>IF(全车数据表!BV43="","",全车数据表!BV43)</f>
        <v>1</v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>保时捷</v>
      </c>
      <c r="BB42" s="246" t="str">
        <f>IF(全车数据表!AV43="","",全车数据表!AV43)</f>
        <v/>
      </c>
      <c r="BC42" s="246">
        <f>IF(全车数据表!BF43="","",全车数据表!BF43)</f>
        <v>1970</v>
      </c>
      <c r="BD42" s="246">
        <f>IF(全车数据表!BG43="","",全车数据表!BG43)</f>
        <v>299.79999999999995</v>
      </c>
      <c r="BE42" s="246">
        <f>IF(全车数据表!BH43="","",全车数据表!BH43)</f>
        <v>73</v>
      </c>
      <c r="BF42" s="246">
        <f>IF(全车数据表!BI43="","",全车数据表!BI43)</f>
        <v>46.8</v>
      </c>
      <c r="BG42" s="246">
        <f>IF(全车数据表!BJ43="","",全车数据表!BJ43)</f>
        <v>56.4</v>
      </c>
    </row>
    <row r="43" spans="1:59">
      <c r="A43" s="246">
        <f>全车数据表!A44</f>
        <v>42</v>
      </c>
      <c r="B43" s="246" t="str">
        <f>全车数据表!B44</f>
        <v>Chevrolet Camaro ZL1 50TH Edition</v>
      </c>
      <c r="C43" s="246" t="str">
        <f>IF(全车数据表!AQ44="","",全车数据表!AQ44)</f>
        <v>Chevrolet</v>
      </c>
      <c r="D43" s="248" t="str">
        <f>全车数据表!AT44</f>
        <v>50th</v>
      </c>
      <c r="E43" s="248" t="str">
        <f>全车数据表!AS44</f>
        <v>1.0</v>
      </c>
      <c r="F43" s="248" t="str">
        <f>全车数据表!C44</f>
        <v>50th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25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1971</v>
      </c>
      <c r="P43" s="246">
        <f>全车数据表!P44</f>
        <v>271</v>
      </c>
      <c r="Q43" s="246">
        <f>全车数据表!Q44</f>
        <v>78.14</v>
      </c>
      <c r="R43" s="246">
        <f>全车数据表!R44</f>
        <v>83.14</v>
      </c>
      <c r="S43" s="246">
        <f>全车数据表!S44</f>
        <v>72.33</v>
      </c>
      <c r="T43" s="246">
        <f>全车数据表!T44</f>
        <v>13.016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282</v>
      </c>
      <c r="AD43" s="246">
        <f>全车数据表!AX44</f>
        <v>0</v>
      </c>
      <c r="AE43" s="246">
        <f>全车数据表!AY44</f>
        <v>364</v>
      </c>
      <c r="AF43" s="246" t="str">
        <f>IF(全车数据表!AZ44="","",全车数据表!AZ44)</f>
        <v>级别杯</v>
      </c>
      <c r="AG43" s="246" t="str">
        <f>IF(全车数据表!BP44="","",全车数据表!BP44)</f>
        <v/>
      </c>
      <c r="AH43" s="246" t="str">
        <f>IF(全车数据表!BQ44="","",全车数据表!BQ44)</f>
        <v/>
      </c>
      <c r="AI43" s="246">
        <f>IF(全车数据表!BR44="","",全车数据表!BR44)</f>
        <v>1</v>
      </c>
      <c r="AJ43" s="246">
        <f>IF(全车数据表!BS44="","",全车数据表!BS44)</f>
        <v>1</v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>
        <f>IF(全车数据表!CF44="","",全车数据表!CF44)</f>
        <v>1</v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>
        <f>IF(全车数据表!CI44="","",全车数据表!CI44)</f>
        <v>1</v>
      </c>
      <c r="BA43" s="246" t="str">
        <f>IF(全车数据表!CJ44="","",全车数据表!CJ44)</f>
        <v>雪佛兰 科迈罗</v>
      </c>
      <c r="BB43" s="246">
        <f>IF(全车数据表!AV44="","",全车数据表!AV44)</f>
        <v>2</v>
      </c>
      <c r="BC43" s="246">
        <f>IF(全车数据表!BF44="","",全车数据表!BF44)</f>
        <v>2106</v>
      </c>
      <c r="BD43" s="246">
        <f>IF(全车数据表!BG44="","",全车数据表!BG44)</f>
        <v>273.89999999999998</v>
      </c>
      <c r="BE43" s="246">
        <f>IF(全车数据表!BH44="","",全车数据表!BH44)</f>
        <v>80.2</v>
      </c>
      <c r="BF43" s="246">
        <f>IF(全车数据表!BI44="","",全车数据表!BI44)</f>
        <v>86.56</v>
      </c>
      <c r="BG43" s="246">
        <f>IF(全车数据表!BJ44="","",全车数据表!BJ44)</f>
        <v>75.39</v>
      </c>
    </row>
    <row r="44" spans="1:59">
      <c r="A44" s="246">
        <f>全车数据表!A45</f>
        <v>43</v>
      </c>
      <c r="B44" s="246" t="str">
        <f>全车数据表!B45</f>
        <v>Lotus Evora Sport 410</v>
      </c>
      <c r="C44" s="246" t="str">
        <f>IF(全车数据表!AQ45="","",全车数据表!AQ45)</f>
        <v>Lotus</v>
      </c>
      <c r="D44" s="248" t="str">
        <f>全车数据表!AT45</f>
        <v>410</v>
      </c>
      <c r="E44" s="248" t="str">
        <f>全车数据表!AS45</f>
        <v>1.0</v>
      </c>
      <c r="F44" s="248" t="str">
        <f>全车数据表!C45</f>
        <v>莲花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20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2123</v>
      </c>
      <c r="P44" s="246">
        <f>全车数据表!P45</f>
        <v>317.7</v>
      </c>
      <c r="Q44" s="246">
        <f>全车数据表!Q45</f>
        <v>71.7</v>
      </c>
      <c r="R44" s="246">
        <f>全车数据表!R45</f>
        <v>50.93</v>
      </c>
      <c r="S44" s="246">
        <f>全车数据表!S45</f>
        <v>47.05</v>
      </c>
      <c r="T44" s="246">
        <f>全车数据表!T45</f>
        <v>5.133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331</v>
      </c>
      <c r="AD44" s="246">
        <f>全车数据表!AX45</f>
        <v>0</v>
      </c>
      <c r="AE44" s="246">
        <f>全车数据表!AY45</f>
        <v>422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路特斯 大莲花</v>
      </c>
      <c r="BB44" s="246">
        <f>IF(全车数据表!AV45="","",全车数据表!AV45)</f>
        <v>3</v>
      </c>
      <c r="BC44" s="246">
        <f>IF(全车数据表!BF45="","",全车数据表!BF45)</f>
        <v>2265</v>
      </c>
      <c r="BD44" s="246">
        <f>IF(全车数据表!BG45="","",全车数据表!BG45)</f>
        <v>320.09999999999997</v>
      </c>
      <c r="BE44" s="246">
        <f>IF(全车数据表!BH45="","",全车数据表!BH45)</f>
        <v>73</v>
      </c>
      <c r="BF44" s="246">
        <f>IF(全车数据表!BI45="","",全车数据表!BI45)</f>
        <v>51.86</v>
      </c>
      <c r="BG44" s="246">
        <f>IF(全车数据表!BJ45="","",全车数据表!BJ45)</f>
        <v>48.519999999999996</v>
      </c>
    </row>
    <row r="45" spans="1:59">
      <c r="A45" s="246">
        <f>全车数据表!A46</f>
        <v>44</v>
      </c>
      <c r="B45" s="246" t="str">
        <f>全车数据表!B46</f>
        <v>Mercedes-Benz AMG GT S</v>
      </c>
      <c r="C45" s="246" t="str">
        <f>IF(全车数据表!AQ46="","",全车数据表!AQ46)</f>
        <v>Mercedes-Benz</v>
      </c>
      <c r="D45" s="248" t="str">
        <f>全车数据表!AT46</f>
        <v>amg</v>
      </c>
      <c r="E45" s="248" t="str">
        <f>全车数据表!AS46</f>
        <v>1.0</v>
      </c>
      <c r="F45" s="248" t="str">
        <f>全车数据表!C46</f>
        <v>奔驰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30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2281</v>
      </c>
      <c r="P45" s="246">
        <f>全车数据表!P46</f>
        <v>329.4</v>
      </c>
      <c r="Q45" s="246">
        <f>全车数据表!Q46</f>
        <v>71.34</v>
      </c>
      <c r="R45" s="246">
        <f>全车数据表!R46</f>
        <v>42.69</v>
      </c>
      <c r="S45" s="246">
        <f>全车数据表!S46</f>
        <v>54.66</v>
      </c>
      <c r="T45" s="246">
        <f>全车数据表!T46</f>
        <v>5.7489999999999988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343</v>
      </c>
      <c r="AD45" s="246">
        <f>全车数据表!AX46</f>
        <v>0</v>
      </c>
      <c r="AE45" s="246">
        <f>全车数据表!AY46</f>
        <v>442</v>
      </c>
      <c r="AF45" s="246" t="str">
        <f>IF(全车数据表!AZ46="","",全车数据表!AZ46)</f>
        <v>级别杯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>
        <f>IF(全车数据表!BR46="","",全车数据表!BR46)</f>
        <v>1</v>
      </c>
      <c r="AJ45" s="246">
        <f>IF(全车数据表!BS46="","",全车数据表!BS46)</f>
        <v>1</v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>
        <f>IF(全车数据表!CF46="","",全车数据表!CF46)</f>
        <v>1</v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>
        <f>IF(全车数据表!CI46="","",全车数据表!CI46)</f>
        <v>1</v>
      </c>
      <c r="BA45" s="246" t="str">
        <f>IF(全车数据表!CJ46="","",全车数据表!CJ46)</f>
        <v>奔驰</v>
      </c>
      <c r="BB45" s="246">
        <f>IF(全车数据表!AV46="","",全车数据表!AV46)</f>
        <v>4</v>
      </c>
      <c r="BC45" s="246" t="str">
        <f>IF(全车数据表!BF46="","",全车数据表!BF46)</f>
        <v/>
      </c>
      <c r="BD45" s="246" t="str">
        <f>IF(全车数据表!BG46="","",全车数据表!BG46)</f>
        <v/>
      </c>
      <c r="BE45" s="246" t="str">
        <f>IF(全车数据表!BH46="","",全车数据表!BH46)</f>
        <v/>
      </c>
      <c r="BF45" s="246" t="str">
        <f>IF(全车数据表!BI46="","",全车数据表!BI46)</f>
        <v/>
      </c>
      <c r="BG45" s="246" t="str">
        <f>IF(全车数据表!BJ46="","",全车数据表!BJ46)</f>
        <v/>
      </c>
    </row>
    <row r="46" spans="1:59">
      <c r="A46" s="246">
        <f>全车数据表!A47</f>
        <v>45</v>
      </c>
      <c r="B46" s="246" t="str">
        <f>全车数据表!B47</f>
        <v>BMW M4 GTS</v>
      </c>
      <c r="C46" s="246" t="str">
        <f>IF(全车数据表!AQ47="","",全车数据表!AQ47)</f>
        <v>BMW</v>
      </c>
      <c r="D46" s="248" t="str">
        <f>全车数据表!AT47</f>
        <v>m4</v>
      </c>
      <c r="E46" s="248" t="str">
        <f>全车数据表!AS47</f>
        <v>1.0</v>
      </c>
      <c r="F46" s="248" t="str">
        <f>全车数据表!C47</f>
        <v>M4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40</v>
      </c>
      <c r="J46" s="246">
        <f>IF(全车数据表!I47="×",0,全车数据表!I47)</f>
        <v>20</v>
      </c>
      <c r="K46" s="246">
        <f>IF(全车数据表!J47="×",0,全车数据表!J47)</f>
        <v>50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2447</v>
      </c>
      <c r="P46" s="246">
        <f>全车数据表!P47</f>
        <v>326.5</v>
      </c>
      <c r="Q46" s="246">
        <f>全车数据表!Q47</f>
        <v>73.72</v>
      </c>
      <c r="R46" s="246">
        <f>全车数据表!R47</f>
        <v>51.19</v>
      </c>
      <c r="S46" s="246">
        <f>全车数据表!S47</f>
        <v>52.48</v>
      </c>
      <c r="T46" s="246">
        <f>全车数据表!T47</f>
        <v>5.5489999999999995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340</v>
      </c>
      <c r="AD46" s="246">
        <f>全车数据表!AX47</f>
        <v>0</v>
      </c>
      <c r="AE46" s="246">
        <f>全车数据表!AY47</f>
        <v>437</v>
      </c>
      <c r="AF46" s="246" t="str">
        <f>IF(全车数据表!AZ47="","",全车数据表!AZ47)</f>
        <v>级别杯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>
        <f>IF(全车数据表!BR47="","",全车数据表!BR47)</f>
        <v>1</v>
      </c>
      <c r="AJ46" s="246">
        <f>IF(全车数据表!BS47="","",全车数据表!BS47)</f>
        <v>1</v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>三星1款</v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>
        <f>IF(全车数据表!CI47="","",全车数据表!CI47)</f>
        <v>1</v>
      </c>
      <c r="BA46" s="246" t="str">
        <f>IF(全车数据表!CJ47="","",全车数据表!CJ47)</f>
        <v>宝马</v>
      </c>
      <c r="BB46" s="246">
        <f>IF(全车数据表!AV47="","",全车数据表!AV47)</f>
        <v>6</v>
      </c>
      <c r="BC46" s="246">
        <f>IF(全车数据表!BF47="","",全车数据表!BF47)</f>
        <v>2603</v>
      </c>
      <c r="BD46" s="246">
        <f>IF(全车数据表!BG47="","",全车数据表!BG47)</f>
        <v>329.4</v>
      </c>
      <c r="BE46" s="246">
        <f>IF(全车数据表!BH47="","",全车数据表!BH47)</f>
        <v>74.8</v>
      </c>
      <c r="BF46" s="246">
        <f>IF(全车数据表!BI47="","",全车数据表!BI47)</f>
        <v>52.19</v>
      </c>
      <c r="BG46" s="246">
        <f>IF(全车数据表!BJ47="","",全车数据表!BJ47)</f>
        <v>54.379999999999995</v>
      </c>
    </row>
    <row r="47" spans="1:59">
      <c r="A47" s="246">
        <f>全车数据表!A48</f>
        <v>46</v>
      </c>
      <c r="B47" s="246" t="str">
        <f>全车数据表!B48</f>
        <v>Rezvani Beast X</v>
      </c>
      <c r="C47" s="246" t="str">
        <f>IF(全车数据表!AQ48="","",全车数据表!AQ48)</f>
        <v>Rezvani</v>
      </c>
      <c r="D47" s="248" t="str">
        <f>全车数据表!AT48</f>
        <v>beast</v>
      </c>
      <c r="E47" s="248" t="str">
        <f>全车数据表!AS48</f>
        <v>1.0</v>
      </c>
      <c r="F47" s="248" t="str">
        <f>全车数据表!C48</f>
        <v>野兽</v>
      </c>
      <c r="G47" s="246" t="str">
        <f>全车数据表!D48</f>
        <v>C</v>
      </c>
      <c r="H47" s="246">
        <f>LEN(全车数据表!E48)</f>
        <v>4</v>
      </c>
      <c r="I47" s="246">
        <f>IF(全车数据表!H48="×",0,全车数据表!H48)</f>
        <v>35</v>
      </c>
      <c r="J47" s="246">
        <f>IF(全车数据表!I48="×",0,全车数据表!I48)</f>
        <v>15</v>
      </c>
      <c r="K47" s="246">
        <f>IF(全车数据表!J48="×",0,全车数据表!J48)</f>
        <v>21</v>
      </c>
      <c r="L47" s="246">
        <f>IF(全车数据表!K48="×",0,全车数据表!K48)</f>
        <v>32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2635</v>
      </c>
      <c r="P47" s="246">
        <f>全车数据表!P48</f>
        <v>299.5</v>
      </c>
      <c r="Q47" s="246">
        <f>全车数据表!Q48</f>
        <v>84.62</v>
      </c>
      <c r="R47" s="246">
        <f>全车数据表!R48</f>
        <v>69.2</v>
      </c>
      <c r="S47" s="246">
        <f>全车数据表!S48</f>
        <v>63.68</v>
      </c>
      <c r="T47" s="246">
        <f>全车数据表!T48</f>
        <v>7.7829999999999995</v>
      </c>
      <c r="U47" s="246">
        <f>全车数据表!AH48</f>
        <v>1457720</v>
      </c>
      <c r="V47" s="246">
        <f>全车数据表!AI48</f>
        <v>15000</v>
      </c>
      <c r="W47" s="246">
        <f>全车数据表!AO48</f>
        <v>1080000</v>
      </c>
      <c r="X47" s="246">
        <f>全车数据表!AP48</f>
        <v>2537720</v>
      </c>
      <c r="Y47" s="246">
        <f>全车数据表!AJ48</f>
        <v>6</v>
      </c>
      <c r="Z47" s="246">
        <f>全车数据表!AL48</f>
        <v>3</v>
      </c>
      <c r="AA47" s="246">
        <f>IF(全车数据表!AN48="×",0,全车数据表!AN48)</f>
        <v>1</v>
      </c>
      <c r="AB47" s="248" t="str">
        <f>全车数据表!AU48</f>
        <v>rare</v>
      </c>
      <c r="AC47" s="246">
        <f>全车数据表!AW48</f>
        <v>312</v>
      </c>
      <c r="AD47" s="246">
        <f>全车数据表!AX48</f>
        <v>0</v>
      </c>
      <c r="AE47" s="246">
        <f>全车数据表!AY48</f>
        <v>399</v>
      </c>
      <c r="AF47" s="246" t="str">
        <f>IF(全车数据表!AZ48="","",全车数据表!AZ48)</f>
        <v>独家赛事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 t="str">
        <f>IF(全车数据表!BR48="","",全车数据表!BR48)</f>
        <v/>
      </c>
      <c r="AJ47" s="246" t="str">
        <f>IF(全车数据表!BS48="","",全车数据表!BS48)</f>
        <v/>
      </c>
      <c r="AK47" s="246">
        <f>IF(全车数据表!BT48="","",全车数据表!BT48)</f>
        <v>1</v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 t="str">
        <f>IF(全车数据表!CI48="","",全车数据表!CI48)</f>
        <v/>
      </c>
      <c r="BA47" s="246" t="str">
        <f>IF(全车数据表!CJ48="","",全车数据表!CJ48)</f>
        <v>野兽</v>
      </c>
      <c r="BB47" s="246" t="str">
        <f>IF(全车数据表!AV48="","",全车数据表!AV48)</f>
        <v/>
      </c>
      <c r="BC47" s="246">
        <f>IF(全车数据表!BF48="","",全车数据表!BF48)</f>
        <v>2783</v>
      </c>
      <c r="BD47" s="246">
        <f>IF(全车数据表!BG48="","",全车数据表!BG48)</f>
        <v>301.60000000000002</v>
      </c>
      <c r="BE47" s="246">
        <f>IF(全车数据表!BH48="","",全车数据表!BH48)</f>
        <v>86.050000000000011</v>
      </c>
      <c r="BF47" s="246">
        <f>IF(全车数据表!BI48="","",全车数据表!BI48)</f>
        <v>71.78</v>
      </c>
      <c r="BG47" s="246">
        <f>IF(全车数据表!BJ48="","",全车数据表!BJ48)</f>
        <v>65.819999999999993</v>
      </c>
    </row>
    <row r="48" spans="1:59">
      <c r="A48" s="246">
        <f>全车数据表!A49</f>
        <v>47</v>
      </c>
      <c r="B48" s="246" t="str">
        <f>全车数据表!B49</f>
        <v>Jaguar XKR-S GT</v>
      </c>
      <c r="C48" s="246" t="str">
        <f>IF(全车数据表!AQ49="","",全车数据表!AQ49)</f>
        <v>Jaguar</v>
      </c>
      <c r="D48" s="248" t="str">
        <f>全车数据表!AT49</f>
        <v>xkr-s</v>
      </c>
      <c r="E48" s="248" t="str">
        <f>全车数据表!AS49</f>
        <v>24.3</v>
      </c>
      <c r="F48" s="248" t="str">
        <f>全车数据表!C49</f>
        <v>XKR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50</v>
      </c>
      <c r="J48" s="246">
        <f>IF(全车数据表!I49="×",0,全车数据表!I49)</f>
        <v>29</v>
      </c>
      <c r="K48" s="246">
        <f>IF(全车数据表!J49="×",0,全车数据表!J49)</f>
        <v>38</v>
      </c>
      <c r="L48" s="246">
        <f>IF(全车数据表!K49="×",0,全车数据表!K49)</f>
        <v>48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2700</v>
      </c>
      <c r="P48" s="246">
        <f>全车数据表!P49</f>
        <v>321.2</v>
      </c>
      <c r="Q48" s="246">
        <f>全车数据表!Q49</f>
        <v>72.92</v>
      </c>
      <c r="R48" s="246">
        <f>全车数据表!R49</f>
        <v>52.08</v>
      </c>
      <c r="S48" s="246">
        <f>全车数据表!S49</f>
        <v>60.42</v>
      </c>
      <c r="T48" s="246">
        <f>全车数据表!T49</f>
        <v>0</v>
      </c>
      <c r="U48" s="246">
        <f>全车数据表!AH49</f>
        <v>2913840</v>
      </c>
      <c r="V48" s="246">
        <f>全车数据表!AI49</f>
        <v>30000</v>
      </c>
      <c r="W48" s="246">
        <f>全车数据表!AO49</f>
        <v>2160000</v>
      </c>
      <c r="X48" s="246">
        <f>全车数据表!AP49</f>
        <v>5073840</v>
      </c>
      <c r="Y48" s="246">
        <f>全车数据表!AJ49</f>
        <v>6</v>
      </c>
      <c r="Z48" s="246">
        <f>全车数据表!AL49</f>
        <v>3</v>
      </c>
      <c r="AA48" s="246">
        <f>IF(全车数据表!AN49="×",0,全车数据表!AN49)</f>
        <v>1</v>
      </c>
      <c r="AB48" s="248" t="str">
        <f>全车数据表!AU49</f>
        <v>rare</v>
      </c>
      <c r="AC48" s="246">
        <f>全车数据表!AW49</f>
        <v>0</v>
      </c>
      <c r="AD48" s="246">
        <f>全车数据表!AX49</f>
        <v>0</v>
      </c>
      <c r="AE48" s="246">
        <f>全车数据表!AY49</f>
        <v>0</v>
      </c>
      <c r="AF48" s="246" t="str">
        <f>IF(全车数据表!AZ49="","",全车数据表!AZ49)</f>
        <v>联会赛事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>
        <f>IF(全车数据表!CB49="","",全车数据表!CB49)</f>
        <v>1</v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/>
      </c>
      <c r="BA48" s="246" t="str">
        <f>IF(全车数据表!CJ49="","",全车数据表!CJ49)</f>
        <v>捷豹</v>
      </c>
      <c r="BB48" s="246" t="str">
        <f>IF(全车数据表!AV49="","",全车数据表!AV49)</f>
        <v/>
      </c>
      <c r="BC48" s="246" t="str">
        <f>IF(全车数据表!BF49="","",全车数据表!BF49)</f>
        <v/>
      </c>
      <c r="BD48" s="246" t="str">
        <f>IF(全车数据表!BG49="","",全车数据表!BG49)</f>
        <v/>
      </c>
      <c r="BE48" s="246" t="str">
        <f>IF(全车数据表!BH49="","",全车数据表!BH49)</f>
        <v/>
      </c>
      <c r="BF48" s="246" t="str">
        <f>IF(全车数据表!BI49="","",全车数据表!BI49)</f>
        <v/>
      </c>
      <c r="BG48" s="246" t="str">
        <f>IF(全车数据表!BJ49="","",全车数据表!BJ49)</f>
        <v/>
      </c>
    </row>
    <row r="49" spans="1:59">
      <c r="A49" s="246">
        <f>全车数据表!A50</f>
        <v>48</v>
      </c>
      <c r="B49" s="246" t="str">
        <f>全车数据表!B50</f>
        <v>Aston Martin V12 Speedster</v>
      </c>
      <c r="C49" s="246" t="str">
        <f>IF(全车数据表!AQ50="","",全车数据表!AQ50)</f>
        <v>Aston Martin</v>
      </c>
      <c r="D49" s="248" t="str">
        <f>全车数据表!AT50</f>
        <v>v12</v>
      </c>
      <c r="E49" s="248" t="str">
        <f>全车数据表!AS50</f>
        <v>3.0</v>
      </c>
      <c r="F49" s="248" t="str">
        <f>全车数据表!C50</f>
        <v>V12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50</v>
      </c>
      <c r="J49" s="246">
        <f>IF(全车数据表!I50="×",0,全车数据表!I50)</f>
        <v>29</v>
      </c>
      <c r="K49" s="246">
        <f>IF(全车数据表!J50="×",0,全车数据表!J50)</f>
        <v>38</v>
      </c>
      <c r="L49" s="246">
        <f>IF(全车数据表!K50="×",0,全车数据表!K50)</f>
        <v>48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2735</v>
      </c>
      <c r="P49" s="246">
        <f>全车数据表!P50</f>
        <v>313</v>
      </c>
      <c r="Q49" s="246">
        <f>全车数据表!Q50</f>
        <v>80.12</v>
      </c>
      <c r="R49" s="246">
        <f>全车数据表!R50</f>
        <v>57.28</v>
      </c>
      <c r="S49" s="246">
        <f>全车数据表!S50</f>
        <v>62.51</v>
      </c>
      <c r="T49" s="246">
        <f>全车数据表!T50</f>
        <v>0</v>
      </c>
      <c r="U49" s="246">
        <f>全车数据表!AH50</f>
        <v>2913840</v>
      </c>
      <c r="V49" s="246">
        <f>全车数据表!AI50</f>
        <v>30000</v>
      </c>
      <c r="W49" s="246">
        <f>全车数据表!AO50</f>
        <v>2160000</v>
      </c>
      <c r="X49" s="246">
        <f>全车数据表!AP50</f>
        <v>5073840</v>
      </c>
      <c r="Y49" s="246">
        <f>全车数据表!AJ50</f>
        <v>6</v>
      </c>
      <c r="Z49" s="246">
        <f>全车数据表!AL50</f>
        <v>3</v>
      </c>
      <c r="AA49" s="246">
        <f>IF(全车数据表!AN50="×",0,全车数据表!AN50)</f>
        <v>1</v>
      </c>
      <c r="AB49" s="248" t="str">
        <f>全车数据表!AU50</f>
        <v>rare</v>
      </c>
      <c r="AC49" s="246">
        <f>全车数据表!AW50</f>
        <v>326</v>
      </c>
      <c r="AD49" s="246">
        <f>全车数据表!AX50</f>
        <v>0</v>
      </c>
      <c r="AE49" s="246">
        <f>全车数据表!AY50</f>
        <v>415</v>
      </c>
      <c r="AF49" s="246" t="str">
        <f>IF(全车数据表!AZ50="","",全车数据表!AZ50)</f>
        <v>寻车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 t="str">
        <f>IF(全车数据表!BR50="","",全车数据表!BR50)</f>
        <v/>
      </c>
      <c r="AJ49" s="246" t="str">
        <f>IF(全车数据表!BS50="","",全车数据表!BS50)</f>
        <v/>
      </c>
      <c r="AK49" s="246" t="str">
        <f>IF(全车数据表!BT50="","",全车数据表!BT50)</f>
        <v/>
      </c>
      <c r="AL49" s="246">
        <f>IF(全车数据表!BU50="","",全车数据表!BU50)</f>
        <v>1</v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>无顶</v>
      </c>
      <c r="AY49" s="246" t="str">
        <f>IF(全车数据表!CH50="","",全车数据表!CH50)</f>
        <v/>
      </c>
      <c r="AZ49" s="246" t="str">
        <f>IF(全车数据表!CI50="","",全车数据表!CI50)</f>
        <v/>
      </c>
      <c r="BA49" s="246" t="str">
        <f>IF(全车数据表!CJ50="","",全车数据表!CJ50)</f>
        <v>阿斯顿马丁</v>
      </c>
      <c r="BB49" s="246">
        <f>IF(全车数据表!AV50="","",全车数据表!AV50)</f>
        <v>42</v>
      </c>
      <c r="BC49" s="246" t="str">
        <f>IF(全车数据表!BF50="","",全车数据表!BF50)</f>
        <v/>
      </c>
      <c r="BD49" s="246" t="str">
        <f>IF(全车数据表!BG50="","",全车数据表!BG50)</f>
        <v/>
      </c>
      <c r="BE49" s="246" t="str">
        <f>IF(全车数据表!BH50="","",全车数据表!BH50)</f>
        <v/>
      </c>
      <c r="BF49" s="246" t="str">
        <f>IF(全车数据表!BI50="","",全车数据表!BI50)</f>
        <v/>
      </c>
      <c r="BG49" s="246" t="str">
        <f>IF(全车数据表!BJ50="","",全车数据表!BJ50)</f>
        <v/>
      </c>
    </row>
    <row r="50" spans="1:59">
      <c r="A50" s="246">
        <f>全车数据表!A51</f>
        <v>49</v>
      </c>
      <c r="B50" s="246" t="str">
        <f>全车数据表!B51</f>
        <v>Donkervoort D8 GTO Individual Series</v>
      </c>
      <c r="C50" s="246" t="str">
        <f>IF(全车数据表!AQ51="","",全车数据表!AQ51)</f>
        <v>Donkervoort</v>
      </c>
      <c r="D50" s="248" t="str">
        <f>全车数据表!AT51</f>
        <v>d8</v>
      </c>
      <c r="E50" s="248" t="str">
        <f>全车数据表!AS51</f>
        <v>3.9</v>
      </c>
      <c r="F50" s="248" t="str">
        <f>全车数据表!C51</f>
        <v>D8 GTO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50</v>
      </c>
      <c r="J50" s="246">
        <f>IF(全车数据表!I51="×",0,全车数据表!I51)</f>
        <v>29</v>
      </c>
      <c r="K50" s="246">
        <f>IF(全车数据表!J51="×",0,全车数据表!J51)</f>
        <v>38</v>
      </c>
      <c r="L50" s="246">
        <f>IF(全车数据表!K51="×",0,全车数据表!K51)</f>
        <v>48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2774</v>
      </c>
      <c r="P50" s="246">
        <f>全车数据表!P51</f>
        <v>300.3</v>
      </c>
      <c r="Q50" s="246">
        <f>全车数据表!Q51</f>
        <v>85.42</v>
      </c>
      <c r="R50" s="246">
        <f>全车数据表!R51</f>
        <v>85.09</v>
      </c>
      <c r="S50" s="246">
        <f>全车数据表!S51</f>
        <v>62.77</v>
      </c>
      <c r="T50" s="246">
        <f>全车数据表!T51</f>
        <v>0</v>
      </c>
      <c r="U50" s="246">
        <f>全车数据表!AH51</f>
        <v>2913840</v>
      </c>
      <c r="V50" s="246">
        <f>全车数据表!AI51</f>
        <v>30000</v>
      </c>
      <c r="W50" s="246">
        <f>全车数据表!AO51</f>
        <v>2160000</v>
      </c>
      <c r="X50" s="246">
        <f>全车数据表!AP51</f>
        <v>5073840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313</v>
      </c>
      <c r="AD50" s="246">
        <f>全车数据表!AX51</f>
        <v>0</v>
      </c>
      <c r="AE50" s="246">
        <f>全车数据表!AY51</f>
        <v>400</v>
      </c>
      <c r="AF50" s="246" t="str">
        <f>IF(全车数据表!AZ51="","",全车数据表!AZ51)</f>
        <v>通行证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 t="str">
        <f>IF(全车数据表!BT51="","",全车数据表!BT51)</f>
        <v/>
      </c>
      <c r="AL50" s="246" t="str">
        <f>IF(全车数据表!BU51="","",全车数据表!BU51)</f>
        <v/>
      </c>
      <c r="AM50" s="246">
        <f>IF(全车数据表!BV51="","",全车数据表!BV51)</f>
        <v>1</v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>拖拉机</v>
      </c>
      <c r="BB50" s="246" t="str">
        <f>IF(全车数据表!AV51="","",全车数据表!AV51)</f>
        <v/>
      </c>
      <c r="BC50" s="246">
        <f>IF(全车数据表!BF51="","",全车数据表!BF51)</f>
        <v>2928</v>
      </c>
      <c r="BD50" s="246">
        <f>IF(全车数据表!BG51="","",全车数据表!BG51)</f>
        <v>302.10000000000002</v>
      </c>
      <c r="BE50" s="246">
        <f>IF(全车数据表!BH51="","",全车数据表!BH51)</f>
        <v>86.5</v>
      </c>
      <c r="BF50" s="246">
        <f>IF(全车数据表!BI51="","",全车数据表!BI51)</f>
        <v>89.09</v>
      </c>
      <c r="BG50" s="246">
        <f>IF(全车数据表!BJ51="","",全车数据表!BJ51)</f>
        <v>64.97</v>
      </c>
    </row>
    <row r="51" spans="1:59">
      <c r="A51" s="246">
        <f>全车数据表!A52</f>
        <v>50</v>
      </c>
      <c r="B51" s="246" t="str">
        <f>全车数据表!B52</f>
        <v>Dodge Viper ACR</v>
      </c>
      <c r="C51" s="246" t="str">
        <f>IF(全车数据表!AQ52="","",全车数据表!AQ52)</f>
        <v>Dodge</v>
      </c>
      <c r="D51" s="248" t="str">
        <f>全车数据表!AT52</f>
        <v>acr</v>
      </c>
      <c r="E51" s="248" t="str">
        <f>全车数据表!AS52</f>
        <v>1.0</v>
      </c>
      <c r="F51" s="248" t="str">
        <f>全车数据表!C52</f>
        <v>ACR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35</v>
      </c>
      <c r="J51" s="246">
        <f>IF(全车数据表!I52="×",0,全车数据表!I52)</f>
        <v>15</v>
      </c>
      <c r="K51" s="246">
        <f>IF(全车数据表!J52="×",0,全车数据表!J52)</f>
        <v>21</v>
      </c>
      <c r="L51" s="246">
        <f>IF(全车数据表!K52="×",0,全车数据表!K52)</f>
        <v>32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2816</v>
      </c>
      <c r="P51" s="246">
        <f>全车数据表!P52</f>
        <v>303.89999999999998</v>
      </c>
      <c r="Q51" s="246">
        <f>全车数据表!Q52</f>
        <v>77.319999999999993</v>
      </c>
      <c r="R51" s="246">
        <f>全车数据表!R52</f>
        <v>86.2</v>
      </c>
      <c r="S51" s="246">
        <f>全车数据表!S52</f>
        <v>68.94</v>
      </c>
      <c r="T51" s="246">
        <f>全车数据表!T52</f>
        <v>8.9660000000000011</v>
      </c>
      <c r="U51" s="246">
        <f>全车数据表!AH52</f>
        <v>1457720</v>
      </c>
      <c r="V51" s="246">
        <f>全车数据表!AI52</f>
        <v>15000</v>
      </c>
      <c r="W51" s="246">
        <f>全车数据表!AO52</f>
        <v>1080000</v>
      </c>
      <c r="X51" s="246">
        <f>全车数据表!AP52</f>
        <v>2537720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317</v>
      </c>
      <c r="AD51" s="246">
        <f>全车数据表!AX52</f>
        <v>0</v>
      </c>
      <c r="AE51" s="246">
        <f>全车数据表!AY52</f>
        <v>404</v>
      </c>
      <c r="AF51" s="246" t="str">
        <f>IF(全车数据表!AZ52="","",全车数据表!AZ52)</f>
        <v>级别杯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>
        <f>IF(全车数据表!BR52="","",全车数据表!BR52)</f>
        <v>1</v>
      </c>
      <c r="AJ51" s="246">
        <f>IF(全车数据表!BS52="","",全车数据表!BS52)</f>
        <v>1</v>
      </c>
      <c r="AK51" s="246" t="str">
        <f>IF(全车数据表!BT52="","",全车数据表!BT52)</f>
        <v/>
      </c>
      <c r="AL51" s="246">
        <f>IF(全车数据表!BU52="","",全车数据表!BU52)</f>
        <v>1</v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>
        <f>IF(全车数据表!CI52="","",全车数据表!CI52)</f>
        <v>1</v>
      </c>
      <c r="BA51" s="246" t="str">
        <f>IF(全车数据表!CJ52="","",全车数据表!CJ52)</f>
        <v>道奇 C蛇 蝰蛇</v>
      </c>
      <c r="BB51" s="246">
        <f>IF(全车数据表!AV52="","",全车数据表!AV52)</f>
        <v>7</v>
      </c>
      <c r="BC51" s="246">
        <f>IF(全车数据表!BF52="","",全车数据表!BF52)</f>
        <v>2971</v>
      </c>
      <c r="BD51" s="246">
        <f>IF(全车数据表!BG52="","",全车数据表!BG52)</f>
        <v>306.2</v>
      </c>
      <c r="BE51" s="246">
        <f>IF(全车数据表!BH52="","",全车数据表!BH52)</f>
        <v>78.399999999999991</v>
      </c>
      <c r="BF51" s="246">
        <f>IF(全车数据表!BI52="","",全车数据表!BI52)</f>
        <v>89.93</v>
      </c>
      <c r="BG51" s="246">
        <f>IF(全车数据表!BJ52="","",全车数据表!BJ52)</f>
        <v>71.149999999999991</v>
      </c>
    </row>
    <row r="52" spans="1:59">
      <c r="A52" s="246">
        <f>全车数据表!A53</f>
        <v>51</v>
      </c>
      <c r="B52" s="246" t="str">
        <f>全车数据表!B53</f>
        <v>Bolwell MK X Nagari 500</v>
      </c>
      <c r="C52" s="246" t="str">
        <f>IF(全车数据表!AQ53="","",全车数据表!AQ53)</f>
        <v>Bolwell</v>
      </c>
      <c r="D52" s="248" t="str">
        <f>全车数据表!AT53</f>
        <v>mk500</v>
      </c>
      <c r="E52" s="248" t="str">
        <f>全车数据表!AS53</f>
        <v>3.4</v>
      </c>
      <c r="F52" s="248" t="str">
        <f>全车数据表!C53</f>
        <v>MK500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2857</v>
      </c>
      <c r="P52" s="246">
        <f>全车数据表!P53</f>
        <v>314.60000000000002</v>
      </c>
      <c r="Q52" s="246">
        <f>全车数据表!Q53</f>
        <v>81.62</v>
      </c>
      <c r="R52" s="246">
        <f>全车数据表!R53</f>
        <v>65.849999999999994</v>
      </c>
      <c r="S52" s="246">
        <f>全车数据表!S53</f>
        <v>62.99</v>
      </c>
      <c r="T52" s="246">
        <f>全车数据表!T53</f>
        <v>0</v>
      </c>
      <c r="U52" s="246">
        <f>全车数据表!AH53</f>
        <v>2913840</v>
      </c>
      <c r="V52" s="246">
        <f>全车数据表!AI53</f>
        <v>30000</v>
      </c>
      <c r="W52" s="246">
        <f>全车数据表!AO53</f>
        <v>2160000</v>
      </c>
      <c r="X52" s="246">
        <f>全车数据表!AP53</f>
        <v>5073840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328</v>
      </c>
      <c r="AD52" s="246">
        <f>全车数据表!AX53</f>
        <v>0</v>
      </c>
      <c r="AE52" s="246">
        <f>全车数据表!AY53</f>
        <v>418</v>
      </c>
      <c r="AF52" s="246" t="str">
        <f>IF(全车数据表!AZ53="","",全车数据表!AZ53)</f>
        <v>寻车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/>
      </c>
      <c r="BB52" s="246">
        <f>IF(全车数据表!AV53="","",全车数据表!AV53)</f>
        <v>43</v>
      </c>
      <c r="BC52" s="246" t="str">
        <f>IF(全车数据表!BF53="","",全车数据表!BF53)</f>
        <v/>
      </c>
      <c r="BD52" s="246" t="str">
        <f>IF(全车数据表!BG53="","",全车数据表!BG53)</f>
        <v/>
      </c>
      <c r="BE52" s="246" t="str">
        <f>IF(全车数据表!BH53="","",全车数据表!BH53)</f>
        <v/>
      </c>
      <c r="BF52" s="246" t="str">
        <f>IF(全车数据表!BI53="","",全车数据表!BI53)</f>
        <v/>
      </c>
      <c r="BG52" s="246" t="str">
        <f>IF(全车数据表!BJ53="","",全车数据表!BJ53)</f>
        <v/>
      </c>
    </row>
    <row r="53" spans="1:59">
      <c r="A53" s="246">
        <f>全车数据表!A54</f>
        <v>52</v>
      </c>
      <c r="B53" s="246" t="str">
        <f>全车数据表!B54</f>
        <v>Ford Shelby GR-1</v>
      </c>
      <c r="C53" s="246" t="str">
        <f>IF(全车数据表!AQ54="","",全车数据表!AQ54)</f>
        <v>Ford</v>
      </c>
      <c r="D53" s="248" t="str">
        <f>全车数据表!AT54</f>
        <v>gr-1</v>
      </c>
      <c r="E53" s="248" t="str">
        <f>全车数据表!AS54</f>
        <v>1.9</v>
      </c>
      <c r="F53" s="248" t="str">
        <f>全车数据表!C54</f>
        <v>大野马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2909</v>
      </c>
      <c r="P53" s="246">
        <f>全车数据表!P54</f>
        <v>321.7</v>
      </c>
      <c r="Q53" s="246">
        <f>全车数据表!Q54</f>
        <v>75.319999999999993</v>
      </c>
      <c r="R53" s="246">
        <f>全车数据表!R54</f>
        <v>69.599999999999994</v>
      </c>
      <c r="S53" s="246">
        <f>全车数据表!S54</f>
        <v>66.63</v>
      </c>
      <c r="T53" s="246">
        <f>全车数据表!T54</f>
        <v>7.7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335</v>
      </c>
      <c r="AD53" s="246">
        <f>全车数据表!AX54</f>
        <v>0</v>
      </c>
      <c r="AE53" s="246">
        <f>全车数据表!AY54</f>
        <v>429</v>
      </c>
      <c r="AF53" s="246" t="str">
        <f>IF(全车数据表!AZ54="","",全车数据表!AZ54)</f>
        <v>红币商店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>
        <f>IF(全车数据表!BS54="","",全车数据表!BS54)</f>
        <v>1</v>
      </c>
      <c r="AK53" s="246" t="str">
        <f>IF(全车数据表!BT54="","",全车数据表!BT54)</f>
        <v/>
      </c>
      <c r="AL53" s="246" t="str">
        <f>IF(全车数据表!BU54="","",全车数据表!BU54)</f>
        <v/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>
        <f>IF(全车数据表!CI54="","",全车数据表!CI54)</f>
        <v>1</v>
      </c>
      <c r="BA53" s="246" t="str">
        <f>IF(全车数据表!CJ54="","",全车数据表!CJ54)</f>
        <v>福特 大野马 阿巴</v>
      </c>
      <c r="BB53" s="246">
        <f>IF(全车数据表!AV54="","",全车数据表!AV54)</f>
        <v>42</v>
      </c>
      <c r="BC53" s="246">
        <f>IF(全车数据表!BF54="","",全车数据表!BF54)</f>
        <v>3067</v>
      </c>
      <c r="BD53" s="246">
        <f>IF(全车数据表!BG54="","",全车数据表!BG54)</f>
        <v>323.8</v>
      </c>
      <c r="BE53" s="246">
        <f>IF(全车数据表!BH54="","",全车数据表!BH54)</f>
        <v>76.599999999999994</v>
      </c>
      <c r="BF53" s="246">
        <f>IF(全车数据表!BI54="","",全车数据表!BI54)</f>
        <v>71.819999999999993</v>
      </c>
      <c r="BG53" s="246">
        <f>IF(全车数据表!BJ54="","",全车数据表!BJ54)</f>
        <v>69.16</v>
      </c>
    </row>
    <row r="54" spans="1:59">
      <c r="A54" s="246">
        <f>全车数据表!A55</f>
        <v>53</v>
      </c>
      <c r="B54" s="246" t="str">
        <f>全车数据表!B55</f>
        <v>Pininfarina H2 Speed</v>
      </c>
      <c r="C54" s="246" t="str">
        <f>IF(全车数据表!AQ55="","",全车数据表!AQ55)</f>
        <v>Pininfarina</v>
      </c>
      <c r="D54" s="248" t="str">
        <f>全车数据表!AT55</f>
        <v>h2</v>
      </c>
      <c r="E54" s="248" t="str">
        <f>全车数据表!AS55</f>
        <v>1.0</v>
      </c>
      <c r="F54" s="248" t="str">
        <f>全车数据表!C55</f>
        <v>H2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35</v>
      </c>
      <c r="J54" s="246">
        <f>IF(全车数据表!I55="×",0,全车数据表!I55)</f>
        <v>15</v>
      </c>
      <c r="K54" s="246">
        <f>IF(全车数据表!J55="×",0,全车数据表!J55)</f>
        <v>21</v>
      </c>
      <c r="L54" s="246">
        <f>IF(全车数据表!K55="×",0,全车数据表!K55)</f>
        <v>32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3003</v>
      </c>
      <c r="P54" s="246">
        <f>全车数据表!P55</f>
        <v>317.89999999999998</v>
      </c>
      <c r="Q54" s="246">
        <f>全车数据表!Q55</f>
        <v>78.22</v>
      </c>
      <c r="R54" s="246">
        <f>全车数据表!R55</f>
        <v>86.5</v>
      </c>
      <c r="S54" s="246">
        <f>全车数据表!S55</f>
        <v>60.57</v>
      </c>
      <c r="T54" s="246">
        <f>全车数据表!T55</f>
        <v>6.7160000000000002</v>
      </c>
      <c r="U54" s="246">
        <f>全车数据表!AH55</f>
        <v>1457720</v>
      </c>
      <c r="V54" s="246">
        <f>全车数据表!AI55</f>
        <v>15000</v>
      </c>
      <c r="W54" s="246">
        <f>全车数据表!AO55</f>
        <v>1080000</v>
      </c>
      <c r="X54" s="246">
        <f>全车数据表!AP55</f>
        <v>2537720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331</v>
      </c>
      <c r="AD54" s="246">
        <f>全车数据表!AX55</f>
        <v>0</v>
      </c>
      <c r="AE54" s="246">
        <f>全车数据表!AY55</f>
        <v>422</v>
      </c>
      <c r="AF54" s="246" t="str">
        <f>IF(全车数据表!AZ55="","",全车数据表!AZ55)</f>
        <v>级别杯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>
        <f>IF(全车数据表!BR55="","",全车数据表!BR55)</f>
        <v>1</v>
      </c>
      <c r="AJ54" s="246">
        <f>IF(全车数据表!BS55="","",全车数据表!BS55)</f>
        <v>1</v>
      </c>
      <c r="AK54" s="246" t="str">
        <f>IF(全车数据表!BT55="","",全车数据表!BT55)</f>
        <v/>
      </c>
      <c r="AL54" s="246">
        <f>IF(全车数据表!BU55="","",全车数据表!BU55)</f>
        <v>1</v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>
        <f>IF(全车数据表!CI55="","",全车数据表!CI55)</f>
        <v>1</v>
      </c>
      <c r="BA54" s="246" t="str">
        <f>IF(全车数据表!CJ55="","",全车数据表!CJ55)</f>
        <v>氢</v>
      </c>
      <c r="BB54" s="246">
        <f>IF(全车数据表!AV55="","",全车数据表!AV55)</f>
        <v>8</v>
      </c>
      <c r="BC54" s="246">
        <f>IF(全车数据表!BF55="","",全车数据表!BF55)</f>
        <v>3165</v>
      </c>
      <c r="BD54" s="246">
        <f>IF(全车数据表!BG55="","",全车数据表!BG55)</f>
        <v>320.09999999999997</v>
      </c>
      <c r="BE54" s="246">
        <f>IF(全车数据表!BH55="","",全车数据表!BH55)</f>
        <v>79.3</v>
      </c>
      <c r="BF54" s="246">
        <f>IF(全车数据表!BI55="","",全车数据表!BI55)</f>
        <v>89.18</v>
      </c>
      <c r="BG54" s="246">
        <f>IF(全车数据表!BJ55="","",全车数据表!BJ55)</f>
        <v>62.87</v>
      </c>
    </row>
    <row r="55" spans="1:59">
      <c r="A55" s="246">
        <f>全车数据表!A56</f>
        <v>54</v>
      </c>
      <c r="B55" s="246" t="str">
        <f>全车数据表!B56</f>
        <v>TVR Sagaris</v>
      </c>
      <c r="C55" s="246" t="str">
        <f>IF(全车数据表!AQ56="","",全车数据表!AQ56)</f>
        <v>TVR</v>
      </c>
      <c r="D55" s="248" t="str">
        <f>全车数据表!AT56</f>
        <v>sagaris</v>
      </c>
      <c r="E55" s="248" t="str">
        <f>全车数据表!AS56</f>
        <v>24.1</v>
      </c>
      <c r="F55" s="248" t="str">
        <f>全车数据表!C56</f>
        <v>Sagaris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50</v>
      </c>
      <c r="J55" s="246">
        <f>IF(全车数据表!I56="×",0,全车数据表!I56)</f>
        <v>29</v>
      </c>
      <c r="K55" s="246">
        <f>IF(全车数据表!J56="×",0,全车数据表!J56)</f>
        <v>38</v>
      </c>
      <c r="L55" s="246">
        <f>IF(全车数据表!K56="×",0,全车数据表!K56)</f>
        <v>48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3046</v>
      </c>
      <c r="P55" s="246">
        <f>全车数据表!P56</f>
        <v>312.8</v>
      </c>
      <c r="Q55" s="246">
        <f>全车数据表!Q56</f>
        <v>75.52</v>
      </c>
      <c r="R55" s="246">
        <f>全车数据表!R56</f>
        <v>69.34</v>
      </c>
      <c r="S55" s="246">
        <f>全车数据表!S56</f>
        <v>78.28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0</v>
      </c>
      <c r="AD55" s="246">
        <f>全车数据表!AX56</f>
        <v>0</v>
      </c>
      <c r="AE55" s="246">
        <f>全车数据表!AY56</f>
        <v>0</v>
      </c>
      <c r="AF55" s="246" t="str">
        <f>IF(全车数据表!AZ56="","",全车数据表!AZ56)</f>
        <v>通行证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 t="str">
        <f>IF(全车数据表!BU56="","",全车数据表!BU56)</f>
        <v/>
      </c>
      <c r="AM55" s="246">
        <f>IF(全车数据表!BV56="","",全车数据表!BV56)</f>
        <v>1</v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/>
      </c>
      <c r="BB55" s="246" t="str">
        <f>IF(全车数据表!AV56="","",全车数据表!AV56)</f>
        <v/>
      </c>
      <c r="BC55" s="246">
        <f>IF(全车数据表!BF56="","",全车数据表!BF56)</f>
        <v>3210</v>
      </c>
      <c r="BD55" s="246">
        <f>IF(全车数据表!BG56="","",全车数据表!BG56)</f>
        <v>314.60000000000002</v>
      </c>
      <c r="BE55" s="246">
        <f>IF(全车数据表!BH56="","",全车数据表!BH56)</f>
        <v>76.599999999999994</v>
      </c>
      <c r="BF55" s="246">
        <f>IF(全车数据表!BI56="","",全车数据表!BI56)</f>
        <v>71.790000000000006</v>
      </c>
      <c r="BG55" s="246">
        <f>IF(全车数据表!BJ56="","",全车数据表!BJ56)</f>
        <v>81</v>
      </c>
    </row>
    <row r="56" spans="1:59">
      <c r="A56" s="246">
        <f>全车数据表!A57</f>
        <v>55</v>
      </c>
      <c r="B56" s="246" t="str">
        <f>全车数据表!B57</f>
        <v>Artega Scalo SuperErelletra</v>
      </c>
      <c r="C56" s="246" t="str">
        <f>IF(全车数据表!AQ57="","",全车数据表!AQ57)</f>
        <v>Artega</v>
      </c>
      <c r="D56" s="248" t="str">
        <f>全车数据表!AT57</f>
        <v>ass</v>
      </c>
      <c r="E56" s="248" t="str">
        <f>全车数据表!AS57</f>
        <v>1.7</v>
      </c>
      <c r="F56" s="248" t="str">
        <f>全车数据表!C57</f>
        <v>Artega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3088</v>
      </c>
      <c r="P56" s="246">
        <f>全车数据表!P57</f>
        <v>316.3</v>
      </c>
      <c r="Q56" s="246">
        <f>全车数据表!Q57</f>
        <v>85.72</v>
      </c>
      <c r="R56" s="246">
        <f>全车数据表!R57</f>
        <v>57.94</v>
      </c>
      <c r="S56" s="246">
        <f>全车数据表!S57</f>
        <v>71.91</v>
      </c>
      <c r="T56" s="246">
        <f>全车数据表!T57</f>
        <v>9.06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329</v>
      </c>
      <c r="AD56" s="246">
        <f>全车数据表!AX57</f>
        <v>0</v>
      </c>
      <c r="AE56" s="246">
        <f>全车数据表!AY57</f>
        <v>420</v>
      </c>
      <c r="AF56" s="246" t="str">
        <f>IF(全车数据表!AZ57="","",全车数据表!AZ57)</f>
        <v>级别杯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>
        <f>IF(全车数据表!BR57="","",全车数据表!BR57)</f>
        <v>1</v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>
        <f>IF(全车数据表!BU57="","",全车数据表!BU57)</f>
        <v>1</v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ass 斯卡洛</v>
      </c>
      <c r="BB56" s="246">
        <f>IF(全车数据表!AV57="","",全车数据表!AV57)</f>
        <v>7</v>
      </c>
      <c r="BC56" s="246">
        <f>IF(全车数据表!BF57="","",全车数据表!BF57)</f>
        <v>3254</v>
      </c>
      <c r="BD56" s="246">
        <f>IF(全车数据表!BG57="","",全车数据表!BG57)</f>
        <v>318.3</v>
      </c>
      <c r="BE56" s="246">
        <f>IF(全车数据表!BH57="","",全车数据表!BH57)</f>
        <v>86.95</v>
      </c>
      <c r="BF56" s="246">
        <f>IF(全车数据表!BI57="","",全车数据表!BI57)</f>
        <v>60.23</v>
      </c>
      <c r="BG56" s="246">
        <f>IF(全车数据表!BJ57="","",全车数据表!BJ57)</f>
        <v>74.039999999999992</v>
      </c>
    </row>
    <row r="57" spans="1:59">
      <c r="A57" s="246">
        <f>全车数据表!A58</f>
        <v>56</v>
      </c>
      <c r="B57" s="246" t="str">
        <f>全车数据表!B58</f>
        <v>Saleen S1</v>
      </c>
      <c r="C57" s="246" t="str">
        <f>IF(全车数据表!AQ58="","",全车数据表!AQ58)</f>
        <v>Saleen</v>
      </c>
      <c r="D57" s="248" t="str">
        <f>全车数据表!AT58</f>
        <v>saleens1</v>
      </c>
      <c r="E57" s="248" t="str">
        <f>全车数据表!AS58</f>
        <v>3.2</v>
      </c>
      <c r="F57" s="248" t="str">
        <f>全车数据表!C58</f>
        <v>萨林S1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3144</v>
      </c>
      <c r="P57" s="246">
        <f>全车数据表!P58</f>
        <v>305.3</v>
      </c>
      <c r="Q57" s="246">
        <f>全车数据表!Q58</f>
        <v>76.739999999999995</v>
      </c>
      <c r="R57" s="246">
        <f>全车数据表!R58</f>
        <v>82.8</v>
      </c>
      <c r="S57" s="246">
        <f>全车数据表!S58</f>
        <v>74.069999999999993</v>
      </c>
      <c r="T57" s="246">
        <f>全车数据表!T58</f>
        <v>0</v>
      </c>
      <c r="U57" s="246">
        <f>全车数据表!AH58</f>
        <v>2913840</v>
      </c>
      <c r="V57" s="246">
        <f>全车数据表!AI58</f>
        <v>30000</v>
      </c>
      <c r="W57" s="246">
        <f>全车数据表!AO58</f>
        <v>2160000</v>
      </c>
      <c r="X57" s="246">
        <f>全车数据表!AP58</f>
        <v>5073840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318</v>
      </c>
      <c r="AD57" s="246">
        <f>全车数据表!AX58</f>
        <v>327</v>
      </c>
      <c r="AE57" s="246">
        <f>全车数据表!AY58</f>
        <v>415</v>
      </c>
      <c r="AF57" s="246" t="str">
        <f>IF(全车数据表!AZ58="","",全车数据表!AZ58)</f>
        <v>车手联会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 t="str">
        <f>IF(全车数据表!BS58="","",全车数据表!BS58)</f>
        <v/>
      </c>
      <c r="AK57" s="246" t="str">
        <f>IF(全车数据表!BT58="","",全车数据表!BT58)</f>
        <v/>
      </c>
      <c r="AL57" s="246" t="str">
        <f>IF(全车数据表!BU58="","",全车数据表!BU58)</f>
        <v/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 t="str">
        <f>IF(全车数据表!CI58="","",全车数据表!CI58)</f>
        <v/>
      </c>
      <c r="BA57" s="246" t="str">
        <f>IF(全车数据表!CJ58="","",全车数据表!CJ58)</f>
        <v>赛麟 萨林</v>
      </c>
      <c r="BB57" s="246">
        <f>IF(全车数据表!AV58="","",全车数据表!AV58)</f>
        <v>24</v>
      </c>
      <c r="BC57" s="246">
        <f>IF(全车数据表!BF58="","",全车数据表!BF58)</f>
        <v>3311</v>
      </c>
      <c r="BD57" s="246">
        <f>IF(全车数据表!BG58="","",全车数据表!BG58)</f>
        <v>307.2</v>
      </c>
      <c r="BE57" s="246">
        <f>IF(全车数据表!BH58="","",全车数据表!BH58)</f>
        <v>77.86</v>
      </c>
      <c r="BF57" s="246">
        <f>IF(全车数据表!BI58="","",全车数据表!BI58)</f>
        <v>85.94</v>
      </c>
      <c r="BG57" s="246">
        <f>IF(全车数据表!BJ58="","",全车数据表!BJ58)</f>
        <v>75.949999999999989</v>
      </c>
    </row>
    <row r="58" spans="1:59">
      <c r="A58" s="246">
        <f>全车数据表!A59</f>
        <v>57</v>
      </c>
      <c r="B58" s="246" t="str">
        <f>全车数据表!B59</f>
        <v>Acura 2017 NSX</v>
      </c>
      <c r="C58" s="246" t="str">
        <f>IF(全车数据表!AQ59="","",全车数据表!AQ59)</f>
        <v>Acura</v>
      </c>
      <c r="D58" s="248" t="str">
        <f>全车数据表!AT59</f>
        <v>nsx</v>
      </c>
      <c r="E58" s="248" t="str">
        <f>全车数据表!AS59</f>
        <v>1.0</v>
      </c>
      <c r="F58" s="248" t="str">
        <f>全车数据表!C59</f>
        <v>NSX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35</v>
      </c>
      <c r="J58" s="246">
        <f>IF(全车数据表!I59="×",0,全车数据表!I59)</f>
        <v>15</v>
      </c>
      <c r="K58" s="246">
        <f>IF(全车数据表!J59="×",0,全车数据表!J59)</f>
        <v>21</v>
      </c>
      <c r="L58" s="246">
        <f>IF(全车数据表!K59="×",0,全车数据表!K59)</f>
        <v>32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3199</v>
      </c>
      <c r="P58" s="246">
        <f>全车数据表!P59</f>
        <v>323.5</v>
      </c>
      <c r="Q58" s="246">
        <f>全车数据表!Q59</f>
        <v>84.32</v>
      </c>
      <c r="R58" s="246">
        <f>全车数据表!R59</f>
        <v>63.02</v>
      </c>
      <c r="S58" s="246">
        <f>全车数据表!S59</f>
        <v>54.67</v>
      </c>
      <c r="T58" s="246">
        <f>全车数据表!T59</f>
        <v>5.8490000000000002</v>
      </c>
      <c r="U58" s="246">
        <f>全车数据表!AH59</f>
        <v>1457720</v>
      </c>
      <c r="V58" s="246">
        <f>全车数据表!AI59</f>
        <v>15000</v>
      </c>
      <c r="W58" s="246">
        <f>全车数据表!AO59</f>
        <v>1080000</v>
      </c>
      <c r="X58" s="246">
        <f>全车数据表!AP59</f>
        <v>2537720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337</v>
      </c>
      <c r="AD58" s="246">
        <f>全车数据表!AX59</f>
        <v>0</v>
      </c>
      <c r="AE58" s="246">
        <f>全车数据表!AY59</f>
        <v>432</v>
      </c>
      <c r="AF58" s="246" t="str">
        <f>IF(全车数据表!AZ59="","",全车数据表!AZ59)</f>
        <v>级别杯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>
        <f>IF(全车数据表!BR59="","",全车数据表!BR59)</f>
        <v>1</v>
      </c>
      <c r="AJ58" s="246">
        <f>IF(全车数据表!BS59="","",全车数据表!BS59)</f>
        <v>1</v>
      </c>
      <c r="AK58" s="246" t="str">
        <f>IF(全车数据表!BT59="","",全车数据表!BT59)</f>
        <v/>
      </c>
      <c r="AL58" s="246">
        <f>IF(全车数据表!BU59="","",全车数据表!BU59)</f>
        <v>1</v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>
        <f>IF(全车数据表!BX59="","",全车数据表!BX59)</f>
        <v>1</v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>
        <f>IF(全车数据表!CI59="","",全车数据表!CI59)</f>
        <v>1</v>
      </c>
      <c r="BA58" s="246" t="str">
        <f>IF(全车数据表!CJ59="","",全车数据表!CJ59)</f>
        <v>讴歌</v>
      </c>
      <c r="BB58" s="246">
        <f>IF(全车数据表!AV59="","",全车数据表!AV59)</f>
        <v>10</v>
      </c>
      <c r="BC58" s="246">
        <f>IF(全车数据表!BF59="","",全车数据表!BF59)</f>
        <v>3368</v>
      </c>
      <c r="BD58" s="246">
        <f>IF(全车数据表!BG59="","",全车数据表!BG59)</f>
        <v>325.7</v>
      </c>
      <c r="BE58" s="246">
        <f>IF(全车数据表!BH59="","",全车数据表!BH59)</f>
        <v>85.38</v>
      </c>
      <c r="BF58" s="246">
        <f>IF(全车数据表!BI59="","",全车数据表!BI59)</f>
        <v>64.84</v>
      </c>
      <c r="BG58" s="246">
        <f>IF(全车数据表!BJ59="","",全车数据表!BJ59)</f>
        <v>56.86</v>
      </c>
    </row>
    <row r="59" spans="1:59">
      <c r="A59" s="246">
        <f>全车数据表!A60</f>
        <v>58</v>
      </c>
      <c r="B59" s="246" t="str">
        <f>全车数据表!B60</f>
        <v>Maserati Alfieri</v>
      </c>
      <c r="C59" s="246" t="str">
        <f>IF(全车数据表!AQ60="","",全车数据表!AQ60)</f>
        <v>Maserati</v>
      </c>
      <c r="D59" s="248" t="str">
        <f>全车数据表!AT60</f>
        <v>alfieri</v>
      </c>
      <c r="E59" s="248" t="str">
        <f>全车数据表!AS60</f>
        <v>1.2</v>
      </c>
      <c r="F59" s="248" t="str">
        <f>全车数据表!C60</f>
        <v>玛莎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35</v>
      </c>
      <c r="J59" s="246">
        <f>IF(全车数据表!I60="×",0,全车数据表!I60)</f>
        <v>15</v>
      </c>
      <c r="K59" s="246">
        <f>IF(全车数据表!J60="×",0,全车数据表!J60)</f>
        <v>21</v>
      </c>
      <c r="L59" s="246">
        <f>IF(全车数据表!K60="×",0,全车数据表!K60)</f>
        <v>32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3206</v>
      </c>
      <c r="P59" s="246">
        <f>全车数据表!P60</f>
        <v>335.7</v>
      </c>
      <c r="Q59" s="246">
        <f>全车数据表!Q60</f>
        <v>74.430000000000007</v>
      </c>
      <c r="R59" s="246">
        <f>全车数据表!R60</f>
        <v>41.38</v>
      </c>
      <c r="S59" s="246">
        <f>全车数据表!S60</f>
        <v>72.91</v>
      </c>
      <c r="T59" s="246">
        <f>全车数据表!T60</f>
        <v>8.6829999999999998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349</v>
      </c>
      <c r="AD59" s="246">
        <f>全车数据表!AX60</f>
        <v>0</v>
      </c>
      <c r="AE59" s="246">
        <f>全车数据表!AY60</f>
        <v>453</v>
      </c>
      <c r="AF59" s="246" t="str">
        <f>IF(全车数据表!AZ60="","",全车数据表!AZ60)</f>
        <v>级别杯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>
        <f>IF(全车数据表!BR60="","",全车数据表!BR60)</f>
        <v>1</v>
      </c>
      <c r="AJ59" s="246">
        <f>IF(全车数据表!BS60="","",全车数据表!BS60)</f>
        <v>1</v>
      </c>
      <c r="AK59" s="246" t="str">
        <f>IF(全车数据表!BT60="","",全车数据表!BT60)</f>
        <v/>
      </c>
      <c r="AL59" s="246">
        <f>IF(全车数据表!BU60="","",全车数据表!BU60)</f>
        <v>1</v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>
        <f>IF(全车数据表!CI60="","",全车数据表!CI60)</f>
        <v>1</v>
      </c>
      <c r="BA59" s="246" t="str">
        <f>IF(全车数据表!CJ60="","",全车数据表!CJ60)</f>
        <v>玛莎拉蒂</v>
      </c>
      <c r="BB59" s="246">
        <f>IF(全车数据表!AV60="","",全车数据表!AV60)</f>
        <v>11</v>
      </c>
      <c r="BC59" s="246">
        <f>IF(全车数据表!BF60="","",全车数据表!BF60)</f>
        <v>3450</v>
      </c>
      <c r="BD59" s="246">
        <f>IF(全车数据表!BG60="","",全车数据表!BG60)</f>
        <v>339.5</v>
      </c>
      <c r="BE59" s="246">
        <f>IF(全车数据表!BH60="","",全车数据表!BH60)</f>
        <v>76.150000000000006</v>
      </c>
      <c r="BF59" s="246">
        <f>IF(全车数据表!BI60="","",全车数据表!BI60)</f>
        <v>42.86</v>
      </c>
      <c r="BG59" s="246">
        <f>IF(全车数据表!BJ60="","",全车数据表!BJ60)</f>
        <v>75.53</v>
      </c>
    </row>
    <row r="60" spans="1:59">
      <c r="A60" s="246">
        <f>全车数据表!A61</f>
        <v>59</v>
      </c>
      <c r="B60" s="246" t="str">
        <f>全车数据表!B61</f>
        <v>Jaguar XJR-15</v>
      </c>
      <c r="C60" s="246" t="str">
        <f>IF(全车数据表!AQ61="","",全车数据表!AQ61)</f>
        <v>Jaguar</v>
      </c>
      <c r="D60" s="248" t="str">
        <f>全车数据表!AT61</f>
        <v>xjr-15</v>
      </c>
      <c r="E60" s="248" t="str">
        <f>全车数据表!AS61</f>
        <v>4.2</v>
      </c>
      <c r="F60" s="248" t="str">
        <f>全车数据表!C61</f>
        <v>XJR15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3221</v>
      </c>
      <c r="P60" s="246">
        <f>全车数据表!P61</f>
        <v>320.39999999999998</v>
      </c>
      <c r="Q60" s="246">
        <f>全车数据表!Q61</f>
        <v>80.819999999999993</v>
      </c>
      <c r="R60" s="246">
        <f>全车数据表!R61</f>
        <v>70.91</v>
      </c>
      <c r="S60" s="246">
        <f>全车数据表!S61</f>
        <v>61.06</v>
      </c>
      <c r="T60" s="246">
        <f>全车数据表!T61</f>
        <v>6.6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334</v>
      </c>
      <c r="AD60" s="246">
        <f>全车数据表!AX61</f>
        <v>0</v>
      </c>
      <c r="AE60" s="246">
        <f>全车数据表!AY61</f>
        <v>427</v>
      </c>
      <c r="AF60" s="246" t="str">
        <f>IF(全车数据表!AZ61="","",全车数据表!AZ61)</f>
        <v>通行证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>
        <f>IF(全车数据表!BV61="","",全车数据表!BV61)</f>
        <v>1</v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>捷豹</v>
      </c>
      <c r="BB60" s="246" t="str">
        <f>IF(全车数据表!AV61="","",全车数据表!AV61)</f>
        <v/>
      </c>
      <c r="BC60" s="246">
        <f>IF(全车数据表!BF61="","",全车数据表!BF61)</f>
        <v>3391</v>
      </c>
      <c r="BD60" s="246">
        <f>IF(全车数据表!BG61="","",全车数据表!BG61)</f>
        <v>322</v>
      </c>
      <c r="BE60" s="246">
        <f>IF(全车数据表!BH61="","",全车数据表!BH61)</f>
        <v>82</v>
      </c>
      <c r="BF60" s="246">
        <f>IF(全车数据表!BI61="","",全车数据表!BI61)</f>
        <v>73.69</v>
      </c>
      <c r="BG60" s="246">
        <f>IF(全车数据表!BJ61="","",全车数据表!BJ61)</f>
        <v>63.120000000000005</v>
      </c>
    </row>
    <row r="61" spans="1:59">
      <c r="A61" s="246">
        <f>全车数据表!A62</f>
        <v>60</v>
      </c>
      <c r="B61" s="246" t="str">
        <f>全车数据表!B62</f>
        <v>Porsche Mission R</v>
      </c>
      <c r="C61" s="246" t="str">
        <f>IF(全车数据表!AQ62="","",全车数据表!AQ62)</f>
        <v>Porsche</v>
      </c>
      <c r="D61" s="248" t="str">
        <f>全车数据表!AT62</f>
        <v>missionr</v>
      </c>
      <c r="E61" s="248" t="str">
        <f>全车数据表!AS62</f>
        <v>24.0</v>
      </c>
      <c r="F61" s="248" t="str">
        <f>全车数据表!C62</f>
        <v>MissionR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50</v>
      </c>
      <c r="J61" s="246">
        <f>IF(全车数据表!I62="×",0,全车数据表!I62)</f>
        <v>29</v>
      </c>
      <c r="K61" s="246">
        <f>IF(全车数据表!J62="×",0,全车数据表!J62)</f>
        <v>38</v>
      </c>
      <c r="L61" s="246">
        <f>IF(全车数据表!K62="×",0,全车数据表!K62)</f>
        <v>48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3229</v>
      </c>
      <c r="P61" s="246">
        <f>全车数据表!P62</f>
        <v>312.10000000000002</v>
      </c>
      <c r="Q61" s="246">
        <f>全车数据表!Q62</f>
        <v>87.92</v>
      </c>
      <c r="R61" s="246">
        <f>全车数据表!R62</f>
        <v>63.47</v>
      </c>
      <c r="S61" s="246">
        <f>全车数据表!S62</f>
        <v>62.72</v>
      </c>
      <c r="T61" s="246">
        <f>全车数据表!T62</f>
        <v>0</v>
      </c>
      <c r="U61" s="246">
        <f>全车数据表!AH62</f>
        <v>2913840</v>
      </c>
      <c r="V61" s="246">
        <f>全车数据表!AI62</f>
        <v>30000</v>
      </c>
      <c r="W61" s="246">
        <f>全车数据表!AO62</f>
        <v>2160000</v>
      </c>
      <c r="X61" s="246">
        <f>全车数据表!AP62</f>
        <v>5073840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0</v>
      </c>
      <c r="AD61" s="246">
        <f>全车数据表!AX62</f>
        <v>0</v>
      </c>
      <c r="AE61" s="246">
        <f>全车数据表!AY62</f>
        <v>0</v>
      </c>
      <c r="AF61" s="246" t="str">
        <f>IF(全车数据表!AZ62="","",全车数据表!AZ62)</f>
        <v>联会赛事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>
        <f>IF(全车数据表!CB62="","",全车数据表!CB62)</f>
        <v>1</v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/>
      </c>
      <c r="BA61" s="246" t="str">
        <f>IF(全车数据表!CJ62="","",全车数据表!CJ62)</f>
        <v>本赛季</v>
      </c>
      <c r="BB61" s="246" t="str">
        <f>IF(全车数据表!AV62="","",全车数据表!AV62)</f>
        <v/>
      </c>
      <c r="BC61" s="246" t="str">
        <f>IF(全车数据表!BF62="","",全车数据表!BF62)</f>
        <v/>
      </c>
      <c r="BD61" s="246" t="str">
        <f>IF(全车数据表!BG62="","",全车数据表!BG62)</f>
        <v/>
      </c>
      <c r="BE61" s="246" t="str">
        <f>IF(全车数据表!BH62="","",全车数据表!BH62)</f>
        <v/>
      </c>
      <c r="BF61" s="246" t="str">
        <f>IF(全车数据表!BI62="","",全车数据表!BI62)</f>
        <v/>
      </c>
      <c r="BG61" s="246" t="str">
        <f>IF(全车数据表!BJ62="","",全车数据表!BJ62)</f>
        <v/>
      </c>
    </row>
    <row r="62" spans="1:59">
      <c r="A62" s="246">
        <f>全车数据表!A63</f>
        <v>61</v>
      </c>
      <c r="B62" s="246" t="str">
        <f>全车数据表!B63</f>
        <v>Mercedes-Benz 2022 Showcar Vision AMG</v>
      </c>
      <c r="C62" s="246" t="str">
        <f>IF(全车数据表!AQ63="","",全车数据表!AQ63)</f>
        <v>Mercedes-Benz</v>
      </c>
      <c r="D62" s="248" t="str">
        <f>全车数据表!AT63</f>
        <v>visionamg</v>
      </c>
      <c r="E62" s="248" t="str">
        <f>全车数据表!AS63</f>
        <v>4.4</v>
      </c>
      <c r="F62" s="248" t="str">
        <f>全车数据表!C63</f>
        <v>Vision AMG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50</v>
      </c>
      <c r="J62" s="246">
        <f>IF(全车数据表!I63="×",0,全车数据表!I63)</f>
        <v>29</v>
      </c>
      <c r="K62" s="246">
        <f>IF(全车数据表!J63="×",0,全车数据表!J63)</f>
        <v>38</v>
      </c>
      <c r="L62" s="246">
        <f>IF(全车数据表!K63="×",0,全车数据表!K63)</f>
        <v>48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3294</v>
      </c>
      <c r="P62" s="246">
        <f>全车数据表!P63</f>
        <v>335.1</v>
      </c>
      <c r="Q62" s="246">
        <f>全车数据表!Q63</f>
        <v>75.36</v>
      </c>
      <c r="R62" s="246">
        <f>全车数据表!R63</f>
        <v>51.75</v>
      </c>
      <c r="S62" s="246">
        <f>全车数据表!S63</f>
        <v>59.32</v>
      </c>
      <c r="T62" s="246">
        <f>全车数据表!T63</f>
        <v>0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348</v>
      </c>
      <c r="AD62" s="246">
        <f>全车数据表!AX63</f>
        <v>0</v>
      </c>
      <c r="AE62" s="246">
        <f>全车数据表!AY63</f>
        <v>451</v>
      </c>
      <c r="AF62" s="246" t="str">
        <f>IF(全车数据表!AZ63="","",全车数据表!AZ63)</f>
        <v>联会赛事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>
        <f>IF(全车数据表!CB63="","",全车数据表!CB63)</f>
        <v>1</v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/>
      </c>
      <c r="BA62" s="246" t="str">
        <f>IF(全车数据表!CJ63="","",全车数据表!CJ63)</f>
        <v>梅赛德斯奔驰</v>
      </c>
      <c r="BB62" s="246" t="str">
        <f>IF(全车数据表!AV63="","",全车数据表!AV63)</f>
        <v/>
      </c>
      <c r="BC62" s="246">
        <f>IF(全车数据表!BF63="","",全车数据表!BF63)</f>
        <v>3476</v>
      </c>
      <c r="BD62" s="246">
        <f>IF(全车数据表!BG63="","",全车数据表!BG63)</f>
        <v>337.20000000000005</v>
      </c>
      <c r="BE62" s="246">
        <f>IF(全车数据表!BH63="","",全车数据表!BH63)</f>
        <v>76.86</v>
      </c>
      <c r="BF62" s="246">
        <f>IF(全车数据表!BI63="","",全车数据表!BI63)</f>
        <v>54</v>
      </c>
      <c r="BG62" s="246">
        <f>IF(全车数据表!BJ63="","",全车数据表!BJ63)</f>
        <v>63.64</v>
      </c>
    </row>
    <row r="63" spans="1:59">
      <c r="A63" s="246">
        <f>全车数据表!A64</f>
        <v>62</v>
      </c>
      <c r="B63" s="246" t="str">
        <f>全车数据表!B64</f>
        <v>Ferrari Monza SP1</v>
      </c>
      <c r="C63" s="246" t="str">
        <f>IF(全车数据表!AQ64="","",全车数据表!AQ64)</f>
        <v>Ferrari</v>
      </c>
      <c r="D63" s="248" t="str">
        <f>全车数据表!AT64</f>
        <v>monza</v>
      </c>
      <c r="E63" s="248" t="str">
        <f>全车数据表!AS64</f>
        <v>3.6</v>
      </c>
      <c r="F63" s="248" t="str">
        <f>全车数据表!C64</f>
        <v>Monza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50</v>
      </c>
      <c r="J63" s="246">
        <f>IF(全车数据表!I64="×",0,全车数据表!I64)</f>
        <v>29</v>
      </c>
      <c r="K63" s="246">
        <f>IF(全车数据表!J64="×",0,全车数据表!J64)</f>
        <v>38</v>
      </c>
      <c r="L63" s="246">
        <f>IF(全车数据表!K64="×",0,全车数据表!K64)</f>
        <v>48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3334</v>
      </c>
      <c r="P63" s="246">
        <f>全车数据表!P64</f>
        <v>319.60000000000002</v>
      </c>
      <c r="Q63" s="246">
        <f>全车数据表!Q64</f>
        <v>82.32</v>
      </c>
      <c r="R63" s="246">
        <f>全车数据表!R64</f>
        <v>62.53</v>
      </c>
      <c r="S63" s="246">
        <f>全车数据表!S64</f>
        <v>63.22</v>
      </c>
      <c r="T63" s="246">
        <f>全车数据表!T64</f>
        <v>0</v>
      </c>
      <c r="U63" s="246">
        <f>全车数据表!AH64</f>
        <v>2913840</v>
      </c>
      <c r="V63" s="246">
        <f>全车数据表!AI64</f>
        <v>30000</v>
      </c>
      <c r="W63" s="246">
        <f>全车数据表!AO64</f>
        <v>2160000</v>
      </c>
      <c r="X63" s="246">
        <f>全车数据表!AP64</f>
        <v>5073840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332</v>
      </c>
      <c r="AD63" s="246">
        <f>全车数据表!AX64</f>
        <v>0</v>
      </c>
      <c r="AE63" s="246">
        <f>全车数据表!AY64</f>
        <v>424</v>
      </c>
      <c r="AF63" s="246" t="str">
        <f>IF(全车数据表!AZ64="","",全车数据表!AZ64)</f>
        <v>通行证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>
        <f>IF(全车数据表!BV64="","",全车数据表!BV64)</f>
        <v>1</v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法拉利</v>
      </c>
      <c r="BB63" s="246">
        <f>IF(全车数据表!AV64="","",全车数据表!AV64)</f>
        <v>45</v>
      </c>
      <c r="BC63" s="246">
        <f>IF(全车数据表!BF64="","",全车数据表!BF64)</f>
        <v>3507</v>
      </c>
      <c r="BD63" s="246">
        <f>IF(全车数据表!BG64="","",全车数据表!BG64)</f>
        <v>322</v>
      </c>
      <c r="BE63" s="246">
        <f>IF(全车数据表!BH64="","",全车数据表!BH64)</f>
        <v>83.35</v>
      </c>
      <c r="BF63" s="246">
        <f>IF(全车数据表!BI64="","",全车数据表!BI64)</f>
        <v>65.040000000000006</v>
      </c>
      <c r="BG63" s="246">
        <f>IF(全车数据表!BJ64="","",全车数据表!BJ64)</f>
        <v>66.959999999999994</v>
      </c>
    </row>
    <row r="64" spans="1:59">
      <c r="A64" s="246">
        <f>全车数据表!A65</f>
        <v>63</v>
      </c>
      <c r="B64" s="246" t="str">
        <f>全车数据表!B65</f>
        <v>ATS Automobili Corsa RRTurbo🔑</v>
      </c>
      <c r="C64" s="246" t="str">
        <f>IF(全车数据表!AQ65="","",全车数据表!AQ65)</f>
        <v>ATS Automobili</v>
      </c>
      <c r="D64" s="248" t="str">
        <f>全车数据表!AT65</f>
        <v>rrturbo</v>
      </c>
      <c r="E64" s="248" t="str">
        <f>全车数据表!AS65</f>
        <v>2.8</v>
      </c>
      <c r="F64" s="248" t="str">
        <f>全车数据表!C65</f>
        <v>RRTurbo</v>
      </c>
      <c r="G64" s="246" t="str">
        <f>全车数据表!D65</f>
        <v>C</v>
      </c>
      <c r="H64" s="246">
        <f>LEN(全车数据表!E65)</f>
        <v>4</v>
      </c>
      <c r="I64" s="246" t="str">
        <f>IF(全车数据表!H65="×",0,全车数据表!H65)</f>
        <v>🔑</v>
      </c>
      <c r="J64" s="246">
        <f>IF(全车数据表!I65="×",0,全车数据表!I65)</f>
        <v>25</v>
      </c>
      <c r="K64" s="246">
        <f>IF(全车数据表!J65="×",0,全车数据表!J65)</f>
        <v>38</v>
      </c>
      <c r="L64" s="246">
        <f>IF(全车数据表!K65="×",0,全车数据表!K65)</f>
        <v>52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3392</v>
      </c>
      <c r="P64" s="246">
        <f>全车数据表!P65</f>
        <v>321.7</v>
      </c>
      <c r="Q64" s="246">
        <f>全车数据表!Q65</f>
        <v>87.51</v>
      </c>
      <c r="R64" s="246">
        <f>全车数据表!R65</f>
        <v>68.27</v>
      </c>
      <c r="S64" s="246">
        <f>全车数据表!S65</f>
        <v>45.8</v>
      </c>
      <c r="T64" s="246">
        <f>全车数据表!T65</f>
        <v>4.7300000000000004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335</v>
      </c>
      <c r="AD64" s="246">
        <f>全车数据表!AX65</f>
        <v>0</v>
      </c>
      <c r="AE64" s="246">
        <f>全车数据表!AY65</f>
        <v>429</v>
      </c>
      <c r="AF64" s="246" t="str">
        <f>IF(全车数据表!AZ65="","",全车数据表!AZ65)</f>
        <v>惊艳亮相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>
        <f>IF(全车数据表!BW65="","",全车数据表!BW65)</f>
        <v>1</v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>
        <f>IF(全车数据表!CC65="","",全车数据表!CC65)</f>
        <v>1</v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/>
      </c>
      <c r="BB64" s="246" t="str">
        <f>IF(全车数据表!AV65="","",全车数据表!AV65)</f>
        <v/>
      </c>
      <c r="BC64" s="246">
        <f>IF(全车数据表!BF65="","",全车数据表!BF65)</f>
        <v>3565</v>
      </c>
      <c r="BD64" s="246">
        <f>IF(全车数据表!BG65="","",全车数据表!BG65)</f>
        <v>323.8</v>
      </c>
      <c r="BE64" s="246">
        <f>IF(全车数据表!BH65="","",全车数据表!BH65)</f>
        <v>88.300000000000011</v>
      </c>
      <c r="BF64" s="246">
        <f>IF(全车数据表!BI65="","",全车数据表!BI65)</f>
        <v>71.819999999999993</v>
      </c>
      <c r="BG64" s="246">
        <f>IF(全车数据表!BJ65="","",全车数据表!BJ65)</f>
        <v>49.36</v>
      </c>
    </row>
    <row r="65" spans="1:59">
      <c r="A65" s="246">
        <f>全车数据表!A66</f>
        <v>64</v>
      </c>
      <c r="B65" s="246" t="str">
        <f>全车数据表!B66</f>
        <v>Formula E Gen 2 Asphalt Edition</v>
      </c>
      <c r="C65" s="246" t="str">
        <f>IF(全车数据表!AQ66="","",全车数据表!AQ66)</f>
        <v>Formula E</v>
      </c>
      <c r="D65" s="248" t="str">
        <f>全车数据表!AT66</f>
        <v>fegen2</v>
      </c>
      <c r="E65" s="248" t="str">
        <f>全车数据表!AS66</f>
        <v>4.5</v>
      </c>
      <c r="F65" s="248" t="str">
        <f>全车数据表!C66</f>
        <v>FE二代</v>
      </c>
      <c r="G65" s="246" t="str">
        <f>全车数据表!D66</f>
        <v>C</v>
      </c>
      <c r="H65" s="246">
        <f>LEN(全车数据表!E66)</f>
        <v>5</v>
      </c>
      <c r="I65" s="246">
        <f>IF(全车数据表!H66="×",0,全车数据表!H66)</f>
        <v>35</v>
      </c>
      <c r="J65" s="246">
        <f>IF(全车数据表!I66="×",0,全车数据表!I66)</f>
        <v>15</v>
      </c>
      <c r="K65" s="246">
        <f>IF(全车数据表!J66="×",0,全车数据表!J66)</f>
        <v>21</v>
      </c>
      <c r="L65" s="246">
        <f>IF(全车数据表!K66="×",0,全车数据表!K66)</f>
        <v>28</v>
      </c>
      <c r="M65" s="246">
        <f>IF(全车数据表!L66="×",0,全车数据表!L66)</f>
        <v>35</v>
      </c>
      <c r="N65" s="246">
        <f>IF(全车数据表!M66="×",0,全车数据表!M66)</f>
        <v>0</v>
      </c>
      <c r="O65" s="246">
        <f>全车数据表!O66</f>
        <v>3412</v>
      </c>
      <c r="P65" s="246">
        <f>全车数据表!P66</f>
        <v>304.60000000000002</v>
      </c>
      <c r="Q65" s="246">
        <f>全车数据表!Q66</f>
        <v>87.43</v>
      </c>
      <c r="R65" s="246">
        <f>全车数据表!R66</f>
        <v>83.66</v>
      </c>
      <c r="S65" s="246">
        <f>全车数据表!S66</f>
        <v>75.040000000000006</v>
      </c>
      <c r="T65" s="246">
        <f>全车数据表!T66</f>
        <v>0</v>
      </c>
      <c r="U65" s="246">
        <f>全车数据表!AH66</f>
        <v>5804120</v>
      </c>
      <c r="V65" s="246">
        <f>全车数据表!AI66</f>
        <v>40000</v>
      </c>
      <c r="W65" s="246">
        <f>全车数据表!AO66</f>
        <v>4640000</v>
      </c>
      <c r="X65" s="246">
        <f>全车数据表!AP66</f>
        <v>10444120</v>
      </c>
      <c r="Y65" s="246">
        <f>全车数据表!AJ66</f>
        <v>9</v>
      </c>
      <c r="Z65" s="246">
        <f>全车数据表!AL66</f>
        <v>4</v>
      </c>
      <c r="AA65" s="246">
        <f>IF(全车数据表!AN66="×",0,全车数据表!AN66)</f>
        <v>2</v>
      </c>
      <c r="AB65" s="248" t="str">
        <f>全车数据表!AU66</f>
        <v>epic</v>
      </c>
      <c r="AC65" s="246">
        <f>全车数据表!AW66</f>
        <v>317</v>
      </c>
      <c r="AD65" s="246">
        <f>全车数据表!AX66</f>
        <v>0</v>
      </c>
      <c r="AE65" s="246">
        <f>全车数据表!AY66</f>
        <v>405</v>
      </c>
      <c r="AF65" s="246" t="str">
        <f>IF(全车数据表!AZ66="","",全车数据表!AZ66)</f>
        <v>限时赛事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电动方程式</v>
      </c>
      <c r="BB65" s="246" t="str">
        <f>IF(全车数据表!AV66="","",全车数据表!AV66)</f>
        <v/>
      </c>
      <c r="BC65" s="246">
        <f>IF(全车数据表!BF66="","",全车数据表!BF66)</f>
        <v>3577</v>
      </c>
      <c r="BD65" s="246">
        <f>IF(全车数据表!BG66="","",全车数据表!BG66)</f>
        <v>307.2</v>
      </c>
      <c r="BE65" s="246">
        <f>IF(全车数据表!BH66="","",全车数据表!BH66)</f>
        <v>88.75</v>
      </c>
      <c r="BF65" s="246">
        <f>IF(全车数据表!BI66="","",全车数据表!BI66)</f>
        <v>86.64</v>
      </c>
      <c r="BG65" s="246">
        <f>IF(全车数据表!BJ66="","",全车数据表!BJ66)</f>
        <v>77.81</v>
      </c>
    </row>
    <row r="66" spans="1:59">
      <c r="A66" s="246">
        <f>全车数据表!A67</f>
        <v>65</v>
      </c>
      <c r="B66" s="246" t="str">
        <f>全车数据表!B67</f>
        <v>Jaguar XE SV Project 8</v>
      </c>
      <c r="C66" s="246" t="str">
        <f>IF(全车数据表!AQ67="","",全车数据表!AQ67)</f>
        <v>Jaguar</v>
      </c>
      <c r="D66" s="248" t="str">
        <f>全车数据表!AT67</f>
        <v>project8</v>
      </c>
      <c r="E66" s="248" t="str">
        <f>全车数据表!AS67</f>
        <v>3.7</v>
      </c>
      <c r="F66" s="248" t="str">
        <f>全车数据表!C67</f>
        <v>Project8</v>
      </c>
      <c r="G66" s="246" t="str">
        <f>全车数据表!D67</f>
        <v>C</v>
      </c>
      <c r="H66" s="246">
        <f>LEN(全车数据表!E67)</f>
        <v>5</v>
      </c>
      <c r="I66" s="246">
        <f>IF(全车数据表!H67="×",0,全车数据表!H67)</f>
        <v>35</v>
      </c>
      <c r="J66" s="246">
        <f>IF(全车数据表!I67="×",0,全车数据表!I67)</f>
        <v>15</v>
      </c>
      <c r="K66" s="246">
        <f>IF(全车数据表!J67="×",0,全车数据表!J67)</f>
        <v>21</v>
      </c>
      <c r="L66" s="246">
        <f>IF(全车数据表!K67="×",0,全车数据表!K67)</f>
        <v>28</v>
      </c>
      <c r="M66" s="246">
        <f>IF(全车数据表!L67="×",0,全车数据表!L67)</f>
        <v>35</v>
      </c>
      <c r="N66" s="246">
        <f>IF(全车数据表!M67="×",0,全车数据表!M67)</f>
        <v>0</v>
      </c>
      <c r="O66" s="246">
        <f>全车数据表!O67</f>
        <v>3483</v>
      </c>
      <c r="P66" s="246">
        <f>全车数据表!P67</f>
        <v>338.7</v>
      </c>
      <c r="Q66" s="246">
        <f>全车数据表!Q67</f>
        <v>78.28</v>
      </c>
      <c r="R66" s="246">
        <f>全车数据表!R67</f>
        <v>48.14</v>
      </c>
      <c r="S66" s="246">
        <f>全车数据表!S67</f>
        <v>62.98</v>
      </c>
      <c r="T66" s="246">
        <f>全车数据表!T67</f>
        <v>0</v>
      </c>
      <c r="U66" s="246">
        <f>全车数据表!AH67</f>
        <v>5804120</v>
      </c>
      <c r="V66" s="246">
        <f>全车数据表!AI67</f>
        <v>40000</v>
      </c>
      <c r="W66" s="246">
        <f>全车数据表!AO67</f>
        <v>4640000</v>
      </c>
      <c r="X66" s="246">
        <f>全车数据表!AP67</f>
        <v>10444120</v>
      </c>
      <c r="Y66" s="246">
        <f>全车数据表!AJ67</f>
        <v>9</v>
      </c>
      <c r="Z66" s="246">
        <f>全车数据表!AL67</f>
        <v>4</v>
      </c>
      <c r="AA66" s="246">
        <f>IF(全车数据表!AN67="×",0,全车数据表!AN67)</f>
        <v>2</v>
      </c>
      <c r="AB66" s="248" t="str">
        <f>全车数据表!AU67</f>
        <v>epic</v>
      </c>
      <c r="AC66" s="246">
        <f>全车数据表!AW67</f>
        <v>352</v>
      </c>
      <c r="AD66" s="246">
        <f>全车数据表!AX67</f>
        <v>0</v>
      </c>
      <c r="AE66" s="246">
        <f>全车数据表!AY67</f>
        <v>458</v>
      </c>
      <c r="AF66" s="246" t="str">
        <f>IF(全车数据表!AZ67="","",全车数据表!AZ67)</f>
        <v>通行证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>
        <f>IF(全车数据表!BV67="","",全车数据表!BV67)</f>
        <v>1</v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 t="str">
        <f>IF(全车数据表!CB67="","",全车数据表!CB67)</f>
        <v/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捷豹</v>
      </c>
      <c r="BB66" s="246" t="str">
        <f>IF(全车数据表!AV67="","",全车数据表!AV67)</f>
        <v/>
      </c>
      <c r="BC66" s="246">
        <f>IF(全车数据表!BF67="","",全车数据表!BF67)</f>
        <v>3637</v>
      </c>
      <c r="BD66" s="246">
        <f>IF(全车数据表!BG67="","",全车数据表!BG67)</f>
        <v>340.5</v>
      </c>
      <c r="BE66" s="246">
        <f>IF(全车数据表!BH67="","",全车数据表!BH67)</f>
        <v>79.3</v>
      </c>
      <c r="BF66" s="246">
        <f>IF(全车数据表!BI67="","",全车数据表!BI67)</f>
        <v>49.69</v>
      </c>
      <c r="BG66" s="246">
        <f>IF(全车数据表!BJ67="","",全车数据表!BJ67)</f>
        <v>65.679999999999993</v>
      </c>
    </row>
    <row r="67" spans="1:59">
      <c r="A67" s="246">
        <f>全车数据表!A68</f>
        <v>66</v>
      </c>
      <c r="B67" s="246" t="str">
        <f>全车数据表!B68</f>
        <v>Ferrari F40</v>
      </c>
      <c r="C67" s="246" t="str">
        <f>IF(全车数据表!AQ68="","",全车数据表!AQ68)</f>
        <v>Ferrari</v>
      </c>
      <c r="D67" s="248" t="str">
        <f>全车数据表!AT68</f>
        <v>f40</v>
      </c>
      <c r="E67" s="248" t="str">
        <f>全车数据表!AS68</f>
        <v>2.5</v>
      </c>
      <c r="F67" s="248" t="str">
        <f>全车数据表!C68</f>
        <v>F40</v>
      </c>
      <c r="G67" s="246" t="str">
        <f>全车数据表!D68</f>
        <v>C</v>
      </c>
      <c r="H67" s="246">
        <f>LEN(全车数据表!E68)</f>
        <v>5</v>
      </c>
      <c r="I67" s="246">
        <f>IF(全车数据表!H68="×",0,全车数据表!H68)</f>
        <v>35</v>
      </c>
      <c r="J67" s="246">
        <f>IF(全车数据表!I68="×",0,全车数据表!I68)</f>
        <v>15</v>
      </c>
      <c r="K67" s="246">
        <f>IF(全车数据表!J68="×",0,全车数据表!J68)</f>
        <v>21</v>
      </c>
      <c r="L67" s="246">
        <f>IF(全车数据表!K68="×",0,全车数据表!K68)</f>
        <v>28</v>
      </c>
      <c r="M67" s="246">
        <f>IF(全车数据表!L68="×",0,全车数据表!L68)</f>
        <v>35</v>
      </c>
      <c r="N67" s="246">
        <f>IF(全车数据表!M68="×",0,全车数据表!M68)</f>
        <v>0</v>
      </c>
      <c r="O67" s="246">
        <f>全车数据表!O68</f>
        <v>3531</v>
      </c>
      <c r="P67" s="246">
        <f>全车数据表!P68</f>
        <v>340.6</v>
      </c>
      <c r="Q67" s="246">
        <f>全车数据表!Q68</f>
        <v>72.88</v>
      </c>
      <c r="R67" s="246">
        <f>全车数据表!R68</f>
        <v>69.319999999999993</v>
      </c>
      <c r="S67" s="246">
        <f>全车数据表!S68</f>
        <v>63.5</v>
      </c>
      <c r="T67" s="246">
        <f>全车数据表!T68</f>
        <v>6.33</v>
      </c>
      <c r="U67" s="246">
        <f>全车数据表!AH68</f>
        <v>5804120</v>
      </c>
      <c r="V67" s="246">
        <f>全车数据表!AI68</f>
        <v>40000</v>
      </c>
      <c r="W67" s="246">
        <f>全车数据表!AO68</f>
        <v>4640000</v>
      </c>
      <c r="X67" s="246">
        <f>全车数据表!AP68</f>
        <v>10444120</v>
      </c>
      <c r="Y67" s="246">
        <f>全车数据表!AJ68</f>
        <v>9</v>
      </c>
      <c r="Z67" s="246">
        <f>全车数据表!AL68</f>
        <v>4</v>
      </c>
      <c r="AA67" s="246">
        <f>IF(全车数据表!AN68="×",0,全车数据表!AN68)</f>
        <v>2</v>
      </c>
      <c r="AB67" s="248" t="str">
        <f>全车数据表!AU68</f>
        <v>epic</v>
      </c>
      <c r="AC67" s="246">
        <f>全车数据表!AW68</f>
        <v>354</v>
      </c>
      <c r="AD67" s="246">
        <f>全车数据表!AX68</f>
        <v>0</v>
      </c>
      <c r="AE67" s="246">
        <f>全车数据表!AY68</f>
        <v>462</v>
      </c>
      <c r="AF67" s="246" t="str">
        <f>IF(全车数据表!AZ68="","",全车数据表!AZ68)</f>
        <v>寻车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>
        <f>IF(全车数据表!BU68="","",全车数据表!BU68)</f>
        <v>1</v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法拉利</v>
      </c>
      <c r="BB67" s="246" t="str">
        <f>IF(全车数据表!AV68="","",全车数据表!AV68)</f>
        <v/>
      </c>
      <c r="BC67" s="246">
        <f>IF(全车数据表!BF68="","",全车数据表!BF68)</f>
        <v>3685</v>
      </c>
      <c r="BD67" s="246">
        <f>IF(全车数据表!BG68="","",全车数据表!BG68)</f>
        <v>342.3</v>
      </c>
      <c r="BE67" s="246">
        <f>IF(全车数据表!BH68="","",全车数据表!BH68)</f>
        <v>73.899999999999991</v>
      </c>
      <c r="BF67" s="246">
        <f>IF(全车数据表!BI68="","",全车数据表!BI68)</f>
        <v>70.949999999999989</v>
      </c>
      <c r="BG67" s="246">
        <f>IF(全车数据表!BJ68="","",全车数据表!BJ68)</f>
        <v>65.930000000000007</v>
      </c>
    </row>
    <row r="68" spans="1:59">
      <c r="A68" s="246">
        <f>全车数据表!A69</f>
        <v>67</v>
      </c>
      <c r="B68" s="246" t="str">
        <f>全车数据表!B69</f>
        <v>Renault R.S. 01🔑</v>
      </c>
      <c r="C68" s="246" t="str">
        <f>IF(全车数据表!AQ69="","",全车数据表!AQ69)</f>
        <v>Renault</v>
      </c>
      <c r="D68" s="248" t="str">
        <f>全车数据表!AT69</f>
        <v>rs01</v>
      </c>
      <c r="E68" s="248" t="str">
        <f>全车数据表!AS69</f>
        <v>2.9</v>
      </c>
      <c r="F68" s="248" t="str">
        <f>全车数据表!C69</f>
        <v>雷诺RS</v>
      </c>
      <c r="G68" s="246" t="str">
        <f>全车数据表!D69</f>
        <v>C</v>
      </c>
      <c r="H68" s="246">
        <f>LEN(全车数据表!E69)</f>
        <v>5</v>
      </c>
      <c r="I68" s="246" t="str">
        <f>IF(全车数据表!H69="×",0,全车数据表!H69)</f>
        <v>🔑</v>
      </c>
      <c r="J68" s="246">
        <f>IF(全车数据表!I69="×",0,全车数据表!I69)</f>
        <v>25</v>
      </c>
      <c r="K68" s="246">
        <f>IF(全车数据表!J69="×",0,全车数据表!J69)</f>
        <v>32</v>
      </c>
      <c r="L68" s="246">
        <f>IF(全车数据表!K69="×",0,全车数据表!K69)</f>
        <v>36</v>
      </c>
      <c r="M68" s="246">
        <f>IF(全车数据表!L69="×",0,全车数据表!L69)</f>
        <v>40</v>
      </c>
      <c r="N68" s="246">
        <f>IF(全车数据表!M69="×",0,全车数据表!M69)</f>
        <v>0</v>
      </c>
      <c r="O68" s="246">
        <f>全车数据表!O69</f>
        <v>3565</v>
      </c>
      <c r="P68" s="246">
        <f>全车数据表!P69</f>
        <v>320.7</v>
      </c>
      <c r="Q68" s="246">
        <f>全车数据表!Q69</f>
        <v>83.68</v>
      </c>
      <c r="R68" s="246">
        <f>全车数据表!R69</f>
        <v>61.38</v>
      </c>
      <c r="S68" s="246">
        <f>全车数据表!S69</f>
        <v>72.010000000000005</v>
      </c>
      <c r="T68" s="246">
        <f>全车数据表!T69</f>
        <v>9</v>
      </c>
      <c r="U68" s="246">
        <f>全车数据表!AH69</f>
        <v>5804120</v>
      </c>
      <c r="V68" s="246">
        <f>全车数据表!AI69</f>
        <v>40000</v>
      </c>
      <c r="W68" s="246">
        <f>全车数据表!AO69</f>
        <v>4640000</v>
      </c>
      <c r="X68" s="246">
        <f>全车数据表!AP69</f>
        <v>10444120</v>
      </c>
      <c r="Y68" s="246">
        <f>全车数据表!AJ69</f>
        <v>9</v>
      </c>
      <c r="Z68" s="246">
        <f>全车数据表!AL69</f>
        <v>4</v>
      </c>
      <c r="AA68" s="246">
        <f>IF(全车数据表!AN69="×",0,全车数据表!AN69)</f>
        <v>2</v>
      </c>
      <c r="AB68" s="248" t="str">
        <f>全车数据表!AU69</f>
        <v>epic</v>
      </c>
      <c r="AC68" s="246">
        <f>全车数据表!AW69</f>
        <v>334</v>
      </c>
      <c r="AD68" s="246">
        <f>全车数据表!AX69</f>
        <v>0</v>
      </c>
      <c r="AE68" s="246">
        <f>全车数据表!AY69</f>
        <v>427</v>
      </c>
      <c r="AF68" s="246" t="str">
        <f>IF(全车数据表!AZ69="","",全车数据表!AZ69)</f>
        <v>大奖赛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>
        <f>IF(全车数据表!CA69="","",全车数据表!CA69)</f>
        <v>1</v>
      </c>
      <c r="AS68" s="246" t="str">
        <f>IF(全车数据表!CB69="","",全车数据表!CB69)</f>
        <v/>
      </c>
      <c r="AT68" s="246">
        <f>IF(全车数据表!CC69="","",全车数据表!CC69)</f>
        <v>1</v>
      </c>
      <c r="AU68" s="246">
        <f>IF(全车数据表!CD69="","",全车数据表!CD69)</f>
        <v>1</v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>雷诺rs01</v>
      </c>
      <c r="BB68" s="246" t="str">
        <f>IF(全车数据表!AV69="","",全车数据表!AV69)</f>
        <v/>
      </c>
      <c r="BC68" s="246">
        <f>IF(全车数据表!BF69="","",全车数据表!BF69)</f>
        <v>3721</v>
      </c>
      <c r="BD68" s="246">
        <f>IF(全车数据表!BG69="","",全车数据表!BG69)</f>
        <v>322.89999999999998</v>
      </c>
      <c r="BE68" s="246">
        <f>IF(全车数据表!BH69="","",全车数据表!BH69)</f>
        <v>84.7</v>
      </c>
      <c r="BF68" s="246">
        <f>IF(全车数据表!BI69="","",全车数据表!BI69)</f>
        <v>63.370000000000005</v>
      </c>
      <c r="BG68" s="246">
        <f>IF(全车数据表!BJ69="","",全车数据表!BJ69)</f>
        <v>73.84</v>
      </c>
    </row>
    <row r="69" spans="1:59">
      <c r="A69" s="246">
        <f>全车数据表!A70</f>
        <v>68</v>
      </c>
      <c r="B69" s="246" t="str">
        <f>全车数据表!B70</f>
        <v>Mercedes-Benz CLK-GTR</v>
      </c>
      <c r="C69" s="246" t="str">
        <f>IF(全车数据表!AQ70="","",全车数据表!AQ70)</f>
        <v>Mercedes-Benz</v>
      </c>
      <c r="D69" s="248" t="str">
        <f>全车数据表!AT70</f>
        <v>clk</v>
      </c>
      <c r="E69" s="248" t="str">
        <f>全车数据表!AS70</f>
        <v>4.1</v>
      </c>
      <c r="F69" s="248" t="str">
        <f>全车数据表!C70</f>
        <v>CLK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3575</v>
      </c>
      <c r="P69" s="246">
        <f>全车数据表!P70</f>
        <v>332.7</v>
      </c>
      <c r="Q69" s="246">
        <f>全车数据表!Q70</f>
        <v>78.92</v>
      </c>
      <c r="R69" s="246">
        <f>全车数据表!R70</f>
        <v>70.489999999999995</v>
      </c>
      <c r="S69" s="246">
        <f>全车数据表!S70</f>
        <v>57.24</v>
      </c>
      <c r="T69" s="246">
        <f>全车数据表!T70</f>
        <v>5.83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346</v>
      </c>
      <c r="AD69" s="246">
        <f>全车数据表!AX70</f>
        <v>0</v>
      </c>
      <c r="AE69" s="246">
        <f>全车数据表!AY70</f>
        <v>448</v>
      </c>
      <c r="AF69" s="246" t="str">
        <f>IF(全车数据表!AZ70="","",全车数据表!AZ70)</f>
        <v>通行证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>
        <f>IF(全车数据表!BV70="","",全车数据表!BV70)</f>
        <v>1</v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梅赛德斯奔驰</v>
      </c>
      <c r="BB69" s="246" t="str">
        <f>IF(全车数据表!AV70="","",全车数据表!AV70)</f>
        <v/>
      </c>
      <c r="BC69" s="246">
        <f>IF(全车数据表!BF70="","",全车数据表!BF70)</f>
        <v>3731</v>
      </c>
      <c r="BD69" s="246">
        <f>IF(全车数据表!BG70="","",全车数据表!BG70)</f>
        <v>334</v>
      </c>
      <c r="BE69" s="246">
        <f>IF(全车数据表!BH70="","",全车数据表!BH70)</f>
        <v>80.2</v>
      </c>
      <c r="BF69" s="246">
        <f>IF(全车数据表!BI70="","",全车数据表!BI70)</f>
        <v>73.41</v>
      </c>
      <c r="BG69" s="246">
        <f>IF(全车数据表!BJ70="","",全车数据表!BJ70)</f>
        <v>59.85</v>
      </c>
    </row>
    <row r="70" spans="1:59">
      <c r="A70" s="246">
        <f>全车数据表!A71</f>
        <v>69</v>
      </c>
      <c r="B70" s="246" t="str">
        <f>全车数据表!B71</f>
        <v>Acura NSX GT3 EVO🔑</v>
      </c>
      <c r="C70" s="246" t="str">
        <f>IF(全车数据表!AQ71="","",全车数据表!AQ71)</f>
        <v>Acura</v>
      </c>
      <c r="D70" s="248" t="str">
        <f>全车数据表!AT71</f>
        <v>nsxgt3</v>
      </c>
      <c r="E70" s="248" t="str">
        <f>全车数据表!AS71</f>
        <v>2.7</v>
      </c>
      <c r="F70" s="248" t="str">
        <f>全车数据表!C71</f>
        <v>NSX GT3</v>
      </c>
      <c r="G70" s="246" t="str">
        <f>全车数据表!D71</f>
        <v>C</v>
      </c>
      <c r="H70" s="246">
        <f>LEN(全车数据表!E71)</f>
        <v>5</v>
      </c>
      <c r="I70" s="246" t="str">
        <f>IF(全车数据表!H71="×",0,全车数据表!H71)</f>
        <v>🔑</v>
      </c>
      <c r="J70" s="246">
        <f>IF(全车数据表!I71="×",0,全车数据表!I71)</f>
        <v>25</v>
      </c>
      <c r="K70" s="246">
        <f>IF(全车数据表!J71="×",0,全车数据表!J71)</f>
        <v>32</v>
      </c>
      <c r="L70" s="246">
        <f>IF(全车数据表!K71="×",0,全车数据表!K71)</f>
        <v>36</v>
      </c>
      <c r="M70" s="246">
        <f>IF(全车数据表!L71="×",0,全车数据表!L71)</f>
        <v>41</v>
      </c>
      <c r="N70" s="246">
        <f>IF(全车数据表!M71="×",0,全车数据表!M71)</f>
        <v>0</v>
      </c>
      <c r="O70" s="246">
        <f>全车数据表!O71</f>
        <v>3585</v>
      </c>
      <c r="P70" s="246">
        <f>全车数据表!P71</f>
        <v>314.39999999999998</v>
      </c>
      <c r="Q70" s="246">
        <f>全车数据表!Q71</f>
        <v>74.290000000000006</v>
      </c>
      <c r="R70" s="246">
        <f>全车数据表!R71</f>
        <v>86.13</v>
      </c>
      <c r="S70" s="246">
        <f>全车数据表!S71</f>
        <v>73.760000000000005</v>
      </c>
      <c r="T70" s="246">
        <f>全车数据表!T71</f>
        <v>9.8000000000000007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327</v>
      </c>
      <c r="AD70" s="246">
        <f>全车数据表!AX71</f>
        <v>345</v>
      </c>
      <c r="AE70" s="246">
        <f>全车数据表!AY71</f>
        <v>442</v>
      </c>
      <c r="AF70" s="246" t="str">
        <f>IF(全车数据表!AZ71="","",全车数据表!AZ71)</f>
        <v>大奖赛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>
        <f>IF(全车数据表!CA71="","",全车数据表!CA71)</f>
        <v>1</v>
      </c>
      <c r="AS70" s="246" t="str">
        <f>IF(全车数据表!CB71="","",全车数据表!CB71)</f>
        <v/>
      </c>
      <c r="AT70" s="246">
        <f>IF(全车数据表!CC71="","",全车数据表!CC71)</f>
        <v>1</v>
      </c>
      <c r="AU70" s="246">
        <f>IF(全车数据表!CD71="","",全车数据表!CD71)</f>
        <v>1</v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讴歌</v>
      </c>
      <c r="BB70" s="246" t="str">
        <f>IF(全车数据表!AV71="","",全车数据表!AV71)</f>
        <v/>
      </c>
      <c r="BC70" s="246">
        <f>IF(全车数据表!BF71="","",全车数据表!BF71)</f>
        <v>3741</v>
      </c>
      <c r="BD70" s="246">
        <f>IF(全车数据表!BG71="","",全车数据表!BG71)</f>
        <v>316.39999999999998</v>
      </c>
      <c r="BE70" s="246">
        <f>IF(全车数据表!BH71="","",全车数据表!BH71)</f>
        <v>75.7</v>
      </c>
      <c r="BF70" s="246">
        <f>IF(全车数据表!BI71="","",全车数据表!BI71)</f>
        <v>88.449999999999989</v>
      </c>
      <c r="BG70" s="246">
        <f>IF(全车数据表!BJ71="","",全车数据表!BJ71)</f>
        <v>75.64</v>
      </c>
    </row>
    <row r="71" spans="1:59">
      <c r="A71" s="246">
        <f>全车数据表!A72</f>
        <v>70</v>
      </c>
      <c r="B71" s="246" t="str">
        <f>全车数据表!B72</f>
        <v>Vencer Sarthe</v>
      </c>
      <c r="C71" s="246" t="str">
        <f>IF(全车数据表!AQ72="","",全车数据表!AQ72)</f>
        <v>Vencer</v>
      </c>
      <c r="D71" s="248" t="str">
        <f>全车数据表!AT72</f>
        <v>sarthe</v>
      </c>
      <c r="E71" s="248" t="str">
        <f>全车数据表!AS72</f>
        <v>1.3</v>
      </c>
      <c r="F71" s="248" t="str">
        <f>全车数据表!C72</f>
        <v>剃刀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3638</v>
      </c>
      <c r="P71" s="246">
        <f>全车数据表!P72</f>
        <v>350.5</v>
      </c>
      <c r="Q71" s="246">
        <f>全车数据表!Q72</f>
        <v>74.12</v>
      </c>
      <c r="R71" s="246">
        <f>全车数据表!R72</f>
        <v>62.87</v>
      </c>
      <c r="S71" s="246">
        <f>全车数据表!S72</f>
        <v>46.83</v>
      </c>
      <c r="T71" s="246">
        <f>全车数据表!T72</f>
        <v>5.0669999999999993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365</v>
      </c>
      <c r="AD71" s="246">
        <f>全车数据表!AX72</f>
        <v>0</v>
      </c>
      <c r="AE71" s="246">
        <f>全车数据表!AY72</f>
        <v>479</v>
      </c>
      <c r="AF71" s="246" t="str">
        <f>IF(全车数据表!AZ72="","",全车数据表!AZ72)</f>
        <v>级别杯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>
        <f>IF(全车数据表!BR72="","",全车数据表!BR72)</f>
        <v>1</v>
      </c>
      <c r="AJ71" s="246">
        <f>IF(全车数据表!BS72="","",全车数据表!BS72)</f>
        <v>1</v>
      </c>
      <c r="AK71" s="246" t="str">
        <f>IF(全车数据表!BT72="","",全车数据表!BT72)</f>
        <v/>
      </c>
      <c r="AL71" s="246">
        <f>IF(全车数据表!BU72="","",全车数据表!BU72)</f>
        <v>1</v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>
        <f>IF(全车数据表!CI72="","",全车数据表!CI72)</f>
        <v>1</v>
      </c>
      <c r="BA71" s="246" t="str">
        <f>IF(全车数据表!CJ72="","",全车数据表!CJ72)</f>
        <v>C萎 剃刀</v>
      </c>
      <c r="BB71" s="246">
        <f>IF(全车数据表!AV72="","",全车数据表!AV72)</f>
        <v>11</v>
      </c>
      <c r="BC71" s="246">
        <f>IF(全车数据表!BF72="","",全车数据表!BF72)</f>
        <v>3795</v>
      </c>
      <c r="BD71" s="246">
        <f>IF(全车数据表!BG72="","",全车数据表!BG72)</f>
        <v>351.6</v>
      </c>
      <c r="BE71" s="246">
        <f>IF(全车数据表!BH72="","",全车数据表!BH72)</f>
        <v>74.800000000000011</v>
      </c>
      <c r="BF71" s="246">
        <f>IF(全车数据表!BI72="","",全车数据表!BI72)</f>
        <v>64.41</v>
      </c>
      <c r="BG71" s="246">
        <f>IF(全车数据表!BJ72="","",全车数据表!BJ72)</f>
        <v>48.62</v>
      </c>
    </row>
    <row r="72" spans="1:59">
      <c r="A72" s="246">
        <f>全车数据表!A73</f>
        <v>71</v>
      </c>
      <c r="B72" s="246" t="str">
        <f>全车数据表!B73</f>
        <v>Maserati MC12🔑</v>
      </c>
      <c r="C72" s="246" t="str">
        <f>IF(全车数据表!AQ73="","",全车数据表!AQ73)</f>
        <v>Maserati</v>
      </c>
      <c r="D72" s="248" t="str">
        <f>全车数据表!AT73</f>
        <v>mc12</v>
      </c>
      <c r="E72" s="248" t="str">
        <f>全车数据表!AS73</f>
        <v>4.0</v>
      </c>
      <c r="F72" s="248" t="str">
        <f>全车数据表!C73</f>
        <v>MC12</v>
      </c>
      <c r="G72" s="246" t="str">
        <f>全车数据表!D73</f>
        <v>C</v>
      </c>
      <c r="H72" s="246">
        <f>LEN(全车数据表!E73)</f>
        <v>5</v>
      </c>
      <c r="I72" s="246" t="str">
        <f>IF(全车数据表!H73="×",0,全车数据表!H73)</f>
        <v>🔑</v>
      </c>
      <c r="J72" s="246">
        <f>IF(全车数据表!I73="×",0,全车数据表!I73)</f>
        <v>25</v>
      </c>
      <c r="K72" s="246">
        <f>IF(全车数据表!J73="×",0,全车数据表!J73)</f>
        <v>32</v>
      </c>
      <c r="L72" s="246">
        <f>IF(全车数据表!K73="×",0,全车数据表!K73)</f>
        <v>36</v>
      </c>
      <c r="M72" s="246">
        <f>IF(全车数据表!L73="×",0,全车数据表!L73)</f>
        <v>41</v>
      </c>
      <c r="N72" s="246">
        <f>IF(全车数据表!M73="×",0,全车数据表!M73)</f>
        <v>0</v>
      </c>
      <c r="O72" s="246">
        <f>全车数据表!O73</f>
        <v>3660</v>
      </c>
      <c r="P72" s="246">
        <f>全车数据表!P73</f>
        <v>342.9</v>
      </c>
      <c r="Q72" s="246">
        <f>全车数据表!Q73</f>
        <v>76.48</v>
      </c>
      <c r="R72" s="246">
        <f>全车数据表!R73</f>
        <v>72.36</v>
      </c>
      <c r="S72" s="246">
        <f>全车数据表!S73</f>
        <v>38.94</v>
      </c>
      <c r="T72" s="246">
        <f>全车数据表!T73</f>
        <v>4.3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357</v>
      </c>
      <c r="AD72" s="246">
        <f>全车数据表!AX73</f>
        <v>0</v>
      </c>
      <c r="AE72" s="246">
        <f>全车数据表!AY73</f>
        <v>466</v>
      </c>
      <c r="AF72" s="246" t="str">
        <f>IF(全车数据表!AZ73="","",全车数据表!AZ73)</f>
        <v>大奖赛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>
        <f>IF(全车数据表!CA73="","",全车数据表!CA73)</f>
        <v>1</v>
      </c>
      <c r="AS72" s="246" t="str">
        <f>IF(全车数据表!CB73="","",全车数据表!CB73)</f>
        <v/>
      </c>
      <c r="AT72" s="246">
        <f>IF(全车数据表!CC73="","",全车数据表!CC73)</f>
        <v>1</v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>玛莎拉蒂</v>
      </c>
      <c r="BB72" s="246" t="str">
        <f>IF(全车数据表!AV73="","",全车数据表!AV73)</f>
        <v/>
      </c>
      <c r="BC72" s="246">
        <f>IF(全车数据表!BF73="","",全车数据表!BF73)</f>
        <v>3819</v>
      </c>
      <c r="BD72" s="246">
        <f>IF(全车数据表!BG73="","",全车数据表!BG73)</f>
        <v>344.2</v>
      </c>
      <c r="BE72" s="246">
        <f>IF(全车数据表!BH73="","",全车数据表!BH73)</f>
        <v>77.5</v>
      </c>
      <c r="BF72" s="246">
        <f>IF(全车数据表!BI73="","",全车数据表!BI73)</f>
        <v>75</v>
      </c>
      <c r="BG72" s="246">
        <f>IF(全车数据表!BJ73="","",全车数据表!BJ73)</f>
        <v>42.02</v>
      </c>
    </row>
    <row r="73" spans="1:59">
      <c r="A73" s="246">
        <f>全车数据表!A74</f>
        <v>72</v>
      </c>
      <c r="B73" s="246" t="str">
        <f>全车数据表!B74</f>
        <v>Bentley Mulliner Bacalar</v>
      </c>
      <c r="C73" s="246" t="str">
        <f>IF(全车数据表!AQ74="","",全车数据表!AQ74)</f>
        <v>Bentley</v>
      </c>
      <c r="D73" s="248" t="str">
        <f>全车数据表!AT74</f>
        <v>bacalar</v>
      </c>
      <c r="E73" s="248" t="str">
        <f>全车数据表!AS74</f>
        <v>2.4</v>
      </c>
      <c r="F73" s="248" t="str">
        <f>全车数据表!C74</f>
        <v>Bacalar</v>
      </c>
      <c r="G73" s="246" t="str">
        <f>全车数据表!D74</f>
        <v>C</v>
      </c>
      <c r="H73" s="246">
        <f>LEN(全车数据表!E74)</f>
        <v>5</v>
      </c>
      <c r="I73" s="246">
        <f>IF(全车数据表!H74="×",0,全车数据表!H74)</f>
        <v>35</v>
      </c>
      <c r="J73" s="246">
        <f>IF(全车数据表!I74="×",0,全车数据表!I74)</f>
        <v>15</v>
      </c>
      <c r="K73" s="246">
        <f>IF(全车数据表!J74="×",0,全车数据表!J74)</f>
        <v>21</v>
      </c>
      <c r="L73" s="246">
        <f>IF(全车数据表!K74="×",0,全车数据表!K74)</f>
        <v>28</v>
      </c>
      <c r="M73" s="246">
        <f>IF(全车数据表!L74="×",0,全车数据表!L74)</f>
        <v>35</v>
      </c>
      <c r="N73" s="246">
        <f>IF(全车数据表!M74="×",0,全车数据表!M74)</f>
        <v>0</v>
      </c>
      <c r="O73" s="246">
        <f>全车数据表!O74</f>
        <v>3665</v>
      </c>
      <c r="P73" s="246">
        <f>全车数据表!P74</f>
        <v>340.4</v>
      </c>
      <c r="Q73" s="246">
        <f>全车数据表!Q74</f>
        <v>77.38</v>
      </c>
      <c r="R73" s="246">
        <f>全车数据表!R74</f>
        <v>67.260000000000005</v>
      </c>
      <c r="S73" s="246">
        <f>全车数据表!S74</f>
        <v>55.86</v>
      </c>
      <c r="T73" s="246">
        <f>全车数据表!T74</f>
        <v>5.73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354</v>
      </c>
      <c r="AD73" s="246">
        <f>全车数据表!AX74</f>
        <v>0</v>
      </c>
      <c r="AE73" s="246">
        <f>全车数据表!AY74</f>
        <v>461</v>
      </c>
      <c r="AF73" s="246" t="str">
        <f>IF(全车数据表!AZ74="","",全车数据表!AZ74)</f>
        <v>通行证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>
        <f>IF(全车数据表!BV74="","",全车数据表!BV74)</f>
        <v>1</v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 t="str">
        <f>IF(全车数据表!CB74="","",全车数据表!CB74)</f>
        <v/>
      </c>
      <c r="AT73" s="246" t="str">
        <f>IF(全车数据表!CC74="","",全车数据表!CC74)</f>
        <v/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>无顶</v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宾利</v>
      </c>
      <c r="BB73" s="246">
        <f>IF(全车数据表!AV74="","",全车数据表!AV74)</f>
        <v>47</v>
      </c>
      <c r="BC73" s="246">
        <f>IF(全车数据表!BF74="","",全车数据表!BF74)</f>
        <v>3856</v>
      </c>
      <c r="BD73" s="246">
        <f>IF(全车数据表!BG74="","",全车数据表!BG74)</f>
        <v>342.29999999999995</v>
      </c>
      <c r="BE73" s="246">
        <f>IF(全车数据表!BH74="","",全车数据表!BH74)</f>
        <v>78.399999999999991</v>
      </c>
      <c r="BF73" s="246">
        <f>IF(全车数据表!BI74="","",全车数据表!BI74)</f>
        <v>69.45</v>
      </c>
      <c r="BG73" s="246">
        <f>IF(全车数据表!BJ74="","",全车数据表!BJ74)</f>
        <v>57.91</v>
      </c>
    </row>
    <row r="74" spans="1:59">
      <c r="A74" s="246">
        <f>全车数据表!A75</f>
        <v>73</v>
      </c>
      <c r="B74" s="246" t="str">
        <f>全车数据表!B75</f>
        <v>De Tomaso P900</v>
      </c>
      <c r="C74" s="246" t="str">
        <f>IF(全车数据表!AQ75="","",全车数据表!AQ75)</f>
        <v>De Tomaso</v>
      </c>
      <c r="D74" s="248" t="str">
        <f>全车数据表!AT75</f>
        <v>p900</v>
      </c>
      <c r="E74" s="248" t="str">
        <f>全车数据表!AS75</f>
        <v>4.6</v>
      </c>
      <c r="F74" s="248" t="str">
        <f>全车数据表!C75</f>
        <v>P900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3678</v>
      </c>
      <c r="P74" s="246">
        <f>全车数据表!P75</f>
        <v>335.2</v>
      </c>
      <c r="Q74" s="246">
        <f>全车数据表!Q75</f>
        <v>81.319999999999993</v>
      </c>
      <c r="R74" s="246">
        <f>全车数据表!R75</f>
        <v>60.44</v>
      </c>
      <c r="S74" s="246">
        <f>全车数据表!S75</f>
        <v>59.52</v>
      </c>
      <c r="T74" s="246">
        <f>全车数据表!T75</f>
        <v>0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0</v>
      </c>
      <c r="AD74" s="246">
        <f>全车数据表!AX75</f>
        <v>0</v>
      </c>
      <c r="AE74" s="246">
        <f>全车数据表!AY75</f>
        <v>0</v>
      </c>
      <c r="AF74" s="246" t="str">
        <f>IF(全车数据表!AZ75="","",全车数据表!AZ75)</f>
        <v>寻车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>
        <f>IF(全车数据表!BU75="","",全车数据表!BU75)</f>
        <v>1</v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 t="str">
        <f>IF(全车数据表!CC75="","",全车数据表!CC75)</f>
        <v/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德托马索</v>
      </c>
      <c r="BB74" s="246" t="str">
        <f>IF(全车数据表!AV75="","",全车数据表!AV75)</f>
        <v/>
      </c>
      <c r="BC74" s="246">
        <f>IF(全车数据表!BF75="","",全车数据表!BF75)</f>
        <v>3869</v>
      </c>
      <c r="BD74" s="246">
        <f>IF(全车数据表!BG75="","",全车数据表!BG75)</f>
        <v>336.8</v>
      </c>
      <c r="BE74" s="246">
        <f>IF(全车数据表!BH75="","",全车数据表!BH75)</f>
        <v>82</v>
      </c>
      <c r="BF74" s="246">
        <f>IF(全车数据表!BI75="","",全车数据表!BI75)</f>
        <v>62.69</v>
      </c>
      <c r="BG74" s="246">
        <f>IF(全车数据表!BJ75="","",全车数据表!BJ75)</f>
        <v>63.18</v>
      </c>
    </row>
    <row r="75" spans="1:59">
      <c r="A75" s="246">
        <f>全车数据表!A76</f>
        <v>74</v>
      </c>
      <c r="B75" s="246" t="str">
        <f>全车数据表!B76</f>
        <v>Lamborghini Miura Concept🔑</v>
      </c>
      <c r="C75" s="246" t="str">
        <f>IF(全车数据表!AQ76="","",全车数据表!AQ76)</f>
        <v>Lamborghini</v>
      </c>
      <c r="D75" s="248" t="str">
        <f>全车数据表!AT76</f>
        <v>miura</v>
      </c>
      <c r="E75" s="248" t="str">
        <f>全车数据表!AS76</f>
        <v>3.5</v>
      </c>
      <c r="F75" s="248" t="str">
        <f>全车数据表!C76</f>
        <v>Miura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40</v>
      </c>
      <c r="N75" s="246">
        <f>IF(全车数据表!M76="×",0,全车数据表!M76)</f>
        <v>0</v>
      </c>
      <c r="O75" s="246">
        <f>全车数据表!O76</f>
        <v>3690</v>
      </c>
      <c r="P75" s="246">
        <f>全车数据表!P76</f>
        <v>346.2</v>
      </c>
      <c r="Q75" s="246">
        <f>全车数据表!Q76</f>
        <v>72.319999999999993</v>
      </c>
      <c r="R75" s="246">
        <f>全车数据表!R76</f>
        <v>54.97</v>
      </c>
      <c r="S75" s="246">
        <f>全车数据表!S76</f>
        <v>60.38</v>
      </c>
      <c r="T75" s="246">
        <f>全车数据表!T76</f>
        <v>6.07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361</v>
      </c>
      <c r="AD75" s="246">
        <f>全车数据表!AX76</f>
        <v>0</v>
      </c>
      <c r="AE75" s="246">
        <f>全车数据表!AY76</f>
        <v>473</v>
      </c>
      <c r="AF75" s="246" t="str">
        <f>IF(全车数据表!AZ76="","",全车数据表!AZ76)</f>
        <v>大奖赛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>
        <f>IF(全车数据表!CA76="","",全车数据表!CA76)</f>
        <v>1</v>
      </c>
      <c r="AS75" s="246" t="str">
        <f>IF(全车数据表!CB76="","",全车数据表!CB76)</f>
        <v/>
      </c>
      <c r="AT75" s="246">
        <f>IF(全车数据表!CC76="","",全车数据表!CC76)</f>
        <v>1</v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兰博基尼</v>
      </c>
      <c r="BB75" s="246" t="str">
        <f>IF(全车数据表!AV76="","",全车数据表!AV76)</f>
        <v/>
      </c>
      <c r="BC75" s="246">
        <f>IF(全车数据表!BF76="","",全车数据表!BF76)</f>
        <v>3881</v>
      </c>
      <c r="BD75" s="246">
        <f>IF(全车数据表!BG76="","",全车数据表!BG76)</f>
        <v>347.9</v>
      </c>
      <c r="BE75" s="246">
        <f>IF(全车数据表!BH76="","",全车数据表!BH76)</f>
        <v>73</v>
      </c>
      <c r="BF75" s="246">
        <f>IF(全车数据表!BI76="","",全车数据表!BI76)</f>
        <v>56.55</v>
      </c>
      <c r="BG75" s="246">
        <f>IF(全车数据表!BJ76="","",全车数据表!BJ76)</f>
        <v>62.64</v>
      </c>
    </row>
    <row r="76" spans="1:59">
      <c r="A76" s="246">
        <f>全车数据表!A77</f>
        <v>75</v>
      </c>
      <c r="B76" s="246" t="str">
        <f>全车数据表!B77</f>
        <v>Porsche 718 Cayman GT4 ClubSport🔑</v>
      </c>
      <c r="C76" s="246" t="str">
        <f>IF(全车数据表!AQ77="","",全车数据表!AQ77)</f>
        <v>Porsche</v>
      </c>
      <c r="D76" s="248" t="str">
        <f>全车数据表!AT77</f>
        <v>718gt4</v>
      </c>
      <c r="E76" s="248" t="str">
        <f>全车数据表!AS77</f>
        <v>2.1</v>
      </c>
      <c r="F76" s="248" t="str">
        <f>全车数据表!C77</f>
        <v>718GT4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40</v>
      </c>
      <c r="N76" s="246">
        <f>IF(全车数据表!M77="×",0,全车数据表!M77)</f>
        <v>0</v>
      </c>
      <c r="O76" s="246">
        <f>全车数据表!O77</f>
        <v>3727</v>
      </c>
      <c r="P76" s="246">
        <f>全车数据表!P77</f>
        <v>323.60000000000002</v>
      </c>
      <c r="Q76" s="246">
        <f>全车数据表!Q77</f>
        <v>73.44</v>
      </c>
      <c r="R76" s="246">
        <f>全车数据表!R77</f>
        <v>87.24</v>
      </c>
      <c r="S76" s="246">
        <f>全车数据表!S77</f>
        <v>70.55</v>
      </c>
      <c r="T76" s="246">
        <f>全车数据表!T77</f>
        <v>8.5500000000000007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337</v>
      </c>
      <c r="AD76" s="246">
        <f>全车数据表!AX77</f>
        <v>0</v>
      </c>
      <c r="AE76" s="246">
        <f>全车数据表!AY77</f>
        <v>432</v>
      </c>
      <c r="AF76" s="246" t="str">
        <f>IF(全车数据表!AZ77="","",全车数据表!AZ77)</f>
        <v>大奖赛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>
        <f>IF(全车数据表!CA77="","",全车数据表!CA77)</f>
        <v>1</v>
      </c>
      <c r="AS76" s="246" t="str">
        <f>IF(全车数据表!CB77="","",全车数据表!CB77)</f>
        <v/>
      </c>
      <c r="AT76" s="246">
        <f>IF(全车数据表!CC77="","",全车数据表!CC77)</f>
        <v>1</v>
      </c>
      <c r="AU76" s="246">
        <f>IF(全车数据表!CD77="","",全车数据表!CD77)</f>
        <v>1</v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/>
      </c>
      <c r="BA76" s="246" t="str">
        <f>IF(全车数据表!CJ77="","",全车数据表!CJ77)</f>
        <v>保时捷</v>
      </c>
      <c r="BB76" s="246" t="str">
        <f>IF(全车数据表!AV77="","",全车数据表!AV77)</f>
        <v/>
      </c>
      <c r="BC76" s="246">
        <f>IF(全车数据表!BF77="","",全车数据表!BF77)</f>
        <v>3919</v>
      </c>
      <c r="BD76" s="246">
        <f>IF(全车数据表!BG77="","",全车数据表!BG77)</f>
        <v>325.60000000000002</v>
      </c>
      <c r="BE76" s="246">
        <f>IF(全车数据表!BH77="","",全车数据表!BH77)</f>
        <v>74.8</v>
      </c>
      <c r="BF76" s="246">
        <f>IF(全车数据表!BI77="","",全车数据表!BI77)</f>
        <v>90.259999999999991</v>
      </c>
      <c r="BG76" s="246">
        <f>IF(全车数据表!BJ77="","",全车数据表!BJ77)</f>
        <v>73.319999999999993</v>
      </c>
    </row>
    <row r="77" spans="1:59">
      <c r="A77" s="246">
        <f>全车数据表!A78</f>
        <v>76</v>
      </c>
      <c r="B77" s="246" t="str">
        <f>全车数据表!B78</f>
        <v>Dodge Challenger SRT8 Security [估算]</v>
      </c>
      <c r="C77" s="246" t="str">
        <f>IF(全车数据表!AQ78="","",全车数据表!AQ78)</f>
        <v>Dodge</v>
      </c>
      <c r="D77" s="248" t="str">
        <f>全车数据表!AT78</f>
        <v>srt8security</v>
      </c>
      <c r="E77" s="248" t="str">
        <f>全车数据表!AS78</f>
        <v>24.0</v>
      </c>
      <c r="F77" s="248" t="str">
        <f>全车数据表!C78</f>
        <v>安保SRT8</v>
      </c>
      <c r="G77" s="246" t="str">
        <f>全车数据表!D78</f>
        <v>C</v>
      </c>
      <c r="H77" s="246">
        <f>LEN(全车数据表!E78)</f>
        <v>4</v>
      </c>
      <c r="I77" s="246">
        <f>IF(全车数据表!H78="×",0,全车数据表!H78)</f>
        <v>50</v>
      </c>
      <c r="J77" s="246">
        <f>IF(全车数据表!I78="×",0,全车数据表!I78)</f>
        <v>29</v>
      </c>
      <c r="K77" s="246">
        <f>IF(全车数据表!J78="×",0,全车数据表!J78)</f>
        <v>38</v>
      </c>
      <c r="L77" s="246">
        <f>IF(全车数据表!K78="×",0,全车数据表!K78)</f>
        <v>48</v>
      </c>
      <c r="M77" s="246">
        <f>IF(全车数据表!L78="×",0,全车数据表!L78)</f>
        <v>0</v>
      </c>
      <c r="N77" s="246">
        <f>IF(全车数据表!M78="×",0,全车数据表!M78)</f>
        <v>0</v>
      </c>
      <c r="O77" s="246">
        <f>全车数据表!O78</f>
        <v>3727</v>
      </c>
      <c r="P77" s="246">
        <f>全车数据表!P78</f>
        <v>327.3</v>
      </c>
      <c r="Q77" s="246">
        <f>全车数据表!Q78</f>
        <v>84.91</v>
      </c>
      <c r="R77" s="246">
        <f>全车数据表!R78</f>
        <v>79.849999999999994</v>
      </c>
      <c r="S77" s="246">
        <f>全车数据表!S78</f>
        <v>77.209999999999994</v>
      </c>
      <c r="T77" s="246">
        <f>全车数据表!T78</f>
        <v>0</v>
      </c>
      <c r="U77" s="246">
        <f>全车数据表!AH78</f>
        <v>0</v>
      </c>
      <c r="V77" s="246">
        <f>全车数据表!AI78</f>
        <v>0</v>
      </c>
      <c r="W77" s="246">
        <f>全车数据表!AO78</f>
        <v>0</v>
      </c>
      <c r="X77" s="246">
        <f>全车数据表!AP78</f>
        <v>0</v>
      </c>
      <c r="Y77" s="246">
        <f>全车数据表!AJ78</f>
        <v>0</v>
      </c>
      <c r="Z77" s="246">
        <f>全车数据表!AL78</f>
        <v>0</v>
      </c>
      <c r="AA77" s="246">
        <f>IF(全车数据表!AN78="×",0,全车数据表!AN78)</f>
        <v>0</v>
      </c>
      <c r="AB77" s="248" t="str">
        <f>全车数据表!AU78</f>
        <v>rare</v>
      </c>
      <c r="AC77" s="246">
        <f>全车数据表!AW78</f>
        <v>0</v>
      </c>
      <c r="AD77" s="246">
        <f>全车数据表!AX78</f>
        <v>0</v>
      </c>
      <c r="AE77" s="246">
        <f>全车数据表!AY78</f>
        <v>0</v>
      </c>
      <c r="AF77" s="246" t="str">
        <f>IF(全车数据表!AZ78="","",全车数据表!AZ78)</f>
        <v>多人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 t="str">
        <f>IF(全车数据表!CC78="","",全车数据表!CC78)</f>
        <v/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/>
      </c>
      <c r="BB77" s="246" t="str">
        <f>IF(全车数据表!AV78="","",全车数据表!AV78)</f>
        <v/>
      </c>
      <c r="BC77" s="246" t="str">
        <f>IF(全车数据表!BF78="","",全车数据表!BF78)</f>
        <v/>
      </c>
      <c r="BD77" s="246" t="str">
        <f>IF(全车数据表!BG78="","",全车数据表!BG78)</f>
        <v/>
      </c>
      <c r="BE77" s="246" t="str">
        <f>IF(全车数据表!BH78="","",全车数据表!BH78)</f>
        <v/>
      </c>
      <c r="BF77" s="246" t="str">
        <f>IF(全车数据表!BI78="","",全车数据表!BI78)</f>
        <v/>
      </c>
      <c r="BG77" s="246" t="str">
        <f>IF(全车数据表!BJ78="","",全车数据表!BJ78)</f>
        <v/>
      </c>
    </row>
    <row r="78" spans="1:59">
      <c r="A78" s="246">
        <f>全车数据表!A79</f>
        <v>77</v>
      </c>
      <c r="B78" s="246" t="str">
        <f>全车数据表!B79</f>
        <v>Chevrolet Corvette Stingray</v>
      </c>
      <c r="C78" s="246" t="str">
        <f>IF(全车数据表!AQ79="","",全车数据表!AQ79)</f>
        <v>Chevrolet Corvette</v>
      </c>
      <c r="D78" s="248" t="str">
        <f>全车数据表!AT79</f>
        <v>stingray</v>
      </c>
      <c r="E78" s="248" t="str">
        <f>全车数据表!AS79</f>
        <v>2.3</v>
      </c>
      <c r="F78" s="248" t="str">
        <f>全车数据表!C79</f>
        <v>Stingray</v>
      </c>
      <c r="G78" s="246" t="str">
        <f>全车数据表!D79</f>
        <v>C</v>
      </c>
      <c r="H78" s="246">
        <f>LEN(全车数据表!E79)</f>
        <v>5</v>
      </c>
      <c r="I78" s="246">
        <f>IF(全车数据表!H79="×",0,全车数据表!H79)</f>
        <v>35</v>
      </c>
      <c r="J78" s="246">
        <f>IF(全车数据表!I79="×",0,全车数据表!I79)</f>
        <v>15</v>
      </c>
      <c r="K78" s="246">
        <f>IF(全车数据表!J79="×",0,全车数据表!J79)</f>
        <v>21</v>
      </c>
      <c r="L78" s="246">
        <f>IF(全车数据表!K79="×",0,全车数据表!K79)</f>
        <v>28</v>
      </c>
      <c r="M78" s="246">
        <f>IF(全车数据表!L79="×",0,全车数据表!L79)</f>
        <v>35</v>
      </c>
      <c r="N78" s="246">
        <f>IF(全车数据表!M79="×",0,全车数据表!M79)</f>
        <v>0</v>
      </c>
      <c r="O78" s="246">
        <f>全车数据表!O79</f>
        <v>3787</v>
      </c>
      <c r="P78" s="246">
        <f>全车数据表!P79</f>
        <v>327.7</v>
      </c>
      <c r="Q78" s="246">
        <f>全车数据表!Q79</f>
        <v>81.56</v>
      </c>
      <c r="R78" s="246">
        <f>全车数据表!R79</f>
        <v>60.15</v>
      </c>
      <c r="S78" s="246">
        <f>全车数据表!S79</f>
        <v>64.44</v>
      </c>
      <c r="T78" s="246">
        <f>全车数据表!T79</f>
        <v>7.1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341</v>
      </c>
      <c r="AD78" s="246">
        <f>全车数据表!AX79</f>
        <v>0</v>
      </c>
      <c r="AE78" s="246">
        <f>全车数据表!AY79</f>
        <v>439</v>
      </c>
      <c r="AF78" s="246" t="str">
        <f>IF(全车数据表!AZ79="","",全车数据表!AZ79)</f>
        <v>通行证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>
        <f>IF(全车数据表!BV79="","",全车数据表!BV79)</f>
        <v>1</v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 t="str">
        <f>IF(全车数据表!CA79="","",全车数据表!CA79)</f>
        <v/>
      </c>
      <c r="AS78" s="246" t="str">
        <f>IF(全车数据表!CB79="","",全车数据表!CB79)</f>
        <v/>
      </c>
      <c r="AT78" s="246" t="str">
        <f>IF(全车数据表!CC79="","",全车数据表!CC79)</f>
        <v/>
      </c>
      <c r="AU78" s="246">
        <f>IF(全车数据表!CD79="","",全车数据表!CD79)</f>
        <v>1</v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雪佛兰 克尔维特 黄貂鱼 C8</v>
      </c>
      <c r="BB78" s="246">
        <f>IF(全车数据表!AV79="","",全车数据表!AV79)</f>
        <v>25</v>
      </c>
      <c r="BC78" s="246">
        <f>IF(全车数据表!BF79="","",全车数据表!BF79)</f>
        <v>3956</v>
      </c>
      <c r="BD78" s="246">
        <f>IF(全车数据表!BG79="","",全车数据表!BG79)</f>
        <v>329.4</v>
      </c>
      <c r="BE78" s="246">
        <f>IF(全车数据表!BH79="","",全车数据表!BH79)</f>
        <v>82.45</v>
      </c>
      <c r="BF78" s="246">
        <f>IF(全车数据表!BI79="","",全车数据表!BI79)</f>
        <v>61.699999999999996</v>
      </c>
      <c r="BG78" s="246">
        <f>IF(全车数据表!BJ79="","",全车数据表!BJ79)</f>
        <v>66.099999999999994</v>
      </c>
    </row>
    <row r="79" spans="1:59">
      <c r="A79" s="246">
        <f>全车数据表!A80</f>
        <v>78</v>
      </c>
      <c r="B79" s="246" t="str">
        <f>全车数据表!B80</f>
        <v>Brabham BT62🔑</v>
      </c>
      <c r="C79" s="246" t="str">
        <f>IF(全车数据表!AQ80="","",全车数据表!AQ80)</f>
        <v>Brabham</v>
      </c>
      <c r="D79" s="248" t="str">
        <f>全车数据表!AT80</f>
        <v>bt62</v>
      </c>
      <c r="E79" s="248" t="str">
        <f>全车数据表!AS80</f>
        <v>3.4</v>
      </c>
      <c r="F79" s="248" t="str">
        <f>全车数据表!C80</f>
        <v>BT62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41</v>
      </c>
      <c r="N79" s="246">
        <f>IF(全车数据表!M80="×",0,全车数据表!M80)</f>
        <v>0</v>
      </c>
      <c r="O79" s="246">
        <f>全车数据表!O80</f>
        <v>3817</v>
      </c>
      <c r="P79" s="246">
        <f>全车数据表!P80</f>
        <v>322</v>
      </c>
      <c r="Q79" s="246">
        <f>全车数据表!Q80</f>
        <v>83.93</v>
      </c>
      <c r="R79" s="246">
        <f>全车数据表!R80</f>
        <v>76.11</v>
      </c>
      <c r="S79" s="246">
        <f>全车数据表!S80</f>
        <v>75.7</v>
      </c>
      <c r="T79" s="246">
        <f>全车数据表!T80</f>
        <v>0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335</v>
      </c>
      <c r="AD79" s="246">
        <f>全车数据表!AX80</f>
        <v>0</v>
      </c>
      <c r="AE79" s="246">
        <f>全车数据表!AY80</f>
        <v>429</v>
      </c>
      <c r="AF79" s="246" t="str">
        <f>IF(全车数据表!AZ80="","",全车数据表!AZ80)</f>
        <v>大奖赛</v>
      </c>
      <c r="AG79" s="246" t="str">
        <f>IF(全车数据表!BP80="","",全车数据表!BP80)</f>
        <v/>
      </c>
      <c r="AH79" s="246" t="str">
        <f>IF(全车数据表!BQ80="","",全车数据表!BQ80)</f>
        <v>s</v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>
        <f>IF(全车数据表!CA80="","",全车数据表!CA80)</f>
        <v>1</v>
      </c>
      <c r="AS79" s="246" t="str">
        <f>IF(全车数据表!CB80="","",全车数据表!CB80)</f>
        <v/>
      </c>
      <c r="AT79" s="246">
        <f>IF(全车数据表!CC80="","",全车数据表!CC80)</f>
        <v>1</v>
      </c>
      <c r="AU79" s="246">
        <f>IF(全车数据表!CD80="","",全车数据表!CD80)</f>
        <v>1</v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/>
      </c>
      <c r="BB79" s="246" t="str">
        <f>IF(全车数据表!AV80="","",全车数据表!AV80)</f>
        <v/>
      </c>
      <c r="BC79" s="246">
        <f>IF(全车数据表!BF80="","",全车数据表!BF80)</f>
        <v>3987</v>
      </c>
      <c r="BD79" s="246">
        <f>IF(全车数据表!BG80="","",全车数据表!BG80)</f>
        <v>323.8</v>
      </c>
      <c r="BE79" s="246">
        <f>IF(全车数据表!BH80="","",全车数据表!BH80)</f>
        <v>84.7</v>
      </c>
      <c r="BF79" s="246">
        <f>IF(全车数据表!BI80="","",全车数据表!BI80)</f>
        <v>79.05</v>
      </c>
      <c r="BG79" s="246">
        <f>IF(全车数据表!BJ80="","",全车数据表!BJ80)</f>
        <v>78.81</v>
      </c>
    </row>
    <row r="80" spans="1:59">
      <c r="A80" s="246">
        <f>全车数据表!A81</f>
        <v>79</v>
      </c>
      <c r="B80" s="246" t="str">
        <f>全车数据表!B81</f>
        <v>Maserati MC20 GT2🔑</v>
      </c>
      <c r="C80" s="246" t="str">
        <f>IF(全车数据表!AQ81="","",全车数据表!AQ81)</f>
        <v>Maserati</v>
      </c>
      <c r="D80" s="248" t="str">
        <f>全车数据表!AT81</f>
        <v>mc20gt2</v>
      </c>
      <c r="E80" s="248" t="str">
        <f>全车数据表!AS81</f>
        <v>4.7</v>
      </c>
      <c r="F80" s="248" t="str">
        <f>全车数据表!C81</f>
        <v>MC20 GT2</v>
      </c>
      <c r="G80" s="246" t="str">
        <f>全车数据表!D81</f>
        <v>C</v>
      </c>
      <c r="H80" s="246">
        <f>LEN(全车数据表!E81)</f>
        <v>5</v>
      </c>
      <c r="I80" s="246" t="str">
        <f>IF(全车数据表!H81="×",0,全车数据表!H81)</f>
        <v>🔑</v>
      </c>
      <c r="J80" s="246">
        <f>IF(全车数据表!I81="×",0,全车数据表!I81)</f>
        <v>25</v>
      </c>
      <c r="K80" s="246">
        <f>IF(全车数据表!J81="×",0,全车数据表!J81)</f>
        <v>32</v>
      </c>
      <c r="L80" s="246">
        <f>IF(全车数据表!K81="×",0,全车数据表!K81)</f>
        <v>36</v>
      </c>
      <c r="M80" s="246">
        <f>IF(全车数据表!L81="×",0,全车数据表!L81)</f>
        <v>41</v>
      </c>
      <c r="N80" s="246">
        <f>IF(全车数据表!M81="×",0,全车数据表!M81)</f>
        <v>0</v>
      </c>
      <c r="O80" s="246">
        <f>全车数据表!O81</f>
        <v>3832</v>
      </c>
      <c r="P80" s="246">
        <f>全车数据表!P81</f>
        <v>336.3</v>
      </c>
      <c r="Q80" s="246">
        <f>全车数据表!Q81</f>
        <v>83.68</v>
      </c>
      <c r="R80" s="246">
        <f>全车数据表!R81</f>
        <v>63.95</v>
      </c>
      <c r="S80" s="246">
        <f>全车数据表!S81</f>
        <v>46.53</v>
      </c>
      <c r="T80" s="246">
        <f>全车数据表!T81</f>
        <v>0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0</v>
      </c>
      <c r="AD80" s="246">
        <f>全车数据表!AX81</f>
        <v>0</v>
      </c>
      <c r="AE80" s="246">
        <f>全车数据表!AY81</f>
        <v>0</v>
      </c>
      <c r="AF80" s="246" t="str">
        <f>IF(全车数据表!AZ81="","",全车数据表!AZ81)</f>
        <v>大奖赛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>
        <f>IF(全车数据表!CA81="","",全车数据表!CA81)</f>
        <v>1</v>
      </c>
      <c r="AS80" s="246" t="str">
        <f>IF(全车数据表!CB81="","",全车数据表!CB81)</f>
        <v/>
      </c>
      <c r="AT80" s="246">
        <f>IF(全车数据表!CC81="","",全车数据表!CC81)</f>
        <v>1</v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玛莎拉蒂</v>
      </c>
      <c r="BB80" s="246" t="str">
        <f>IF(全车数据表!AV81="","",全车数据表!AV81)</f>
        <v/>
      </c>
      <c r="BC80" s="246">
        <f>IF(全车数据表!BF81="","",全车数据表!BF81)</f>
        <v>4002</v>
      </c>
      <c r="BD80" s="246">
        <f>IF(全车数据表!BG81="","",全车数据表!BG81)</f>
        <v>337.7</v>
      </c>
      <c r="BE80" s="246">
        <f>IF(全车数据表!BH81="","",全车数据表!BH81)</f>
        <v>84.7</v>
      </c>
      <c r="BF80" s="246">
        <f>IF(全车数据表!BI81="","",全车数据表!BI81)</f>
        <v>66.540000000000006</v>
      </c>
      <c r="BG80" s="246">
        <f>IF(全车数据表!BJ81="","",全车数据表!BJ81)</f>
        <v>48.4</v>
      </c>
    </row>
    <row r="81" spans="1:59">
      <c r="A81" s="246">
        <f>全车数据表!A82</f>
        <v>80</v>
      </c>
      <c r="B81" s="246" t="str">
        <f>全车数据表!B82</f>
        <v>Ferrari 599XX EVO🔑</v>
      </c>
      <c r="C81" s="246" t="str">
        <f>IF(全车数据表!AQ82="","",全车数据表!AQ82)</f>
        <v>Ferrari</v>
      </c>
      <c r="D81" s="248" t="str">
        <f>全车数据表!AT82</f>
        <v>xxe</v>
      </c>
      <c r="E81" s="248" t="str">
        <f>全车数据表!AS82</f>
        <v>2.5</v>
      </c>
      <c r="F81" s="248" t="str">
        <f>全车数据表!C82</f>
        <v>XXE</v>
      </c>
      <c r="G81" s="246" t="str">
        <f>全车数据表!D82</f>
        <v>C</v>
      </c>
      <c r="H81" s="246">
        <f>LEN(全车数据表!E82)</f>
        <v>5</v>
      </c>
      <c r="I81" s="246" t="str">
        <f>IF(全车数据表!H82="×",0,全车数据表!H82)</f>
        <v>🔑</v>
      </c>
      <c r="J81" s="246">
        <f>IF(全车数据表!I82="×",0,全车数据表!I82)</f>
        <v>25</v>
      </c>
      <c r="K81" s="246">
        <f>IF(全车数据表!J82="×",0,全车数据表!J82)</f>
        <v>32</v>
      </c>
      <c r="L81" s="246">
        <f>IF(全车数据表!K82="×",0,全车数据表!K82)</f>
        <v>36</v>
      </c>
      <c r="M81" s="246">
        <f>IF(全车数据表!L82="×",0,全车数据表!L82)</f>
        <v>41</v>
      </c>
      <c r="N81" s="246">
        <f>IF(全车数据表!M82="×",0,全车数据表!M82)</f>
        <v>0</v>
      </c>
      <c r="O81" s="246">
        <f>全车数据表!O82</f>
        <v>3843</v>
      </c>
      <c r="P81" s="246">
        <f>全车数据表!P82</f>
        <v>322</v>
      </c>
      <c r="Q81" s="246">
        <f>全车数据表!Q82</f>
        <v>80.98</v>
      </c>
      <c r="R81" s="246">
        <f>全车数据表!R82</f>
        <v>83.65</v>
      </c>
      <c r="S81" s="246">
        <f>全车数据表!S82</f>
        <v>70.81</v>
      </c>
      <c r="T81" s="246">
        <f>全车数据表!T82</f>
        <v>0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335</v>
      </c>
      <c r="AD81" s="246">
        <f>全车数据表!AX82</f>
        <v>0</v>
      </c>
      <c r="AE81" s="246">
        <f>全车数据表!AY82</f>
        <v>429</v>
      </c>
      <c r="AF81" s="246" t="str">
        <f>IF(全车数据表!AZ82="","",全车数据表!AZ82)</f>
        <v>大奖赛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>
        <f>IF(全车数据表!CA82="","",全车数据表!CA82)</f>
        <v>1</v>
      </c>
      <c r="AS81" s="246" t="str">
        <f>IF(全车数据表!CB82="","",全车数据表!CB82)</f>
        <v/>
      </c>
      <c r="AT81" s="246">
        <f>IF(全车数据表!CC82="","",全车数据表!CC82)</f>
        <v>1</v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法拉利</v>
      </c>
      <c r="BB81" s="246" t="str">
        <f>IF(全车数据表!AV82="","",全车数据表!AV82)</f>
        <v/>
      </c>
      <c r="BC81" s="246">
        <f>IF(全车数据表!BF82="","",全车数据表!BF82)</f>
        <v>4015</v>
      </c>
      <c r="BD81" s="246">
        <f>IF(全车数据表!BG82="","",全车数据表!BG82)</f>
        <v>323.8</v>
      </c>
      <c r="BE81" s="246">
        <f>IF(全车数据表!BH82="","",全车数据表!BH82)</f>
        <v>82</v>
      </c>
      <c r="BF81" s="246">
        <f>IF(全车数据表!BI82="","",全车数据表!BI82)</f>
        <v>86.28</v>
      </c>
      <c r="BG81" s="246">
        <f>IF(全车数据表!BJ82="","",全车数据表!BJ82)</f>
        <v>73.02</v>
      </c>
    </row>
    <row r="82" spans="1:59">
      <c r="A82" s="246">
        <f>全车数据表!A83</f>
        <v>81</v>
      </c>
      <c r="B82" s="246" t="str">
        <f>全车数据表!B83</f>
        <v>Ares S1🔑</v>
      </c>
      <c r="C82" s="246" t="str">
        <f>IF(全车数据表!AQ83="","",全车数据表!AQ83)</f>
        <v>Ares</v>
      </c>
      <c r="D82" s="248" t="str">
        <f>全车数据表!AT83</f>
        <v>ares</v>
      </c>
      <c r="E82" s="248" t="str">
        <f>全车数据表!AS83</f>
        <v>3.8</v>
      </c>
      <c r="F82" s="248" t="str">
        <f>全车数据表!C83</f>
        <v>Ares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41</v>
      </c>
      <c r="N82" s="246">
        <f>IF(全车数据表!M83="×",0,全车数据表!M83)</f>
        <v>0</v>
      </c>
      <c r="O82" s="246">
        <f>全车数据表!O83</f>
        <v>3859</v>
      </c>
      <c r="P82" s="246">
        <f>全车数据表!P83</f>
        <v>307.8</v>
      </c>
      <c r="Q82" s="246">
        <f>全车数据表!Q83</f>
        <v>89.55</v>
      </c>
      <c r="R82" s="246">
        <f>全车数据表!R83</f>
        <v>78.930000000000007</v>
      </c>
      <c r="S82" s="246">
        <f>全车数据表!S83</f>
        <v>68.930000000000007</v>
      </c>
      <c r="T82" s="246">
        <f>全车数据表!T83</f>
        <v>0</v>
      </c>
      <c r="U82" s="246">
        <f>全车数据表!AH83</f>
        <v>5804120</v>
      </c>
      <c r="V82" s="246">
        <f>全车数据表!AI83</f>
        <v>40000</v>
      </c>
      <c r="W82" s="246">
        <f>全车数据表!AO83</f>
        <v>4640000</v>
      </c>
      <c r="X82" s="246">
        <f>全车数据表!AP83</f>
        <v>10444120</v>
      </c>
      <c r="Y82" s="246">
        <f>全车数据表!AJ83</f>
        <v>9</v>
      </c>
      <c r="Z82" s="246">
        <f>全车数据表!AL83</f>
        <v>4</v>
      </c>
      <c r="AA82" s="246">
        <f>IF(全车数据表!AN83="×",0,全车数据表!AN83)</f>
        <v>2</v>
      </c>
      <c r="AB82" s="248" t="str">
        <f>全车数据表!AU83</f>
        <v>epic</v>
      </c>
      <c r="AC82" s="246">
        <f>全车数据表!AW83</f>
        <v>321</v>
      </c>
      <c r="AD82" s="246">
        <f>全车数据表!AX83</f>
        <v>333</v>
      </c>
      <c r="AE82" s="246">
        <f>全车数据表!AY83</f>
        <v>422</v>
      </c>
      <c r="AF82" s="246" t="str">
        <f>IF(全车数据表!AZ83="","",全车数据表!AZ83)</f>
        <v>大奖赛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>
        <f>IF(全车数据表!CA83="","",全车数据表!CA83)</f>
        <v>1</v>
      </c>
      <c r="AS82" s="246" t="str">
        <f>IF(全车数据表!CB83="","",全车数据表!CB83)</f>
        <v/>
      </c>
      <c r="AT82" s="246">
        <f>IF(全车数据表!CC83="","",全车数据表!CC83)</f>
        <v>1</v>
      </c>
      <c r="AU82" s="246" t="str">
        <f>IF(全车数据表!CD83="","",全车数据表!CD83)</f>
        <v/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>战神</v>
      </c>
      <c r="BB82" s="246" t="str">
        <f>IF(全车数据表!AV83="","",全车数据表!AV83)</f>
        <v/>
      </c>
      <c r="BC82" s="246">
        <f>IF(全车数据表!BF83="","",全车数据表!BF83)</f>
        <v>4032</v>
      </c>
      <c r="BD82" s="246">
        <f>IF(全车数据表!BG83="","",全车数据表!BG83)</f>
        <v>309</v>
      </c>
      <c r="BE82" s="246">
        <f>IF(全车数据表!BH83="","",全车数据表!BH83)</f>
        <v>91</v>
      </c>
      <c r="BF82" s="246">
        <f>IF(全车数据表!BI83="","",全车数据表!BI83)</f>
        <v>80.7</v>
      </c>
      <c r="BG82" s="246">
        <f>IF(全车数据表!BJ83="","",全车数据表!BJ83)</f>
        <v>70.67</v>
      </c>
    </row>
    <row r="83" spans="1:59">
      <c r="A83" s="246">
        <f>全车数据表!A84</f>
        <v>82</v>
      </c>
      <c r="B83" s="246" t="str">
        <f>全车数据表!B84</f>
        <v>Lamborghini Diablo GT</v>
      </c>
      <c r="C83" s="246" t="str">
        <f>IF(全车数据表!AQ84="","",全车数据表!AQ84)</f>
        <v>Lamborghini</v>
      </c>
      <c r="D83" s="248" t="str">
        <f>全车数据表!AT84</f>
        <v>diablo</v>
      </c>
      <c r="E83" s="248" t="str">
        <f>全车数据表!AS84</f>
        <v>3.5</v>
      </c>
      <c r="F83" s="248" t="str">
        <f>全车数据表!C84</f>
        <v>Diablo</v>
      </c>
      <c r="G83" s="246" t="str">
        <f>全车数据表!D84</f>
        <v>C</v>
      </c>
      <c r="H83" s="246">
        <f>LEN(全车数据表!E84)</f>
        <v>5</v>
      </c>
      <c r="I83" s="246">
        <f>IF(全车数据表!H84="×",0,全车数据表!H84)</f>
        <v>35</v>
      </c>
      <c r="J83" s="246">
        <f>IF(全车数据表!I84="×",0,全车数据表!I84)</f>
        <v>15</v>
      </c>
      <c r="K83" s="246">
        <f>IF(全车数据表!J84="×",0,全车数据表!J84)</f>
        <v>21</v>
      </c>
      <c r="L83" s="246">
        <f>IF(全车数据表!K84="×",0,全车数据表!K84)</f>
        <v>28</v>
      </c>
      <c r="M83" s="246">
        <f>IF(全车数据表!L84="×",0,全车数据表!L84)</f>
        <v>35</v>
      </c>
      <c r="N83" s="246">
        <f>IF(全车数据表!M84="×",0,全车数据表!M84)</f>
        <v>0</v>
      </c>
      <c r="O83" s="246">
        <f>全车数据表!O84</f>
        <v>3871</v>
      </c>
      <c r="P83" s="246">
        <f>全车数据表!P84</f>
        <v>348.6</v>
      </c>
      <c r="Q83" s="246">
        <f>全车数据表!Q84</f>
        <v>74.03</v>
      </c>
      <c r="R83" s="246">
        <f>全车数据表!R84</f>
        <v>62.5</v>
      </c>
      <c r="S83" s="246">
        <f>全车数据表!S84</f>
        <v>58.63</v>
      </c>
      <c r="T83" s="246">
        <f>全车数据表!T84</f>
        <v>0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363</v>
      </c>
      <c r="AD83" s="246">
        <f>全车数据表!AX84</f>
        <v>0</v>
      </c>
      <c r="AE83" s="246">
        <f>全车数据表!AY84</f>
        <v>475</v>
      </c>
      <c r="AF83" s="246" t="str">
        <f>IF(全车数据表!AZ84="","",全车数据表!AZ84)</f>
        <v>氪金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>
        <f>IF(全车数据表!CD84="","",全车数据表!CD84)</f>
        <v>1</v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兰博基尼 菠萝</v>
      </c>
      <c r="BB83" s="246">
        <f>IF(全车数据表!AV84="","",全车数据表!AV84)</f>
        <v>26</v>
      </c>
      <c r="BC83" s="246">
        <f>IF(全车数据表!BF84="","",全车数据表!BF84)</f>
        <v>4045</v>
      </c>
      <c r="BD83" s="246">
        <f>IF(全车数据表!BG84="","",全车数据表!BG84)</f>
        <v>349.70000000000005</v>
      </c>
      <c r="BE83" s="246">
        <f>IF(全车数据表!BH84="","",全车数据表!BH84)</f>
        <v>74.8</v>
      </c>
      <c r="BF83" s="246">
        <f>IF(全车数据表!BI84="","",全车数据表!BI84)</f>
        <v>64.41</v>
      </c>
      <c r="BG83" s="246">
        <f>IF(全车数据表!BJ84="","",全车数据表!BJ84)</f>
        <v>60.84</v>
      </c>
    </row>
    <row r="84" spans="1:59">
      <c r="A84" s="246">
        <f>全车数据表!A85</f>
        <v>83</v>
      </c>
      <c r="B84" s="246" t="str">
        <f>全车数据表!B85</f>
        <v>Arrinera Hussarya 33</v>
      </c>
      <c r="C84" s="246" t="str">
        <f>IF(全车数据表!AQ85="","",全车数据表!AQ85)</f>
        <v>Arrinera</v>
      </c>
      <c r="D84" s="248" t="str">
        <f>全车数据表!AT85</f>
        <v>33</v>
      </c>
      <c r="E84" s="248" t="str">
        <f>全车数据表!AS85</f>
        <v>1.7</v>
      </c>
      <c r="F84" s="248">
        <f>全车数据表!C85</f>
        <v>33</v>
      </c>
      <c r="G84" s="246" t="str">
        <f>全车数据表!D85</f>
        <v>C</v>
      </c>
      <c r="H84" s="246">
        <f>LEN(全车数据表!E85)</f>
        <v>5</v>
      </c>
      <c r="I84" s="246">
        <f>IF(全车数据表!H85="×",0,全车数据表!H85)</f>
        <v>35</v>
      </c>
      <c r="J84" s="246">
        <f>IF(全车数据表!I85="×",0,全车数据表!I85)</f>
        <v>15</v>
      </c>
      <c r="K84" s="246">
        <f>IF(全车数据表!J85="×",0,全车数据表!J85)</f>
        <v>21</v>
      </c>
      <c r="L84" s="246">
        <f>IF(全车数据表!K85="×",0,全车数据表!K85)</f>
        <v>28</v>
      </c>
      <c r="M84" s="246">
        <f>IF(全车数据表!L85="×",0,全车数据表!L85)</f>
        <v>35</v>
      </c>
      <c r="N84" s="246">
        <f>IF(全车数据表!M85="×",0,全车数据表!M85)</f>
        <v>0</v>
      </c>
      <c r="O84" s="246">
        <f>全车数据表!O85</f>
        <v>3897</v>
      </c>
      <c r="P84" s="246">
        <f>全车数据表!P85</f>
        <v>352.1</v>
      </c>
      <c r="Q84" s="246">
        <f>全车数据表!Q85</f>
        <v>78.53</v>
      </c>
      <c r="R84" s="246">
        <f>全车数据表!R85</f>
        <v>59.47</v>
      </c>
      <c r="S84" s="246">
        <f>全车数据表!S85</f>
        <v>47.71</v>
      </c>
      <c r="T84" s="246">
        <f>全车数据表!T85</f>
        <v>4.9000000000000004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366</v>
      </c>
      <c r="AD84" s="246">
        <f>全车数据表!AX85</f>
        <v>0</v>
      </c>
      <c r="AE84" s="246">
        <f>全车数据表!AY85</f>
        <v>482</v>
      </c>
      <c r="AF84" s="246" t="str">
        <f>IF(全车数据表!AZ85="","",全车数据表!AZ85)</f>
        <v>寻车</v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>
        <f>IF(全车数据表!BS85="","",全车数据表!BS85)</f>
        <v>1</v>
      </c>
      <c r="AK84" s="246" t="str">
        <f>IF(全车数据表!BT85="","",全车数据表!BT85)</f>
        <v/>
      </c>
      <c r="AL84" s="246">
        <f>IF(全车数据表!BU85="","",全车数据表!BU85)</f>
        <v>1</v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 t="str">
        <f>IF(全车数据表!CB85="","",全车数据表!CB85)</f>
        <v/>
      </c>
      <c r="AT84" s="246" t="str">
        <f>IF(全车数据表!CC85="","",全车数据表!CC85)</f>
        <v/>
      </c>
      <c r="AU84" s="246" t="str">
        <f>IF(全车数据表!CD85="","",全车数据表!CD85)</f>
        <v/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>
        <f>IF(全车数据表!CI85="","",全车数据表!CI85)</f>
        <v>1</v>
      </c>
      <c r="BA84" s="246" t="str">
        <f>IF(全车数据表!CJ85="","",全车数据表!CJ85)</f>
        <v>波兰车</v>
      </c>
      <c r="BB84" s="246">
        <f>IF(全车数据表!AV85="","",全车数据表!AV85)</f>
        <v>14</v>
      </c>
      <c r="BC84" s="246">
        <f>IF(全车数据表!BF85="","",全车数据表!BF85)</f>
        <v>4071</v>
      </c>
      <c r="BD84" s="246">
        <f>IF(全车数据表!BG85="","",全车数据表!BG85)</f>
        <v>353.40000000000003</v>
      </c>
      <c r="BE84" s="246">
        <f>IF(全车数据表!BH85="","",全车数据表!BH85)</f>
        <v>79.3</v>
      </c>
      <c r="BF84" s="246">
        <f>IF(全车数据表!BI85="","",全车数据表!BI85)</f>
        <v>61.05</v>
      </c>
      <c r="BG84" s="246">
        <f>IF(全车数据表!BJ85="","",全车数据表!BJ85)</f>
        <v>50.01</v>
      </c>
    </row>
    <row r="85" spans="1:59">
      <c r="A85" s="246">
        <f>全车数据表!A86</f>
        <v>84</v>
      </c>
      <c r="B85" s="246" t="str">
        <f>全车数据表!B86</f>
        <v>Bugatti EB110🔑</v>
      </c>
      <c r="C85" s="246" t="str">
        <f>IF(全车数据表!AQ86="","",全车数据表!AQ86)</f>
        <v>Bugatti</v>
      </c>
      <c r="D85" s="248" t="str">
        <f>全车数据表!AT86</f>
        <v>eb110</v>
      </c>
      <c r="E85" s="248" t="str">
        <f>全车数据表!AS86</f>
        <v>3.6</v>
      </c>
      <c r="F85" s="248" t="str">
        <f>全车数据表!C86</f>
        <v>EB110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3946</v>
      </c>
      <c r="P85" s="246">
        <f>全车数据表!P86</f>
        <v>348.4</v>
      </c>
      <c r="Q85" s="246">
        <f>全车数据表!Q86</f>
        <v>76.180000000000007</v>
      </c>
      <c r="R85" s="246">
        <f>全车数据表!R86</f>
        <v>66.08</v>
      </c>
      <c r="S85" s="246">
        <f>全车数据表!S86</f>
        <v>58.82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362</v>
      </c>
      <c r="AD85" s="246">
        <f>全车数据表!AX86</f>
        <v>0</v>
      </c>
      <c r="AE85" s="246">
        <f>全车数据表!AY86</f>
        <v>475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>
        <f>IF(全车数据表!CA86="","",全车数据表!CA86)</f>
        <v>1</v>
      </c>
      <c r="AS85" s="246" t="str">
        <f>IF(全车数据表!CB86="","",全车数据表!CB86)</f>
        <v/>
      </c>
      <c r="AT85" s="246">
        <f>IF(全车数据表!CC86="","",全车数据表!CC86)</f>
        <v>1</v>
      </c>
      <c r="AU85" s="246">
        <f>IF(全车数据表!CD86="","",全车数据表!CD86)</f>
        <v>1</v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布加迪</v>
      </c>
      <c r="BB85" s="246" t="str">
        <f>IF(全车数据表!AV86="","",全车数据表!AV86)</f>
        <v/>
      </c>
      <c r="BC85" s="246">
        <f>IF(全车数据表!BF86="","",全车数据表!BF86)</f>
        <v>4122</v>
      </c>
      <c r="BD85" s="246">
        <f>IF(全车数据表!BG86="","",全车数据表!BG86)</f>
        <v>349.4</v>
      </c>
      <c r="BE85" s="246">
        <f>IF(全车数据表!BH86="","",全车数据表!BH86)</f>
        <v>77.5</v>
      </c>
      <c r="BF85" s="246">
        <f>IF(全车数据表!BI86="","",全车数据表!BI86)</f>
        <v>68.23</v>
      </c>
      <c r="BG85" s="246">
        <f>IF(全车数据表!BJ86="","",全车数据表!BJ86)</f>
        <v>60.84</v>
      </c>
    </row>
    <row r="86" spans="1:59">
      <c r="A86" s="246">
        <f>全车数据表!A87</f>
        <v>85</v>
      </c>
      <c r="B86" s="246" t="str">
        <f>全车数据表!B87</f>
        <v>Porsche Panamera Turbo S🔑</v>
      </c>
      <c r="C86" s="246" t="str">
        <f>IF(全车数据表!AQ87="","",全车数据表!AQ87)</f>
        <v>Porsche</v>
      </c>
      <c r="D86" s="248" t="str">
        <f>全车数据表!AT87</f>
        <v>panamera</v>
      </c>
      <c r="E86" s="248" t="str">
        <f>全车数据表!AS87</f>
        <v>4.1</v>
      </c>
      <c r="F86" s="248" t="str">
        <f>全车数据表!C87</f>
        <v>帕拉梅拉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3971</v>
      </c>
      <c r="P86" s="246">
        <f>全车数据表!P87</f>
        <v>326.3</v>
      </c>
      <c r="Q86" s="246">
        <f>全车数据表!Q87</f>
        <v>88.03</v>
      </c>
      <c r="R86" s="246">
        <f>全车数据表!R87</f>
        <v>72.48</v>
      </c>
      <c r="S86" s="246">
        <f>全车数据表!S87</f>
        <v>58.56</v>
      </c>
      <c r="T86" s="246">
        <f>全车数据表!T87</f>
        <v>6.1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340</v>
      </c>
      <c r="AD86" s="246">
        <f>全车数据表!AX87</f>
        <v>0</v>
      </c>
      <c r="AE86" s="246">
        <f>全车数据表!AY87</f>
        <v>437</v>
      </c>
      <c r="AF86" s="246" t="str">
        <f>IF(全车数据表!AZ87="","",全车数据表!AZ87)</f>
        <v>寻车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>
        <f>IF(全车数据表!BU87="","",全车数据表!BU87)</f>
        <v>1</v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 t="str">
        <f>IF(全车数据表!CD87="","",全车数据表!CD87)</f>
        <v/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保时捷</v>
      </c>
      <c r="BB86" s="246" t="str">
        <f>IF(全车数据表!AV87="","",全车数据表!AV87)</f>
        <v/>
      </c>
      <c r="BC86" s="246">
        <f>IF(全车数据表!BF87="","",全车数据表!BF87)</f>
        <v>4148</v>
      </c>
      <c r="BD86" s="246">
        <f>IF(全车数据表!BG87="","",全车数据表!BG87)</f>
        <v>327.5</v>
      </c>
      <c r="BE86" s="246">
        <f>IF(全车数据表!BH87="","",全车数据表!BH87)</f>
        <v>88.75</v>
      </c>
      <c r="BF86" s="246">
        <f>IF(全车数据表!BI87="","",全车数据表!BI87)</f>
        <v>76.040000000000006</v>
      </c>
      <c r="BG86" s="246">
        <f>IF(全车数据表!BJ87="","",全车数据表!BJ87)</f>
        <v>61.940000000000005</v>
      </c>
    </row>
    <row r="87" spans="1:59">
      <c r="A87" s="246">
        <f>全车数据表!A88</f>
        <v>86</v>
      </c>
      <c r="B87" s="246" t="str">
        <f>全车数据表!B88</f>
        <v>Lamborghini Gallardo LP 560-4</v>
      </c>
      <c r="C87" s="246" t="str">
        <f>IF(全车数据表!AQ88="","",全车数据表!AQ88)</f>
        <v>Lamborghini</v>
      </c>
      <c r="D87" s="248" t="str">
        <f>全车数据表!AT88</f>
        <v>gallardo</v>
      </c>
      <c r="E87" s="248" t="str">
        <f>全车数据表!AS88</f>
        <v>2.2</v>
      </c>
      <c r="F87" s="248" t="str">
        <f>全车数据表!C88</f>
        <v>盖拉多</v>
      </c>
      <c r="G87" s="246" t="str">
        <f>全车数据表!D88</f>
        <v>C</v>
      </c>
      <c r="H87" s="246">
        <f>LEN(全车数据表!E88)</f>
        <v>5</v>
      </c>
      <c r="I87" s="246">
        <f>IF(全车数据表!H88="×",0,全车数据表!H88)</f>
        <v>35</v>
      </c>
      <c r="J87" s="246">
        <f>IF(全车数据表!I88="×",0,全车数据表!I88)</f>
        <v>15</v>
      </c>
      <c r="K87" s="246">
        <f>IF(全车数据表!J88="×",0,全车数据表!J88)</f>
        <v>21</v>
      </c>
      <c r="L87" s="246">
        <f>IF(全车数据表!K88="×",0,全车数据表!K88)</f>
        <v>28</v>
      </c>
      <c r="M87" s="246">
        <f>IF(全车数据表!L88="×",0,全车数据表!L88)</f>
        <v>35</v>
      </c>
      <c r="N87" s="246">
        <f>IF(全车数据表!M88="×",0,全车数据表!M88)</f>
        <v>0</v>
      </c>
      <c r="O87" s="246">
        <f>全车数据表!O88</f>
        <v>3997</v>
      </c>
      <c r="P87" s="246">
        <f>全车数据表!P88</f>
        <v>340.7</v>
      </c>
      <c r="Q87" s="246">
        <f>全车数据表!Q88</f>
        <v>76.56</v>
      </c>
      <c r="R87" s="246">
        <f>全车数据表!R88</f>
        <v>75.81</v>
      </c>
      <c r="S87" s="246">
        <f>全车数据表!S88</f>
        <v>59.69</v>
      </c>
      <c r="T87" s="246">
        <f>全车数据表!T88</f>
        <v>6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354</v>
      </c>
      <c r="AD87" s="246">
        <f>全车数据表!AX88</f>
        <v>0</v>
      </c>
      <c r="AE87" s="246">
        <f>全车数据表!AY88</f>
        <v>462</v>
      </c>
      <c r="AF87" s="246" t="str">
        <f>IF(全车数据表!AZ88="","",全车数据表!AZ88)</f>
        <v>通行证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>
        <f>IF(全车数据表!BV88="","",全车数据表!BV88)</f>
        <v>1</v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 t="str">
        <f>IF(全车数据表!CC88="","",全车数据表!CC88)</f>
        <v/>
      </c>
      <c r="AU87" s="246">
        <f>IF(全车数据表!CD88="","",全车数据表!CD88)</f>
        <v>1</v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兰博基尼 盖拉多</v>
      </c>
      <c r="BB87" s="246">
        <f>IF(全车数据表!AV88="","",全车数据表!AV88)</f>
        <v>48</v>
      </c>
      <c r="BC87" s="246">
        <f>IF(全车数据表!BF88="","",全车数据表!BF88)</f>
        <v>4174</v>
      </c>
      <c r="BD87" s="246">
        <f>IF(全车数据表!BG88="","",全车数据表!BG88)</f>
        <v>342.3</v>
      </c>
      <c r="BE87" s="246">
        <f>IF(全车数据表!BH88="","",全车数据表!BH88)</f>
        <v>77.5</v>
      </c>
      <c r="BF87" s="246">
        <f>IF(全车数据表!BI88="","",全车数据表!BI88)</f>
        <v>78.48</v>
      </c>
      <c r="BG87" s="246">
        <f>IF(全车数据表!BJ88="","",全车数据表!BJ88)</f>
        <v>61.921999999999997</v>
      </c>
    </row>
    <row r="88" spans="1:59">
      <c r="A88" s="246">
        <f>全车数据表!A89</f>
        <v>87</v>
      </c>
      <c r="B88" s="246" t="str">
        <f>全车数据表!B89</f>
        <v>Ferrari 296 GTB🔑</v>
      </c>
      <c r="C88" s="246" t="str">
        <f>IF(全车数据表!AQ89="","",全车数据表!AQ89)</f>
        <v>Ferrari</v>
      </c>
      <c r="D88" s="248" t="str">
        <f>全车数据表!AT89</f>
        <v>296</v>
      </c>
      <c r="E88" s="248" t="str">
        <f>全车数据表!AS89</f>
        <v>4.4</v>
      </c>
      <c r="F88" s="248" t="str">
        <f>全车数据表!C89</f>
        <v>296</v>
      </c>
      <c r="G88" s="246" t="str">
        <f>全车数据表!D89</f>
        <v>C</v>
      </c>
      <c r="H88" s="246">
        <f>LEN(全车数据表!E89)</f>
        <v>5</v>
      </c>
      <c r="I88" s="246" t="str">
        <f>IF(全车数据表!H89="×",0,全车数据表!H89)</f>
        <v>🔑</v>
      </c>
      <c r="J88" s="246">
        <f>IF(全车数据表!I89="×",0,全车数据表!I89)</f>
        <v>25</v>
      </c>
      <c r="K88" s="246">
        <f>IF(全车数据表!J89="×",0,全车数据表!J89)</f>
        <v>32</v>
      </c>
      <c r="L88" s="246">
        <f>IF(全车数据表!K89="×",0,全车数据表!K89)</f>
        <v>36</v>
      </c>
      <c r="M88" s="246">
        <f>IF(全车数据表!L89="×",0,全车数据表!L89)</f>
        <v>41</v>
      </c>
      <c r="N88" s="246">
        <f>IF(全车数据表!M89="×",0,全车数据表!M89)</f>
        <v>0</v>
      </c>
      <c r="O88" s="246">
        <f>全车数据表!O89</f>
        <v>4009</v>
      </c>
      <c r="P88" s="246">
        <f>全车数据表!P89</f>
        <v>341.6</v>
      </c>
      <c r="Q88" s="246">
        <f>全车数据表!Q89</f>
        <v>81.23</v>
      </c>
      <c r="R88" s="246">
        <f>全车数据表!R89</f>
        <v>65</v>
      </c>
      <c r="S88" s="246">
        <f>全车数据表!S89</f>
        <v>52.13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355</v>
      </c>
      <c r="AD88" s="246">
        <f>全车数据表!AX89</f>
        <v>0</v>
      </c>
      <c r="AE88" s="246">
        <f>全车数据表!AY89</f>
        <v>463</v>
      </c>
      <c r="AF88" s="246" t="str">
        <f>IF(全车数据表!AZ89="","",全车数据表!AZ89)</f>
        <v>大奖赛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>
        <f>IF(全车数据表!CA89="","",全车数据表!CA89)</f>
        <v>1</v>
      </c>
      <c r="AS88" s="246" t="str">
        <f>IF(全车数据表!CB89="","",全车数据表!CB89)</f>
        <v/>
      </c>
      <c r="AT88" s="246">
        <f>IF(全车数据表!CC89="","",全车数据表!CC89)</f>
        <v>1</v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法拉利</v>
      </c>
      <c r="BB88" s="246" t="str">
        <f>IF(全车数据表!AV89="","",全车数据表!AV89)</f>
        <v/>
      </c>
      <c r="BC88" s="246">
        <f>IF(全车数据表!BF89="","",全车数据表!BF89)</f>
        <v>4187</v>
      </c>
      <c r="BD88" s="246">
        <f>IF(全车数据表!BG89="","",全车数据表!BG89)</f>
        <v>342.8</v>
      </c>
      <c r="BE88" s="246">
        <f>IF(全车数据表!BH89="","",全车数据表!BH89)</f>
        <v>82</v>
      </c>
      <c r="BF88" s="246">
        <f>IF(全车数据表!BI89="","",全车数据表!BI89)</f>
        <v>67.25</v>
      </c>
      <c r="BG88" s="246">
        <f>IF(全车数据表!BJ89="","",全车数据表!BJ89)</f>
        <v>54.95</v>
      </c>
    </row>
    <row r="89" spans="1:59">
      <c r="A89" s="246">
        <f>全车数据表!A90</f>
        <v>88</v>
      </c>
      <c r="B89" s="246" t="str">
        <f>全车数据表!B90</f>
        <v>McLaren GT</v>
      </c>
      <c r="C89" s="246" t="str">
        <f>IF(全车数据表!AQ90="","",全车数据表!AQ90)</f>
        <v>McLaren</v>
      </c>
      <c r="D89" s="248" t="str">
        <f>全车数据表!AT90</f>
        <v>mclarengt</v>
      </c>
      <c r="E89" s="248" t="str">
        <f>全车数据表!AS90</f>
        <v>3.3</v>
      </c>
      <c r="F89" s="248" t="str">
        <f>全车数据表!C90</f>
        <v>迈凯伦GT</v>
      </c>
      <c r="G89" s="246" t="str">
        <f>全车数据表!D90</f>
        <v>C</v>
      </c>
      <c r="H89" s="246">
        <f>LEN(全车数据表!E90)</f>
        <v>5</v>
      </c>
      <c r="I89" s="246">
        <f>IF(全车数据表!H90="×",0,全车数据表!H90)</f>
        <v>35</v>
      </c>
      <c r="J89" s="246">
        <f>IF(全车数据表!I90="×",0,全车数据表!I90)</f>
        <v>15</v>
      </c>
      <c r="K89" s="246">
        <f>IF(全车数据表!J90="×",0,全车数据表!J90)</f>
        <v>21</v>
      </c>
      <c r="L89" s="246">
        <f>IF(全车数据表!K90="×",0,全车数据表!K90)</f>
        <v>28</v>
      </c>
      <c r="M89" s="246">
        <f>IF(全车数据表!L90="×",0,全车数据表!L90)</f>
        <v>35</v>
      </c>
      <c r="N89" s="246">
        <f>IF(全车数据表!M90="×",0,全车数据表!M90)</f>
        <v>0</v>
      </c>
      <c r="O89" s="246">
        <f>全车数据表!O90</f>
        <v>4022</v>
      </c>
      <c r="P89" s="246">
        <f>全车数据表!P90</f>
        <v>339.1</v>
      </c>
      <c r="Q89" s="246">
        <f>全车数据表!Q90</f>
        <v>80.98</v>
      </c>
      <c r="R89" s="246">
        <f>全车数据表!R90</f>
        <v>69.09</v>
      </c>
      <c r="S89" s="246">
        <f>全车数据表!S90</f>
        <v>57.31</v>
      </c>
      <c r="T89" s="246">
        <f>全车数据表!T90</f>
        <v>5.8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353</v>
      </c>
      <c r="AD89" s="246">
        <f>全车数据表!AX90</f>
        <v>0</v>
      </c>
      <c r="AE89" s="246">
        <f>全车数据表!AY90</f>
        <v>459</v>
      </c>
      <c r="AF89" s="246" t="str">
        <f>IF(全车数据表!AZ90="","",全车数据表!AZ90)</f>
        <v>护照寻车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>
        <f>IF(全车数据表!BU90="","",全车数据表!BU90)</f>
        <v>1</v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/>
      </c>
      <c r="BA89" s="246" t="str">
        <f>IF(全车数据表!CJ90="","",全车数据表!CJ90)</f>
        <v>迈凯伦</v>
      </c>
      <c r="BB89" s="246">
        <f>IF(全车数据表!AV90="","",全车数据表!AV90)</f>
        <v>46</v>
      </c>
      <c r="BC89" s="246">
        <f>IF(全车数据表!BF90="","",全车数据表!BF90)</f>
        <v>4200</v>
      </c>
      <c r="BD89" s="246">
        <f>IF(全车数据表!BG90="","",全车数据表!BG90)</f>
        <v>340.5</v>
      </c>
      <c r="BE89" s="246">
        <f>IF(全车数据表!BH90="","",全车数据表!BH90)</f>
        <v>82</v>
      </c>
      <c r="BF89" s="246">
        <f>IF(全车数据表!BI90="","",全车数据表!BI90)</f>
        <v>70.680000000000007</v>
      </c>
      <c r="BG89" s="246">
        <f>IF(全车数据表!BJ90="","",全车数据表!BJ90)</f>
        <v>59.68</v>
      </c>
    </row>
    <row r="90" spans="1:59">
      <c r="A90" s="246">
        <f>全车数据表!A91</f>
        <v>89</v>
      </c>
      <c r="B90" s="246" t="str">
        <f>全车数据表!B91</f>
        <v>Mercedes-Benz Mercedes-AMG GT Black Series🔑</v>
      </c>
      <c r="C90" s="246" t="str">
        <f>IF(全车数据表!AQ91="","",全车数据表!AQ91)</f>
        <v>Mercedes-Benz</v>
      </c>
      <c r="D90" s="248" t="str">
        <f>全车数据表!AT91</f>
        <v>mbbs</v>
      </c>
      <c r="E90" s="248" t="str">
        <f>全车数据表!AS91</f>
        <v>3.9</v>
      </c>
      <c r="F90" s="248" t="str">
        <f>全车数据表!C91</f>
        <v>梅奔BS</v>
      </c>
      <c r="G90" s="246" t="str">
        <f>全车数据表!D91</f>
        <v>C</v>
      </c>
      <c r="H90" s="246">
        <f>LEN(全车数据表!E91)</f>
        <v>5</v>
      </c>
      <c r="I90" s="246" t="str">
        <f>IF(全车数据表!H91="×",0,全车数据表!H91)</f>
        <v>🔑</v>
      </c>
      <c r="J90" s="246">
        <f>IF(全车数据表!I91="×",0,全车数据表!I91)</f>
        <v>25</v>
      </c>
      <c r="K90" s="246">
        <f>IF(全车数据表!J91="×",0,全车数据表!J91)</f>
        <v>32</v>
      </c>
      <c r="L90" s="246">
        <f>IF(全车数据表!K91="×",0,全车数据表!K91)</f>
        <v>36</v>
      </c>
      <c r="M90" s="246">
        <f>IF(全车数据表!L91="×",0,全车数据表!L91)</f>
        <v>41</v>
      </c>
      <c r="N90" s="246">
        <f>IF(全车数据表!M91="×",0,全车数据表!M91)</f>
        <v>0</v>
      </c>
      <c r="O90" s="246">
        <f>全车数据表!O91</f>
        <v>4048</v>
      </c>
      <c r="P90" s="246">
        <f>全车数据表!P91</f>
        <v>335.7</v>
      </c>
      <c r="Q90" s="246">
        <f>全车数据表!Q91</f>
        <v>81.790000000000006</v>
      </c>
      <c r="R90" s="246">
        <f>全车数据表!R91</f>
        <v>60.83</v>
      </c>
      <c r="S90" s="246">
        <f>全车数据表!S91</f>
        <v>67.41</v>
      </c>
      <c r="T90" s="246">
        <f>全车数据表!T91</f>
        <v>7.4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349</v>
      </c>
      <c r="AD90" s="246">
        <f>全车数据表!AX91</f>
        <v>0</v>
      </c>
      <c r="AE90" s="246">
        <f>全车数据表!AY91</f>
        <v>453</v>
      </c>
      <c r="AF90" s="246" t="str">
        <f>IF(全车数据表!AZ91="","",全车数据表!AZ91)</f>
        <v>大奖赛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>
        <f>IF(全车数据表!CA91="","",全车数据表!CA91)</f>
        <v>1</v>
      </c>
      <c r="AS90" s="246" t="str">
        <f>IF(全车数据表!CB91="","",全车数据表!CB91)</f>
        <v/>
      </c>
      <c r="AT90" s="246">
        <f>IF(全车数据表!CC91="","",全车数据表!CC91)</f>
        <v>1</v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 t="str">
        <f>IF(全车数据表!CI91="","",全车数据表!CI91)</f>
        <v/>
      </c>
      <c r="BA90" s="246" t="str">
        <f>IF(全车数据表!CJ91="","",全车数据表!CJ91)</f>
        <v>梅赛德斯 奔驰</v>
      </c>
      <c r="BB90" s="246" t="str">
        <f>IF(全车数据表!AV91="","",全车数据表!AV91)</f>
        <v/>
      </c>
      <c r="BC90" s="246">
        <f>IF(全车数据表!BF91="","",全车数据表!BF91)</f>
        <v>4226</v>
      </c>
      <c r="BD90" s="246">
        <f>IF(全车数据表!BG91="","",全车数据表!BG91)</f>
        <v>336.8</v>
      </c>
      <c r="BE90" s="246">
        <f>IF(全车数据表!BH91="","",全车数据表!BH91)</f>
        <v>82.9</v>
      </c>
      <c r="BF90" s="246">
        <f>IF(全车数据表!BI91="","",全车数据表!BI91)</f>
        <v>62.69</v>
      </c>
      <c r="BG90" s="246">
        <f>IF(全车数据表!BJ91="","",全车数据表!BJ91)</f>
        <v>69.13</v>
      </c>
    </row>
    <row r="91" spans="1:59">
      <c r="A91" s="246">
        <f>全车数据表!A92</f>
        <v>90</v>
      </c>
      <c r="B91" s="246" t="str">
        <f>全车数据表!B92</f>
        <v>Ferrari Daytona SP3🔑</v>
      </c>
      <c r="C91" s="246" t="str">
        <f>IF(全车数据表!AQ92="","",全车数据表!AQ92)</f>
        <v>Ferrari</v>
      </c>
      <c r="D91" s="248" t="str">
        <f>全车数据表!AT92</f>
        <v>daytonasp3</v>
      </c>
      <c r="E91" s="248" t="str">
        <f>全车数据表!AS92</f>
        <v>4.5</v>
      </c>
      <c r="F91" s="248" t="str">
        <f>全车数据表!C92</f>
        <v>戴通纳SP3</v>
      </c>
      <c r="G91" s="246" t="str">
        <f>全车数据表!D92</f>
        <v>C</v>
      </c>
      <c r="H91" s="246">
        <f>LEN(全车数据表!E92)</f>
        <v>5</v>
      </c>
      <c r="I91" s="246" t="str">
        <f>IF(全车数据表!H92="×",0,全车数据表!H92)</f>
        <v>🔑</v>
      </c>
      <c r="J91" s="246">
        <f>IF(全车数据表!I92="×",0,全车数据表!I92)</f>
        <v>25</v>
      </c>
      <c r="K91" s="246">
        <f>IF(全车数据表!J92="×",0,全车数据表!J92)</f>
        <v>32</v>
      </c>
      <c r="L91" s="246">
        <f>IF(全车数据表!K92="×",0,全车数据表!K92)</f>
        <v>36</v>
      </c>
      <c r="M91" s="246">
        <f>IF(全车数据表!L92="×",0,全车数据表!L92)</f>
        <v>41</v>
      </c>
      <c r="N91" s="246">
        <f>IF(全车数据表!M92="×",0,全车数据表!M92)</f>
        <v>0</v>
      </c>
      <c r="O91" s="246">
        <f>全车数据表!O92</f>
        <v>4073</v>
      </c>
      <c r="P91" s="246">
        <f>全车数据表!P92</f>
        <v>348.8</v>
      </c>
      <c r="Q91" s="246">
        <f>全车数据表!Q92</f>
        <v>80.459999999999994</v>
      </c>
      <c r="R91" s="246">
        <f>全车数据表!R92</f>
        <v>54.89</v>
      </c>
      <c r="S91" s="246">
        <f>全车数据表!S92</f>
        <v>60.3</v>
      </c>
      <c r="T91" s="246">
        <f>全车数据表!T92</f>
        <v>0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363</v>
      </c>
      <c r="AD91" s="246">
        <f>全车数据表!AX92</f>
        <v>0</v>
      </c>
      <c r="AE91" s="246">
        <f>全车数据表!AY92</f>
        <v>476</v>
      </c>
      <c r="AF91" s="246" t="str">
        <f>IF(全车数据表!AZ92="","",全车数据表!AZ92)</f>
        <v>大奖赛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>
        <f>IF(全车数据表!CA92="","",全车数据表!CA92)</f>
        <v>1</v>
      </c>
      <c r="AS91" s="246" t="str">
        <f>IF(全车数据表!CB92="","",全车数据表!CB92)</f>
        <v/>
      </c>
      <c r="AT91" s="246">
        <f>IF(全车数据表!CC92="","",全车数据表!CC92)</f>
        <v>1</v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法拉利</v>
      </c>
      <c r="BB91" s="246" t="str">
        <f>IF(全车数据表!AV92="","",全车数据表!AV92)</f>
        <v/>
      </c>
      <c r="BC91" s="246">
        <f>IF(全车数据表!BF92="","",全车数据表!BF92)</f>
        <v>4253</v>
      </c>
      <c r="BD91" s="246">
        <f>IF(全车数据表!BG92="","",全车数据表!BG92)</f>
        <v>349.7</v>
      </c>
      <c r="BE91" s="246">
        <f>IF(全车数据表!BH92="","",全车数据表!BH92)</f>
        <v>81.099999999999994</v>
      </c>
      <c r="BF91" s="246">
        <f>IF(全车数据表!BI92="","",全车数据表!BI92)</f>
        <v>56.77</v>
      </c>
      <c r="BG91" s="246">
        <f>IF(全车数据表!BJ92="","",全车数据表!BJ92)</f>
        <v>62.88</v>
      </c>
    </row>
    <row r="92" spans="1:59">
      <c r="A92" s="246">
        <f>全车数据表!A93</f>
        <v>91</v>
      </c>
      <c r="B92" s="246" t="str">
        <f>全车数据表!B93</f>
        <v>Porsche 911 GTS Coupe</v>
      </c>
      <c r="C92" s="246" t="str">
        <f>IF(全车数据表!AQ93="","",全车数据表!AQ93)</f>
        <v>Porsche</v>
      </c>
      <c r="D92" s="248" t="str">
        <f>全车数据表!AT93</f>
        <v>911</v>
      </c>
      <c r="E92" s="248" t="str">
        <f>全车数据表!AS93</f>
        <v>1.0</v>
      </c>
      <c r="F92" s="248">
        <f>全车数据表!C93</f>
        <v>911</v>
      </c>
      <c r="G92" s="246" t="str">
        <f>全车数据表!D93</f>
        <v>B</v>
      </c>
      <c r="H92" s="246">
        <f>LEN(全车数据表!E93)</f>
        <v>3</v>
      </c>
      <c r="I92" s="246">
        <f>IF(全车数据表!H93="×",0,全车数据表!H93)</f>
        <v>30</v>
      </c>
      <c r="J92" s="246">
        <f>IF(全车数据表!I93="×",0,全车数据表!I93)</f>
        <v>30</v>
      </c>
      <c r="K92" s="246">
        <f>IF(全车数据表!J93="×",0,全车数据表!J93)</f>
        <v>70</v>
      </c>
      <c r="L92" s="246">
        <f>IF(全车数据表!K93="×",0,全车数据表!K93)</f>
        <v>0</v>
      </c>
      <c r="M92" s="246">
        <f>IF(全车数据表!L93="×",0,全车数据表!L93)</f>
        <v>0</v>
      </c>
      <c r="N92" s="246">
        <f>IF(全车数据表!M93="×",0,全车数据表!M93)</f>
        <v>0</v>
      </c>
      <c r="O92" s="246">
        <f>全车数据表!O93</f>
        <v>2186</v>
      </c>
      <c r="P92" s="246">
        <f>全车数据表!P93</f>
        <v>328.8</v>
      </c>
      <c r="Q92" s="246">
        <f>全车数据表!Q93</f>
        <v>71.209999999999994</v>
      </c>
      <c r="R92" s="246">
        <f>全车数据表!R93</f>
        <v>45.84</v>
      </c>
      <c r="S92" s="246">
        <f>全车数据表!S93</f>
        <v>56.6</v>
      </c>
      <c r="T92" s="246">
        <f>全车数据表!T93</f>
        <v>5.9829999999999988</v>
      </c>
      <c r="U92" s="246">
        <f>全车数据表!AH93</f>
        <v>746960</v>
      </c>
      <c r="V92" s="246">
        <f>全车数据表!AI93</f>
        <v>15000</v>
      </c>
      <c r="W92" s="246">
        <f>全车数据表!AO93</f>
        <v>840000</v>
      </c>
      <c r="X92" s="246">
        <f>全车数据表!AP93</f>
        <v>1586960</v>
      </c>
      <c r="Y92" s="246">
        <f>全车数据表!AJ93</f>
        <v>6</v>
      </c>
      <c r="Z92" s="246">
        <f>全车数据表!AL93</f>
        <v>1</v>
      </c>
      <c r="AA92" s="246">
        <f>IF(全车数据表!AN93="×",0,全车数据表!AN93)</f>
        <v>1</v>
      </c>
      <c r="AB92" s="248" t="str">
        <f>全车数据表!AU93</f>
        <v>uncm</v>
      </c>
      <c r="AC92" s="246">
        <f>全车数据表!AW93</f>
        <v>342</v>
      </c>
      <c r="AD92" s="246">
        <f>全车数据表!AX93</f>
        <v>0</v>
      </c>
      <c r="AE92" s="246">
        <f>全车数据表!AY93</f>
        <v>441</v>
      </c>
      <c r="AF92" s="246" t="str">
        <f>IF(全车数据表!AZ93="","",全车数据表!AZ93)</f>
        <v>级别杯</v>
      </c>
      <c r="AG92" s="246">
        <f>IF(全车数据表!BP93="","",全车数据表!BP93)</f>
        <v>1</v>
      </c>
      <c r="AH92" s="246" t="str">
        <f>IF(全车数据表!BQ93="","",全车数据表!BQ93)</f>
        <v/>
      </c>
      <c r="AI92" s="246">
        <f>IF(全车数据表!BR93="","",全车数据表!BR93)</f>
        <v>1</v>
      </c>
      <c r="AJ92" s="246">
        <f>IF(全车数据表!BS93="","",全车数据表!BS93)</f>
        <v>1</v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>XBOX1款，ROG2款，抖音1款</v>
      </c>
      <c r="AW92" s="246">
        <f>IF(全车数据表!CF93="","",全车数据表!CF93)</f>
        <v>1</v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>
        <f>IF(全车数据表!CI93="","",全车数据表!CI93)</f>
        <v>1</v>
      </c>
      <c r="BA92" s="246" t="str">
        <f>IF(全车数据表!CJ93="","",全车数据表!CJ93)</f>
        <v>保时捷</v>
      </c>
      <c r="BB92" s="246">
        <f>IF(全车数据表!AV93="","",全车数据表!AV93)</f>
        <v>4</v>
      </c>
      <c r="BC92" s="246">
        <f>IF(全车数据表!BF93="","",全车数据表!BF93)</f>
        <v>2319</v>
      </c>
      <c r="BD92" s="246">
        <f>IF(全车数据表!BG93="","",全车数据表!BG93)</f>
        <v>331.2</v>
      </c>
      <c r="BE92" s="246">
        <f>IF(全车数据表!BH93="","",全车数据表!BH93)</f>
        <v>72.099999999999994</v>
      </c>
      <c r="BF92" s="246">
        <f>IF(全车数据表!BI93="","",全车数据表!BI93)</f>
        <v>46.510000000000005</v>
      </c>
      <c r="BG92" s="246">
        <f>IF(全车数据表!BJ93="","",全车数据表!BJ93)</f>
        <v>58.52</v>
      </c>
    </row>
    <row r="93" spans="1:59">
      <c r="A93" s="246">
        <f>全车数据表!A94</f>
        <v>92</v>
      </c>
      <c r="B93" s="246" t="str">
        <f>全车数据表!B94</f>
        <v>Aston Martin DB11</v>
      </c>
      <c r="C93" s="246" t="str">
        <f>IF(全车数据表!AQ94="","",全车数据表!AQ94)</f>
        <v>Aston Martin</v>
      </c>
      <c r="D93" s="248" t="str">
        <f>全车数据表!AT94</f>
        <v>db11</v>
      </c>
      <c r="E93" s="248" t="str">
        <f>全车数据表!AS94</f>
        <v>1.0</v>
      </c>
      <c r="F93" s="248" t="str">
        <f>全车数据表!C94</f>
        <v>DB11</v>
      </c>
      <c r="G93" s="246" t="str">
        <f>全车数据表!D94</f>
        <v>B</v>
      </c>
      <c r="H93" s="246">
        <f>LEN(全车数据表!E94)</f>
        <v>3</v>
      </c>
      <c r="I93" s="246">
        <f>IF(全车数据表!H94="×",0,全车数据表!H94)</f>
        <v>30</v>
      </c>
      <c r="J93" s="246">
        <f>IF(全车数据表!I94="×",0,全车数据表!I94)</f>
        <v>30</v>
      </c>
      <c r="K93" s="246">
        <f>IF(全车数据表!J94="×",0,全车数据表!J94)</f>
        <v>70</v>
      </c>
      <c r="L93" s="246">
        <f>IF(全车数据表!K94="×",0,全车数据表!K94)</f>
        <v>0</v>
      </c>
      <c r="M93" s="246">
        <f>IF(全车数据表!L94="×",0,全车数据表!L94)</f>
        <v>0</v>
      </c>
      <c r="N93" s="246">
        <f>IF(全车数据表!M94="×",0,全车数据表!M94)</f>
        <v>0</v>
      </c>
      <c r="O93" s="246">
        <f>全车数据表!O94</f>
        <v>2330</v>
      </c>
      <c r="P93" s="246">
        <f>全车数据表!P94</f>
        <v>340.6</v>
      </c>
      <c r="Q93" s="246">
        <f>全车数据表!Q94</f>
        <v>74.2</v>
      </c>
      <c r="R93" s="246">
        <f>全车数据表!R94</f>
        <v>43.21</v>
      </c>
      <c r="S93" s="246">
        <f>全车数据表!S94</f>
        <v>55.4</v>
      </c>
      <c r="T93" s="246">
        <f>全车数据表!T94</f>
        <v>5.6660000000000004</v>
      </c>
      <c r="U93" s="246">
        <f>全车数据表!AH94</f>
        <v>746960</v>
      </c>
      <c r="V93" s="246">
        <f>全车数据表!AI94</f>
        <v>15000</v>
      </c>
      <c r="W93" s="246">
        <f>全车数据表!AO94</f>
        <v>840000</v>
      </c>
      <c r="X93" s="246">
        <f>全车数据表!AP94</f>
        <v>1586960</v>
      </c>
      <c r="Y93" s="246">
        <f>全车数据表!AJ94</f>
        <v>6</v>
      </c>
      <c r="Z93" s="246">
        <f>全车数据表!AL94</f>
        <v>1</v>
      </c>
      <c r="AA93" s="246">
        <f>IF(全车数据表!AN94="×",0,全车数据表!AN94)</f>
        <v>1</v>
      </c>
      <c r="AB93" s="248" t="str">
        <f>全车数据表!AU94</f>
        <v>uncm</v>
      </c>
      <c r="AC93" s="246">
        <f>全车数据表!AW94</f>
        <v>354</v>
      </c>
      <c r="AD93" s="246">
        <f>全车数据表!AX94</f>
        <v>0</v>
      </c>
      <c r="AE93" s="246">
        <f>全车数据表!AY94</f>
        <v>462</v>
      </c>
      <c r="AF93" s="246" t="str">
        <f>IF(全车数据表!AZ94="","",全车数据表!AZ94)</f>
        <v>级别杯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>
        <f>IF(全车数据表!BR94="","",全车数据表!BR94)</f>
        <v>1</v>
      </c>
      <c r="AJ93" s="246">
        <f>IF(全车数据表!BS94="","",全车数据表!BS94)</f>
        <v>1</v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>
        <f>IF(全车数据表!CI94="","",全车数据表!CI94)</f>
        <v>1</v>
      </c>
      <c r="BA93" s="246" t="str">
        <f>IF(全车数据表!CJ94="","",全车数据表!CJ94)</f>
        <v>阿斯顿马丁</v>
      </c>
      <c r="BB93" s="246">
        <f>IF(全车数据表!AV94="","",全车数据表!AV94)</f>
        <v>5</v>
      </c>
      <c r="BC93" s="246" t="str">
        <f>IF(全车数据表!BF94="","",全车数据表!BF94)</f>
        <v/>
      </c>
      <c r="BD93" s="246" t="str">
        <f>IF(全车数据表!BG94="","",全车数据表!BG94)</f>
        <v/>
      </c>
      <c r="BE93" s="246" t="str">
        <f>IF(全车数据表!BH94="","",全车数据表!BH94)</f>
        <v/>
      </c>
      <c r="BF93" s="246" t="str">
        <f>IF(全车数据表!BI94="","",全车数据表!BI94)</f>
        <v/>
      </c>
      <c r="BG93" s="246" t="str">
        <f>IF(全车数据表!BJ94="","",全车数据表!BJ94)</f>
        <v/>
      </c>
    </row>
    <row r="94" spans="1:59">
      <c r="A94" s="246">
        <f>全车数据表!A95</f>
        <v>93</v>
      </c>
      <c r="B94" s="246" t="str">
        <f>全车数据表!B95</f>
        <v>Jaguar F-type SVR</v>
      </c>
      <c r="C94" s="246" t="str">
        <f>IF(全车数据表!AQ95="","",全车数据表!AQ95)</f>
        <v>Jaguar</v>
      </c>
      <c r="D94" s="248" t="str">
        <f>全车数据表!AT95</f>
        <v>svr</v>
      </c>
      <c r="E94" s="248" t="str">
        <f>全车数据表!AS95</f>
        <v>1.0</v>
      </c>
      <c r="F94" s="248" t="str">
        <f>全车数据表!C95</f>
        <v>捷豹</v>
      </c>
      <c r="G94" s="246" t="str">
        <f>全车数据表!D95</f>
        <v>B</v>
      </c>
      <c r="H94" s="246">
        <f>LEN(全车数据表!E95)</f>
        <v>4</v>
      </c>
      <c r="I94" s="246">
        <f>IF(全车数据表!H95="×",0,全车数据表!H95)</f>
        <v>30</v>
      </c>
      <c r="J94" s="246">
        <f>IF(全车数据表!I95="×",0,全车数据表!I95)</f>
        <v>18</v>
      </c>
      <c r="K94" s="246">
        <f>IF(全车数据表!J95="×",0,全车数据表!J95)</f>
        <v>24</v>
      </c>
      <c r="L94" s="246">
        <f>IF(全车数据表!K95="×",0,全车数据表!K95)</f>
        <v>36</v>
      </c>
      <c r="M94" s="246">
        <f>IF(全车数据表!L95="×",0,全车数据表!L95)</f>
        <v>0</v>
      </c>
      <c r="N94" s="246">
        <f>IF(全车数据表!M95="×",0,全车数据表!M95)</f>
        <v>0</v>
      </c>
      <c r="O94" s="246">
        <f>全车数据表!O95</f>
        <v>2500</v>
      </c>
      <c r="P94" s="246">
        <f>全车数据表!P95</f>
        <v>341</v>
      </c>
      <c r="Q94" s="246">
        <f>全车数据表!Q95</f>
        <v>75.55</v>
      </c>
      <c r="R94" s="246">
        <f>全车数据表!R95</f>
        <v>49.28</v>
      </c>
      <c r="S94" s="246">
        <f>全车数据表!S95</f>
        <v>50.12</v>
      </c>
      <c r="T94" s="246">
        <f>全车数据表!T95</f>
        <v>5.1660000000000004</v>
      </c>
      <c r="U94" s="246">
        <f>全车数据表!AH95</f>
        <v>1656720</v>
      </c>
      <c r="V94" s="246">
        <f>全车数据表!AI95</f>
        <v>20000</v>
      </c>
      <c r="W94" s="246">
        <f>全车数据表!AO95</f>
        <v>2080000</v>
      </c>
      <c r="X94" s="246">
        <f>全车数据表!AP95</f>
        <v>3736720</v>
      </c>
      <c r="Y94" s="246">
        <f>全车数据表!AJ95</f>
        <v>6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rare</v>
      </c>
      <c r="AC94" s="246">
        <f>全车数据表!AW95</f>
        <v>355</v>
      </c>
      <c r="AD94" s="246">
        <f>全车数据表!AX95</f>
        <v>0</v>
      </c>
      <c r="AE94" s="246">
        <f>全车数据表!AY95</f>
        <v>462</v>
      </c>
      <c r="AF94" s="246" t="str">
        <f>IF(全车数据表!AZ95="","",全车数据表!AZ95)</f>
        <v>级别杯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>
        <f>IF(全车数据表!BR95="","",全车数据表!BR95)</f>
        <v>1</v>
      </c>
      <c r="AJ94" s="246">
        <f>IF(全车数据表!BS95="","",全车数据表!BS95)</f>
        <v>1</v>
      </c>
      <c r="AK94" s="246" t="str">
        <f>IF(全车数据表!BT95="","",全车数据表!BT95)</f>
        <v/>
      </c>
      <c r="AL94" s="246">
        <f>IF(全车数据表!BU95="","",全车数据表!BU95)</f>
        <v>1</v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>
        <f>IF(全车数据表!CI95="","",全车数据表!CI95)</f>
        <v>1</v>
      </c>
      <c r="BA94" s="246" t="str">
        <f>IF(全车数据表!CJ95="","",全车数据表!CJ95)</f>
        <v>捷豹</v>
      </c>
      <c r="BB94" s="246">
        <f>IF(全车数据表!AV95="","",全车数据表!AV95)</f>
        <v>5</v>
      </c>
      <c r="BC94" s="246">
        <f>IF(全车数据表!BF95="","",全车数据表!BF95)</f>
        <v>2623</v>
      </c>
      <c r="BD94" s="246">
        <f>IF(全车数据表!BG95="","",全车数据表!BG95)</f>
        <v>343.2</v>
      </c>
      <c r="BE94" s="246">
        <f>IF(全车数据表!BH95="","",全车数据表!BH95)</f>
        <v>76.599999999999994</v>
      </c>
      <c r="BF94" s="246">
        <f>IF(全车数据表!BI95="","",全车数据表!BI95)</f>
        <v>49.980000000000004</v>
      </c>
      <c r="BG94" s="246">
        <f>IF(全车数据表!BJ95="","",全车数据表!BJ95)</f>
        <v>50.12</v>
      </c>
    </row>
    <row r="95" spans="1:59">
      <c r="A95" s="246">
        <f>全车数据表!A96</f>
        <v>94</v>
      </c>
      <c r="B95" s="246" t="str">
        <f>全车数据表!B96</f>
        <v>Ferrari F50</v>
      </c>
      <c r="C95" s="246" t="str">
        <f>IF(全车数据表!AQ96="","",全车数据表!AQ96)</f>
        <v>Ferrari</v>
      </c>
      <c r="D95" s="248" t="str">
        <f>全车数据表!AT96</f>
        <v>f50</v>
      </c>
      <c r="E95" s="248" t="str">
        <f>全车数据表!AS96</f>
        <v>3.9</v>
      </c>
      <c r="F95" s="248" t="str">
        <f>全车数据表!C96</f>
        <v>F50</v>
      </c>
      <c r="G95" s="246" t="str">
        <f>全车数据表!D96</f>
        <v>B</v>
      </c>
      <c r="H95" s="246">
        <f>LEN(全车数据表!E96)</f>
        <v>4</v>
      </c>
      <c r="I95" s="246">
        <f>IF(全车数据表!H96="×",0,全车数据表!H96)</f>
        <v>55</v>
      </c>
      <c r="J95" s="246">
        <f>IF(全车数据表!I96="×",0,全车数据表!I96)</f>
        <v>35</v>
      </c>
      <c r="K95" s="246">
        <f>IF(全车数据表!J96="×",0,全车数据表!J96)</f>
        <v>44</v>
      </c>
      <c r="L95" s="246">
        <f>IF(全车数据表!K96="×",0,全车数据表!K96)</f>
        <v>54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2576</v>
      </c>
      <c r="P95" s="246">
        <f>全车数据表!P96</f>
        <v>338.9</v>
      </c>
      <c r="Q95" s="246">
        <f>全车数据表!Q96</f>
        <v>73.849999999999994</v>
      </c>
      <c r="R95" s="246">
        <f>全车数据表!R96</f>
        <v>43.52</v>
      </c>
      <c r="S95" s="246">
        <f>全车数据表!S96</f>
        <v>61.42</v>
      </c>
      <c r="T95" s="246">
        <f>全车数据表!T96</f>
        <v>0</v>
      </c>
      <c r="U95" s="246">
        <f>全车数据表!AH96</f>
        <v>3312600</v>
      </c>
      <c r="V95" s="246">
        <f>全车数据表!AI96</f>
        <v>40000</v>
      </c>
      <c r="W95" s="246">
        <f>全车数据表!AO96</f>
        <v>4160000</v>
      </c>
      <c r="X95" s="246">
        <f>全车数据表!AP96</f>
        <v>7472600</v>
      </c>
      <c r="Y95" s="246">
        <f>全车数据表!AJ96</f>
        <v>6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rare</v>
      </c>
      <c r="AC95" s="246">
        <f>全车数据表!AW96</f>
        <v>353</v>
      </c>
      <c r="AD95" s="246">
        <f>全车数据表!AX96</f>
        <v>0</v>
      </c>
      <c r="AE95" s="246">
        <f>全车数据表!AY96</f>
        <v>459</v>
      </c>
      <c r="AF95" s="246" t="str">
        <f>IF(全车数据表!AZ96="","",全车数据表!AZ96)</f>
        <v>通行证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>
        <f>IF(全车数据表!BV96="","",全车数据表!BV96)</f>
        <v>1</v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法拉利</v>
      </c>
      <c r="BB95" s="246" t="str">
        <f>IF(全车数据表!AV96="","",全车数据表!AV96)</f>
        <v/>
      </c>
      <c r="BC95" s="246">
        <f>IF(全车数据表!BF96="","",全车数据表!BF96)</f>
        <v>2702</v>
      </c>
      <c r="BD95" s="246">
        <f>IF(全车数据表!BG96="","",全车数据表!BG96)</f>
        <v>340.5</v>
      </c>
      <c r="BE95" s="246">
        <f>IF(全车数据表!BH96="","",全车数据表!BH96)</f>
        <v>74.8</v>
      </c>
      <c r="BF95" s="246">
        <f>IF(全车数据表!BI96="","",全车数据表!BI96)</f>
        <v>44.440000000000005</v>
      </c>
      <c r="BG95" s="246">
        <f>IF(全车数据表!BJ96="","",全车数据表!BJ96)</f>
        <v>63.68</v>
      </c>
    </row>
    <row r="96" spans="1:59">
      <c r="A96" s="246">
        <f>全车数据表!A97</f>
        <v>95</v>
      </c>
      <c r="B96" s="246" t="str">
        <f>全车数据表!B97</f>
        <v>Exotic Rides W70</v>
      </c>
      <c r="C96" s="246" t="str">
        <f>IF(全车数据表!AQ97="","",全车数据表!AQ97)</f>
        <v>Exotic Rides</v>
      </c>
      <c r="D96" s="248" t="str">
        <f>全车数据表!AT97</f>
        <v>w70</v>
      </c>
      <c r="E96" s="248" t="str">
        <f>全车数据表!AS97</f>
        <v>1.0</v>
      </c>
      <c r="F96" s="248" t="str">
        <f>全车数据表!C97</f>
        <v>W70</v>
      </c>
      <c r="G96" s="246" t="str">
        <f>全车数据表!D97</f>
        <v>B</v>
      </c>
      <c r="H96" s="246">
        <f>LEN(全车数据表!E97)</f>
        <v>3</v>
      </c>
      <c r="I96" s="246">
        <f>IF(全车数据表!H97="×",0,全车数据表!H97)</f>
        <v>40</v>
      </c>
      <c r="J96" s="246">
        <f>IF(全车数据表!I97="×",0,全车数据表!I97)</f>
        <v>30</v>
      </c>
      <c r="K96" s="246">
        <f>IF(全车数据表!J97="×",0,全车数据表!J97)</f>
        <v>70</v>
      </c>
      <c r="L96" s="246">
        <f>IF(全车数据表!K97="×",0,全车数据表!K97)</f>
        <v>0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2633</v>
      </c>
      <c r="P96" s="246">
        <f>全车数据表!P97</f>
        <v>329.7</v>
      </c>
      <c r="Q96" s="246">
        <f>全车数据表!Q97</f>
        <v>80.209999999999994</v>
      </c>
      <c r="R96" s="246">
        <f>全车数据表!R97</f>
        <v>45.2</v>
      </c>
      <c r="S96" s="246">
        <f>全车数据表!S97</f>
        <v>56.71</v>
      </c>
      <c r="T96" s="246">
        <f>全车数据表!T97</f>
        <v>5.9659999999999993</v>
      </c>
      <c r="U96" s="246">
        <f>全车数据表!AH97</f>
        <v>746960</v>
      </c>
      <c r="V96" s="246">
        <f>全车数据表!AI97</f>
        <v>15000</v>
      </c>
      <c r="W96" s="246">
        <f>全车数据表!AO97</f>
        <v>840000</v>
      </c>
      <c r="X96" s="246">
        <f>全车数据表!AP97</f>
        <v>1586960</v>
      </c>
      <c r="Y96" s="246">
        <f>全车数据表!AJ97</f>
        <v>6</v>
      </c>
      <c r="Z96" s="246">
        <f>全车数据表!AL97</f>
        <v>1</v>
      </c>
      <c r="AA96" s="246">
        <f>IF(全车数据表!AN97="×",0,全车数据表!AN97)</f>
        <v>1</v>
      </c>
      <c r="AB96" s="248" t="str">
        <f>全车数据表!AU97</f>
        <v>uncm</v>
      </c>
      <c r="AC96" s="246">
        <f>全车数据表!AW97</f>
        <v>342</v>
      </c>
      <c r="AD96" s="246">
        <f>全车数据表!AX97</f>
        <v>0</v>
      </c>
      <c r="AE96" s="246">
        <f>全车数据表!AY97</f>
        <v>441</v>
      </c>
      <c r="AF96" s="246" t="str">
        <f>IF(全车数据表!AZ97="","",全车数据表!AZ97)</f>
        <v>级别杯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>
        <f>IF(全车数据表!BR97="","",全车数据表!BR97)</f>
        <v>1</v>
      </c>
      <c r="AJ96" s="246">
        <f>IF(全车数据表!BS97="","",全车数据表!BS97)</f>
        <v>1</v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>
        <f>IF(全车数据表!CI97="","",全车数据表!CI97)</f>
        <v>1</v>
      </c>
      <c r="BA96" s="246" t="str">
        <f>IF(全车数据表!CJ97="","",全车数据表!CJ97)</f>
        <v>er</v>
      </c>
      <c r="BB96" s="246">
        <f>IF(全车数据表!AV97="","",全车数据表!AV97)</f>
        <v>6</v>
      </c>
      <c r="BC96" s="246" t="str">
        <f>IF(全车数据表!BF97="","",全车数据表!BF97)</f>
        <v/>
      </c>
      <c r="BD96" s="246" t="str">
        <f>IF(全车数据表!BG97="","",全车数据表!BG97)</f>
        <v/>
      </c>
      <c r="BE96" s="246" t="str">
        <f>IF(全车数据表!BH97="","",全车数据表!BH97)</f>
        <v/>
      </c>
      <c r="BF96" s="246" t="str">
        <f>IF(全车数据表!BI97="","",全车数据表!BI97)</f>
        <v/>
      </c>
      <c r="BG96" s="246" t="str">
        <f>IF(全车数据表!BJ97="","",全车数据表!BJ97)</f>
        <v/>
      </c>
    </row>
    <row r="97" spans="1:59">
      <c r="A97" s="246">
        <f>全车数据表!A98</f>
        <v>96</v>
      </c>
      <c r="B97" s="246" t="str">
        <f>全车数据表!B98</f>
        <v>Porsche 911 GT1 Evolution</v>
      </c>
      <c r="C97" s="246" t="str">
        <f>IF(全车数据表!AQ98="","",全车数据表!AQ98)</f>
        <v>Porsche</v>
      </c>
      <c r="D97" s="248" t="str">
        <f>全车数据表!AT98</f>
        <v>911gt1</v>
      </c>
      <c r="E97" s="248" t="str">
        <f>全车数据表!AS98</f>
        <v>2.1</v>
      </c>
      <c r="F97" s="248" t="str">
        <f>全车数据表!C98</f>
        <v>911GT1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55</v>
      </c>
      <c r="J97" s="246">
        <f>IF(全车数据表!I98="×",0,全车数据表!I98)</f>
        <v>35</v>
      </c>
      <c r="K97" s="246">
        <f>IF(全车数据表!J98="×",0,全车数据表!J98)</f>
        <v>44</v>
      </c>
      <c r="L97" s="246">
        <f>IF(全车数据表!K98="×",0,全车数据表!K98)</f>
        <v>54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2735</v>
      </c>
      <c r="P97" s="246">
        <f>全车数据表!P98</f>
        <v>329.8</v>
      </c>
      <c r="Q97" s="246">
        <f>全车数据表!Q98</f>
        <v>75.150000000000006</v>
      </c>
      <c r="R97" s="246">
        <f>全车数据表!R98</f>
        <v>53.7</v>
      </c>
      <c r="S97" s="246">
        <f>全车数据表!S98</f>
        <v>68.88</v>
      </c>
      <c r="T97" s="246">
        <f>全车数据表!T98</f>
        <v>7.95</v>
      </c>
      <c r="U97" s="246">
        <f>全车数据表!AH98</f>
        <v>3312600</v>
      </c>
      <c r="V97" s="246">
        <f>全车数据表!AI98</f>
        <v>40000</v>
      </c>
      <c r="W97" s="246">
        <f>全车数据表!AO98</f>
        <v>4160000</v>
      </c>
      <c r="X97" s="246">
        <f>全车数据表!AP98</f>
        <v>7472600</v>
      </c>
      <c r="Y97" s="246">
        <f>全车数据表!AJ98</f>
        <v>6</v>
      </c>
      <c r="Z97" s="246">
        <f>全车数据表!AL98</f>
        <v>4</v>
      </c>
      <c r="AA97" s="246">
        <f>IF(全车数据表!AN98="×",0,全车数据表!AN98)</f>
        <v>2</v>
      </c>
      <c r="AB97" s="248" t="str">
        <f>全车数据表!AU98</f>
        <v>rare</v>
      </c>
      <c r="AC97" s="246">
        <f>全车数据表!AW98</f>
        <v>343</v>
      </c>
      <c r="AD97" s="246">
        <f>全车数据表!AX98</f>
        <v>0</v>
      </c>
      <c r="AE97" s="246">
        <f>全车数据表!AY98</f>
        <v>443</v>
      </c>
      <c r="AF97" s="246" t="str">
        <f>IF(全车数据表!AZ98="","",全车数据表!AZ98)</f>
        <v>寻车</v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>
        <f>IF(全车数据表!BU98="","",全车数据表!BU98)</f>
        <v>1</v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/>
      </c>
      <c r="BA97" s="246" t="str">
        <f>IF(全车数据表!CJ98="","",全车数据表!CJ98)</f>
        <v>保时捷</v>
      </c>
      <c r="BB97" s="246">
        <f>IF(全车数据表!AV98="","",全车数据表!AV98)</f>
        <v>44</v>
      </c>
      <c r="BC97" s="246">
        <f>IF(全车数据表!BF98="","",全车数据表!BF98)</f>
        <v>2866</v>
      </c>
      <c r="BD97" s="246">
        <f>IF(全车数据表!BG98="","",全车数据表!BG98)</f>
        <v>332.1</v>
      </c>
      <c r="BE97" s="246">
        <f>IF(全车数据表!BH98="","",全车数据表!BH98)</f>
        <v>76.150000000000006</v>
      </c>
      <c r="BF97" s="246">
        <f>IF(全车数据表!BI98="","",全车数据表!BI98)</f>
        <v>54.71</v>
      </c>
      <c r="BG97" s="246">
        <f>IF(全车数据表!BJ98="","",全车数据表!BJ98)</f>
        <v>70.42</v>
      </c>
    </row>
    <row r="98" spans="1:59">
      <c r="A98" s="246">
        <f>全车数据表!A99</f>
        <v>97</v>
      </c>
      <c r="B98" s="246" t="str">
        <f>全车数据表!B99</f>
        <v>Ford GT</v>
      </c>
      <c r="C98" s="246" t="str">
        <f>IF(全车数据表!AQ99="","",全车数据表!AQ99)</f>
        <v>Ford</v>
      </c>
      <c r="D98" s="248" t="str">
        <f>全车数据表!AT99</f>
        <v>fordgt</v>
      </c>
      <c r="E98" s="248" t="str">
        <f>全车数据表!AS99</f>
        <v>1.0</v>
      </c>
      <c r="F98" s="248" t="str">
        <f>全车数据表!C99</f>
        <v>福特GT</v>
      </c>
      <c r="G98" s="246" t="str">
        <f>全车数据表!D99</f>
        <v>B</v>
      </c>
      <c r="H98" s="246">
        <f>LEN(全车数据表!E99)</f>
        <v>4</v>
      </c>
      <c r="I98" s="246">
        <f>IF(全车数据表!H99="×",0,全车数据表!H99)</f>
        <v>35</v>
      </c>
      <c r="J98" s="246">
        <f>IF(全车数据表!I99="×",0,全车数据表!I99)</f>
        <v>18</v>
      </c>
      <c r="K98" s="246">
        <f>IF(全车数据表!J99="×",0,全车数据表!J99)</f>
        <v>24</v>
      </c>
      <c r="L98" s="246">
        <f>IF(全车数据表!K99="×",0,全车数据表!K99)</f>
        <v>36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2816</v>
      </c>
      <c r="P98" s="246">
        <f>全车数据表!P99</f>
        <v>362.8</v>
      </c>
      <c r="Q98" s="246">
        <f>全车数据表!Q99</f>
        <v>79.150000000000006</v>
      </c>
      <c r="R98" s="246">
        <f>全车数据表!R99</f>
        <v>34.36</v>
      </c>
      <c r="S98" s="246">
        <f>全车数据表!S99</f>
        <v>54.49</v>
      </c>
      <c r="T98" s="246">
        <f>全车数据表!T99</f>
        <v>5.35</v>
      </c>
      <c r="U98" s="246">
        <f>全车数据表!AH99</f>
        <v>1656720</v>
      </c>
      <c r="V98" s="246">
        <f>全车数据表!AI99</f>
        <v>20000</v>
      </c>
      <c r="W98" s="246">
        <f>全车数据表!AO99</f>
        <v>2080000</v>
      </c>
      <c r="X98" s="246">
        <f>全车数据表!AP99</f>
        <v>3736720</v>
      </c>
      <c r="Y98" s="246">
        <f>全车数据表!AJ99</f>
        <v>6</v>
      </c>
      <c r="Z98" s="246">
        <f>全车数据表!AL99</f>
        <v>4</v>
      </c>
      <c r="AA98" s="246">
        <f>IF(全车数据表!AN99="×",0,全车数据表!AN99)</f>
        <v>2</v>
      </c>
      <c r="AB98" s="248" t="str">
        <f>全车数据表!AU99</f>
        <v>rare</v>
      </c>
      <c r="AC98" s="246">
        <f>全车数据表!AW99</f>
        <v>377</v>
      </c>
      <c r="AD98" s="246">
        <f>全车数据表!AX99</f>
        <v>0</v>
      </c>
      <c r="AE98" s="246">
        <f>全车数据表!AY99</f>
        <v>500</v>
      </c>
      <c r="AF98" s="246" t="str">
        <f>IF(全车数据表!AZ99="","",全车数据表!AZ99)</f>
        <v>级别杯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>
        <f>IF(全车数据表!BR99="","",全车数据表!BR99)</f>
        <v>1</v>
      </c>
      <c r="AJ98" s="246">
        <f>IF(全车数据表!BS99="","",全车数据表!BS99)</f>
        <v>1</v>
      </c>
      <c r="AK98" s="246" t="str">
        <f>IF(全车数据表!BT99="","",全车数据表!BT99)</f>
        <v/>
      </c>
      <c r="AL98" s="246">
        <f>IF(全车数据表!BU99="","",全车数据表!BU99)</f>
        <v>1</v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>
        <f>IF(全车数据表!CI99="","",全车数据表!CI99)</f>
        <v>1</v>
      </c>
      <c r="BA98" s="246" t="str">
        <f>IF(全车数据表!CJ99="","",全车数据表!CJ99)</f>
        <v>福特 极速是爹</v>
      </c>
      <c r="BB98" s="246">
        <f>IF(全车数据表!AV99="","",全车数据表!AV99)</f>
        <v>7</v>
      </c>
      <c r="BC98" s="246">
        <f>IF(全车数据表!BF99="","",全车数据表!BF99)</f>
        <v>2950</v>
      </c>
      <c r="BD98" s="246">
        <f>IF(全车数据表!BG99="","",全车数据表!BG99)</f>
        <v>364.5</v>
      </c>
      <c r="BE98" s="246">
        <f>IF(全车数据表!BH99="","",全车数据表!BH99)</f>
        <v>80.2</v>
      </c>
      <c r="BF98" s="246">
        <f>IF(全车数据表!BI99="","",全车数据表!BI99)</f>
        <v>34.880000000000003</v>
      </c>
      <c r="BG98" s="246">
        <f>IF(全车数据表!BJ99="","",全车数据表!BJ99)</f>
        <v>56.4</v>
      </c>
    </row>
    <row r="99" spans="1:59">
      <c r="A99" s="246">
        <f>全车数据表!A100</f>
        <v>98</v>
      </c>
      <c r="B99" s="246" t="str">
        <f>全车数据表!B100</f>
        <v>Lamborghini Asterion</v>
      </c>
      <c r="C99" s="246" t="str">
        <f>IF(全车数据表!AQ100="","",全车数据表!AQ100)</f>
        <v>Lamborghini</v>
      </c>
      <c r="D99" s="248" t="str">
        <f>全车数据表!AT100</f>
        <v>asterion</v>
      </c>
      <c r="E99" s="248" t="str">
        <f>全车数据表!AS100</f>
        <v>1.0</v>
      </c>
      <c r="F99" s="248" t="str">
        <f>全车数据表!C100</f>
        <v>蓝牛</v>
      </c>
      <c r="G99" s="246" t="str">
        <f>全车数据表!D100</f>
        <v>B</v>
      </c>
      <c r="H99" s="246">
        <f>LEN(全车数据表!E100)</f>
        <v>4</v>
      </c>
      <c r="I99" s="246">
        <f>IF(全车数据表!H100="×",0,全车数据表!H100)</f>
        <v>40</v>
      </c>
      <c r="J99" s="246">
        <f>IF(全车数据表!I100="×",0,全车数据表!I100)</f>
        <v>18</v>
      </c>
      <c r="K99" s="246">
        <f>IF(全车数据表!J100="×",0,全车数据表!J100)</f>
        <v>24</v>
      </c>
      <c r="L99" s="246">
        <f>IF(全车数据表!K100="×",0,全车数据表!K100)</f>
        <v>36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2983</v>
      </c>
      <c r="P99" s="246">
        <f>全车数据表!P100</f>
        <v>336.6</v>
      </c>
      <c r="Q99" s="246">
        <f>全车数据表!Q100</f>
        <v>81.05</v>
      </c>
      <c r="R99" s="246">
        <f>全车数据表!R100</f>
        <v>45.56</v>
      </c>
      <c r="S99" s="246">
        <f>全车数据表!S100</f>
        <v>68.209999999999994</v>
      </c>
      <c r="T99" s="246">
        <f>全车数据表!T100</f>
        <v>7.6159999999999997</v>
      </c>
      <c r="U99" s="246">
        <f>全车数据表!AH100</f>
        <v>1656720</v>
      </c>
      <c r="V99" s="246">
        <f>全车数据表!AI100</f>
        <v>20000</v>
      </c>
      <c r="W99" s="246">
        <f>全车数据表!AO100</f>
        <v>2080000</v>
      </c>
      <c r="X99" s="246">
        <f>全车数据表!AP100</f>
        <v>3736720</v>
      </c>
      <c r="Y99" s="246">
        <f>全车数据表!AJ100</f>
        <v>6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rare</v>
      </c>
      <c r="AC99" s="246">
        <f>全车数据表!AW100</f>
        <v>350</v>
      </c>
      <c r="AD99" s="246">
        <f>全车数据表!AX100</f>
        <v>0</v>
      </c>
      <c r="AE99" s="246">
        <f>全车数据表!AY100</f>
        <v>455</v>
      </c>
      <c r="AF99" s="246" t="str">
        <f>IF(全车数据表!AZ100="","",全车数据表!AZ100)</f>
        <v>每日任务</v>
      </c>
      <c r="AG99" s="246" t="str">
        <f>IF(全车数据表!BP100="","",全车数据表!BP100)</f>
        <v/>
      </c>
      <c r="AH99" s="246">
        <f>IF(全车数据表!BQ100="","",全车数据表!BQ100)</f>
        <v>1</v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>
        <f>IF(全车数据表!CF100="","",全车数据表!CF100)</f>
        <v>1</v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/>
      </c>
      <c r="BA99" s="246" t="str">
        <f>IF(全车数据表!CJ100="","",全车数据表!CJ100)</f>
        <v>蓝牛 牛A 兰博基尼</v>
      </c>
      <c r="BB99" s="246" t="str">
        <f>IF(全车数据表!AV100="","",全车数据表!AV100)</f>
        <v/>
      </c>
      <c r="BC99" s="246">
        <f>IF(全车数据表!BF100="","",全车数据表!BF100)</f>
        <v>3122</v>
      </c>
      <c r="BD99" s="246">
        <f>IF(全车数据表!BG100="","",全车数据表!BG100)</f>
        <v>338.6</v>
      </c>
      <c r="BE99" s="246">
        <f>IF(全车数据表!BH100="","",全车数据表!BH100)</f>
        <v>82</v>
      </c>
      <c r="BF99" s="246">
        <f>IF(全车数据表!BI100="","",全车数据表!BI100)</f>
        <v>46.510000000000005</v>
      </c>
      <c r="BG99" s="246">
        <f>IF(全车数据表!BJ100="","",全车数据表!BJ100)</f>
        <v>69.399999999999991</v>
      </c>
    </row>
    <row r="100" spans="1:59">
      <c r="A100" s="246">
        <f>全车数据表!A101</f>
        <v>99</v>
      </c>
      <c r="B100" s="246" t="str">
        <f>全车数据表!B101</f>
        <v>Ford Mustang RTR Spec 5 10th Anniv.</v>
      </c>
      <c r="C100" s="246" t="str">
        <f>IF(全车数据表!AQ101="","",全车数据表!AQ101)</f>
        <v>Ford</v>
      </c>
      <c r="D100" s="248" t="str">
        <f>全车数据表!AT101</f>
        <v>rtr</v>
      </c>
      <c r="E100" s="248" t="str">
        <f>全车数据表!AS101</f>
        <v>24.0</v>
      </c>
      <c r="F100" s="248" t="str">
        <f>全车数据表!C101</f>
        <v>RTR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3025</v>
      </c>
      <c r="P100" s="246">
        <f>全车数据表!P101</f>
        <v>335.2</v>
      </c>
      <c r="Q100" s="246">
        <f>全车数据表!Q101</f>
        <v>75.650000000000006</v>
      </c>
      <c r="R100" s="246">
        <f>全车数据表!R101</f>
        <v>46.89</v>
      </c>
      <c r="S100" s="246">
        <f>全车数据表!S101</f>
        <v>73.819999999999993</v>
      </c>
      <c r="T100" s="246">
        <f>全车数据表!T101</f>
        <v>0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0</v>
      </c>
      <c r="AD100" s="246">
        <f>全车数据表!AX101</f>
        <v>0</v>
      </c>
      <c r="AE100" s="246">
        <f>全车数据表!AY101</f>
        <v>0</v>
      </c>
      <c r="AF100" s="246" t="str">
        <f>IF(全车数据表!AZ101="","",全车数据表!AZ101)</f>
        <v>通行证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>
        <f>IF(全车数据表!BV101="","",全车数据表!BV101)</f>
        <v>1</v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福特野马</v>
      </c>
      <c r="BB100" s="246" t="str">
        <f>IF(全车数据表!AV101="","",全车数据表!AV101)</f>
        <v/>
      </c>
      <c r="BC100" s="246">
        <f>IF(全车数据表!BF101="","",全车数据表!BF101)</f>
        <v>3165</v>
      </c>
      <c r="BD100" s="246">
        <f>IF(全车数据表!BG101="","",全车数据表!BG101)</f>
        <v>336.8</v>
      </c>
      <c r="BE100" s="246">
        <f>IF(全车数据表!BH101="","",全车数据表!BH101)</f>
        <v>76.599999999999994</v>
      </c>
      <c r="BF100" s="246">
        <f>IF(全车数据表!BI101="","",全车数据表!BI101)</f>
        <v>47.81</v>
      </c>
      <c r="BG100" s="246">
        <f>IF(全车数据表!BJ101="","",全车数据表!BJ101)</f>
        <v>75.08</v>
      </c>
    </row>
    <row r="101" spans="1:59">
      <c r="A101" s="246">
        <f>全车数据表!A102</f>
        <v>100</v>
      </c>
      <c r="B101" s="246" t="str">
        <f>全车数据表!B102</f>
        <v>Ferrari Roma</v>
      </c>
      <c r="C101" s="246" t="str">
        <f>IF(全车数据表!AQ102="","",全车数据表!AQ102)</f>
        <v>Ferrari</v>
      </c>
      <c r="D101" s="248" t="str">
        <f>全车数据表!AT102</f>
        <v>roma</v>
      </c>
      <c r="E101" s="248" t="str">
        <f>全车数据表!AS102</f>
        <v>2.8</v>
      </c>
      <c r="F101" s="248" t="str">
        <f>全车数据表!C102</f>
        <v>罗马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55</v>
      </c>
      <c r="J101" s="246">
        <f>IF(全车数据表!I102="×",0,全车数据表!I102)</f>
        <v>35</v>
      </c>
      <c r="K101" s="246">
        <f>IF(全车数据表!J102="×",0,全车数据表!J102)</f>
        <v>44</v>
      </c>
      <c r="L101" s="246">
        <f>IF(全车数据表!K102="×",0,全车数据表!K102)</f>
        <v>54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3069</v>
      </c>
      <c r="P101" s="246">
        <f>全车数据表!P102</f>
        <v>331.7</v>
      </c>
      <c r="Q101" s="246">
        <f>全车数据表!Q102</f>
        <v>77.45</v>
      </c>
      <c r="R101" s="246">
        <f>全车数据表!R102</f>
        <v>60.49</v>
      </c>
      <c r="S101" s="246">
        <f>全车数据表!S102</f>
        <v>66.78</v>
      </c>
      <c r="T101" s="246">
        <f>全车数据表!T102</f>
        <v>7.33</v>
      </c>
      <c r="U101" s="246">
        <f>全车数据表!AH102</f>
        <v>3312600</v>
      </c>
      <c r="V101" s="246">
        <f>全车数据表!AI102</f>
        <v>40000</v>
      </c>
      <c r="W101" s="246">
        <f>全车数据表!AO102</f>
        <v>4160000</v>
      </c>
      <c r="X101" s="246">
        <f>全车数据表!AP102</f>
        <v>7472600</v>
      </c>
      <c r="Y101" s="246">
        <f>全车数据表!AJ102</f>
        <v>6</v>
      </c>
      <c r="Z101" s="246">
        <f>全车数据表!AL102</f>
        <v>4</v>
      </c>
      <c r="AA101" s="246">
        <f>IF(全车数据表!AN102="×",0,全车数据表!AN102)</f>
        <v>2</v>
      </c>
      <c r="AB101" s="248" t="str">
        <f>全车数据表!AU102</f>
        <v>rare</v>
      </c>
      <c r="AC101" s="246">
        <f>全车数据表!AW102</f>
        <v>345</v>
      </c>
      <c r="AD101" s="246">
        <f>全车数据表!AX102</f>
        <v>0</v>
      </c>
      <c r="AE101" s="246">
        <f>全车数据表!AY102</f>
        <v>446</v>
      </c>
      <c r="AF101" s="246" t="str">
        <f>IF(全车数据表!AZ102="","",全车数据表!AZ102)</f>
        <v>寻车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 t="str">
        <f>IF(全车数据表!BR102="","",全车数据表!BR102)</f>
        <v/>
      </c>
      <c r="AJ101" s="246" t="str">
        <f>IF(全车数据表!BS102="","",全车数据表!BS102)</f>
        <v/>
      </c>
      <c r="AK101" s="246" t="str">
        <f>IF(全车数据表!BT102="","",全车数据表!BT102)</f>
        <v/>
      </c>
      <c r="AL101" s="246">
        <f>IF(全车数据表!BU102="","",全车数据表!BU102)</f>
        <v>1</v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 t="str">
        <f>IF(全车数据表!CI102="","",全车数据表!CI102)</f>
        <v/>
      </c>
      <c r="BA101" s="246" t="str">
        <f>IF(全车数据表!CJ102="","",全车数据表!CJ102)</f>
        <v>法拉利 罗马</v>
      </c>
      <c r="BB101" s="246">
        <f>IF(全车数据表!AV102="","",全车数据表!AV102)</f>
        <v>22</v>
      </c>
      <c r="BC101" s="246">
        <f>IF(全车数据表!BF102="","",全车数据表!BF102)</f>
        <v>3210</v>
      </c>
      <c r="BD101" s="246">
        <f>IF(全车数据表!BG102="","",全车数据表!BG102)</f>
        <v>333.09999999999997</v>
      </c>
      <c r="BE101" s="246">
        <f>IF(全车数据表!BH102="","",全车数据表!BH102)</f>
        <v>78.400000000000006</v>
      </c>
      <c r="BF101" s="246">
        <f>IF(全车数据表!BI102="","",全车数据表!BI102)</f>
        <v>62.2</v>
      </c>
      <c r="BG101" s="246">
        <f>IF(全车数据表!BJ102="","",全车数据表!BJ102)</f>
        <v>68.59</v>
      </c>
    </row>
    <row r="102" spans="1:59">
      <c r="A102" s="246">
        <f>全车数据表!A103</f>
        <v>101</v>
      </c>
      <c r="B102" s="246" t="str">
        <f>全车数据表!B103</f>
        <v>Arash AF10</v>
      </c>
      <c r="C102" s="246" t="str">
        <f>IF(全车数据表!AQ103="","",全车数据表!AQ103)</f>
        <v>Arash</v>
      </c>
      <c r="D102" s="248" t="str">
        <f>全车数据表!AT103</f>
        <v>arashaf10</v>
      </c>
      <c r="E102" s="248" t="str">
        <f>全车数据表!AS103</f>
        <v>3.2</v>
      </c>
      <c r="F102" s="248" t="str">
        <f>全车数据表!C103</f>
        <v>AF10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55</v>
      </c>
      <c r="J102" s="246">
        <f>IF(全车数据表!I103="×",0,全车数据表!I103)</f>
        <v>35</v>
      </c>
      <c r="K102" s="246">
        <f>IF(全车数据表!J103="×",0,全车数据表!J103)</f>
        <v>44</v>
      </c>
      <c r="L102" s="246">
        <f>IF(全车数据表!K103="×",0,全车数据表!K103)</f>
        <v>54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3112</v>
      </c>
      <c r="P102" s="246">
        <f>全车数据表!P103</f>
        <v>337</v>
      </c>
      <c r="Q102" s="246">
        <f>全车数据表!Q103</f>
        <v>78.73</v>
      </c>
      <c r="R102" s="246">
        <f>全车数据表!R103</f>
        <v>50.41</v>
      </c>
      <c r="S102" s="246">
        <f>全车数据表!S103</f>
        <v>59.6</v>
      </c>
      <c r="T102" s="246">
        <f>全车数据表!T103</f>
        <v>0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351</v>
      </c>
      <c r="AD102" s="246">
        <f>全车数据表!AX103</f>
        <v>0</v>
      </c>
      <c r="AE102" s="246">
        <f>全车数据表!AY103</f>
        <v>455</v>
      </c>
      <c r="AF102" s="246" t="str">
        <f>IF(全车数据表!AZ103="","",全车数据表!AZ103)</f>
        <v>通行证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 t="str">
        <f>IF(全车数据表!BU103="","",全车数据表!BU103)</f>
        <v/>
      </c>
      <c r="AM102" s="246">
        <f>IF(全车数据表!BV103="","",全车数据表!BV103)</f>
        <v>1</v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阿拉什</v>
      </c>
      <c r="BB102" s="246">
        <f>IF(全车数据表!AV103="","",全车数据表!AV103)</f>
        <v>45</v>
      </c>
      <c r="BC102" s="246" t="str">
        <f>IF(全车数据表!BF103="","",全车数据表!BF103)</f>
        <v/>
      </c>
      <c r="BD102" s="246" t="str">
        <f>IF(全车数据表!BG103="","",全车数据表!BG103)</f>
        <v/>
      </c>
      <c r="BE102" s="246" t="str">
        <f>IF(全车数据表!BH103="","",全车数据表!BH103)</f>
        <v/>
      </c>
      <c r="BF102" s="246" t="str">
        <f>IF(全车数据表!BI103="","",全车数据表!BI103)</f>
        <v/>
      </c>
      <c r="BG102" s="246" t="str">
        <f>IF(全车数据表!BJ103="","",全车数据表!BJ103)</f>
        <v/>
      </c>
    </row>
    <row r="103" spans="1:59">
      <c r="A103" s="246">
        <f>全车数据表!A104</f>
        <v>102</v>
      </c>
      <c r="B103" s="246" t="str">
        <f>全车数据表!B104</f>
        <v>BMW M4 GT3</v>
      </c>
      <c r="C103" s="246" t="str">
        <f>IF(全车数据表!AQ104="","",全车数据表!AQ104)</f>
        <v>BMW</v>
      </c>
      <c r="D103" s="248" t="str">
        <f>全车数据表!AT104</f>
        <v>m4gt3</v>
      </c>
      <c r="E103" s="248" t="str">
        <f>全车数据表!AS104</f>
        <v>4.1</v>
      </c>
      <c r="F103" s="248" t="str">
        <f>全车数据表!C104</f>
        <v>M4 GT3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55</v>
      </c>
      <c r="J103" s="246">
        <f>IF(全车数据表!I104="×",0,全车数据表!I104)</f>
        <v>35</v>
      </c>
      <c r="K103" s="246">
        <f>IF(全车数据表!J104="×",0,全车数据表!J104)</f>
        <v>44</v>
      </c>
      <c r="L103" s="246">
        <f>IF(全车数据表!K104="×",0,全车数据表!K104)</f>
        <v>54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3134</v>
      </c>
      <c r="P103" s="246">
        <f>全车数据表!P104</f>
        <v>333.3</v>
      </c>
      <c r="Q103" s="246">
        <f>全车数据表!Q104</f>
        <v>79.459999999999994</v>
      </c>
      <c r="R103" s="246">
        <f>全车数据表!R104</f>
        <v>53.36</v>
      </c>
      <c r="S103" s="246">
        <f>全车数据表!S104</f>
        <v>63.69</v>
      </c>
      <c r="T103" s="246">
        <f>全车数据表!T104</f>
        <v>6.6</v>
      </c>
      <c r="U103" s="246">
        <f>全车数据表!AH104</f>
        <v>3312600</v>
      </c>
      <c r="V103" s="246">
        <f>全车数据表!AI104</f>
        <v>40000</v>
      </c>
      <c r="W103" s="246">
        <f>全车数据表!AO104</f>
        <v>4160000</v>
      </c>
      <c r="X103" s="246">
        <f>全车数据表!AP104</f>
        <v>7472600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347</v>
      </c>
      <c r="AD103" s="246">
        <f>全车数据表!AX104</f>
        <v>0</v>
      </c>
      <c r="AE103" s="246">
        <f>全车数据表!AY104</f>
        <v>449</v>
      </c>
      <c r="AF103" s="246" t="str">
        <f>IF(全车数据表!AZ104="","",全车数据表!AZ104)</f>
        <v>通行证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 t="str">
        <f>IF(全车数据表!BR104="","",全车数据表!BR104)</f>
        <v/>
      </c>
      <c r="AJ103" s="246" t="str">
        <f>IF(全车数据表!BS104="","",全车数据表!BS104)</f>
        <v/>
      </c>
      <c r="AK103" s="246" t="str">
        <f>IF(全车数据表!BT104="","",全车数据表!BT104)</f>
        <v/>
      </c>
      <c r="AL103" s="246" t="str">
        <f>IF(全车数据表!BU104="","",全车数据表!BU104)</f>
        <v/>
      </c>
      <c r="AM103" s="246">
        <f>IF(全车数据表!BV104="","",全车数据表!BV104)</f>
        <v>1</v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 t="str">
        <f>IF(全车数据表!CI104="","",全车数据表!CI104)</f>
        <v/>
      </c>
      <c r="BA103" s="246" t="str">
        <f>IF(全车数据表!CJ104="","",全车数据表!CJ104)</f>
        <v>宝马</v>
      </c>
      <c r="BB103" s="246" t="str">
        <f>IF(全车数据表!AV104="","",全车数据表!AV104)</f>
        <v/>
      </c>
      <c r="BC103" s="246">
        <f>IF(全车数据表!BF104="","",全车数据表!BF104)</f>
        <v>3277</v>
      </c>
      <c r="BD103" s="246">
        <f>IF(全车数据表!BG104="","",全车数据表!BG104)</f>
        <v>334.90000000000003</v>
      </c>
      <c r="BE103" s="246">
        <f>IF(全车数据表!BH104="","",全车数据表!BH104)</f>
        <v>80.649999999999991</v>
      </c>
      <c r="BF103" s="246">
        <f>IF(全车数据表!BI104="","",全车数据表!BI104)</f>
        <v>54.29</v>
      </c>
      <c r="BG103" s="246">
        <f>IF(全车数据表!BJ104="","",全车数据表!BJ104)</f>
        <v>64.91</v>
      </c>
    </row>
    <row r="104" spans="1:59">
      <c r="A104" s="246">
        <f>全车数据表!A105</f>
        <v>103</v>
      </c>
      <c r="B104" s="246" t="str">
        <f>全车数据表!B105</f>
        <v>Cadillac Cien Concept</v>
      </c>
      <c r="C104" s="246" t="str">
        <f>IF(全车数据表!AQ105="","",全车数据表!AQ105)</f>
        <v>Cadillac</v>
      </c>
      <c r="D104" s="248" t="str">
        <f>全车数据表!AT105</f>
        <v>cien</v>
      </c>
      <c r="E104" s="248" t="str">
        <f>全车数据表!AS105</f>
        <v>1.0</v>
      </c>
      <c r="F104" s="248" t="str">
        <f>全车数据表!C105</f>
        <v>塞恩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40</v>
      </c>
      <c r="J104" s="246">
        <f>IF(全车数据表!I105="×",0,全车数据表!I105)</f>
        <v>18</v>
      </c>
      <c r="K104" s="246">
        <f>IF(全车数据表!J105="×",0,全车数据表!J105)</f>
        <v>24</v>
      </c>
      <c r="L104" s="246">
        <f>IF(全车数据表!K105="×",0,全车数据表!K105)</f>
        <v>36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3155</v>
      </c>
      <c r="P104" s="246">
        <f>全车数据表!P105</f>
        <v>368</v>
      </c>
      <c r="Q104" s="246">
        <f>全车数据表!Q105</f>
        <v>76.55</v>
      </c>
      <c r="R104" s="246">
        <f>全车数据表!R105</f>
        <v>36.14</v>
      </c>
      <c r="S104" s="246">
        <f>全车数据表!S105</f>
        <v>61.1</v>
      </c>
      <c r="T104" s="246">
        <f>全车数据表!T105</f>
        <v>5.9329999999999998</v>
      </c>
      <c r="U104" s="246">
        <f>全车数据表!AH105</f>
        <v>1656720</v>
      </c>
      <c r="V104" s="246">
        <f>全车数据表!AI105</f>
        <v>20000</v>
      </c>
      <c r="W104" s="246">
        <f>全车数据表!AO105</f>
        <v>2080000</v>
      </c>
      <c r="X104" s="246">
        <f>全车数据表!AP105</f>
        <v>3736720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383</v>
      </c>
      <c r="AD104" s="246">
        <f>全车数据表!AX105</f>
        <v>0</v>
      </c>
      <c r="AE104" s="246">
        <f>全车数据表!AY105</f>
        <v>509</v>
      </c>
      <c r="AF104" s="246" t="str">
        <f>IF(全车数据表!AZ105="","",全车数据表!AZ105)</f>
        <v>独家赛事</v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>
        <f>IF(全车数据表!BT105="","",全车数据表!BT105)</f>
        <v>1</v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凯迪拉克 塞恩</v>
      </c>
      <c r="BB104" s="246" t="str">
        <f>IF(全车数据表!AV105="","",全车数据表!AV105)</f>
        <v/>
      </c>
      <c r="BC104" s="246">
        <f>IF(全车数据表!BF105="","",全车数据表!BF105)</f>
        <v>3299</v>
      </c>
      <c r="BD104" s="246">
        <f>IF(全车数据表!BG105="","",全车数据表!BG105)</f>
        <v>370.1</v>
      </c>
      <c r="BE104" s="246">
        <f>IF(全车数据表!BH105="","",全车数据表!BH105)</f>
        <v>77.5</v>
      </c>
      <c r="BF104" s="246">
        <f>IF(全车数据表!BI105="","",全车数据表!BI105)</f>
        <v>36.86</v>
      </c>
      <c r="BG104" s="246">
        <f>IF(全车数据表!BJ105="","",全车数据表!BJ105)</f>
        <v>62.34</v>
      </c>
    </row>
    <row r="105" spans="1:59">
      <c r="A105" s="246">
        <f>全车数据表!A106</f>
        <v>104</v>
      </c>
      <c r="B105" s="246" t="str">
        <f>全车数据表!B106</f>
        <v>Aston Martin Valour🔑</v>
      </c>
      <c r="C105" s="246" t="str">
        <f>IF(全车数据表!AQ106="","",全车数据表!AQ106)</f>
        <v>Aston Martin</v>
      </c>
      <c r="D105" s="248" t="str">
        <f>全车数据表!AT106</f>
        <v>valour</v>
      </c>
      <c r="E105" s="248" t="str">
        <f>全车数据表!AS106</f>
        <v>24.1</v>
      </c>
      <c r="F105" s="248" t="str">
        <f>全车数据表!C106</f>
        <v>Valour</v>
      </c>
      <c r="G105" s="246" t="str">
        <f>全车数据表!D106</f>
        <v>B</v>
      </c>
      <c r="H105" s="246">
        <f>LEN(全车数据表!E106)</f>
        <v>4</v>
      </c>
      <c r="I105" s="246" t="str">
        <f>IF(全车数据表!H106="×",0,全车数据表!H106)</f>
        <v>🔑</v>
      </c>
      <c r="J105" s="246">
        <f>IF(全车数据表!I106="×",0,全车数据表!I106)</f>
        <v>35</v>
      </c>
      <c r="K105" s="246">
        <f>IF(全车数据表!J106="×",0,全车数据表!J106)</f>
        <v>55</v>
      </c>
      <c r="L105" s="246">
        <f>IF(全车数据表!K106="×",0,全车数据表!K106)</f>
        <v>85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3178</v>
      </c>
      <c r="P105" s="246">
        <f>全车数据表!P106</f>
        <v>331</v>
      </c>
      <c r="Q105" s="246">
        <f>全车数据表!Q106</f>
        <v>78.23</v>
      </c>
      <c r="R105" s="246">
        <f>全车数据表!R106</f>
        <v>56.43</v>
      </c>
      <c r="S105" s="246">
        <f>全车数据表!S106</f>
        <v>60.73</v>
      </c>
      <c r="T105" s="246">
        <f>全车数据表!T106</f>
        <v>0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0</v>
      </c>
      <c r="AD105" s="246">
        <f>全车数据表!AX106</f>
        <v>0</v>
      </c>
      <c r="AE105" s="246">
        <f>全车数据表!AY106</f>
        <v>0</v>
      </c>
      <c r="AF105" s="246" t="str">
        <f>IF(全车数据表!AZ106="","",全车数据表!AZ106)</f>
        <v>大奖赛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 t="str">
        <f>IF(全车数据表!BU106="","",全车数据表!BU106)</f>
        <v/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>
        <f>IF(全车数据表!CA106="","",全车数据表!CA106)</f>
        <v>1</v>
      </c>
      <c r="AS105" s="246" t="str">
        <f>IF(全车数据表!CB106="","",全车数据表!CB106)</f>
        <v/>
      </c>
      <c r="AT105" s="246">
        <f>IF(全车数据表!CC106="","",全车数据表!CC106)</f>
        <v>1</v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阿斯顿马丁</v>
      </c>
      <c r="BB105" s="246" t="str">
        <f>IF(全车数据表!AV106="","",全车数据表!AV106)</f>
        <v/>
      </c>
      <c r="BC105" s="246" t="str">
        <f>IF(全车数据表!BF106="","",全车数据表!BF106)</f>
        <v/>
      </c>
      <c r="BD105" s="246" t="str">
        <f>IF(全车数据表!BG106="","",全车数据表!BG106)</f>
        <v/>
      </c>
      <c r="BE105" s="246" t="str">
        <f>IF(全车数据表!BH106="","",全车数据表!BH106)</f>
        <v/>
      </c>
      <c r="BF105" s="246" t="str">
        <f>IF(全车数据表!BI106="","",全车数据表!BI106)</f>
        <v/>
      </c>
      <c r="BG105" s="246" t="str">
        <f>IF(全车数据表!BJ106="","",全车数据表!BJ106)</f>
        <v/>
      </c>
    </row>
    <row r="106" spans="1:59">
      <c r="A106" s="246">
        <f>全车数据表!A107</f>
        <v>105</v>
      </c>
      <c r="B106" s="246" t="str">
        <f>全车数据表!B107</f>
        <v>Ford GT MKII🔑</v>
      </c>
      <c r="C106" s="246" t="str">
        <f>IF(全车数据表!AQ107="","",全车数据表!AQ107)</f>
        <v>Ford</v>
      </c>
      <c r="D106" s="248" t="str">
        <f>全车数据表!AT107</f>
        <v>mk2</v>
      </c>
      <c r="E106" s="248" t="str">
        <f>全车数据表!AS107</f>
        <v>2.3</v>
      </c>
      <c r="F106" s="248" t="str">
        <f>全车数据表!C107</f>
        <v>MK2</v>
      </c>
      <c r="G106" s="246" t="str">
        <f>全车数据表!D107</f>
        <v>B</v>
      </c>
      <c r="H106" s="246">
        <f>LEN(全车数据表!E107)</f>
        <v>4</v>
      </c>
      <c r="I106" s="246" t="str">
        <f>IF(全车数据表!H107="×",0,全车数据表!H107)</f>
        <v>🔑</v>
      </c>
      <c r="J106" s="246">
        <f>IF(全车数据表!I107="×",0,全车数据表!I107)</f>
        <v>35</v>
      </c>
      <c r="K106" s="246">
        <f>IF(全车数据表!J107="×",0,全车数据表!J107)</f>
        <v>55</v>
      </c>
      <c r="L106" s="246">
        <f>IF(全车数据表!K107="×",0,全车数据表!K107)</f>
        <v>85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3200</v>
      </c>
      <c r="P106" s="246">
        <f>全车数据表!P107</f>
        <v>315.5</v>
      </c>
      <c r="Q106" s="246">
        <f>全车数据表!Q107</f>
        <v>86.26</v>
      </c>
      <c r="R106" s="246">
        <f>全车数据表!R107</f>
        <v>79</v>
      </c>
      <c r="S106" s="246">
        <f>全车数据表!S107</f>
        <v>67.88</v>
      </c>
      <c r="T106" s="246">
        <f>全车数据表!T107</f>
        <v>8</v>
      </c>
      <c r="U106" s="246">
        <f>全车数据表!AH107</f>
        <v>3312600</v>
      </c>
      <c r="V106" s="246">
        <f>全车数据表!AI107</f>
        <v>40000</v>
      </c>
      <c r="W106" s="246">
        <f>全车数据表!AO107</f>
        <v>4160000</v>
      </c>
      <c r="X106" s="246">
        <f>全车数据表!AP107</f>
        <v>7472600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329</v>
      </c>
      <c r="AD106" s="246">
        <f>全车数据表!AX107</f>
        <v>0</v>
      </c>
      <c r="AE106" s="246">
        <f>全车数据表!AY107</f>
        <v>419</v>
      </c>
      <c r="AF106" s="246" t="str">
        <f>IF(全车数据表!AZ107="","",全车数据表!AZ107)</f>
        <v>大奖赛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 t="str">
        <f>IF(全车数据表!BU107="","",全车数据表!BU107)</f>
        <v/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>
        <f>IF(全车数据表!CA107="","",全车数据表!CA107)</f>
        <v>1</v>
      </c>
      <c r="AS106" s="246" t="str">
        <f>IF(全车数据表!CB107="","",全车数据表!CB107)</f>
        <v/>
      </c>
      <c r="AT106" s="246">
        <f>IF(全车数据表!CC107="","",全车数据表!CC107)</f>
        <v>1</v>
      </c>
      <c r="AU106" s="246">
        <f>IF(全车数据表!CD107="","",全车数据表!CD107)</f>
        <v>1</v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福特 mk2</v>
      </c>
      <c r="BB106" s="246" t="str">
        <f>IF(全车数据表!AV107="","",全车数据表!AV107)</f>
        <v/>
      </c>
      <c r="BC106" s="246">
        <f>IF(全车数据表!BF107="","",全车数据表!BF107)</f>
        <v>3345</v>
      </c>
      <c r="BD106" s="246">
        <f>IF(全车数据表!BG107="","",全车数据表!BG107)</f>
        <v>317.3</v>
      </c>
      <c r="BE106" s="246">
        <f>IF(全车数据表!BH107="","",全车数据表!BH107)</f>
        <v>87.4</v>
      </c>
      <c r="BF106" s="246">
        <f>IF(全车数据表!BI107="","",全车数据表!BI107)</f>
        <v>81.5</v>
      </c>
      <c r="BG106" s="246">
        <f>IF(全车数据表!BJ107="","",全车数据表!BJ107)</f>
        <v>70.089999999999989</v>
      </c>
    </row>
    <row r="107" spans="1:59">
      <c r="A107" s="246">
        <f>全车数据表!A108</f>
        <v>106</v>
      </c>
      <c r="B107" s="246" t="str">
        <f>全车数据表!B108</f>
        <v>Lamborghini Huracan STO</v>
      </c>
      <c r="C107" s="246" t="str">
        <f>IF(全车数据表!AQ108="","",全车数据表!AQ108)</f>
        <v>Lamborghini</v>
      </c>
      <c r="D107" s="248" t="str">
        <f>全车数据表!AT108</f>
        <v>sto</v>
      </c>
      <c r="E107" s="248" t="str">
        <f>全车数据表!AS108</f>
        <v>4.5</v>
      </c>
      <c r="F107" s="248" t="str">
        <f>全车数据表!C108</f>
        <v>STO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55</v>
      </c>
      <c r="J107" s="246">
        <f>IF(全车数据表!I108="×",0,全车数据表!I108)</f>
        <v>35</v>
      </c>
      <c r="K107" s="246">
        <f>IF(全车数据表!J108="×",0,全车数据表!J108)</f>
        <v>44</v>
      </c>
      <c r="L107" s="246">
        <f>IF(全车数据表!K108="×",0,全车数据表!K108)</f>
        <v>54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3222</v>
      </c>
      <c r="P107" s="246">
        <f>全车数据表!P108</f>
        <v>320.3</v>
      </c>
      <c r="Q107" s="246">
        <f>全车数据表!Q108</f>
        <v>85.88</v>
      </c>
      <c r="R107" s="246">
        <f>全车数据表!R108</f>
        <v>73.05</v>
      </c>
      <c r="S107" s="246">
        <f>全车数据表!S108</f>
        <v>57.09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0</v>
      </c>
      <c r="AD107" s="246">
        <f>全车数据表!AX108</f>
        <v>0</v>
      </c>
      <c r="AE107" s="246">
        <f>全车数据表!AY108</f>
        <v>0</v>
      </c>
      <c r="AF107" s="246" t="str">
        <f>IF(全车数据表!AZ108="","",全车数据表!AZ108)</f>
        <v>通行证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兰博基尼 飓风</v>
      </c>
      <c r="BB107" s="246" t="str">
        <f>IF(全车数据表!AV108="","",全车数据表!AV108)</f>
        <v/>
      </c>
      <c r="BC107" s="246">
        <f>IF(全车数据表!BF108="","",全车数据表!BF108)</f>
        <v>3368</v>
      </c>
      <c r="BD107" s="246">
        <f>IF(全车数据表!BG108="","",全车数据表!BG108)</f>
        <v>321.5</v>
      </c>
      <c r="BE107" s="246">
        <f>IF(全车数据表!BH108="","",全车数据表!BH108)</f>
        <v>87.4</v>
      </c>
      <c r="BF107" s="246">
        <f>IF(全车数据表!BI108="","",全车数据表!BI108)</f>
        <v>75.77</v>
      </c>
      <c r="BG107" s="246">
        <f>IF(全车数据表!BJ108="","",全车数据表!BJ108)</f>
        <v>59.22</v>
      </c>
    </row>
    <row r="108" spans="1:59">
      <c r="A108" s="246">
        <f>全车数据表!A109</f>
        <v>107</v>
      </c>
      <c r="B108" s="246" t="str">
        <f>全车数据表!B109</f>
        <v>ItalDesign Zerouno</v>
      </c>
      <c r="C108" s="246" t="str">
        <f>IF(全车数据表!AQ109="","",全车数据表!AQ109)</f>
        <v>Italdesign</v>
      </c>
      <c r="D108" s="248" t="str">
        <f>全车数据表!AT109</f>
        <v>zerouno</v>
      </c>
      <c r="E108" s="248" t="str">
        <f>全车数据表!AS109</f>
        <v>1.9</v>
      </c>
      <c r="F108" s="248" t="str">
        <f>全车数据表!C109</f>
        <v>假牛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40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3245</v>
      </c>
      <c r="P108" s="246">
        <f>全车数据表!P109</f>
        <v>341</v>
      </c>
      <c r="Q108" s="246">
        <f>全车数据表!Q109</f>
        <v>79.25</v>
      </c>
      <c r="R108" s="246">
        <f>全车数据表!R109</f>
        <v>58.34</v>
      </c>
      <c r="S108" s="246">
        <f>全车数据表!S109</f>
        <v>54.1</v>
      </c>
      <c r="T108" s="246">
        <f>全车数据表!T109</f>
        <v>5.54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355</v>
      </c>
      <c r="AD108" s="246">
        <f>全车数据表!AX109</f>
        <v>0</v>
      </c>
      <c r="AE108" s="246">
        <f>全车数据表!AY109</f>
        <v>462</v>
      </c>
      <c r="AF108" s="246" t="str">
        <f>IF(全车数据表!AZ109="","",全车数据表!AZ109)</f>
        <v>级别杯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>
        <f>IF(全车数据表!BR109="","",全车数据表!BR109)</f>
        <v>1</v>
      </c>
      <c r="AJ108" s="246">
        <f>IF(全车数据表!BS109="","",全车数据表!BS109)</f>
        <v>1</v>
      </c>
      <c r="AK108" s="246" t="str">
        <f>IF(全车数据表!BT109="","",全车数据表!BT109)</f>
        <v/>
      </c>
      <c r="AL108" s="246">
        <f>IF(全车数据表!BU109="","",全车数据表!BU109)</f>
        <v>1</v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>
        <f>IF(全车数据表!CI109="","",全车数据表!CI109)</f>
        <v>1</v>
      </c>
      <c r="BA108" s="246" t="str">
        <f>IF(全车数据表!CJ109="","",全车数据表!CJ109)</f>
        <v>id 假牛</v>
      </c>
      <c r="BB108" s="246">
        <f>IF(全车数据表!AV109="","",全车数据表!AV109)</f>
        <v>8</v>
      </c>
      <c r="BC108" s="246">
        <f>IF(全车数据表!BF109="","",全车数据表!BF109)</f>
        <v>3391</v>
      </c>
      <c r="BD108" s="246">
        <f>IF(全车数据表!BG109="","",全车数据表!BG109)</f>
        <v>342.3</v>
      </c>
      <c r="BE108" s="246">
        <f>IF(全车数据表!BH109="","",全车数据表!BH109)</f>
        <v>80.2</v>
      </c>
      <c r="BF108" s="246">
        <f>IF(全车数据表!BI109="","",全车数据表!BI109)</f>
        <v>59.660000000000004</v>
      </c>
      <c r="BG108" s="246">
        <f>IF(全车数据表!BJ109="","",全车数据表!BJ109)</f>
        <v>55.9</v>
      </c>
    </row>
    <row r="109" spans="1:59">
      <c r="A109" s="246">
        <f>全车数据表!A110</f>
        <v>108</v>
      </c>
      <c r="B109" s="246" t="str">
        <f>全车数据表!B110</f>
        <v>Mclaren Artura</v>
      </c>
      <c r="C109" s="246" t="str">
        <f>IF(全车数据表!AQ110="","",全车数据表!AQ110)</f>
        <v>McLaren</v>
      </c>
      <c r="D109" s="248" t="str">
        <f>全车数据表!AT110</f>
        <v>artura</v>
      </c>
      <c r="E109" s="248" t="str">
        <f>全车数据表!AS110</f>
        <v>4.3</v>
      </c>
      <c r="F109" s="248" t="str">
        <f>全车数据表!C110</f>
        <v>Artura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55</v>
      </c>
      <c r="J109" s="246">
        <f>IF(全车数据表!I110="×",0,全车数据表!I110)</f>
        <v>35</v>
      </c>
      <c r="K109" s="246">
        <f>IF(全车数据表!J110="×",0,全车数据表!J110)</f>
        <v>44</v>
      </c>
      <c r="L109" s="246">
        <f>IF(全车数据表!K110="×",0,全车数据表!K110)</f>
        <v>54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3267</v>
      </c>
      <c r="P109" s="246">
        <f>全车数据表!P110</f>
        <v>337.7</v>
      </c>
      <c r="Q109" s="246">
        <f>全车数据表!Q110</f>
        <v>81.05</v>
      </c>
      <c r="R109" s="246">
        <f>全车数据表!R110</f>
        <v>68.33</v>
      </c>
      <c r="S109" s="246">
        <f>全车数据表!S110</f>
        <v>47.34</v>
      </c>
      <c r="T109" s="246">
        <f>全车数据表!T110</f>
        <v>4.8</v>
      </c>
      <c r="U109" s="246">
        <f>全车数据表!AH110</f>
        <v>3312600</v>
      </c>
      <c r="V109" s="246">
        <f>全车数据表!AI110</f>
        <v>40000</v>
      </c>
      <c r="W109" s="246">
        <f>全车数据表!AO110</f>
        <v>4160000</v>
      </c>
      <c r="X109" s="246">
        <f>全车数据表!AP110</f>
        <v>7472600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351</v>
      </c>
      <c r="AD109" s="246">
        <f>全车数据表!AX110</f>
        <v>0</v>
      </c>
      <c r="AE109" s="246">
        <f>全车数据表!AY110</f>
        <v>457</v>
      </c>
      <c r="AF109" s="246" t="str">
        <f>IF(全车数据表!AZ110="","",全车数据表!AZ110)</f>
        <v>通行证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 t="str">
        <f>IF(全车数据表!BT110="","",全车数据表!BT110)</f>
        <v/>
      </c>
      <c r="AL109" s="246" t="str">
        <f>IF(全车数据表!BU110="","",全车数据表!BU110)</f>
        <v/>
      </c>
      <c r="AM109" s="246">
        <f>IF(全车数据表!BV110="","",全车数据表!BV110)</f>
        <v>1</v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迈凯伦</v>
      </c>
      <c r="BB109" s="246" t="str">
        <f>IF(全车数据表!AV110="","",全车数据表!AV110)</f>
        <v/>
      </c>
      <c r="BC109" s="246">
        <f>IF(全车数据表!BF110="","",全车数据表!BF110)</f>
        <v>3414</v>
      </c>
      <c r="BD109" s="246">
        <f>IF(全车数据表!BG110="","",全车数据表!BG110)</f>
        <v>338.59999999999997</v>
      </c>
      <c r="BE109" s="246">
        <f>IF(全车数据表!BH110="","",全车数据表!BH110)</f>
        <v>82</v>
      </c>
      <c r="BF109" s="246">
        <f>IF(全车数据表!BI110="","",全车数据表!BI110)</f>
        <v>70.399999999999991</v>
      </c>
      <c r="BG109" s="246">
        <f>IF(全车数据表!BJ110="","",全车数据表!BJ110)</f>
        <v>49.49</v>
      </c>
    </row>
    <row r="110" spans="1:59">
      <c r="A110" s="246">
        <f>全车数据表!A111</f>
        <v>109</v>
      </c>
      <c r="B110" s="246" t="str">
        <f>全车数据表!B111</f>
        <v>Arash AF8 Falcon Edition🔑</v>
      </c>
      <c r="C110" s="246" t="str">
        <f>IF(全车数据表!AQ111="","",全车数据表!AQ111)</f>
        <v>Arash</v>
      </c>
      <c r="D110" s="248" t="str">
        <f>全车数据表!AT111</f>
        <v>af8</v>
      </c>
      <c r="E110" s="248" t="str">
        <f>全车数据表!AS111</f>
        <v>3.4</v>
      </c>
      <c r="F110" s="248" t="str">
        <f>全车数据表!C111</f>
        <v>AF8</v>
      </c>
      <c r="G110" s="246" t="str">
        <f>全车数据表!D111</f>
        <v>B</v>
      </c>
      <c r="H110" s="246">
        <f>LEN(全车数据表!E111)</f>
        <v>4</v>
      </c>
      <c r="I110" s="246" t="str">
        <f>IF(全车数据表!H111="×",0,全车数据表!H111)</f>
        <v>🔑</v>
      </c>
      <c r="J110" s="246">
        <f>IF(全车数据表!I111="×",0,全车数据表!I111)</f>
        <v>35</v>
      </c>
      <c r="K110" s="246">
        <f>IF(全车数据表!J111="×",0,全车数据表!J111)</f>
        <v>55</v>
      </c>
      <c r="L110" s="246">
        <f>IF(全车数据表!K111="×",0,全车数据表!K111)</f>
        <v>85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3289</v>
      </c>
      <c r="P110" s="246">
        <f>全车数据表!P111</f>
        <v>332.6</v>
      </c>
      <c r="Q110" s="246">
        <f>全车数据表!Q111</f>
        <v>76.739999999999995</v>
      </c>
      <c r="R110" s="246">
        <f>全车数据表!R111</f>
        <v>66.010000000000005</v>
      </c>
      <c r="S110" s="246">
        <f>全车数据表!S111</f>
        <v>76.94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346</v>
      </c>
      <c r="AD110" s="246">
        <f>全车数据表!AX111</f>
        <v>0</v>
      </c>
      <c r="AE110" s="246">
        <f>全车数据表!AY111</f>
        <v>448</v>
      </c>
      <c r="AF110" s="246" t="str">
        <f>IF(全车数据表!AZ111="","",全车数据表!AZ111)</f>
        <v>大奖赛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>
        <f>IF(全车数据表!BV111="","",全车数据表!BV111)</f>
        <v>1</v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>
        <f>IF(全车数据表!CA111="","",全车数据表!CA111)</f>
        <v>1</v>
      </c>
      <c r="AS110" s="246" t="str">
        <f>IF(全车数据表!CB111="","",全车数据表!CB111)</f>
        <v/>
      </c>
      <c r="AT110" s="246">
        <f>IF(全车数据表!CC111="","",全车数据表!CC111)</f>
        <v>1</v>
      </c>
      <c r="AU110" s="246">
        <f>IF(全车数据表!CD111="","",全车数据表!CD111)</f>
        <v>1</v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阿拉什</v>
      </c>
      <c r="BB110" s="246" t="str">
        <f>IF(全车数据表!AV111="","",全车数据表!AV111)</f>
        <v/>
      </c>
      <c r="BC110" s="246">
        <f>IF(全车数据表!BF111="","",全车数据表!BF111)</f>
        <v>3437</v>
      </c>
      <c r="BD110" s="246">
        <f>IF(全车数据表!BG111="","",全车数据表!BG111)</f>
        <v>334</v>
      </c>
      <c r="BE110" s="246">
        <f>IF(全车数据表!BH111="","",全车数据表!BH111)</f>
        <v>77.5</v>
      </c>
      <c r="BF110" s="246">
        <f>IF(全车数据表!BI111="","",全车数据表!BI111)</f>
        <v>67.490000000000009</v>
      </c>
      <c r="BG110" s="246">
        <f>IF(全车数据表!BJ111="","",全车数据表!BJ111)</f>
        <v>78.58</v>
      </c>
    </row>
    <row r="111" spans="1:59">
      <c r="A111" s="246">
        <f>全车数据表!A112</f>
        <v>110</v>
      </c>
      <c r="B111" s="246" t="str">
        <f>全车数据表!B112</f>
        <v>Ferrari 488 GTB</v>
      </c>
      <c r="C111" s="246" t="str">
        <f>IF(全车数据表!AQ112="","",全车数据表!AQ112)</f>
        <v>Ferrari</v>
      </c>
      <c r="D111" s="248" t="str">
        <f>全车数据表!AT112</f>
        <v>488</v>
      </c>
      <c r="E111" s="248" t="str">
        <f>全车数据表!AS112</f>
        <v>1.0</v>
      </c>
      <c r="F111" s="248">
        <f>全车数据表!C112</f>
        <v>488</v>
      </c>
      <c r="G111" s="246" t="str">
        <f>全车数据表!D112</f>
        <v>B</v>
      </c>
      <c r="H111" s="246">
        <f>LEN(全车数据表!E112)</f>
        <v>4</v>
      </c>
      <c r="I111" s="246">
        <f>IF(全车数据表!H112="×",0,全车数据表!H112)</f>
        <v>40</v>
      </c>
      <c r="J111" s="246">
        <f>IF(全车数据表!I112="×",0,全车数据表!I112)</f>
        <v>18</v>
      </c>
      <c r="K111" s="246">
        <f>IF(全车数据表!J112="×",0,全车数据表!J112)</f>
        <v>24</v>
      </c>
      <c r="L111" s="246">
        <f>IF(全车数据表!K112="×",0,全车数据表!K112)</f>
        <v>36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3334</v>
      </c>
      <c r="P111" s="246">
        <f>全车数据表!P112</f>
        <v>347.6</v>
      </c>
      <c r="Q111" s="246">
        <f>全车数据表!Q112</f>
        <v>80.239999999999995</v>
      </c>
      <c r="R111" s="246">
        <f>全车数据表!R112</f>
        <v>48.38</v>
      </c>
      <c r="S111" s="246">
        <f>全车数据表!S112</f>
        <v>65.84</v>
      </c>
      <c r="T111" s="246">
        <f>全车数据表!T112</f>
        <v>6.5</v>
      </c>
      <c r="U111" s="246">
        <f>全车数据表!AH112</f>
        <v>1656720</v>
      </c>
      <c r="V111" s="246">
        <f>全车数据表!AI112</f>
        <v>20000</v>
      </c>
      <c r="W111" s="246">
        <f>全车数据表!AO112</f>
        <v>2080000</v>
      </c>
      <c r="X111" s="246">
        <f>全车数据表!AP112</f>
        <v>3736720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362</v>
      </c>
      <c r="AD111" s="246">
        <f>全车数据表!AX112</f>
        <v>0</v>
      </c>
      <c r="AE111" s="246">
        <f>全车数据表!AY112</f>
        <v>474</v>
      </c>
      <c r="AF111" s="246" t="str">
        <f>IF(全车数据表!AZ112="","",全车数据表!AZ112)</f>
        <v>级别杯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>
        <f>IF(全车数据表!BR112="","",全车数据表!BR112)</f>
        <v>1</v>
      </c>
      <c r="AJ111" s="246">
        <f>IF(全车数据表!BS112="","",全车数据表!BS112)</f>
        <v>1</v>
      </c>
      <c r="AK111" s="246" t="str">
        <f>IF(全车数据表!BT112="","",全车数据表!BT112)</f>
        <v/>
      </c>
      <c r="AL111" s="246">
        <f>IF(全车数据表!BU112="","",全车数据表!BU112)</f>
        <v>1</v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 t="str">
        <f>IF(全车数据表!CC112="","",全车数据表!CC112)</f>
        <v/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>
        <f>IF(全车数据表!CI112="","",全车数据表!CI112)</f>
        <v>1</v>
      </c>
      <c r="BA111" s="246" t="str">
        <f>IF(全车数据表!CJ112="","",全车数据表!CJ112)</f>
        <v>法拉利</v>
      </c>
      <c r="BB111" s="246">
        <f>IF(全车数据表!AV112="","",全车数据表!AV112)</f>
        <v>8</v>
      </c>
      <c r="BC111" s="246">
        <f>IF(全车数据表!BF112="","",全车数据表!BF112)</f>
        <v>3483</v>
      </c>
      <c r="BD111" s="246">
        <f>IF(全车数据表!BG112="","",全车数据表!BG112)</f>
        <v>349.70000000000005</v>
      </c>
      <c r="BE111" s="246">
        <f>IF(全车数据表!BH112="","",全车数据表!BH112)</f>
        <v>81.099999999999994</v>
      </c>
      <c r="BF111" s="246">
        <f>IF(全车数据表!BI112="","",全车数据表!BI112)</f>
        <v>49.120000000000005</v>
      </c>
      <c r="BG111" s="246">
        <f>IF(全车数据表!BJ112="","",全车数据表!BJ112)</f>
        <v>66.960000000000008</v>
      </c>
    </row>
    <row r="112" spans="1:59">
      <c r="A112" s="246">
        <f>全车数据表!A113</f>
        <v>111</v>
      </c>
      <c r="B112" s="246" t="str">
        <f>全车数据表!B113</f>
        <v>Kepler Motion</v>
      </c>
      <c r="C112" s="246" t="str">
        <f>IF(全车数据表!AQ113="","",全车数据表!AQ113)</f>
        <v>Kepler</v>
      </c>
      <c r="D112" s="248" t="str">
        <f>全车数据表!AT113</f>
        <v>motion</v>
      </c>
      <c r="E112" s="248" t="str">
        <f>全车数据表!AS113</f>
        <v>4.0</v>
      </c>
      <c r="F112" s="248" t="str">
        <f>全车数据表!C113</f>
        <v>开普勒</v>
      </c>
      <c r="G112" s="246" t="str">
        <f>全车数据表!D113</f>
        <v>B</v>
      </c>
      <c r="H112" s="246">
        <f>LEN(全车数据表!E113)</f>
        <v>4</v>
      </c>
      <c r="I112" s="246">
        <f>IF(全车数据表!H113="×",0,全车数据表!H113)</f>
        <v>55</v>
      </c>
      <c r="J112" s="246">
        <f>IF(全车数据表!I113="×",0,全车数据表!I113)</f>
        <v>35</v>
      </c>
      <c r="K112" s="246">
        <f>IF(全车数据表!J113="×",0,全车数据表!J113)</f>
        <v>44</v>
      </c>
      <c r="L112" s="246">
        <f>IF(全车数据表!K113="×",0,全车数据表!K113)</f>
        <v>54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3380</v>
      </c>
      <c r="P112" s="246">
        <f>全车数据表!P113</f>
        <v>338.5</v>
      </c>
      <c r="Q112" s="246">
        <f>全车数据表!Q113</f>
        <v>86.45</v>
      </c>
      <c r="R112" s="246">
        <f>全车数据表!R113</f>
        <v>48.72</v>
      </c>
      <c r="S112" s="246">
        <f>全车数据表!S113</f>
        <v>61.18</v>
      </c>
      <c r="T112" s="246">
        <f>全车数据表!T113</f>
        <v>0</v>
      </c>
      <c r="U112" s="246">
        <f>全车数据表!AH113</f>
        <v>3312600</v>
      </c>
      <c r="V112" s="246">
        <f>全车数据表!AI113</f>
        <v>40000</v>
      </c>
      <c r="W112" s="246">
        <f>全车数据表!AO113</f>
        <v>4160000</v>
      </c>
      <c r="X112" s="246">
        <f>全车数据表!AP113</f>
        <v>7472600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352</v>
      </c>
      <c r="AD112" s="246">
        <f>全车数据表!AX113</f>
        <v>0</v>
      </c>
      <c r="AE112" s="246">
        <f>全车数据表!AY113</f>
        <v>458</v>
      </c>
      <c r="AF112" s="246" t="str">
        <f>IF(全车数据表!AZ113="","",全车数据表!AZ113)</f>
        <v>通行证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>
        <f>IF(全车数据表!BV113="","",全车数据表!BV113)</f>
        <v>1</v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开普勒</v>
      </c>
      <c r="BB112" s="246" t="str">
        <f>IF(全车数据表!AV113="","",全车数据表!AV113)</f>
        <v/>
      </c>
      <c r="BC112" s="246">
        <f>IF(全车数据表!BF113="","",全车数据表!BF113)</f>
        <v>3530</v>
      </c>
      <c r="BD112" s="246">
        <f>IF(全车数据表!BG113="","",全车数据表!BG113)</f>
        <v>340.5</v>
      </c>
      <c r="BE112" s="246">
        <f>IF(全车数据表!BH113="","",全车数据表!BH113)</f>
        <v>87.4</v>
      </c>
      <c r="BF112" s="246">
        <f>IF(全车数据表!BI113="","",全车数据表!BI113)</f>
        <v>49.69</v>
      </c>
      <c r="BG112" s="246">
        <f>IF(全车数据表!BJ113="","",全车数据表!BJ113)</f>
        <v>63.68</v>
      </c>
    </row>
    <row r="113" spans="1:59">
      <c r="A113" s="246">
        <f>全车数据表!A114</f>
        <v>112</v>
      </c>
      <c r="B113" s="246" t="str">
        <f>全车数据表!B114</f>
        <v>Drako GTE</v>
      </c>
      <c r="C113" s="246" t="str">
        <f>IF(全车数据表!AQ114="","",全车数据表!AQ114)</f>
        <v>Drako</v>
      </c>
      <c r="D113" s="248" t="str">
        <f>全车数据表!AT114</f>
        <v>drakogte</v>
      </c>
      <c r="E113" s="248" t="str">
        <f>全车数据表!AS114</f>
        <v>3.1</v>
      </c>
      <c r="F113" s="248" t="str">
        <f>全车数据表!C114</f>
        <v>德拉科GTE</v>
      </c>
      <c r="G113" s="246" t="str">
        <f>全车数据表!D114</f>
        <v>B</v>
      </c>
      <c r="H113" s="246">
        <f>LEN(全车数据表!E114)</f>
        <v>4</v>
      </c>
      <c r="I113" s="246">
        <f>IF(全车数据表!H114="×",0,全车数据表!H114)</f>
        <v>55</v>
      </c>
      <c r="J113" s="246">
        <f>IF(全车数据表!I114="×",0,全车数据表!I114)</f>
        <v>35</v>
      </c>
      <c r="K113" s="246">
        <f>IF(全车数据表!J114="×",0,全车数据表!J114)</f>
        <v>44</v>
      </c>
      <c r="L113" s="246">
        <f>IF(全车数据表!K114="×",0,全车数据表!K114)</f>
        <v>54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3425</v>
      </c>
      <c r="P113" s="246">
        <f>全车数据表!P114</f>
        <v>346.2</v>
      </c>
      <c r="Q113" s="246">
        <f>全车数据表!Q114</f>
        <v>81.849999999999994</v>
      </c>
      <c r="R113" s="246">
        <f>全车数据表!R114</f>
        <v>47.31</v>
      </c>
      <c r="S113" s="246">
        <f>全车数据表!S114</f>
        <v>61.18</v>
      </c>
      <c r="T113" s="246">
        <f>全车数据表!T114</f>
        <v>0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360</v>
      </c>
      <c r="AD113" s="246">
        <f>全车数据表!AX114</f>
        <v>0</v>
      </c>
      <c r="AE113" s="246">
        <f>全车数据表!AY114</f>
        <v>471</v>
      </c>
      <c r="AF113" s="246" t="str">
        <f>IF(全车数据表!AZ114="","",全车数据表!AZ114)</f>
        <v>寻车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 t="str">
        <f>IF(全车数据表!BR114="","",全车数据表!BR114)</f>
        <v/>
      </c>
      <c r="AJ113" s="246" t="str">
        <f>IF(全车数据表!BS114="","",全车数据表!BS114)</f>
        <v/>
      </c>
      <c r="AK113" s="246" t="str">
        <f>IF(全车数据表!BT114="","",全车数据表!BT114)</f>
        <v/>
      </c>
      <c r="AL113" s="246">
        <f>IF(全车数据表!BU114="","",全车数据表!BU114)</f>
        <v>1</v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 t="str">
        <f>IF(全车数据表!CC114="","",全车数据表!CC114)</f>
        <v/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 t="str">
        <f>IF(全车数据表!CI114="","",全车数据表!CI114)</f>
        <v/>
      </c>
      <c r="BA113" s="246" t="str">
        <f>IF(全车数据表!CJ114="","",全车数据表!CJ114)</f>
        <v/>
      </c>
      <c r="BB113" s="246">
        <f>IF(全车数据表!AV114="","",全车数据表!AV114)</f>
        <v>25</v>
      </c>
      <c r="BC113" s="246">
        <f>IF(全车数据表!BF114="","",全车数据表!BF114)</f>
        <v>3577</v>
      </c>
      <c r="BD113" s="246">
        <f>IF(全车数据表!BG114="","",全车数据表!BG114)</f>
        <v>347.9</v>
      </c>
      <c r="BE113" s="246">
        <f>IF(全车数据表!BH114="","",全车数据表!BH114)</f>
        <v>82.899999999999991</v>
      </c>
      <c r="BF113" s="246">
        <f>IF(全车数据表!BI114="","",全车数据表!BI114)</f>
        <v>48.18</v>
      </c>
      <c r="BG113" s="246">
        <f>IF(全车数据表!BJ114="","",全车数据表!BJ114)</f>
        <v>62.64</v>
      </c>
    </row>
    <row r="114" spans="1:59">
      <c r="A114" s="246">
        <f>全车数据表!A115</f>
        <v>113</v>
      </c>
      <c r="B114" s="246" t="str">
        <f>全车数据表!B115</f>
        <v>Porsche 911 Turbo 50 years</v>
      </c>
      <c r="C114" s="246" t="str">
        <f>IF(全车数据表!AQ115="","",全车数据表!AQ115)</f>
        <v>Porsche</v>
      </c>
      <c r="D114" s="248" t="str">
        <f>全车数据表!AT115</f>
        <v>911turbo</v>
      </c>
      <c r="E114" s="248" t="str">
        <f>全车数据表!AS115</f>
        <v>24.3</v>
      </c>
      <c r="F114" s="248" t="str">
        <f>全车数据表!C115</f>
        <v>992</v>
      </c>
      <c r="G114" s="246" t="str">
        <f>全车数据表!D115</f>
        <v>B</v>
      </c>
      <c r="H114" s="246">
        <f>LEN(全车数据表!E115)</f>
        <v>4</v>
      </c>
      <c r="I114" s="246">
        <f>IF(全车数据表!H115="×",0,全车数据表!H115)</f>
        <v>55</v>
      </c>
      <c r="J114" s="246">
        <f>IF(全车数据表!I115="×",0,全车数据表!I115)</f>
        <v>35</v>
      </c>
      <c r="K114" s="246">
        <f>IF(全车数据表!J115="×",0,全车数据表!J115)</f>
        <v>44</v>
      </c>
      <c r="L114" s="246">
        <f>IF(全车数据表!K115="×",0,全车数据表!K115)</f>
        <v>54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3495</v>
      </c>
      <c r="P114" s="246">
        <f>全车数据表!P115</f>
        <v>343.5</v>
      </c>
      <c r="Q114" s="246">
        <f>全车数据表!Q115</f>
        <v>82.94</v>
      </c>
      <c r="R114" s="246">
        <f>全车数据表!R115</f>
        <v>53.72</v>
      </c>
      <c r="S114" s="246">
        <f>全车数据表!S115</f>
        <v>59.39</v>
      </c>
      <c r="T114" s="246">
        <f>全车数据表!T115</f>
        <v>0</v>
      </c>
      <c r="U114" s="246">
        <f>全车数据表!AH115</f>
        <v>3312600</v>
      </c>
      <c r="V114" s="246">
        <f>全车数据表!AI115</f>
        <v>40000</v>
      </c>
      <c r="W114" s="246">
        <f>全车数据表!AO115</f>
        <v>4160000</v>
      </c>
      <c r="X114" s="246">
        <f>全车数据表!AP115</f>
        <v>7472600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0</v>
      </c>
      <c r="AD114" s="246">
        <f>全车数据表!AX115</f>
        <v>0</v>
      </c>
      <c r="AE114" s="246">
        <f>全车数据表!AY115</f>
        <v>0</v>
      </c>
      <c r="AF114" s="246" t="str">
        <f>IF(全车数据表!AZ115="","",全车数据表!AZ115)</f>
        <v>通行证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保时捷</v>
      </c>
      <c r="BB114" s="246" t="str">
        <f>IF(全车数据表!AV115="","",全车数据表!AV115)</f>
        <v/>
      </c>
      <c r="BC114" s="246">
        <f>IF(全车数据表!BF115="","",全车数据表!BF115)</f>
        <v>3649</v>
      </c>
      <c r="BD114" s="246">
        <f>IF(全车数据表!BG115="","",全车数据表!BG115)</f>
        <v>345.1</v>
      </c>
      <c r="BE114" s="246">
        <f>IF(全车数据表!BH115="","",全车数据表!BH115)</f>
        <v>83.8</v>
      </c>
      <c r="BF114" s="246">
        <f>IF(全车数据表!BI115="","",全车数据表!BI115)</f>
        <v>56.22</v>
      </c>
      <c r="BG114" s="246">
        <f>IF(全车数据表!BJ115="","",全车数据表!BJ115)</f>
        <v>62.28</v>
      </c>
    </row>
    <row r="115" spans="1:59">
      <c r="A115" s="246">
        <f>全车数据表!A116</f>
        <v>114</v>
      </c>
      <c r="B115" s="246" t="str">
        <f>全车数据表!B116</f>
        <v>Glickenhaus 003S</v>
      </c>
      <c r="C115" s="246" t="str">
        <f>IF(全车数据表!AQ116="","",全车数据表!AQ116)</f>
        <v>SCG</v>
      </c>
      <c r="D115" s="248" t="str">
        <f>全车数据表!AT116</f>
        <v>003</v>
      </c>
      <c r="E115" s="248" t="str">
        <f>全车数据表!AS116</f>
        <v>1.0</v>
      </c>
      <c r="F115" s="248" t="str">
        <f>全车数据表!C116</f>
        <v>003</v>
      </c>
      <c r="G115" s="246" t="str">
        <f>全车数据表!D116</f>
        <v>B</v>
      </c>
      <c r="H115" s="246">
        <f>LEN(全车数据表!E116)</f>
        <v>4</v>
      </c>
      <c r="I115" s="246">
        <f>IF(全车数据表!H116="×",0,全车数据表!H116)</f>
        <v>40</v>
      </c>
      <c r="J115" s="246">
        <f>IF(全车数据表!I116="×",0,全车数据表!I116)</f>
        <v>18</v>
      </c>
      <c r="K115" s="246">
        <f>IF(全车数据表!J116="×",0,全车数据表!J116)</f>
        <v>24</v>
      </c>
      <c r="L115" s="246">
        <f>IF(全车数据表!K116="×",0,全车数据表!K116)</f>
        <v>36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3519</v>
      </c>
      <c r="P115" s="246">
        <f>全车数据表!P116</f>
        <v>368.8</v>
      </c>
      <c r="Q115" s="246">
        <f>全车数据表!Q116</f>
        <v>79.44</v>
      </c>
      <c r="R115" s="246">
        <f>全车数据表!R116</f>
        <v>38.58</v>
      </c>
      <c r="S115" s="246">
        <f>全车数据表!S116</f>
        <v>63.11</v>
      </c>
      <c r="T115" s="246">
        <f>全车数据表!T116</f>
        <v>6.1659999999999995</v>
      </c>
      <c r="U115" s="246">
        <f>全车数据表!AH116</f>
        <v>1656720</v>
      </c>
      <c r="V115" s="246">
        <f>全车数据表!AI116</f>
        <v>20000</v>
      </c>
      <c r="W115" s="246">
        <f>全车数据表!AO116</f>
        <v>2080000</v>
      </c>
      <c r="X115" s="246">
        <f>全车数据表!AP116</f>
        <v>3736720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383</v>
      </c>
      <c r="AD115" s="246">
        <f>全车数据表!AX116</f>
        <v>0</v>
      </c>
      <c r="AE115" s="246">
        <f>全车数据表!AY116</f>
        <v>510</v>
      </c>
      <c r="AF115" s="246" t="str">
        <f>IF(全车数据表!AZ116="","",全车数据表!AZ116)</f>
        <v>级别杯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>
        <f>IF(全车数据表!BR116="","",全车数据表!BR116)</f>
        <v>1</v>
      </c>
      <c r="AJ115" s="246">
        <f>IF(全车数据表!BS116="","",全车数据表!BS116)</f>
        <v>1</v>
      </c>
      <c r="AK115" s="246" t="str">
        <f>IF(全车数据表!BT116="","",全车数据表!BT116)</f>
        <v/>
      </c>
      <c r="AL115" s="246">
        <f>IF(全车数据表!BU116="","",全车数据表!BU116)</f>
        <v>1</v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>
        <f>IF(全车数据表!CI116="","",全车数据表!CI116)</f>
        <v>1</v>
      </c>
      <c r="BA115" s="246" t="str">
        <f>IF(全车数据表!CJ116="","",全车数据表!CJ116)</f>
        <v>SCG</v>
      </c>
      <c r="BB115" s="246">
        <f>IF(全车数据表!AV116="","",全车数据表!AV116)</f>
        <v>10</v>
      </c>
      <c r="BC115" s="246">
        <f>IF(全车数据表!BF116="","",全车数据表!BF116)</f>
        <v>3673</v>
      </c>
      <c r="BD115" s="246">
        <f>IF(全车数据表!BG116="","",全车数据表!BG116)</f>
        <v>371</v>
      </c>
      <c r="BE115" s="246">
        <f>IF(全车数据表!BH116="","",全车数据表!BH116)</f>
        <v>80.2</v>
      </c>
      <c r="BF115" s="246">
        <f>IF(全车数据表!BI116="","",全车数据表!BI116)</f>
        <v>39.32</v>
      </c>
      <c r="BG115" s="246">
        <f>IF(全车数据表!BJ116="","",全车数据表!BJ116)</f>
        <v>64.58</v>
      </c>
    </row>
    <row r="116" spans="1:59">
      <c r="A116" s="246">
        <f>全车数据表!A117</f>
        <v>115</v>
      </c>
      <c r="B116" s="246" t="str">
        <f>全车数据表!B117</f>
        <v>McLaren Elva</v>
      </c>
      <c r="C116" s="246" t="str">
        <f>IF(全车数据表!AQ117="","",全车数据表!AQ117)</f>
        <v>McLaren</v>
      </c>
      <c r="D116" s="248" t="str">
        <f>全车数据表!AT117</f>
        <v>elva</v>
      </c>
      <c r="E116" s="248" t="str">
        <f>全车数据表!AS117</f>
        <v>3.0</v>
      </c>
      <c r="F116" s="248" t="str">
        <f>全车数据表!C117</f>
        <v>Elva</v>
      </c>
      <c r="G116" s="246" t="str">
        <f>全车数据表!D117</f>
        <v>B</v>
      </c>
      <c r="H116" s="246">
        <f>LEN(全车数据表!E117)</f>
        <v>5</v>
      </c>
      <c r="I116" s="246">
        <f>IF(全车数据表!H117="×",0,全车数据表!H117)</f>
        <v>45</v>
      </c>
      <c r="J116" s="246">
        <f>IF(全车数据表!I117="×",0,全车数据表!I117)</f>
        <v>17</v>
      </c>
      <c r="K116" s="246">
        <f>IF(全车数据表!J117="×",0,全车数据表!J117)</f>
        <v>23</v>
      </c>
      <c r="L116" s="246">
        <f>IF(全车数据表!K117="×",0,全车数据表!K117)</f>
        <v>32</v>
      </c>
      <c r="M116" s="246">
        <f>IF(全车数据表!L117="×",0,全车数据表!L117)</f>
        <v>45</v>
      </c>
      <c r="N116" s="246">
        <f>IF(全车数据表!M117="×",0,全车数据表!M117)</f>
        <v>0</v>
      </c>
      <c r="O116" s="246">
        <f>全车数据表!O117</f>
        <v>3533</v>
      </c>
      <c r="P116" s="246">
        <f>全车数据表!P117</f>
        <v>339.1</v>
      </c>
      <c r="Q116" s="246">
        <f>全车数据表!Q117</f>
        <v>81.31</v>
      </c>
      <c r="R116" s="246">
        <f>全车数据表!R117</f>
        <v>75.510000000000005</v>
      </c>
      <c r="S116" s="246">
        <f>全车数据表!S117</f>
        <v>65.900000000000006</v>
      </c>
      <c r="T116" s="246">
        <f>全车数据表!T117</f>
        <v>0</v>
      </c>
      <c r="U116" s="246">
        <f>全车数据表!AH117</f>
        <v>6369280</v>
      </c>
      <c r="V116" s="246">
        <f>全车数据表!AI117</f>
        <v>50000</v>
      </c>
      <c r="W116" s="246">
        <f>全车数据表!AO117</f>
        <v>6000000</v>
      </c>
      <c r="X116" s="246">
        <f>全车数据表!AP117</f>
        <v>12369280</v>
      </c>
      <c r="Y116" s="246">
        <f>全车数据表!AJ117</f>
        <v>8</v>
      </c>
      <c r="Z116" s="246">
        <f>全车数据表!AL117</f>
        <v>5</v>
      </c>
      <c r="AA116" s="246">
        <f>IF(全车数据表!AN117="×",0,全车数据表!AN117)</f>
        <v>2</v>
      </c>
      <c r="AB116" s="248" t="str">
        <f>全车数据表!AU117</f>
        <v>epic</v>
      </c>
      <c r="AC116" s="246">
        <f>全车数据表!AW117</f>
        <v>353</v>
      </c>
      <c r="AD116" s="246">
        <f>全车数据表!AX117</f>
        <v>0</v>
      </c>
      <c r="AE116" s="246">
        <f>全车数据表!AY117</f>
        <v>459</v>
      </c>
      <c r="AF116" s="246" t="str">
        <f>IF(全车数据表!AZ117="","",全车数据表!AZ117)</f>
        <v>通行证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 t="str">
        <f>IF(全车数据表!BU117="","",全车数据表!BU117)</f>
        <v/>
      </c>
      <c r="AM116" s="246">
        <f>IF(全车数据表!BV117="","",全车数据表!BV117)</f>
        <v>1</v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>
        <f>IF(全车数据表!CD117="","",全车数据表!CD117)</f>
        <v>1</v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>无顶</v>
      </c>
      <c r="AY116" s="246" t="str">
        <f>IF(全车数据表!CH117="","",全车数据表!CH117)</f>
        <v/>
      </c>
      <c r="AZ116" s="246" t="str">
        <f>IF(全车数据表!CI117="","",全车数据表!CI117)</f>
        <v/>
      </c>
      <c r="BA116" s="246" t="str">
        <f>IF(全车数据表!CJ117="","",全车数据表!CJ117)</f>
        <v>迈凯伦</v>
      </c>
      <c r="BB116" s="246">
        <f>IF(全车数据表!AV117="","",全车数据表!AV117)</f>
        <v>26</v>
      </c>
      <c r="BC116" s="246">
        <f>IF(全车数据表!BF117="","",全车数据表!BF117)</f>
        <v>3673</v>
      </c>
      <c r="BD116" s="246">
        <f>IF(全车数据表!BG117="","",全车数据表!BG117)</f>
        <v>340.5</v>
      </c>
      <c r="BE116" s="246">
        <f>IF(全车数据表!BH117="","",全车数据表!BH117)</f>
        <v>82</v>
      </c>
      <c r="BF116" s="246">
        <f>IF(全车数据表!BI117="","",全车数据表!BI117)</f>
        <v>78.17</v>
      </c>
      <c r="BG116" s="246">
        <f>IF(全车数据表!BJ117="","",全车数据表!BJ117)</f>
        <v>67.680000000000007</v>
      </c>
    </row>
    <row r="117" spans="1:59">
      <c r="A117" s="246">
        <f>全车数据表!A118</f>
        <v>116</v>
      </c>
      <c r="B117" s="246" t="str">
        <f>全车数据表!B118</f>
        <v>Aston Martin DB12</v>
      </c>
      <c r="C117" s="246" t="str">
        <f>IF(全车数据表!AQ118="","",全车数据表!AQ118)</f>
        <v>Aston Martin</v>
      </c>
      <c r="D117" s="248" t="str">
        <f>全车数据表!AT118</f>
        <v>db12</v>
      </c>
      <c r="E117" s="248" t="str">
        <f>全车数据表!AS118</f>
        <v>4.7</v>
      </c>
      <c r="F117" s="248" t="str">
        <f>全车数据表!C118</f>
        <v>DB12</v>
      </c>
      <c r="G117" s="246" t="str">
        <f>全车数据表!D118</f>
        <v>B</v>
      </c>
      <c r="H117" s="246">
        <f>LEN(全车数据表!E118)</f>
        <v>5</v>
      </c>
      <c r="I117" s="246">
        <f>IF(全车数据表!H118="×",0,全车数据表!H118)</f>
        <v>45</v>
      </c>
      <c r="J117" s="246">
        <f>IF(全车数据表!I118="×",0,全车数据表!I118)</f>
        <v>17</v>
      </c>
      <c r="K117" s="246">
        <f>IF(全车数据表!J118="×",0,全车数据表!J118)</f>
        <v>23</v>
      </c>
      <c r="L117" s="246">
        <f>IF(全车数据表!K118="×",0,全车数据表!K118)</f>
        <v>32</v>
      </c>
      <c r="M117" s="246">
        <f>IF(全车数据表!L118="×",0,全车数据表!L118)</f>
        <v>45</v>
      </c>
      <c r="N117" s="246">
        <f>IF(全车数据表!M118="×",0,全车数据表!M118)</f>
        <v>0</v>
      </c>
      <c r="O117" s="246">
        <f>全车数据表!O118</f>
        <v>3580</v>
      </c>
      <c r="P117" s="246">
        <f>全车数据表!P118</f>
        <v>343.2</v>
      </c>
      <c r="Q117" s="246">
        <f>全车数据表!Q118</f>
        <v>74.11</v>
      </c>
      <c r="R117" s="246">
        <f>全车数据表!R118</f>
        <v>69.680000000000007</v>
      </c>
      <c r="S117" s="246">
        <f>全车数据表!S118</f>
        <v>77.89</v>
      </c>
      <c r="T117" s="246">
        <f>全车数据表!T118</f>
        <v>0</v>
      </c>
      <c r="U117" s="246">
        <f>全车数据表!AH118</f>
        <v>6369280</v>
      </c>
      <c r="V117" s="246">
        <f>全车数据表!AI118</f>
        <v>50000</v>
      </c>
      <c r="W117" s="246">
        <f>全车数据表!AO118</f>
        <v>6000000</v>
      </c>
      <c r="X117" s="246">
        <f>全车数据表!AP118</f>
        <v>12369280</v>
      </c>
      <c r="Y117" s="246">
        <f>全车数据表!AJ118</f>
        <v>8</v>
      </c>
      <c r="Z117" s="246">
        <f>全车数据表!AL118</f>
        <v>5</v>
      </c>
      <c r="AA117" s="246">
        <f>IF(全车数据表!AN118="×",0,全车数据表!AN118)</f>
        <v>2</v>
      </c>
      <c r="AB117" s="248" t="str">
        <f>全车数据表!AU118</f>
        <v>epic</v>
      </c>
      <c r="AC117" s="246">
        <f>全车数据表!AW118</f>
        <v>0</v>
      </c>
      <c r="AD117" s="246">
        <f>全车数据表!AX118</f>
        <v>0</v>
      </c>
      <c r="AE117" s="246">
        <f>全车数据表!AY118</f>
        <v>0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阿斯顿马丁</v>
      </c>
      <c r="BB117" s="246" t="str">
        <f>IF(全车数据表!AV118="","",全车数据表!AV118)</f>
        <v/>
      </c>
      <c r="BC117" s="246">
        <f>IF(全车数据表!BF118="","",全车数据表!BF118)</f>
        <v>3721</v>
      </c>
      <c r="BD117" s="246">
        <f>IF(全车数据表!BG118="","",全车数据表!BG118)</f>
        <v>345.1</v>
      </c>
      <c r="BE117" s="246">
        <f>IF(全车数据表!BH118="","",全车数据表!BH118)</f>
        <v>74.8</v>
      </c>
      <c r="BF117" s="246">
        <f>IF(全车数据表!BI118="","",全车数据表!BI118)</f>
        <v>71.36</v>
      </c>
      <c r="BG117" s="246">
        <f>IF(全车数据表!BJ118="","",全车数据表!BJ118)</f>
        <v>80.44</v>
      </c>
    </row>
    <row r="118" spans="1:59">
      <c r="A118" s="246">
        <f>全车数据表!A119</f>
        <v>117</v>
      </c>
      <c r="B118" s="246" t="str">
        <f>全车数据表!B119</f>
        <v>Nissan R390 GT1🔑</v>
      </c>
      <c r="C118" s="246" t="str">
        <f>IF(全车数据表!AQ119="","",全车数据表!AQ119)</f>
        <v>Nissan</v>
      </c>
      <c r="D118" s="248" t="str">
        <f>全车数据表!AT119</f>
        <v>r390</v>
      </c>
      <c r="E118" s="248" t="str">
        <f>全车数据表!AS119</f>
        <v>3.7</v>
      </c>
      <c r="F118" s="248" t="str">
        <f>全车数据表!C119</f>
        <v>R390</v>
      </c>
      <c r="G118" s="246" t="str">
        <f>全车数据表!D119</f>
        <v>B</v>
      </c>
      <c r="H118" s="246">
        <f>LEN(全车数据表!E119)</f>
        <v>5</v>
      </c>
      <c r="I118" s="246" t="str">
        <f>IF(全车数据表!H119="×",0,全车数据表!H119)</f>
        <v>🔑</v>
      </c>
      <c r="J118" s="246">
        <f>IF(全车数据表!I119="×",0,全车数据表!I119)</f>
        <v>26</v>
      </c>
      <c r="K118" s="246">
        <f>IF(全车数据表!J119="×",0,全车数据表!J119)</f>
        <v>34</v>
      </c>
      <c r="L118" s="246">
        <f>IF(全车数据表!K119="×",0,全车数据表!K119)</f>
        <v>40</v>
      </c>
      <c r="M118" s="246">
        <f>IF(全车数据表!L119="×",0,全车数据表!L119)</f>
        <v>62</v>
      </c>
      <c r="N118" s="246">
        <f>IF(全车数据表!M119="×",0,全车数据表!M119)</f>
        <v>0</v>
      </c>
      <c r="O118" s="246">
        <f>全车数据表!O119</f>
        <v>3627</v>
      </c>
      <c r="P118" s="246">
        <f>全车数据表!P119</f>
        <v>373.5</v>
      </c>
      <c r="Q118" s="246">
        <f>全车数据表!Q119</f>
        <v>76.72</v>
      </c>
      <c r="R118" s="246">
        <f>全车数据表!R119</f>
        <v>52.63</v>
      </c>
      <c r="S118" s="246">
        <f>全车数据表!S119</f>
        <v>55.45</v>
      </c>
      <c r="T118" s="246">
        <f>全车数据表!T119</f>
        <v>0</v>
      </c>
      <c r="U118" s="246">
        <f>全车数据表!AH119</f>
        <v>6369280</v>
      </c>
      <c r="V118" s="246">
        <f>全车数据表!AI119</f>
        <v>50000</v>
      </c>
      <c r="W118" s="246">
        <f>全车数据表!AO119</f>
        <v>6000000</v>
      </c>
      <c r="X118" s="246">
        <f>全车数据表!AP119</f>
        <v>12369280</v>
      </c>
      <c r="Y118" s="246">
        <f>全车数据表!AJ119</f>
        <v>8</v>
      </c>
      <c r="Z118" s="246">
        <f>全车数据表!AL119</f>
        <v>5</v>
      </c>
      <c r="AA118" s="246">
        <f>IF(全车数据表!AN119="×",0,全车数据表!AN119)</f>
        <v>2</v>
      </c>
      <c r="AB118" s="248" t="str">
        <f>全车数据表!AU119</f>
        <v>epic</v>
      </c>
      <c r="AC118" s="246">
        <f>全车数据表!AW119</f>
        <v>388</v>
      </c>
      <c r="AD118" s="246">
        <f>全车数据表!AX119</f>
        <v>0</v>
      </c>
      <c r="AE118" s="246">
        <f>全车数据表!AY119</f>
        <v>519</v>
      </c>
      <c r="AF118" s="246" t="str">
        <f>IF(全车数据表!AZ119="","",全车数据表!AZ119)</f>
        <v>大奖赛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 t="str">
        <f>IF(全车数据表!BU119="","",全车数据表!BU119)</f>
        <v/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>
        <f>IF(全车数据表!CA119="","",全车数据表!CA119)</f>
        <v>1</v>
      </c>
      <c r="AS118" s="246" t="str">
        <f>IF(全车数据表!CB119="","",全车数据表!CB119)</f>
        <v/>
      </c>
      <c r="AT118" s="246">
        <f>IF(全车数据表!CC119="","",全车数据表!CC119)</f>
        <v>1</v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>日产</v>
      </c>
      <c r="BB118" s="246" t="str">
        <f>IF(全车数据表!AV119="","",全车数据表!AV119)</f>
        <v/>
      </c>
      <c r="BC118" s="246">
        <f>IF(全车数据表!BF119="","",全车数据表!BF119)</f>
        <v>3770</v>
      </c>
      <c r="BD118" s="246">
        <f>IF(全车数据表!BG119="","",全车数据表!BG119)</f>
        <v>375.6</v>
      </c>
      <c r="BE118" s="246">
        <f>IF(全车数据表!BH119="","",全车数据表!BH119)</f>
        <v>77.5</v>
      </c>
      <c r="BF118" s="246">
        <f>IF(全车数据表!BI119="","",全车数据表!BI119)</f>
        <v>53.36</v>
      </c>
      <c r="BG118" s="246">
        <f>IF(全车数据表!BJ119="","",全车数据表!BJ119)</f>
        <v>57.650000000000006</v>
      </c>
    </row>
    <row r="119" spans="1:59">
      <c r="A119" s="246">
        <f>全车数据表!A120</f>
        <v>118</v>
      </c>
      <c r="B119" s="246" t="str">
        <f>全车数据表!B120</f>
        <v>Ferrari F12tdf</v>
      </c>
      <c r="C119" s="246" t="str">
        <f>IF(全车数据表!AQ120="","",全车数据表!AQ120)</f>
        <v>Ferrari</v>
      </c>
      <c r="D119" s="248" t="str">
        <f>全车数据表!AT120</f>
        <v>f12tdf</v>
      </c>
      <c r="E119" s="248" t="str">
        <f>全车数据表!AS120</f>
        <v>1.0</v>
      </c>
      <c r="F119" s="248" t="str">
        <f>全车数据表!C120</f>
        <v>F12tdf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30</v>
      </c>
      <c r="J119" s="246">
        <f>IF(全车数据表!I120="×",0,全车数据表!I120)</f>
        <v>9</v>
      </c>
      <c r="K119" s="246">
        <f>IF(全车数据表!J120="×",0,全车数据表!J120)</f>
        <v>13</v>
      </c>
      <c r="L119" s="246">
        <f>IF(全车数据表!K120="×",0,全车数据表!K120)</f>
        <v>21</v>
      </c>
      <c r="M119" s="246">
        <f>IF(全车数据表!L120="×",0,全车数据表!L120)</f>
        <v>32</v>
      </c>
      <c r="N119" s="246">
        <f>IF(全车数据表!M120="×",0,全车数据表!M120)</f>
        <v>0</v>
      </c>
      <c r="O119" s="246">
        <f>全车数据表!O120</f>
        <v>3724</v>
      </c>
      <c r="P119" s="246">
        <f>全车数据表!P120</f>
        <v>360.5</v>
      </c>
      <c r="Q119" s="246">
        <f>全车数据表!Q120</f>
        <v>78.38</v>
      </c>
      <c r="R119" s="246">
        <f>全车数据表!R120</f>
        <v>40.130000000000003</v>
      </c>
      <c r="S119" s="246">
        <f>全车数据表!S120</f>
        <v>80.180000000000007</v>
      </c>
      <c r="T119" s="246">
        <f>全车数据表!T120</f>
        <v>9.6660000000000004</v>
      </c>
      <c r="U119" s="246">
        <f>全车数据表!AH120</f>
        <v>3183640</v>
      </c>
      <c r="V119" s="246">
        <f>全车数据表!AI120</f>
        <v>25000</v>
      </c>
      <c r="W119" s="246">
        <f>全车数据表!AO120</f>
        <v>3000000</v>
      </c>
      <c r="X119" s="246">
        <f>全车数据表!AP120</f>
        <v>6183640</v>
      </c>
      <c r="Y119" s="246">
        <f>全车数据表!AJ120</f>
        <v>8</v>
      </c>
      <c r="Z119" s="246">
        <f>全车数据表!AL120</f>
        <v>5</v>
      </c>
      <c r="AA119" s="246">
        <f>IF(全车数据表!AN120="×",0,全车数据表!AN120)</f>
        <v>2</v>
      </c>
      <c r="AB119" s="248" t="str">
        <f>全车数据表!AU120</f>
        <v>epic</v>
      </c>
      <c r="AC119" s="246">
        <f>全车数据表!AW120</f>
        <v>375</v>
      </c>
      <c r="AD119" s="246">
        <f>全车数据表!AX120</f>
        <v>0</v>
      </c>
      <c r="AE119" s="246">
        <f>全车数据表!AY120</f>
        <v>496</v>
      </c>
      <c r="AF119" s="246" t="str">
        <f>IF(全车数据表!AZ120="","",全车数据表!AZ120)</f>
        <v>级别杯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>
        <f>IF(全车数据表!BR120="","",全车数据表!BR120)</f>
        <v>1</v>
      </c>
      <c r="AJ119" s="246">
        <f>IF(全车数据表!BS120="","",全车数据表!BS120)</f>
        <v>1</v>
      </c>
      <c r="AK119" s="246" t="str">
        <f>IF(全车数据表!BT120="","",全车数据表!BT120)</f>
        <v/>
      </c>
      <c r="AL119" s="246">
        <f>IF(全车数据表!BU120="","",全车数据表!BU120)</f>
        <v>1</v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>
        <f>IF(全车数据表!CI120="","",全车数据表!CI120)</f>
        <v>1</v>
      </c>
      <c r="BA119" s="246" t="str">
        <f>IF(全车数据表!CJ120="","",全车数据表!CJ120)</f>
        <v>法拉利 土豆粉 掏大粪</v>
      </c>
      <c r="BB119" s="246">
        <f>IF(全车数据表!AV120="","",全车数据表!AV120)</f>
        <v>13</v>
      </c>
      <c r="BC119" s="246">
        <f>IF(全车数据表!BF120="","",全车数据表!BF120)</f>
        <v>3869</v>
      </c>
      <c r="BD119" s="246">
        <f>IF(全车数据表!BG120="","",全车数据表!BG120)</f>
        <v>362.7</v>
      </c>
      <c r="BE119" s="246">
        <f>IF(全车数据表!BH120="","",全车数据表!BH120)</f>
        <v>78.849999999999994</v>
      </c>
      <c r="BF119" s="246">
        <f>IF(全车数据表!BI120="","",全车数据表!BI120)</f>
        <v>41.02</v>
      </c>
      <c r="BG119" s="246">
        <f>IF(全车数据表!BJ120="","",全车数据表!BJ120)</f>
        <v>81.300000000000011</v>
      </c>
    </row>
    <row r="120" spans="1:59">
      <c r="A120" s="246">
        <f>全车数据表!A121</f>
        <v>119</v>
      </c>
      <c r="B120" s="246" t="str">
        <f>全车数据表!B121</f>
        <v>Maserati MC20</v>
      </c>
      <c r="C120" s="246" t="str">
        <f>IF(全车数据表!AQ121="","",全车数据表!AQ121)</f>
        <v>Maserati</v>
      </c>
      <c r="D120" s="248" t="str">
        <f>全车数据表!AT121</f>
        <v>mc20</v>
      </c>
      <c r="E120" s="248" t="str">
        <f>全车数据表!AS121</f>
        <v>4.3</v>
      </c>
      <c r="F120" s="248" t="str">
        <f>全车数据表!C121</f>
        <v>MC20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45</v>
      </c>
      <c r="J120" s="246">
        <f>IF(全车数据表!I121="×",0,全车数据表!I121)</f>
        <v>17</v>
      </c>
      <c r="K120" s="246">
        <f>IF(全车数据表!J121="×",0,全车数据表!J121)</f>
        <v>23</v>
      </c>
      <c r="L120" s="246">
        <f>IF(全车数据表!K121="×",0,全车数据表!K121)</f>
        <v>32</v>
      </c>
      <c r="M120" s="246">
        <f>IF(全车数据表!L121="×",0,全车数据表!L121)</f>
        <v>45</v>
      </c>
      <c r="N120" s="246">
        <f>IF(全车数据表!M121="×",0,全车数据表!M121)</f>
        <v>0</v>
      </c>
      <c r="O120" s="246">
        <f>全车数据表!O121</f>
        <v>3773</v>
      </c>
      <c r="P120" s="246">
        <f>全车数据表!P121</f>
        <v>335.7</v>
      </c>
      <c r="Q120" s="246">
        <f>全车数据表!Q121</f>
        <v>81.63</v>
      </c>
      <c r="R120" s="246">
        <f>全车数据表!R121</f>
        <v>90.79</v>
      </c>
      <c r="S120" s="246">
        <f>全车数据表!S121</f>
        <v>75.84</v>
      </c>
      <c r="T120" s="246">
        <f>全车数据表!T121</f>
        <v>9.4</v>
      </c>
      <c r="U120" s="246">
        <f>全车数据表!AH121</f>
        <v>6369280</v>
      </c>
      <c r="V120" s="246">
        <f>全车数据表!AI121</f>
        <v>50000</v>
      </c>
      <c r="W120" s="246">
        <f>全车数据表!AO121</f>
        <v>6000000</v>
      </c>
      <c r="X120" s="246">
        <f>全车数据表!AP121</f>
        <v>12369280</v>
      </c>
      <c r="Y120" s="246">
        <f>全车数据表!AJ121</f>
        <v>8</v>
      </c>
      <c r="Z120" s="246">
        <f>全车数据表!AL121</f>
        <v>5</v>
      </c>
      <c r="AA120" s="246">
        <f>IF(全车数据表!AN121="×",0,全车数据表!AN121)</f>
        <v>2</v>
      </c>
      <c r="AB120" s="248" t="str">
        <f>全车数据表!AU121</f>
        <v>epic</v>
      </c>
      <c r="AC120" s="246">
        <f>全车数据表!AW121</f>
        <v>349</v>
      </c>
      <c r="AD120" s="246">
        <f>全车数据表!AX121</f>
        <v>0</v>
      </c>
      <c r="AE120" s="246">
        <f>全车数据表!AY121</f>
        <v>453</v>
      </c>
      <c r="AF120" s="246" t="str">
        <f>IF(全车数据表!AZ121="","",全车数据表!AZ121)</f>
        <v>通行证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 t="str">
        <f>IF(全车数据表!BU121="","",全车数据表!BU121)</f>
        <v/>
      </c>
      <c r="AM120" s="246">
        <f>IF(全车数据表!BV121="","",全车数据表!BV121)</f>
        <v>1</v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/>
      </c>
      <c r="BA120" s="246" t="str">
        <f>IF(全车数据表!CJ121="","",全车数据表!CJ121)</f>
        <v>玛莎拉蒂</v>
      </c>
      <c r="BB120" s="246" t="str">
        <f>IF(全车数据表!AV121="","",全车数据表!AV121)</f>
        <v/>
      </c>
      <c r="BC120" s="246">
        <f>IF(全车数据表!BF121="","",全车数据表!BF121)</f>
        <v>3919</v>
      </c>
      <c r="BD120" s="246">
        <f>IF(全车数据表!BG121="","",全车数据表!BG121)</f>
        <v>336.8</v>
      </c>
      <c r="BE120" s="246">
        <f>IF(全车数据表!BH121="","",全车数据表!BH121)</f>
        <v>82.449999999999989</v>
      </c>
      <c r="BF120" s="246">
        <f>IF(全车数据表!BI121="","",全车数据表!BI121)</f>
        <v>93.93</v>
      </c>
      <c r="BG120" s="246">
        <f>IF(全车数据表!BJ121="","",全车数据表!BJ121)</f>
        <v>79.05</v>
      </c>
    </row>
    <row r="121" spans="1:59">
      <c r="A121" s="246">
        <f>全车数据表!A122</f>
        <v>120</v>
      </c>
      <c r="B121" s="246" t="str">
        <f>全车数据表!B122</f>
        <v>Lamborghini Murcielago LP 640 Roadster</v>
      </c>
      <c r="C121" s="246" t="str">
        <f>IF(全车数据表!AQ122="","",全车数据表!AQ122)</f>
        <v>Lamborghini</v>
      </c>
      <c r="D121" s="248" t="str">
        <f>全车数据表!AT122</f>
        <v>murcielago</v>
      </c>
      <c r="E121" s="248" t="str">
        <f>全车数据表!AS122</f>
        <v>2.8</v>
      </c>
      <c r="F121" s="248" t="str">
        <f>全车数据表!C122</f>
        <v>蝙蝠</v>
      </c>
      <c r="G121" s="246" t="str">
        <f>全车数据表!D122</f>
        <v>B</v>
      </c>
      <c r="H121" s="246">
        <f>LEN(全车数据表!E122)</f>
        <v>5</v>
      </c>
      <c r="I121" s="246">
        <f>IF(全车数据表!H122="×",0,全车数据表!H122)</f>
        <v>45</v>
      </c>
      <c r="J121" s="246">
        <f>IF(全车数据表!I122="×",0,全车数据表!I122)</f>
        <v>17</v>
      </c>
      <c r="K121" s="246">
        <f>IF(全车数据表!J122="×",0,全车数据表!J122)</f>
        <v>23</v>
      </c>
      <c r="L121" s="246">
        <f>IF(全车数据表!K122="×",0,全车数据表!K122)</f>
        <v>32</v>
      </c>
      <c r="M121" s="246">
        <f>IF(全车数据表!L122="×",0,全车数据表!L122)</f>
        <v>45</v>
      </c>
      <c r="N121" s="246">
        <f>IF(全车数据表!M122="×",0,全车数据表!M122)</f>
        <v>0</v>
      </c>
      <c r="O121" s="246">
        <f>全车数据表!O122</f>
        <v>3792</v>
      </c>
      <c r="P121" s="246">
        <f>全车数据表!P122</f>
        <v>354.1</v>
      </c>
      <c r="Q121" s="246">
        <f>全车数据表!Q122</f>
        <v>77.540000000000006</v>
      </c>
      <c r="R121" s="246">
        <f>全车数据表!R122</f>
        <v>67.180000000000007</v>
      </c>
      <c r="S121" s="246">
        <f>全车数据表!S122</f>
        <v>61.13</v>
      </c>
      <c r="T121" s="246">
        <f>全车数据表!T122</f>
        <v>0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368</v>
      </c>
      <c r="AD121" s="246">
        <f>全车数据表!AX122</f>
        <v>0</v>
      </c>
      <c r="AE121" s="246">
        <f>全车数据表!AY122</f>
        <v>484</v>
      </c>
      <c r="AF121" s="246" t="str">
        <f>IF(全车数据表!AZ122="","",全车数据表!AZ122)</f>
        <v>通行证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>
        <f>IF(全车数据表!BV122="","",全车数据表!BV122)</f>
        <v>1</v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>
        <f>IF(全车数据表!CD122="","",全车数据表!CD122)</f>
        <v>1</v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>无顶</v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>兰博基尼 蝙蝠</v>
      </c>
      <c r="BB121" s="246">
        <f>IF(全车数据表!AV122="","",全车数据表!AV122)</f>
        <v>27</v>
      </c>
      <c r="BC121" s="246">
        <f>IF(全车数据表!BF122="","",全车数据表!BF122)</f>
        <v>4084</v>
      </c>
      <c r="BD121" s="246">
        <f>IF(全车数据表!BG122="","",全车数据表!BG122)</f>
        <v>355.3</v>
      </c>
      <c r="BE121" s="246">
        <f>IF(全车数据表!BH122="","",全车数据表!BH122)</f>
        <v>78.400000000000006</v>
      </c>
      <c r="BF121" s="246">
        <f>IF(全车数据表!BI122="","",全车数据表!BI122)</f>
        <v>69.010000000000005</v>
      </c>
      <c r="BG121" s="246">
        <f>IF(全车数据表!BJ122="","",全车数据表!BJ122)</f>
        <v>63.6</v>
      </c>
    </row>
    <row r="122" spans="1:59">
      <c r="A122" s="246">
        <f>全车数据表!A123</f>
        <v>121</v>
      </c>
      <c r="B122" s="246" t="str">
        <f>全车数据表!B123</f>
        <v>McLaren 765LT</v>
      </c>
      <c r="C122" s="246" t="str">
        <f>IF(全车数据表!AQ123="","",全车数据表!AQ123)</f>
        <v>McLaren</v>
      </c>
      <c r="D122" s="248" t="str">
        <f>全车数据表!AT123</f>
        <v>765lt</v>
      </c>
      <c r="E122" s="248" t="str">
        <f>全车数据表!AS123</f>
        <v>3.6</v>
      </c>
      <c r="F122" s="248" t="str">
        <f>全车数据表!C123</f>
        <v>765LT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3821</v>
      </c>
      <c r="P122" s="246">
        <f>全车数据表!P123</f>
        <v>349.5</v>
      </c>
      <c r="Q122" s="246">
        <f>全车数据表!Q123</f>
        <v>80.5</v>
      </c>
      <c r="R122" s="246">
        <f>全车数据表!R123</f>
        <v>70.61</v>
      </c>
      <c r="S122" s="246">
        <f>全车数据表!S123</f>
        <v>62.26</v>
      </c>
      <c r="T122" s="246">
        <f>全车数据表!T123</f>
        <v>0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363</v>
      </c>
      <c r="AD122" s="246">
        <f>全车数据表!AX123</f>
        <v>0</v>
      </c>
      <c r="AE122" s="246">
        <f>全车数据表!AY123</f>
        <v>477</v>
      </c>
      <c r="AF122" s="246" t="str">
        <f>IF(全车数据表!AZ123="","",全车数据表!AZ123)</f>
        <v>联会赛事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 t="str">
        <f>IF(全车数据表!BV123="","",全车数据表!BV123)</f>
        <v/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>
        <f>IF(全车数据表!CB123="","",全车数据表!CB123)</f>
        <v>1</v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迈凯伦</v>
      </c>
      <c r="BB122" s="246">
        <f>IF(全车数据表!AV123="","",全车数据表!AV123)</f>
        <v>49</v>
      </c>
      <c r="BC122" s="246">
        <f>IF(全车数据表!BF123="","",全车数据表!BF123)</f>
        <v>3969</v>
      </c>
      <c r="BD122" s="246">
        <f>IF(全车数据表!BG123="","",全车数据表!BG123)</f>
        <v>351.6</v>
      </c>
      <c r="BE122" s="246">
        <f>IF(全车数据表!BH123="","",全车数据表!BH123)</f>
        <v>81.099999999999994</v>
      </c>
      <c r="BF122" s="246">
        <f>IF(全车数据表!BI123="","",全车数据表!BI123)</f>
        <v>72.319999999999993</v>
      </c>
      <c r="BG122" s="246">
        <f>IF(全车数据表!BJ123="","",全车数据表!BJ123)</f>
        <v>65.17</v>
      </c>
    </row>
    <row r="123" spans="1:59">
      <c r="A123" s="246">
        <f>全车数据表!A124</f>
        <v>122</v>
      </c>
      <c r="B123" s="246" t="str">
        <f>全车数据表!B124</f>
        <v>Chevrolet Corvette Grand Sport</v>
      </c>
      <c r="C123" s="246" t="str">
        <f>IF(全车数据表!AQ124="","",全车数据表!AQ124)</f>
        <v>Chevrolet Corvette</v>
      </c>
      <c r="D123" s="248" t="str">
        <f>全车数据表!AT124</f>
        <v>cgs</v>
      </c>
      <c r="E123" s="248" t="str">
        <f>全车数据表!AS124</f>
        <v>1.0</v>
      </c>
      <c r="F123" s="248" t="str">
        <f>全车数据表!C124</f>
        <v>五菱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30</v>
      </c>
      <c r="J123" s="246">
        <f>IF(全车数据表!I124="×",0,全车数据表!I124)</f>
        <v>9</v>
      </c>
      <c r="K123" s="246">
        <f>IF(全车数据表!J124="×",0,全车数据表!J124)</f>
        <v>13</v>
      </c>
      <c r="L123" s="246">
        <f>IF(全车数据表!K124="×",0,全车数据表!K124)</f>
        <v>21</v>
      </c>
      <c r="M123" s="246">
        <f>IF(全车数据表!L124="×",0,全车数据表!L124)</f>
        <v>32</v>
      </c>
      <c r="N123" s="246">
        <f>IF(全车数据表!M124="×",0,全车数据表!M124)</f>
        <v>0</v>
      </c>
      <c r="O123" s="246">
        <f>全车数据表!O124</f>
        <v>3921</v>
      </c>
      <c r="P123" s="246">
        <f>全车数据表!P124</f>
        <v>331.2</v>
      </c>
      <c r="Q123" s="246">
        <f>全车数据表!Q124</f>
        <v>76.55</v>
      </c>
      <c r="R123" s="246">
        <f>全车数据表!R124</f>
        <v>92.99</v>
      </c>
      <c r="S123" s="246">
        <f>全车数据表!S124</f>
        <v>80.87</v>
      </c>
      <c r="T123" s="246">
        <f>全车数据表!T124</f>
        <v>11.63</v>
      </c>
      <c r="U123" s="246">
        <f>全车数据表!AH124</f>
        <v>3183640</v>
      </c>
      <c r="V123" s="246">
        <f>全车数据表!AI124</f>
        <v>25000</v>
      </c>
      <c r="W123" s="246">
        <f>全车数据表!AO124</f>
        <v>3000000</v>
      </c>
      <c r="X123" s="246">
        <f>全车数据表!AP124</f>
        <v>6183640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345</v>
      </c>
      <c r="AD123" s="246">
        <f>全车数据表!AX124</f>
        <v>0</v>
      </c>
      <c r="AE123" s="246">
        <f>全车数据表!AY124</f>
        <v>445</v>
      </c>
      <c r="AF123" s="246" t="str">
        <f>IF(全车数据表!AZ124="","",全车数据表!AZ124)</f>
        <v>级别杯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>
        <f>IF(全车数据表!BR124="","",全车数据表!BR124)</f>
        <v>1</v>
      </c>
      <c r="AJ123" s="246">
        <f>IF(全车数据表!BS124="","",全车数据表!BS124)</f>
        <v>1</v>
      </c>
      <c r="AK123" s="246" t="str">
        <f>IF(全车数据表!BT124="","",全车数据表!BT124)</f>
        <v/>
      </c>
      <c r="AL123" s="246">
        <f>IF(全车数据表!BU124="","",全车数据表!BU124)</f>
        <v>1</v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>
        <f>IF(全车数据表!CF124="","",全车数据表!CF124)</f>
        <v>1</v>
      </c>
      <c r="AX123" s="246" t="str">
        <f>IF(全车数据表!CG124="","",全车数据表!CG124)</f>
        <v>可开合</v>
      </c>
      <c r="AY123" s="246" t="str">
        <f>IF(全车数据表!CH124="","",全车数据表!CH124)</f>
        <v/>
      </c>
      <c r="AZ123" s="246">
        <f>IF(全车数据表!CI124="","",全车数据表!CI124)</f>
        <v>1</v>
      </c>
      <c r="BA123" s="246" t="str">
        <f>IF(全车数据表!CJ124="","",全车数据表!CJ124)</f>
        <v>雪佛兰 克尔维特 cgs 五菱</v>
      </c>
      <c r="BB123" s="246">
        <f>IF(全车数据表!AV124="","",全车数据表!AV124)</f>
        <v>13</v>
      </c>
      <c r="BC123" s="246">
        <f>IF(全车数据表!BF124="","",全车数据表!BF124)</f>
        <v>4071</v>
      </c>
      <c r="BD123" s="246">
        <f>IF(全车数据表!BG124="","",全车数据表!BG124)</f>
        <v>333</v>
      </c>
      <c r="BE123" s="246">
        <f>IF(全车数据表!BH124="","",全车数据表!BH124)</f>
        <v>77.5</v>
      </c>
      <c r="BF123" s="246">
        <f>IF(全车数据表!BI124="","",全车数据表!BI124)</f>
        <v>95.399999999999991</v>
      </c>
      <c r="BG123" s="246">
        <f>IF(全车数据表!BJ124="","",全车数据表!BJ124)</f>
        <v>82.37</v>
      </c>
    </row>
    <row r="124" spans="1:59">
      <c r="A124" s="246">
        <f>全车数据表!A125</f>
        <v>123</v>
      </c>
      <c r="B124" s="246" t="str">
        <f>全车数据表!B125</f>
        <v>Apex AP-0</v>
      </c>
      <c r="C124" s="246" t="str">
        <f>IF(全车数据表!AQ125="","",全车数据表!AQ125)</f>
        <v>Apex</v>
      </c>
      <c r="D124" s="248" t="str">
        <f>全车数据表!AT125</f>
        <v>ap-0</v>
      </c>
      <c r="E124" s="248" t="str">
        <f>全车数据表!AS125</f>
        <v>2.4</v>
      </c>
      <c r="F124" s="248" t="str">
        <f>全车数据表!C125</f>
        <v>AP-0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3946</v>
      </c>
      <c r="P124" s="246">
        <f>全车数据表!P125</f>
        <v>335.1</v>
      </c>
      <c r="Q124" s="246">
        <f>全车数据表!Q125</f>
        <v>80.959999999999994</v>
      </c>
      <c r="R124" s="246">
        <f>全车数据表!R125</f>
        <v>89.37</v>
      </c>
      <c r="S124" s="246">
        <f>全车数据表!S125</f>
        <v>75.16</v>
      </c>
      <c r="T124" s="246">
        <f>全车数据表!T125</f>
        <v>9.33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349</v>
      </c>
      <c r="AD124" s="246">
        <f>全车数据表!AX125</f>
        <v>358</v>
      </c>
      <c r="AE124" s="246">
        <f>全车数据表!AY125</f>
        <v>465</v>
      </c>
      <c r="AF124" s="246" t="str">
        <f>IF(全车数据表!AZ125="","",全车数据表!AZ125)</f>
        <v>寻车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>
        <f>IF(全车数据表!BU125="","",全车数据表!BU125)</f>
        <v>1</v>
      </c>
      <c r="AM124" s="246" t="str">
        <f>IF(全车数据表!BV125="","",全车数据表!BV125)</f>
        <v/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/>
      </c>
      <c r="BB124" s="246">
        <f>IF(全车数据表!AV125="","",全车数据表!AV125)</f>
        <v>28</v>
      </c>
      <c r="BC124" s="246">
        <f>IF(全车数据表!BF125="","",全车数据表!BF125)</f>
        <v>4109</v>
      </c>
      <c r="BD124" s="246">
        <f>IF(全车数据表!BG125="","",全车数据表!BG125)</f>
        <v>336.8</v>
      </c>
      <c r="BE124" s="246">
        <f>IF(全车数据表!BH125="","",全车数据表!BH125)</f>
        <v>82</v>
      </c>
      <c r="BF124" s="246">
        <f>IF(全车数据表!BI125="","",全车数据表!BI125)</f>
        <v>92.44</v>
      </c>
      <c r="BG124" s="246">
        <f>IF(全车数据表!BJ125="","",全车数据表!BJ125)</f>
        <v>77.069999999999993</v>
      </c>
    </row>
    <row r="125" spans="1:59">
      <c r="A125" s="246">
        <f>全车数据表!A126</f>
        <v>124</v>
      </c>
      <c r="B125" s="246" t="str">
        <f>全车数据表!B126</f>
        <v>Aston Martin Vantage GT12</v>
      </c>
      <c r="C125" s="246" t="str">
        <f>IF(全车数据表!AQ126="","",全车数据表!AQ126)</f>
        <v>Aston Martin</v>
      </c>
      <c r="D125" s="248" t="str">
        <f>全车数据表!AT126</f>
        <v>gt12</v>
      </c>
      <c r="E125" s="248" t="str">
        <f>全车数据表!AS126</f>
        <v>1.7</v>
      </c>
      <c r="F125" s="248" t="str">
        <f>全车数据表!C126</f>
        <v>GT12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45</v>
      </c>
      <c r="J125" s="246">
        <f>IF(全车数据表!I126="×",0,全车数据表!I126)</f>
        <v>17</v>
      </c>
      <c r="K125" s="246">
        <f>IF(全车数据表!J126="×",0,全车数据表!J126)</f>
        <v>23</v>
      </c>
      <c r="L125" s="246">
        <f>IF(全车数据表!K126="×",0,全车数据表!K126)</f>
        <v>32</v>
      </c>
      <c r="M125" s="246">
        <f>IF(全车数据表!L126="×",0,全车数据表!L126)</f>
        <v>45</v>
      </c>
      <c r="N125" s="246">
        <f>IF(全车数据表!M126="×",0,全车数据表!M126)</f>
        <v>0</v>
      </c>
      <c r="O125" s="246">
        <f>全车数据表!O126</f>
        <v>3946</v>
      </c>
      <c r="P125" s="246">
        <f>全车数据表!P126</f>
        <v>337.8</v>
      </c>
      <c r="Q125" s="246">
        <f>全车数据表!Q126</f>
        <v>78.260000000000005</v>
      </c>
      <c r="R125" s="246">
        <f>全车数据表!R126</f>
        <v>86.85</v>
      </c>
      <c r="S125" s="246">
        <f>全车数据表!S126</f>
        <v>80.459999999999994</v>
      </c>
      <c r="T125" s="246">
        <f>全车数据表!T126</f>
        <v>11.13</v>
      </c>
      <c r="U125" s="246">
        <f>全车数据表!AH126</f>
        <v>6369280</v>
      </c>
      <c r="V125" s="246">
        <f>全车数据表!AI126</f>
        <v>50000</v>
      </c>
      <c r="W125" s="246">
        <f>全车数据表!AO126</f>
        <v>6000000</v>
      </c>
      <c r="X125" s="246">
        <f>全车数据表!AP126</f>
        <v>12369280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352</v>
      </c>
      <c r="AD125" s="246">
        <f>全车数据表!AX126</f>
        <v>0</v>
      </c>
      <c r="AE125" s="246">
        <f>全车数据表!AY126</f>
        <v>457</v>
      </c>
      <c r="AF125" s="246" t="str">
        <f>IF(全车数据表!AZ126="","",全车数据表!AZ126)</f>
        <v>传奇商店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>
        <f>IF(全车数据表!BS126="","",全车数据表!BS126)</f>
        <v>1</v>
      </c>
      <c r="AK125" s="246" t="str">
        <f>IF(全车数据表!BT126="","",全车数据表!BT126)</f>
        <v/>
      </c>
      <c r="AL125" s="246">
        <f>IF(全车数据表!BU126="","",全车数据表!BU126)</f>
        <v>1</v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>
        <f>IF(全车数据表!CI126="","",全车数据表!CI126)</f>
        <v>1</v>
      </c>
      <c r="BA125" s="246" t="str">
        <f>IF(全车数据表!CJ126="","",全车数据表!CJ126)</f>
        <v>阿斯顿马丁</v>
      </c>
      <c r="BB125" s="246">
        <f>IF(全车数据表!AV126="","",全车数据表!AV126)</f>
        <v>15</v>
      </c>
      <c r="BC125" s="246">
        <f>IF(全车数据表!BF126="","",全车数据表!BF126)</f>
        <v>4097</v>
      </c>
      <c r="BD125" s="246">
        <f>IF(全车数据表!BG126="","",全车数据表!BG126)</f>
        <v>339.5</v>
      </c>
      <c r="BE125" s="246">
        <f>IF(全车数据表!BH126="","",全车数据表!BH126)</f>
        <v>79.300000000000011</v>
      </c>
      <c r="BF125" s="246">
        <f>IF(全车数据表!BI126="","",全车数据表!BI126)</f>
        <v>89.24</v>
      </c>
      <c r="BG125" s="246">
        <f>IF(全车数据表!BJ126="","",全车数据表!BJ126)</f>
        <v>82.5</v>
      </c>
    </row>
    <row r="126" spans="1:59">
      <c r="A126" s="246">
        <f>全车数据表!A127</f>
        <v>125</v>
      </c>
      <c r="B126" s="246" t="str">
        <f>全车数据表!B127</f>
        <v>Apollo IE</v>
      </c>
      <c r="C126" s="246" t="str">
        <f>IF(全车数据表!AQ127="","",全车数据表!AQ127)</f>
        <v>Apollo</v>
      </c>
      <c r="D126" s="248" t="str">
        <f>全车数据表!AT127</f>
        <v>ie</v>
      </c>
      <c r="E126" s="248" t="str">
        <f>全车数据表!AS127</f>
        <v>2.6</v>
      </c>
      <c r="F126" s="248" t="str">
        <f>全车数据表!C127</f>
        <v>IE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3953</v>
      </c>
      <c r="P126" s="246">
        <f>全车数据表!P127</f>
        <v>348.3</v>
      </c>
      <c r="Q126" s="246">
        <f>全车数据表!Q127</f>
        <v>84.65</v>
      </c>
      <c r="R126" s="246">
        <f>全车数据表!R127</f>
        <v>73.17</v>
      </c>
      <c r="S126" s="246">
        <f>全车数据表!S127</f>
        <v>69.12</v>
      </c>
      <c r="T126" s="246">
        <f>全车数据表!T127</f>
        <v>7.46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362</v>
      </c>
      <c r="AD126" s="246">
        <f>全车数据表!AX127</f>
        <v>0</v>
      </c>
      <c r="AE126" s="246">
        <f>全车数据表!AY127</f>
        <v>475</v>
      </c>
      <c r="AF126" s="246" t="str">
        <f>IF(全车数据表!AZ127="","",全车数据表!AZ127)</f>
        <v>通行证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>
        <f>IF(全车数据表!BV127="","",全车数据表!BV127)</f>
        <v>1</v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>
        <f>IF(全车数据表!CD127="","",全车数据表!CD127)</f>
        <v>1</v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阿波罗 菠萝</v>
      </c>
      <c r="BB126" s="246">
        <f>IF(全车数据表!AV127="","",全车数据表!AV127)</f>
        <v>46</v>
      </c>
      <c r="BC126" s="246">
        <f>IF(全车数据表!BF127="","",全车数据表!BF127)</f>
        <v>4115</v>
      </c>
      <c r="BD126" s="246">
        <f>IF(全车数据表!BG127="","",全车数据表!BG127)</f>
        <v>349.7</v>
      </c>
      <c r="BE126" s="246">
        <f>IF(全车数据表!BH127="","",全车数据表!BH127)</f>
        <v>85.600000000000009</v>
      </c>
      <c r="BF126" s="246">
        <f>IF(全车数据表!BI127="","",全车数据表!BI127)</f>
        <v>75.87</v>
      </c>
      <c r="BG126" s="246">
        <f>IF(全车数据表!BJ127="","",全车数据表!BJ127)</f>
        <v>70.03</v>
      </c>
    </row>
    <row r="127" spans="1:59">
      <c r="A127" s="246">
        <f>全车数据表!A128</f>
        <v>126</v>
      </c>
      <c r="B127" s="246" t="str">
        <f>全车数据表!B128</f>
        <v>Sin R1 550</v>
      </c>
      <c r="C127" s="246" t="str">
        <f>IF(全车数据表!AQ128="","",全车数据表!AQ128)</f>
        <v>Sin</v>
      </c>
      <c r="D127" s="248">
        <f>全车数据表!AT128</f>
        <v>550</v>
      </c>
      <c r="E127" s="248" t="str">
        <f>全车数据表!AS128</f>
        <v>1.2</v>
      </c>
      <c r="F127" s="248" t="str">
        <f>全车数据表!C128</f>
        <v>SIN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30</v>
      </c>
      <c r="J127" s="246">
        <f>IF(全车数据表!I128="×",0,全车数据表!I128)</f>
        <v>9</v>
      </c>
      <c r="K127" s="246">
        <f>IF(全车数据表!J128="×",0,全车数据表!J128)</f>
        <v>13</v>
      </c>
      <c r="L127" s="246">
        <f>IF(全车数据表!K128="×",0,全车数据表!K128)</f>
        <v>21</v>
      </c>
      <c r="M127" s="246">
        <f>IF(全车数据表!L128="×",0,全车数据表!L128)</f>
        <v>32</v>
      </c>
      <c r="N127" s="246">
        <f>IF(全车数据表!M128="×",0,全车数据表!M128)</f>
        <v>0</v>
      </c>
      <c r="O127" s="246">
        <f>全车数据表!O128</f>
        <v>3971</v>
      </c>
      <c r="P127" s="246">
        <f>全车数据表!P128</f>
        <v>370.6</v>
      </c>
      <c r="Q127" s="246">
        <f>全车数据表!Q128</f>
        <v>77.040000000000006</v>
      </c>
      <c r="R127" s="246">
        <f>全车数据表!R128</f>
        <v>45.74</v>
      </c>
      <c r="S127" s="246">
        <f>全车数据表!S128</f>
        <v>85</v>
      </c>
      <c r="T127" s="246">
        <f>全车数据表!T128</f>
        <v>10.7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384</v>
      </c>
      <c r="AD127" s="246">
        <f>全车数据表!AX128</f>
        <v>0</v>
      </c>
      <c r="AE127" s="246">
        <f>全车数据表!AY128</f>
        <v>511</v>
      </c>
      <c r="AF127" s="246" t="str">
        <f>IF(全车数据表!AZ128="","",全车数据表!AZ128)</f>
        <v>红币商店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>
        <f>IF(全车数据表!BS128="","",全车数据表!BS128)</f>
        <v>1</v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>
        <f>IF(全车数据表!CI128="","",全车数据表!CI128)</f>
        <v>1</v>
      </c>
      <c r="BA127" s="246" t="str">
        <f>IF(全车数据表!CJ128="","",全车数据表!CJ128)</f>
        <v/>
      </c>
      <c r="BB127" s="246">
        <f>IF(全车数据表!AV128="","",全车数据表!AV128)</f>
        <v>27</v>
      </c>
      <c r="BC127" s="246" t="str">
        <f>IF(全车数据表!BF128="","",全车数据表!BF128)</f>
        <v/>
      </c>
      <c r="BD127" s="246" t="str">
        <f>IF(全车数据表!BG128="","",全车数据表!BG128)</f>
        <v/>
      </c>
      <c r="BE127" s="246" t="str">
        <f>IF(全车数据表!BH128="","",全车数据表!BH128)</f>
        <v/>
      </c>
      <c r="BF127" s="246" t="str">
        <f>IF(全车数据表!BI128="","",全车数据表!BI128)</f>
        <v/>
      </c>
      <c r="BG127" s="246" t="str">
        <f>IF(全车数据表!BJ128="","",全车数据表!BJ128)</f>
        <v/>
      </c>
    </row>
    <row r="128" spans="1:59">
      <c r="A128" s="246">
        <f>全车数据表!A129</f>
        <v>127</v>
      </c>
      <c r="B128" s="246" t="str">
        <f>全车数据表!B129</f>
        <v>Lamborghini Reventon Roadster🔑</v>
      </c>
      <c r="C128" s="246" t="str">
        <f>IF(全车数据表!AQ129="","",全车数据表!AQ129)</f>
        <v>Lamborghini</v>
      </c>
      <c r="D128" s="248" t="str">
        <f>全车数据表!AT129</f>
        <v>reventon</v>
      </c>
      <c r="E128" s="248" t="str">
        <f>全车数据表!AS129</f>
        <v>3.5</v>
      </c>
      <c r="F128" s="248" t="str">
        <f>全车数据表!C129</f>
        <v>雷文顿</v>
      </c>
      <c r="G128" s="246" t="str">
        <f>全车数据表!D129</f>
        <v>B</v>
      </c>
      <c r="H128" s="246">
        <f>LEN(全车数据表!E129)</f>
        <v>5</v>
      </c>
      <c r="I128" s="246" t="str">
        <f>IF(全车数据表!H129="×",0,全车数据表!H129)</f>
        <v>🔑</v>
      </c>
      <c r="J128" s="246">
        <f>IF(全车数据表!I129="×",0,全车数据表!I129)</f>
        <v>26</v>
      </c>
      <c r="K128" s="246">
        <f>IF(全车数据表!J129="×",0,全车数据表!J129)</f>
        <v>34</v>
      </c>
      <c r="L128" s="246">
        <f>IF(全车数据表!K129="×",0,全车数据表!K129)</f>
        <v>40</v>
      </c>
      <c r="M128" s="246">
        <f>IF(全车数据表!L129="×",0,全车数据表!L129)</f>
        <v>62</v>
      </c>
      <c r="N128" s="246">
        <f>IF(全车数据表!M129="×",0,全车数据表!M129)</f>
        <v>0</v>
      </c>
      <c r="O128" s="246">
        <f>全车数据表!O129</f>
        <v>3984</v>
      </c>
      <c r="P128" s="246">
        <f>全车数据表!P129</f>
        <v>356.3</v>
      </c>
      <c r="Q128" s="246">
        <f>全车数据表!Q129</f>
        <v>78.349999999999994</v>
      </c>
      <c r="R128" s="246">
        <f>全车数据表!R129</f>
        <v>67.650000000000006</v>
      </c>
      <c r="S128" s="246">
        <f>全车数据表!S129</f>
        <v>74.41</v>
      </c>
      <c r="T128" s="246">
        <f>全车数据表!T129</f>
        <v>0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371</v>
      </c>
      <c r="AD128" s="246">
        <f>全车数据表!AX129</f>
        <v>0</v>
      </c>
      <c r="AE128" s="246">
        <f>全车数据表!AY129</f>
        <v>489</v>
      </c>
      <c r="AF128" s="246" t="str">
        <f>IF(全车数据表!AZ129="","",全车数据表!AZ129)</f>
        <v>大奖赛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>
        <f>IF(全车数据表!CA129="","",全车数据表!CA129)</f>
        <v>1</v>
      </c>
      <c r="AS128" s="246" t="str">
        <f>IF(全车数据表!CB129="","",全车数据表!CB129)</f>
        <v/>
      </c>
      <c r="AT128" s="246">
        <f>IF(全车数据表!CC129="","",全车数据表!CC129)</f>
        <v>1</v>
      </c>
      <c r="AU128" s="246">
        <f>IF(全车数据表!CD129="","",全车数据表!CD129)</f>
        <v>1</v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>无顶</v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兰博基尼</v>
      </c>
      <c r="BB128" s="246" t="str">
        <f>IF(全车数据表!AV129="","",全车数据表!AV129)</f>
        <v/>
      </c>
      <c r="BC128" s="246">
        <f>IF(全车数据表!BF129="","",全车数据表!BF129)</f>
        <v>4135</v>
      </c>
      <c r="BD128" s="246">
        <f>IF(全车数据表!BG129="","",全车数据表!BG129)</f>
        <v>358</v>
      </c>
      <c r="BE128" s="246">
        <f>IF(全车数据表!BH129="","",全车数据表!BH129)</f>
        <v>79.3</v>
      </c>
      <c r="BF128" s="246">
        <f>IF(全车数据表!BI129="","",全车数据表!BI129)</f>
        <v>69.400000000000006</v>
      </c>
      <c r="BG128" s="246">
        <f>IF(全车数据表!BJ129="","",全车数据表!BJ129)</f>
        <v>76.400000000000006</v>
      </c>
    </row>
    <row r="129" spans="1:59">
      <c r="A129" s="246">
        <f>全车数据表!A130</f>
        <v>128</v>
      </c>
      <c r="B129" s="246" t="str">
        <f>全车数据表!B130</f>
        <v>Ferrari Enzo Ferrari</v>
      </c>
      <c r="C129" s="246" t="str">
        <f>IF(全车数据表!AQ130="","",全车数据表!AQ130)</f>
        <v>Ferrari</v>
      </c>
      <c r="D129" s="248" t="str">
        <f>全车数据表!AT130</f>
        <v>enzo</v>
      </c>
      <c r="E129" s="248" t="str">
        <f>全车数据表!AS130</f>
        <v>2.5</v>
      </c>
      <c r="F129" s="248" t="str">
        <f>全车数据表!C130</f>
        <v>Enzo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4009</v>
      </c>
      <c r="P129" s="246">
        <f>全车数据表!P130</f>
        <v>364.8</v>
      </c>
      <c r="Q129" s="246">
        <f>全车数据表!Q130</f>
        <v>75.290000000000006</v>
      </c>
      <c r="R129" s="246">
        <f>全车数据表!R130</f>
        <v>64.95</v>
      </c>
      <c r="S129" s="246">
        <f>全车数据表!S130</f>
        <v>72.260000000000005</v>
      </c>
      <c r="T129" s="246">
        <f>全车数据表!T130</f>
        <v>7.37</v>
      </c>
      <c r="U129" s="246">
        <f>全车数据表!AH130</f>
        <v>6369280</v>
      </c>
      <c r="V129" s="246">
        <f>全车数据表!AI130</f>
        <v>50000</v>
      </c>
      <c r="W129" s="246">
        <f>全车数据表!AO130</f>
        <v>6000000</v>
      </c>
      <c r="X129" s="246">
        <f>全车数据表!AP130</f>
        <v>12369280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379</v>
      </c>
      <c r="AD129" s="246">
        <f>全车数据表!AX130</f>
        <v>0</v>
      </c>
      <c r="AE129" s="246">
        <f>全车数据表!AY130</f>
        <v>503</v>
      </c>
      <c r="AF129" s="246" t="str">
        <f>IF(全车数据表!AZ130="","",全车数据表!AZ130)</f>
        <v>通行证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>
        <f>IF(全车数据表!BV130="","",全车数据表!BV130)</f>
        <v>1</v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>
        <f>IF(全车数据表!CD130="","",全车数据表!CD130)</f>
        <v>1</v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 t="str">
        <f>IF(全车数据表!CI130="","",全车数据表!CI130)</f>
        <v/>
      </c>
      <c r="BA129" s="246" t="str">
        <f>IF(全车数据表!CJ130="","",全车数据表!CJ130)</f>
        <v>法拉利 恩佐</v>
      </c>
      <c r="BB129" s="246">
        <f>IF(全车数据表!AV130="","",全车数据表!AV130)</f>
        <v>48</v>
      </c>
      <c r="BC129" s="246">
        <f>IF(全车数据表!BF130="","",全车数据表!BF130)</f>
        <v>4161</v>
      </c>
      <c r="BD129" s="246">
        <f>IF(全车数据表!BG130="","",全车数据表!BG130)</f>
        <v>366.40000000000003</v>
      </c>
      <c r="BE129" s="246">
        <f>IF(全车数据表!BH130="","",全车数据表!BH130)</f>
        <v>76.150000000000006</v>
      </c>
      <c r="BF129" s="246">
        <f>IF(全车数据表!BI130="","",全车数据表!BI130)</f>
        <v>66.62</v>
      </c>
      <c r="BG129" s="246">
        <f>IF(全车数据表!BJ130="","",全车数据表!BJ130)</f>
        <v>73.47</v>
      </c>
    </row>
    <row r="130" spans="1:59">
      <c r="A130" s="246">
        <f>全车数据表!A131</f>
        <v>129</v>
      </c>
      <c r="B130" s="246" t="str">
        <f>全车数据表!B131</f>
        <v>Aston Martin One77</v>
      </c>
      <c r="C130" s="246" t="str">
        <f>IF(全车数据表!AQ131="","",全车数据表!AQ131)</f>
        <v>Aston Martin</v>
      </c>
      <c r="D130" s="248" t="str">
        <f>全车数据表!AT131</f>
        <v>one77</v>
      </c>
      <c r="E130" s="248" t="str">
        <f>全车数据表!AS131</f>
        <v>3.3</v>
      </c>
      <c r="F130" s="248" t="str">
        <f>全车数据表!C131</f>
        <v>One77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4022</v>
      </c>
      <c r="P130" s="246">
        <f>全车数据表!P131</f>
        <v>363.5</v>
      </c>
      <c r="Q130" s="246">
        <f>全车数据表!Q131</f>
        <v>79.34</v>
      </c>
      <c r="R130" s="246">
        <f>全车数据表!R131</f>
        <v>68.7</v>
      </c>
      <c r="S130" s="246">
        <f>全车数据表!S131</f>
        <v>56.61</v>
      </c>
      <c r="T130" s="246">
        <f>全车数据表!T131</f>
        <v>5.4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378</v>
      </c>
      <c r="AD130" s="246">
        <f>全车数据表!AX131</f>
        <v>0</v>
      </c>
      <c r="AE130" s="246">
        <f>全车数据表!AY131</f>
        <v>501</v>
      </c>
      <c r="AF130" s="246" t="str">
        <f>IF(全车数据表!AZ131="","",全车数据表!AZ131)</f>
        <v>通行证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>
        <f>IF(全车数据表!BV131="","",全车数据表!BV131)</f>
        <v>1</v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>阿斯顿马丁</v>
      </c>
      <c r="BB130" s="246">
        <f>IF(全车数据表!AV131="","",全车数据表!AV131)</f>
        <v>29</v>
      </c>
      <c r="BC130" s="246">
        <f>IF(全车数据表!BF131="","",全车数据表!BF131)</f>
        <v>4174</v>
      </c>
      <c r="BD130" s="246">
        <f>IF(全车数据表!BG131="","",全车数据表!BG131)</f>
        <v>364.5</v>
      </c>
      <c r="BE130" s="246">
        <f>IF(全车数据表!BH131="","",全车数据表!BH131)</f>
        <v>80.2</v>
      </c>
      <c r="BF130" s="246">
        <f>IF(全车数据表!BI131="","",全车数据表!BI131)</f>
        <v>70.31</v>
      </c>
      <c r="BG130" s="246">
        <f>IF(全车数据表!BJ131="","",全车数据表!BJ131)</f>
        <v>58.5</v>
      </c>
    </row>
    <row r="131" spans="1:59">
      <c r="A131" s="246">
        <f>全车数据表!A132</f>
        <v>130</v>
      </c>
      <c r="B131" s="246" t="str">
        <f>全车数据表!B132</f>
        <v>Porsche 911 GTS Security [估算]</v>
      </c>
      <c r="C131" s="246" t="str">
        <f>IF(全车数据表!AQ132="","",全车数据表!AQ132)</f>
        <v>Porsche</v>
      </c>
      <c r="D131" s="248" t="str">
        <f>全车数据表!AT132</f>
        <v>911security</v>
      </c>
      <c r="E131" s="248" t="str">
        <f>全车数据表!AS132</f>
        <v>24.0</v>
      </c>
      <c r="F131" s="248" t="str">
        <f>全车数据表!C132</f>
        <v>安保911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45</v>
      </c>
      <c r="J131" s="246">
        <f>IF(全车数据表!I132="×",0,全车数据表!I132)</f>
        <v>17</v>
      </c>
      <c r="K131" s="246">
        <f>IF(全车数据表!J132="×",0,全车数据表!J132)</f>
        <v>23</v>
      </c>
      <c r="L131" s="246">
        <f>IF(全车数据表!K132="×",0,全车数据表!K132)</f>
        <v>32</v>
      </c>
      <c r="M131" s="246">
        <f>IF(全车数据表!L132="×",0,全车数据表!L132)</f>
        <v>45</v>
      </c>
      <c r="N131" s="246">
        <f>IF(全车数据表!M132="×",0,全车数据表!M132)</f>
        <v>0</v>
      </c>
      <c r="O131" s="246">
        <f>全车数据表!O132</f>
        <v>4046</v>
      </c>
      <c r="P131" s="246">
        <f>全车数据表!P132</f>
        <v>327.5</v>
      </c>
      <c r="Q131" s="246">
        <f>全车数据表!Q132</f>
        <v>85.06</v>
      </c>
      <c r="R131" s="246">
        <f>全车数据表!R132</f>
        <v>80.95</v>
      </c>
      <c r="S131" s="246">
        <f>全车数据表!S132</f>
        <v>77.819999999999993</v>
      </c>
      <c r="T131" s="246">
        <f>全车数据表!T132</f>
        <v>0</v>
      </c>
      <c r="U131" s="246">
        <f>全车数据表!AH132</f>
        <v>0</v>
      </c>
      <c r="V131" s="246">
        <f>全车数据表!AI132</f>
        <v>0</v>
      </c>
      <c r="W131" s="246">
        <f>全车数据表!AO132</f>
        <v>0</v>
      </c>
      <c r="X131" s="246">
        <f>全车数据表!AP132</f>
        <v>0</v>
      </c>
      <c r="Y131" s="246">
        <f>全车数据表!AJ132</f>
        <v>0</v>
      </c>
      <c r="Z131" s="246">
        <f>全车数据表!AL132</f>
        <v>0</v>
      </c>
      <c r="AA131" s="246">
        <f>IF(全车数据表!AN132="×",0,全车数据表!AN132)</f>
        <v>0</v>
      </c>
      <c r="AB131" s="248" t="str">
        <f>全车数据表!AU132</f>
        <v>epic</v>
      </c>
      <c r="AC131" s="246">
        <f>全车数据表!AW132</f>
        <v>0</v>
      </c>
      <c r="AD131" s="246">
        <f>全车数据表!AX132</f>
        <v>0</v>
      </c>
      <c r="AE131" s="246">
        <f>全车数据表!AY132</f>
        <v>0</v>
      </c>
      <c r="AF131" s="246" t="str">
        <f>IF(全车数据表!AZ132="","",全车数据表!AZ132)</f>
        <v>多人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/>
      </c>
      <c r="BA131" s="246" t="str">
        <f>IF(全车数据表!CJ132="","",全车数据表!CJ132)</f>
        <v/>
      </c>
      <c r="BB131" s="246" t="str">
        <f>IF(全车数据表!AV132="","",全车数据表!AV132)</f>
        <v/>
      </c>
      <c r="BC131" s="246" t="str">
        <f>IF(全车数据表!BF132="","",全车数据表!BF132)</f>
        <v/>
      </c>
      <c r="BD131" s="246" t="str">
        <f>IF(全车数据表!BG132="","",全车数据表!BG132)</f>
        <v/>
      </c>
      <c r="BE131" s="246" t="str">
        <f>IF(全车数据表!BH132="","",全车数据表!BH132)</f>
        <v/>
      </c>
      <c r="BF131" s="246" t="str">
        <f>IF(全车数据表!BI132="","",全车数据表!BI132)</f>
        <v/>
      </c>
      <c r="BG131" s="246" t="str">
        <f>IF(全车数据表!BJ132="","",全车数据表!BJ132)</f>
        <v/>
      </c>
    </row>
    <row r="132" spans="1:59">
      <c r="A132" s="246">
        <f>全车数据表!A133</f>
        <v>131</v>
      </c>
      <c r="B132" s="246" t="str">
        <f>全车数据表!B133</f>
        <v>Apollo N</v>
      </c>
      <c r="C132" s="246" t="str">
        <f>IF(全车数据表!AQ133="","",全车数据表!AQ133)</f>
        <v>Apollo</v>
      </c>
      <c r="D132" s="248" t="str">
        <f>全车数据表!AT133</f>
        <v>n</v>
      </c>
      <c r="E132" s="248" t="str">
        <f>全车数据表!AS133</f>
        <v>1.3</v>
      </c>
      <c r="F132" s="248" t="str">
        <f>全车数据表!C133</f>
        <v>菠萝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30</v>
      </c>
      <c r="J132" s="246">
        <f>IF(全车数据表!I133="×",0,全车数据表!I133)</f>
        <v>9</v>
      </c>
      <c r="K132" s="246">
        <f>IF(全车数据表!J133="×",0,全车数据表!J133)</f>
        <v>13</v>
      </c>
      <c r="L132" s="246">
        <f>IF(全车数据表!K133="×",0,全车数据表!K133)</f>
        <v>21</v>
      </c>
      <c r="M132" s="246">
        <f>IF(全车数据表!L133="×",0,全车数据表!L133)</f>
        <v>32</v>
      </c>
      <c r="N132" s="246">
        <f>IF(全车数据表!M133="×",0,全车数据表!M133)</f>
        <v>0</v>
      </c>
      <c r="O132" s="246">
        <f>全车数据表!O133</f>
        <v>4047</v>
      </c>
      <c r="P132" s="246">
        <f>全车数据表!P133</f>
        <v>374.1</v>
      </c>
      <c r="Q132" s="246">
        <f>全车数据表!Q133</f>
        <v>80.319999999999993</v>
      </c>
      <c r="R132" s="246">
        <f>全车数据表!R133</f>
        <v>58.13</v>
      </c>
      <c r="S132" s="246">
        <f>全车数据表!S133</f>
        <v>60.57</v>
      </c>
      <c r="T132" s="246">
        <f>全车数据表!T133</f>
        <v>5.8160000000000007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389</v>
      </c>
      <c r="AD132" s="246">
        <f>全车数据表!AX133</f>
        <v>0</v>
      </c>
      <c r="AE132" s="246">
        <f>全车数据表!AY133</f>
        <v>520</v>
      </c>
      <c r="AF132" s="246" t="str">
        <f>IF(全车数据表!AZ133="","",全车数据表!AZ133)</f>
        <v>传奇商店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>
        <f>IF(全车数据表!BS133="","",全车数据表!BS133)</f>
        <v>1</v>
      </c>
      <c r="AK132" s="246" t="str">
        <f>IF(全车数据表!BT133="","",全车数据表!BT133)</f>
        <v/>
      </c>
      <c r="AL132" s="246">
        <f>IF(全车数据表!BU133="","",全车数据表!BU133)</f>
        <v>1</v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>
        <f>IF(全车数据表!CI133="","",全车数据表!CI133)</f>
        <v>1</v>
      </c>
      <c r="BA132" s="246" t="str">
        <f>IF(全车数据表!CJ133="","",全车数据表!CJ133)</f>
        <v>阿波罗 菠萝</v>
      </c>
      <c r="BB132" s="246">
        <f>IF(全车数据表!AV133="","",全车数据表!AV133)</f>
        <v>14</v>
      </c>
      <c r="BC132" s="246">
        <f>IF(全车数据表!BF133="","",全车数据表!BF133)</f>
        <v>4200</v>
      </c>
      <c r="BD132" s="246">
        <f>IF(全车数据表!BG133="","",全车数据表!BG133)</f>
        <v>375.6</v>
      </c>
      <c r="BE132" s="246">
        <f>IF(全车数据表!BH133="","",全车数据表!BH133)</f>
        <v>81.099999999999994</v>
      </c>
      <c r="BF132" s="246">
        <f>IF(全车数据表!BI133="","",全车数据表!BI133)</f>
        <v>59.800000000000004</v>
      </c>
      <c r="BG132" s="246">
        <f>IF(全车数据表!BJ133="","",全车数据表!BJ133)</f>
        <v>61.95</v>
      </c>
    </row>
    <row r="133" spans="1:59">
      <c r="A133" s="246">
        <f>全车数据表!A134</f>
        <v>132</v>
      </c>
      <c r="B133" s="246" t="str">
        <f>全车数据表!B134</f>
        <v>Mercedes-Benz SLR McLaren</v>
      </c>
      <c r="C133" s="246" t="str">
        <f>IF(全车数据表!AQ134="","",全车数据表!AQ134)</f>
        <v>Mercedes-Benz</v>
      </c>
      <c r="D133" s="248" t="str">
        <f>全车数据表!AT134</f>
        <v>slr</v>
      </c>
      <c r="E133" s="248" t="str">
        <f>全车数据表!AS134</f>
        <v>1.5</v>
      </c>
      <c r="F133" s="248" t="str">
        <f>全车数据表!C134</f>
        <v>SLR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45</v>
      </c>
      <c r="J133" s="246">
        <f>IF(全车数据表!I134="×",0,全车数据表!I134)</f>
        <v>17</v>
      </c>
      <c r="K133" s="246">
        <f>IF(全车数据表!J134="×",0,全车数据表!J134)</f>
        <v>23</v>
      </c>
      <c r="L133" s="246">
        <f>IF(全车数据表!K134="×",0,全车数据表!K134)</f>
        <v>32</v>
      </c>
      <c r="M133" s="246">
        <f>IF(全车数据表!L134="×",0,全车数据表!L134)</f>
        <v>45</v>
      </c>
      <c r="N133" s="246">
        <f>IF(全车数据表!M134="×",0,全车数据表!M134)</f>
        <v>0</v>
      </c>
      <c r="O133" s="246">
        <f>全车数据表!O134</f>
        <v>4058</v>
      </c>
      <c r="P133" s="246">
        <f>全车数据表!P134</f>
        <v>353.3</v>
      </c>
      <c r="Q133" s="246">
        <f>全车数据表!Q134</f>
        <v>78.180000000000007</v>
      </c>
      <c r="R133" s="246">
        <f>全车数据表!R134</f>
        <v>66.599999999999994</v>
      </c>
      <c r="S133" s="246">
        <f>全车数据表!S134</f>
        <v>79.540000000000006</v>
      </c>
      <c r="T133" s="246">
        <f>全车数据表!T134</f>
        <v>9.8169999999999984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367</v>
      </c>
      <c r="AD133" s="246">
        <f>全车数据表!AX134</f>
        <v>0</v>
      </c>
      <c r="AE133" s="246">
        <f>全车数据表!AY134</f>
        <v>484</v>
      </c>
      <c r="AF133" s="246" t="str">
        <f>IF(全车数据表!AZ134="","",全车数据表!AZ134)</f>
        <v>多人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>
        <f>IF(全车数据表!BX134="","",全车数据表!BX134)</f>
        <v>1</v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>可开合</v>
      </c>
      <c r="AY133" s="246" t="str">
        <f>IF(全车数据表!CH134="","",全车数据表!CH134)</f>
        <v/>
      </c>
      <c r="AZ133" s="246" t="str">
        <f>IF(全车数据表!CI134="","",全车数据表!CI134)</f>
        <v/>
      </c>
      <c r="BA133" s="246" t="str">
        <f>IF(全车数据表!CJ134="","",全车数据表!CJ134)</f>
        <v>奔驰</v>
      </c>
      <c r="BB133" s="246" t="str">
        <f>IF(全车数据表!AV134="","",全车数据表!AV134)</f>
        <v/>
      </c>
      <c r="BC133" s="246">
        <f>IF(全车数据表!BF134="","",全车数据表!BF134)</f>
        <v>4266</v>
      </c>
      <c r="BD133" s="246">
        <f>IF(全车数据表!BG134="","",全车数据表!BG134)</f>
        <v>355.3</v>
      </c>
      <c r="BE133" s="246">
        <f>IF(全车数据表!BH134="","",全车数据表!BH134)</f>
        <v>79.300000000000011</v>
      </c>
      <c r="BF133" s="246">
        <f>IF(全车数据表!BI134="","",全车数据表!BI134)</f>
        <v>69.009999999999991</v>
      </c>
      <c r="BG133" s="246">
        <f>IF(全车数据表!BJ134="","",全车数据表!BJ134)</f>
        <v>82.15</v>
      </c>
    </row>
    <row r="134" spans="1:59">
      <c r="A134" s="246">
        <f>全车数据表!A135</f>
        <v>133</v>
      </c>
      <c r="B134" s="246" t="str">
        <f>全车数据表!B135</f>
        <v>Aston Martin DBS SuperLeggera</v>
      </c>
      <c r="C134" s="246" t="str">
        <f>IF(全车数据表!AQ135="","",全车数据表!AQ135)</f>
        <v>Aston Martin</v>
      </c>
      <c r="D134" s="248" t="str">
        <f>全车数据表!AT135</f>
        <v>dbs</v>
      </c>
      <c r="E134" s="248" t="str">
        <f>全车数据表!AS135</f>
        <v>1.8</v>
      </c>
      <c r="F134" s="248" t="str">
        <f>全车数据表!C135</f>
        <v>DBS</v>
      </c>
      <c r="G134" s="246" t="str">
        <f>全车数据表!D135</f>
        <v>B</v>
      </c>
      <c r="H134" s="246">
        <f>LEN(全车数据表!E135)</f>
        <v>5</v>
      </c>
      <c r="I134" s="246">
        <f>IF(全车数据表!H135="×",0,全车数据表!H135)</f>
        <v>45</v>
      </c>
      <c r="J134" s="246">
        <f>IF(全车数据表!I135="×",0,全车数据表!I135)</f>
        <v>17</v>
      </c>
      <c r="K134" s="246">
        <f>IF(全车数据表!J135="×",0,全车数据表!J135)</f>
        <v>23</v>
      </c>
      <c r="L134" s="246">
        <f>IF(全车数据表!K135="×",0,全车数据表!K135)</f>
        <v>32</v>
      </c>
      <c r="M134" s="246">
        <f>IF(全车数据表!L135="×",0,全车数据表!L135)</f>
        <v>45</v>
      </c>
      <c r="N134" s="246">
        <f>IF(全车数据表!M135="×",0,全车数据表!M135)</f>
        <v>0</v>
      </c>
      <c r="O134" s="246">
        <f>全车数据表!O135</f>
        <v>4059</v>
      </c>
      <c r="P134" s="246">
        <f>全车数据表!P135</f>
        <v>355.4</v>
      </c>
      <c r="Q134" s="246">
        <f>全车数据表!Q135</f>
        <v>79.16</v>
      </c>
      <c r="R134" s="246">
        <f>全车数据表!R135</f>
        <v>70.739999999999995</v>
      </c>
      <c r="S134" s="246">
        <f>全车数据表!S135</f>
        <v>73.88</v>
      </c>
      <c r="T134" s="246">
        <f>全车数据表!T135</f>
        <v>8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370</v>
      </c>
      <c r="AD134" s="246">
        <f>全车数据表!AX135</f>
        <v>0</v>
      </c>
      <c r="AE134" s="246">
        <f>全车数据表!AY135</f>
        <v>487</v>
      </c>
      <c r="AF134" s="246" t="str">
        <f>IF(全车数据表!AZ135="","",全车数据表!AZ135)</f>
        <v>传奇商店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>
        <f>IF(全车数据表!BS135="","",全车数据表!BS135)</f>
        <v>1</v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 t="str">
        <f>IF(全车数据表!CC135="","",全车数据表!CC135)</f>
        <v/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>
        <f>IF(全车数据表!CI135="","",全车数据表!CI135)</f>
        <v>1</v>
      </c>
      <c r="BA134" s="246" t="str">
        <f>IF(全车数据表!CJ135="","",全车数据表!CJ135)</f>
        <v>阿斯顿马丁 大鼻屎</v>
      </c>
      <c r="BB134" s="246">
        <f>IF(全车数据表!AV135="","",全车数据表!AV135)</f>
        <v>16</v>
      </c>
      <c r="BC134" s="246">
        <f>IF(全车数据表!BF135="","",全车数据表!BF135)</f>
        <v>4234</v>
      </c>
      <c r="BD134" s="246">
        <f>IF(全车数据表!BG135="","",全车数据表!BG135)</f>
        <v>357.1</v>
      </c>
      <c r="BE134" s="246">
        <f>IF(全车数据表!BH135="","",全车数据表!BH135)</f>
        <v>80.2</v>
      </c>
      <c r="BF134" s="246">
        <f>IF(全车数据表!BI135="","",全车数据表!BI135)</f>
        <v>73.150000000000006</v>
      </c>
      <c r="BG134" s="246">
        <f>IF(全车数据表!BJ135="","",全车数据表!BJ135)</f>
        <v>76.25</v>
      </c>
    </row>
    <row r="135" spans="1:59">
      <c r="A135" s="246">
        <f>全车数据表!A136</f>
        <v>134</v>
      </c>
      <c r="B135" s="246" t="str">
        <f>全车数据表!B136</f>
        <v>Lamborghini Essenza SCV12🔑</v>
      </c>
      <c r="C135" s="246" t="str">
        <f>IF(全车数据表!AQ136="","",全车数据表!AQ136)</f>
        <v>Lamborghini</v>
      </c>
      <c r="D135" s="248" t="str">
        <f>全车数据表!AT136</f>
        <v>scv12</v>
      </c>
      <c r="E135" s="248" t="str">
        <f>全车数据表!AS136</f>
        <v>2.8</v>
      </c>
      <c r="F135" s="248" t="str">
        <f>全车数据表!C136</f>
        <v>SCV12</v>
      </c>
      <c r="G135" s="246" t="str">
        <f>全车数据表!D136</f>
        <v>B</v>
      </c>
      <c r="H135" s="246">
        <f>LEN(全车数据表!E136)</f>
        <v>5</v>
      </c>
      <c r="I135" s="246" t="str">
        <f>IF(全车数据表!H136="×",0,全车数据表!H136)</f>
        <v>🔑</v>
      </c>
      <c r="J135" s="246">
        <f>IF(全车数据表!I136="×",0,全车数据表!I136)</f>
        <v>26</v>
      </c>
      <c r="K135" s="246">
        <f>IF(全车数据表!J136="×",0,全车数据表!J136)</f>
        <v>35</v>
      </c>
      <c r="L135" s="246">
        <f>IF(全车数据表!K136="×",0,全车数据表!K136)</f>
        <v>40</v>
      </c>
      <c r="M135" s="246">
        <f>IF(全车数据表!L136="×",0,全车数据表!L136)</f>
        <v>62</v>
      </c>
      <c r="N135" s="246">
        <f>IF(全车数据表!M136="×",0,全车数据表!M136)</f>
        <v>0</v>
      </c>
      <c r="O135" s="246">
        <f>全车数据表!O136</f>
        <v>4061</v>
      </c>
      <c r="P135" s="246">
        <f>全车数据表!P136</f>
        <v>340.5</v>
      </c>
      <c r="Q135" s="246">
        <f>全车数据表!Q136</f>
        <v>85.1</v>
      </c>
      <c r="R135" s="246">
        <f>全车数据表!R136</f>
        <v>75.81</v>
      </c>
      <c r="S135" s="246">
        <f>全车数据表!S136</f>
        <v>74.78</v>
      </c>
      <c r="T135" s="246">
        <f>全车数据表!T136</f>
        <v>0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355</v>
      </c>
      <c r="AD135" s="246">
        <f>全车数据表!AX136</f>
        <v>0</v>
      </c>
      <c r="AE135" s="246">
        <f>全车数据表!AY136</f>
        <v>462</v>
      </c>
      <c r="AF135" s="246" t="str">
        <f>IF(全车数据表!AZ136="","",全车数据表!AZ136)</f>
        <v>大奖赛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>
        <f>IF(全车数据表!CA136="","",全车数据表!CA136)</f>
        <v>1</v>
      </c>
      <c r="AS135" s="246" t="str">
        <f>IF(全车数据表!CB136="","",全车数据表!CB136)</f>
        <v/>
      </c>
      <c r="AT135" s="246">
        <f>IF(全车数据表!CC136="","",全车数据表!CC136)</f>
        <v>1</v>
      </c>
      <c r="AU135" s="246">
        <f>IF(全车数据表!CD136="","",全车数据表!CD136)</f>
        <v>1</v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兰博基尼</v>
      </c>
      <c r="BB135" s="246" t="str">
        <f>IF(全车数据表!AV136="","",全车数据表!AV136)</f>
        <v/>
      </c>
      <c r="BC135" s="246">
        <f>IF(全车数据表!BF136="","",全车数据表!BF136)</f>
        <v>4226</v>
      </c>
      <c r="BD135" s="246">
        <f>IF(全车数据表!BG136="","",全车数据表!BG136)</f>
        <v>342.9</v>
      </c>
      <c r="BE135" s="246">
        <f>IF(全车数据表!BH136="","",全车数据表!BH136)</f>
        <v>86.05</v>
      </c>
      <c r="BF135" s="246">
        <f>IF(全车数据表!BI136="","",全车数据表!BI136)</f>
        <v>78.600000000000009</v>
      </c>
      <c r="BG135" s="246">
        <f>IF(全车数据表!BJ136="","",全车数据表!BJ136)</f>
        <v>77.63</v>
      </c>
    </row>
    <row r="136" spans="1:59">
      <c r="A136" s="246">
        <f>全车数据表!A137</f>
        <v>135</v>
      </c>
      <c r="B136" s="246" t="str">
        <f>全车数据表!B137</f>
        <v>Lamborghini SC63🔑</v>
      </c>
      <c r="C136" s="246" t="str">
        <f>IF(全车数据表!AQ137="","",全车数据表!AQ137)</f>
        <v>Lamborghini</v>
      </c>
      <c r="D136" s="248" t="str">
        <f>全车数据表!AT137</f>
        <v>sc63</v>
      </c>
      <c r="E136" s="248" t="str">
        <f>全车数据表!AS137</f>
        <v>4.6</v>
      </c>
      <c r="F136" s="248" t="str">
        <f>全车数据表!C137</f>
        <v>SC63</v>
      </c>
      <c r="G136" s="246" t="str">
        <f>全车数据表!D137</f>
        <v>B</v>
      </c>
      <c r="H136" s="246">
        <f>LEN(全车数据表!E137)</f>
        <v>5</v>
      </c>
      <c r="I136" s="246" t="str">
        <f>IF(全车数据表!H137="×",0,全车数据表!H137)</f>
        <v>🔑</v>
      </c>
      <c r="J136" s="246">
        <f>IF(全车数据表!I137="×",0,全车数据表!I137)</f>
        <v>26</v>
      </c>
      <c r="K136" s="246">
        <f>IF(全车数据表!J137="×",0,全车数据表!J137)</f>
        <v>35</v>
      </c>
      <c r="L136" s="246">
        <f>IF(全车数据表!K137="×",0,全车数据表!K137)</f>
        <v>40</v>
      </c>
      <c r="M136" s="246">
        <f>IF(全车数据表!L137="×",0,全车数据表!L137)</f>
        <v>62</v>
      </c>
      <c r="N136" s="246">
        <f>IF(全车数据表!M137="×",0,全车数据表!M137)</f>
        <v>0</v>
      </c>
      <c r="O136" s="246">
        <f>全车数据表!O137</f>
        <v>4062</v>
      </c>
      <c r="P136" s="246">
        <f>全车数据表!P137</f>
        <v>353.8</v>
      </c>
      <c r="Q136" s="246">
        <f>全车数据表!Q137</f>
        <v>85.38</v>
      </c>
      <c r="R136" s="246">
        <f>全车数据表!R137</f>
        <v>70.150000000000006</v>
      </c>
      <c r="S136" s="246">
        <f>全车数据表!S137</f>
        <v>56.43</v>
      </c>
      <c r="T136" s="246">
        <f>全车数据表!T137</f>
        <v>0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0</v>
      </c>
      <c r="AD136" s="246">
        <f>全车数据表!AX137</f>
        <v>0</v>
      </c>
      <c r="AE136" s="246">
        <f>全车数据表!AY137</f>
        <v>0</v>
      </c>
      <c r="AF136" s="246" t="str">
        <f>IF(全车数据表!AZ137="","",全车数据表!AZ137)</f>
        <v>大奖赛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>
        <f>IF(全车数据表!CA137="","",全车数据表!CA137)</f>
        <v>1</v>
      </c>
      <c r="AS136" s="246" t="str">
        <f>IF(全车数据表!CB137="","",全车数据表!CB137)</f>
        <v/>
      </c>
      <c r="AT136" s="246">
        <f>IF(全车数据表!CC137="","",全车数据表!CC137)</f>
        <v>1</v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IF(全车数据表!CJ137="","",全车数据表!CJ137)</f>
        <v>兰博基尼</v>
      </c>
      <c r="BB136" s="246" t="str">
        <f>IF(全车数据表!AV137="","",全车数据表!AV137)</f>
        <v/>
      </c>
      <c r="BC136" s="246">
        <f>IF(全车数据表!BF137="","",全车数据表!BF137)</f>
        <v>4247</v>
      </c>
      <c r="BD136" s="246">
        <f>IF(全车数据表!BG137="","",全车数据表!BG137)</f>
        <v>355.3</v>
      </c>
      <c r="BE136" s="246">
        <f>IF(全车数据表!BH137="","",全车数据表!BH137)</f>
        <v>86.5</v>
      </c>
      <c r="BF136" s="246">
        <f>IF(全车数据表!BI137="","",全车数据表!BI137)</f>
        <v>72.88</v>
      </c>
      <c r="BG136" s="246">
        <f>IF(全车数据表!BJ137="","",全车数据表!BJ137)</f>
        <v>59.48</v>
      </c>
    </row>
    <row r="137" spans="1:59">
      <c r="A137" s="246">
        <f>全车数据表!A138</f>
        <v>136</v>
      </c>
      <c r="B137" s="246" t="str">
        <f>全车数据表!B138</f>
        <v>McLaren 600LT Spider</v>
      </c>
      <c r="C137" s="246" t="str">
        <f>IF(全车数据表!AQ138="","",全车数据表!AQ138)</f>
        <v>McLaren</v>
      </c>
      <c r="D137" s="248" t="str">
        <f>全车数据表!AT138</f>
        <v>600lt</v>
      </c>
      <c r="E137" s="248" t="str">
        <f>全车数据表!AS138</f>
        <v>3.9</v>
      </c>
      <c r="F137" s="248" t="str">
        <f>全车数据表!C138</f>
        <v>600lt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4075</v>
      </c>
      <c r="P137" s="246">
        <f>全车数据表!P138</f>
        <v>340.5</v>
      </c>
      <c r="Q137" s="246">
        <f>全车数据表!Q138</f>
        <v>86.11</v>
      </c>
      <c r="R137" s="246">
        <f>全车数据表!R138</f>
        <v>83.17</v>
      </c>
      <c r="S137" s="246">
        <f>全车数据表!S138</f>
        <v>74.540000000000006</v>
      </c>
      <c r="T137" s="246">
        <f>全车数据表!T138</f>
        <v>8.6999999999999993</v>
      </c>
      <c r="U137" s="246">
        <f>全车数据表!AH138</f>
        <v>6369280</v>
      </c>
      <c r="V137" s="246">
        <f>全车数据表!AI138</f>
        <v>50000</v>
      </c>
      <c r="W137" s="246">
        <f>全车数据表!AO138</f>
        <v>6000000</v>
      </c>
      <c r="X137" s="246">
        <f>全车数据表!AP138</f>
        <v>12369280</v>
      </c>
      <c r="Y137" s="246">
        <f>全车数据表!AJ138</f>
        <v>8</v>
      </c>
      <c r="Z137" s="246">
        <f>全车数据表!AL138</f>
        <v>5</v>
      </c>
      <c r="AA137" s="246">
        <f>IF(全车数据表!AN138="×",0,全车数据表!AN138)</f>
        <v>2</v>
      </c>
      <c r="AB137" s="248" t="str">
        <f>全车数据表!AU138</f>
        <v>epic</v>
      </c>
      <c r="AC137" s="246">
        <f>全车数据表!AW138</f>
        <v>354</v>
      </c>
      <c r="AD137" s="246">
        <f>全车数据表!AX138</f>
        <v>0</v>
      </c>
      <c r="AE137" s="246">
        <f>全车数据表!AY138</f>
        <v>461</v>
      </c>
      <c r="AF137" s="246" t="str">
        <f>IF(全车数据表!AZ138="","",全车数据表!AZ138)</f>
        <v>惊艳亮相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>
        <f>IF(全车数据表!BW138="","",全车数据表!BW138)</f>
        <v>1</v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>迈凯伦</v>
      </c>
      <c r="BB137" s="246" t="str">
        <f>IF(全车数据表!AV138="","",全车数据表!AV138)</f>
        <v/>
      </c>
      <c r="BC137" s="246">
        <f>IF(全车数据表!BF138="","",全车数据表!BF138)</f>
        <v>4253</v>
      </c>
      <c r="BD137" s="246">
        <f>IF(全车数据表!BG138="","",全车数据表!BG138)</f>
        <v>342.3</v>
      </c>
      <c r="BE137" s="246">
        <f>IF(全车数据表!BH138="","",全车数据表!BH138)</f>
        <v>87.4</v>
      </c>
      <c r="BF137" s="246">
        <f>IF(全车数据表!BI138="","",全车数据表!BI138)</f>
        <v>86.75</v>
      </c>
      <c r="BG137" s="246">
        <f>IF(全车数据表!BJ138="","",全车数据表!BJ138)</f>
        <v>77.970000000000013</v>
      </c>
    </row>
    <row r="138" spans="1:59">
      <c r="A138" s="246">
        <f>全车数据表!A139</f>
        <v>137</v>
      </c>
      <c r="B138" s="246" t="str">
        <f>全车数据表!B139</f>
        <v>McLaren Solus GT🔑</v>
      </c>
      <c r="C138" s="246" t="str">
        <f>IF(全车数据表!AQ139="","",全车数据表!AQ139)</f>
        <v>McLaren</v>
      </c>
      <c r="D138" s="248" t="str">
        <f>全车数据表!AT139</f>
        <v>solus</v>
      </c>
      <c r="E138" s="248" t="str">
        <f>全车数据表!AS139</f>
        <v>4.2</v>
      </c>
      <c r="F138" s="248" t="str">
        <f>全车数据表!C139</f>
        <v>Solus</v>
      </c>
      <c r="G138" s="246" t="str">
        <f>全车数据表!D139</f>
        <v>B</v>
      </c>
      <c r="H138" s="246">
        <f>LEN(全车数据表!E139)</f>
        <v>5</v>
      </c>
      <c r="I138" s="246" t="str">
        <f>IF(全车数据表!H139="×",0,全车数据表!H139)</f>
        <v>🔑</v>
      </c>
      <c r="J138" s="246">
        <f>IF(全车数据表!I139="×",0,全车数据表!I139)</f>
        <v>26</v>
      </c>
      <c r="K138" s="246">
        <f>IF(全车数据表!J139="×",0,全车数据表!J139)</f>
        <v>35</v>
      </c>
      <c r="L138" s="246">
        <f>IF(全车数据表!K139="×",0,全车数据表!K139)</f>
        <v>40</v>
      </c>
      <c r="M138" s="246">
        <f>IF(全车数据表!L139="×",0,全车数据表!L139)</f>
        <v>62</v>
      </c>
      <c r="N138" s="246">
        <f>IF(全车数据表!M139="×",0,全车数据表!M139)</f>
        <v>0</v>
      </c>
      <c r="O138" s="246">
        <f>全车数据表!O139</f>
        <v>4076</v>
      </c>
      <c r="P138" s="246">
        <f>全车数据表!P139</f>
        <v>335.4</v>
      </c>
      <c r="Q138" s="246">
        <f>全车数据表!Q139</f>
        <v>89.3</v>
      </c>
      <c r="R138" s="246">
        <f>全车数据表!R139</f>
        <v>83.12</v>
      </c>
      <c r="S138" s="246">
        <f>全车数据表!S139</f>
        <v>76.83</v>
      </c>
      <c r="T138" s="246">
        <f>全车数据表!T139</f>
        <v>0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349</v>
      </c>
      <c r="AD138" s="246">
        <f>全车数据表!AX139</f>
        <v>0</v>
      </c>
      <c r="AE138" s="246">
        <f>全车数据表!AY139</f>
        <v>453</v>
      </c>
      <c r="AF138" s="246" t="str">
        <f>IF(全车数据表!AZ139="","",全车数据表!AZ139)</f>
        <v>大奖赛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>
        <f>IF(全车数据表!CA139="","",全车数据表!CA139)</f>
        <v>1</v>
      </c>
      <c r="AS138" s="246" t="str">
        <f>IF(全车数据表!CB139="","",全车数据表!CB139)</f>
        <v/>
      </c>
      <c r="AT138" s="246">
        <f>IF(全车数据表!CC139="","",全车数据表!CC139)</f>
        <v>1</v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/>
      </c>
      <c r="BA138" s="246" t="str">
        <f>IF(全车数据表!CJ139="","",全车数据表!CJ139)</f>
        <v>迈凯伦</v>
      </c>
      <c r="BB138" s="246" t="str">
        <f>IF(全车数据表!AV139="","",全车数据表!AV139)</f>
        <v/>
      </c>
      <c r="BC138" s="246">
        <f>IF(全车数据表!BF139="","",全车数据表!BF139)</f>
        <v>4242</v>
      </c>
      <c r="BD138" s="246">
        <f>IF(全车数据表!BG139="","",全车数据表!BG139)</f>
        <v>336.8</v>
      </c>
      <c r="BE138" s="246">
        <f>IF(全车数据表!BH139="","",全车数据表!BH139)</f>
        <v>90.55</v>
      </c>
      <c r="BF138" s="246">
        <f>IF(全车数据表!BI139="","",全车数据表!BI139)</f>
        <v>86.49</v>
      </c>
      <c r="BG138" s="246">
        <f>IF(全车数据表!BJ139="","",全车数据表!BJ139)</f>
        <v>81.03</v>
      </c>
    </row>
    <row r="139" spans="1:59">
      <c r="A139" s="246">
        <f>全车数据表!A140</f>
        <v>138</v>
      </c>
      <c r="B139" s="246" t="str">
        <f>全车数据表!B140</f>
        <v>Puritalia Berlinetta</v>
      </c>
      <c r="C139" s="246" t="str">
        <f>IF(全车数据表!AQ140="","",全车数据表!AQ140)</f>
        <v>Puritalia</v>
      </c>
      <c r="D139" s="248" t="str">
        <f>全车数据表!AT140</f>
        <v>berlinetta</v>
      </c>
      <c r="E139" s="248" t="str">
        <f>全车数据表!AS140</f>
        <v>3.4</v>
      </c>
      <c r="F139" s="248" t="str">
        <f>全车数据表!C140</f>
        <v>Berlinetta</v>
      </c>
      <c r="G139" s="246" t="str">
        <f>全车数据表!D140</f>
        <v>B</v>
      </c>
      <c r="H139" s="246">
        <f>LEN(全车数据表!E140)</f>
        <v>5</v>
      </c>
      <c r="I139" s="246">
        <f>IF(全车数据表!H140="×",0,全车数据表!H140)</f>
        <v>45</v>
      </c>
      <c r="J139" s="246">
        <f>IF(全车数据表!I140="×",0,全车数据表!I140)</f>
        <v>17</v>
      </c>
      <c r="K139" s="246">
        <f>IF(全车数据表!J140="×",0,全车数据表!J140)</f>
        <v>23</v>
      </c>
      <c r="L139" s="246">
        <f>IF(全车数据表!K140="×",0,全车数据表!K140)</f>
        <v>32</v>
      </c>
      <c r="M139" s="246">
        <f>IF(全车数据表!L140="×",0,全车数据表!L140)</f>
        <v>45</v>
      </c>
      <c r="N139" s="246">
        <f>IF(全车数据表!M140="×",0,全车数据表!M140)</f>
        <v>0</v>
      </c>
      <c r="O139" s="246">
        <f>全车数据表!O140</f>
        <v>4076</v>
      </c>
      <c r="P139" s="246">
        <f>全车数据表!P140</f>
        <v>349.5</v>
      </c>
      <c r="Q139" s="246">
        <f>全车数据表!Q140</f>
        <v>83.43</v>
      </c>
      <c r="R139" s="246">
        <f>全车数据表!R140</f>
        <v>82.74</v>
      </c>
      <c r="S139" s="246">
        <f>全车数据表!S140</f>
        <v>69.66</v>
      </c>
      <c r="T139" s="246">
        <f>全车数据表!T140</f>
        <v>0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362</v>
      </c>
      <c r="AD139" s="246">
        <f>全车数据表!AX140</f>
        <v>0</v>
      </c>
      <c r="AE139" s="246">
        <f>全车数据表!AY140</f>
        <v>474</v>
      </c>
      <c r="AF139" s="246" t="str">
        <f>IF(全车数据表!AZ140="","",全车数据表!AZ140)</f>
        <v>通行证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>
        <f>IF(全车数据表!BV140="","",全车数据表!BV140)</f>
        <v>1</v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 t="str">
        <f>IF(全车数据表!CA140="","",全车数据表!CA140)</f>
        <v/>
      </c>
      <c r="AS139" s="246" t="str">
        <f>IF(全车数据表!CB140="","",全车数据表!CB140)</f>
        <v/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/>
      </c>
      <c r="BB139" s="246">
        <f>IF(全车数据表!AV140="","",全车数据表!AV140)</f>
        <v>47</v>
      </c>
      <c r="BC139" s="246">
        <f>IF(全车数据表!BF140="","",全车数据表!BF140)</f>
        <v>4232</v>
      </c>
      <c r="BD139" s="246">
        <f>IF(全车数据表!BG140="","",全车数据表!BG140)</f>
        <v>351.6</v>
      </c>
      <c r="BE139" s="246">
        <f>IF(全车数据表!BH140="","",全车数据表!BH140)</f>
        <v>84.25</v>
      </c>
      <c r="BF139" s="246">
        <f>IF(全车数据表!BI140="","",全车数据表!BI140)</f>
        <v>86.13</v>
      </c>
      <c r="BG139" s="246">
        <f>IF(全车数据表!BJ140="","",全车数据表!BJ140)</f>
        <v>73.349999999999994</v>
      </c>
    </row>
    <row r="140" spans="1:59">
      <c r="A140" s="246">
        <f>全车数据表!A141</f>
        <v>139</v>
      </c>
      <c r="B140" s="246" t="str">
        <f>全车数据表!B141</f>
        <v>Lamborghini Invencible</v>
      </c>
      <c r="C140" s="246" t="str">
        <f>IF(全车数据表!AQ141="","",全车数据表!AQ141)</f>
        <v>Lamborghini</v>
      </c>
      <c r="D140" s="248" t="str">
        <f>全车数据表!AT141</f>
        <v>invencible</v>
      </c>
      <c r="E140" s="248" t="str">
        <f>全车数据表!AS141</f>
        <v>4.4</v>
      </c>
      <c r="F140" s="248" t="str">
        <f>全车数据表!C141</f>
        <v>无敌牛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4091</v>
      </c>
      <c r="P140" s="246">
        <f>全车数据表!P141</f>
        <v>340.4</v>
      </c>
      <c r="Q140" s="246">
        <f>全车数据表!Q141</f>
        <v>88.49</v>
      </c>
      <c r="R140" s="246">
        <f>全车数据表!R141</f>
        <v>75.739999999999995</v>
      </c>
      <c r="S140" s="246">
        <f>全车数据表!S141</f>
        <v>67.64</v>
      </c>
      <c r="T140" s="246">
        <f>全车数据表!T141</f>
        <v>0</v>
      </c>
      <c r="U140" s="246">
        <f>全车数据表!AH141</f>
        <v>6369280</v>
      </c>
      <c r="V140" s="246">
        <f>全车数据表!AI141</f>
        <v>50000</v>
      </c>
      <c r="W140" s="246">
        <f>全车数据表!AO141</f>
        <v>6000000</v>
      </c>
      <c r="X140" s="246">
        <f>全车数据表!AP141</f>
        <v>12369280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2</v>
      </c>
      <c r="AB140" s="248" t="str">
        <f>全车数据表!AU141</f>
        <v>epic</v>
      </c>
      <c r="AC140" s="246">
        <f>全车数据表!AW141</f>
        <v>354</v>
      </c>
      <c r="AD140" s="246">
        <f>全车数据表!AX141</f>
        <v>0</v>
      </c>
      <c r="AE140" s="246">
        <f>全车数据表!AY141</f>
        <v>461</v>
      </c>
      <c r="AF140" s="246" t="str">
        <f>IF(全车数据表!AZ141="","",全车数据表!AZ141)</f>
        <v>通行证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>
        <f>IF(全车数据表!BV141="","",全车数据表!BV141)</f>
        <v>1</v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IF(全车数据表!CJ141="","",全车数据表!CJ141)</f>
        <v>兰博基尼 小六子</v>
      </c>
      <c r="BB140" s="246" t="str">
        <f>IF(全车数据表!AV141="","",全车数据表!AV141)</f>
        <v/>
      </c>
      <c r="BC140" s="246" t="str">
        <f>IF(全车数据表!BF141="","",全车数据表!BF141)</f>
        <v/>
      </c>
      <c r="BD140" s="246" t="str">
        <f>IF(全车数据表!BG141="","",全车数据表!BG141)</f>
        <v/>
      </c>
      <c r="BE140" s="246" t="str">
        <f>IF(全车数据表!BH141="","",全车数据表!BH141)</f>
        <v/>
      </c>
      <c r="BF140" s="246" t="str">
        <f>IF(全车数据表!BI141="","",全车数据表!BI141)</f>
        <v/>
      </c>
      <c r="BG140" s="246" t="str">
        <f>IF(全车数据表!BJ141="","",全车数据表!BJ141)</f>
        <v/>
      </c>
    </row>
    <row r="141" spans="1:59">
      <c r="A141" s="246">
        <f>全车数据表!A142</f>
        <v>140</v>
      </c>
      <c r="B141" s="246" t="str">
        <f>全车数据表!B142</f>
        <v>Lamborghini Huracan EVO Spyder</v>
      </c>
      <c r="C141" s="246" t="str">
        <f>IF(全车数据表!AQ142="","",全车数据表!AQ142)</f>
        <v>Lamborghini</v>
      </c>
      <c r="D141" s="248" t="str">
        <f>全车数据表!AT142</f>
        <v>evo</v>
      </c>
      <c r="E141" s="248" t="str">
        <f>全车数据表!AS142</f>
        <v>1.4</v>
      </c>
      <c r="F141" s="248" t="str">
        <f>全车数据表!C142</f>
        <v>EVO</v>
      </c>
      <c r="G141" s="246" t="str">
        <f>全车数据表!D142</f>
        <v>B</v>
      </c>
      <c r="H141" s="246">
        <f>LEN(全车数据表!E142)</f>
        <v>5</v>
      </c>
      <c r="I141" s="246">
        <f>IF(全车数据表!H142="×",0,全车数据表!H142)</f>
        <v>45</v>
      </c>
      <c r="J141" s="246">
        <f>IF(全车数据表!I142="×",0,全车数据表!I142)</f>
        <v>17</v>
      </c>
      <c r="K141" s="246">
        <f>IF(全车数据表!J142="×",0,全车数据表!J142)</f>
        <v>23</v>
      </c>
      <c r="L141" s="246">
        <f>IF(全车数据表!K142="×",0,全车数据表!K142)</f>
        <v>32</v>
      </c>
      <c r="M141" s="246">
        <f>IF(全车数据表!L142="×",0,全车数据表!L142)</f>
        <v>45</v>
      </c>
      <c r="N141" s="246">
        <f>IF(全车数据表!M142="×",0,全车数据表!M142)</f>
        <v>0</v>
      </c>
      <c r="O141" s="246">
        <f>全车数据表!O142</f>
        <v>4109</v>
      </c>
      <c r="P141" s="246">
        <f>全车数据表!P142</f>
        <v>344</v>
      </c>
      <c r="Q141" s="246">
        <f>全车数据表!Q142</f>
        <v>84.31</v>
      </c>
      <c r="R141" s="246">
        <f>全车数据表!R142</f>
        <v>75.97</v>
      </c>
      <c r="S141" s="246">
        <f>全车数据表!S142</f>
        <v>82.43</v>
      </c>
      <c r="T141" s="246">
        <f>全车数据表!T142</f>
        <v>11.517000000000001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358</v>
      </c>
      <c r="AD141" s="246">
        <f>全车数据表!AX142</f>
        <v>0</v>
      </c>
      <c r="AE141" s="246">
        <f>全车数据表!AY142</f>
        <v>468</v>
      </c>
      <c r="AF141" s="246" t="str">
        <f>IF(全车数据表!AZ142="","",全车数据表!AZ142)</f>
        <v>传奇商店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>
        <f>IF(全车数据表!BS142="","",全车数据表!BS142)</f>
        <v>1</v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 t="str">
        <f>IF(全车数据表!CB142="","",全车数据表!CB142)</f>
        <v/>
      </c>
      <c r="AT141" s="246" t="str">
        <f>IF(全车数据表!CC142="","",全车数据表!CC142)</f>
        <v/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>
        <f>IF(全车数据表!CF142="","",全车数据表!CF142)</f>
        <v>1</v>
      </c>
      <c r="AX141" s="246" t="str">
        <f>IF(全车数据表!CG142="","",全车数据表!CG142)</f>
        <v>可开合</v>
      </c>
      <c r="AY141" s="246" t="str">
        <f>IF(全车数据表!CH142="","",全车数据表!CH142)</f>
        <v/>
      </c>
      <c r="AZ141" s="246">
        <f>IF(全车数据表!CI142="","",全车数据表!CI142)</f>
        <v>1</v>
      </c>
      <c r="BA141" s="246" t="str">
        <f>IF(全车数据表!CJ142="","",全车数据表!CJ142)</f>
        <v>是人都有 4109 飓风 小牛 兰博基尼</v>
      </c>
      <c r="BB141" s="246">
        <f>IF(全车数据表!AV142="","",全车数据表!AV142)</f>
        <v>18</v>
      </c>
      <c r="BC141" s="246">
        <f>IF(全车数据表!BF142="","",全车数据表!BF142)</f>
        <v>4332</v>
      </c>
      <c r="BD141" s="246">
        <f>IF(全车数据表!BG142="","",全车数据表!BG142)</f>
        <v>346</v>
      </c>
      <c r="BE141" s="246">
        <f>IF(全车数据表!BH142="","",全车数据表!BH142)</f>
        <v>85.600000000000009</v>
      </c>
      <c r="BF141" s="246">
        <f>IF(全车数据表!BI142="","",全车数据表!BI142)</f>
        <v>79.08</v>
      </c>
      <c r="BG141" s="246">
        <f>IF(全车数据表!BJ142="","",全车数据表!BJ142)</f>
        <v>85.660000000000011</v>
      </c>
    </row>
    <row r="142" spans="1:59">
      <c r="A142" s="246">
        <f>全车数据表!A143</f>
        <v>141</v>
      </c>
      <c r="B142" s="246" t="str">
        <f>全车数据表!B143</f>
        <v>Porsche Carrera GT</v>
      </c>
      <c r="C142" s="246" t="str">
        <f>IF(全车数据表!AQ143="","",全车数据表!AQ143)</f>
        <v>Porsche</v>
      </c>
      <c r="D142" s="248" t="str">
        <f>全车数据表!AT143</f>
        <v>carrera</v>
      </c>
      <c r="E142" s="248" t="str">
        <f>全车数据表!AS143</f>
        <v>2.1</v>
      </c>
      <c r="F142" s="248" t="str">
        <f>全车数据表!C143</f>
        <v>卡雷拉</v>
      </c>
      <c r="G142" s="246" t="str">
        <f>全车数据表!D143</f>
        <v>B</v>
      </c>
      <c r="H142" s="246">
        <f>LEN(全车数据表!E143)</f>
        <v>5</v>
      </c>
      <c r="I142" s="246">
        <f>IF(全车数据表!H143="×",0,全车数据表!H143)</f>
        <v>45</v>
      </c>
      <c r="J142" s="246">
        <f>IF(全车数据表!I143="×",0,全车数据表!I143)</f>
        <v>17</v>
      </c>
      <c r="K142" s="246">
        <f>IF(全车数据表!J143="×",0,全车数据表!J143)</f>
        <v>23</v>
      </c>
      <c r="L142" s="246">
        <f>IF(全车数据表!K143="×",0,全车数据表!K143)</f>
        <v>32</v>
      </c>
      <c r="M142" s="246">
        <f>IF(全车数据表!L143="×",0,全车数据表!L143)</f>
        <v>45</v>
      </c>
      <c r="N142" s="246">
        <f>IF(全车数据表!M143="×",0,全车数据表!M143)</f>
        <v>0</v>
      </c>
      <c r="O142" s="246">
        <f>全车数据表!O143</f>
        <v>4126</v>
      </c>
      <c r="P142" s="246">
        <f>全车数据表!P143</f>
        <v>347.8</v>
      </c>
      <c r="Q142" s="246">
        <f>全车数据表!Q143</f>
        <v>78.67</v>
      </c>
      <c r="R142" s="246">
        <f>全车数据表!R143</f>
        <v>84.88</v>
      </c>
      <c r="S142" s="246">
        <f>全车数据表!S143</f>
        <v>82.91</v>
      </c>
      <c r="T142" s="246">
        <f>全车数据表!T143</f>
        <v>11.45</v>
      </c>
      <c r="U142" s="246">
        <f>全车数据表!AH143</f>
        <v>6369280</v>
      </c>
      <c r="V142" s="246">
        <f>全车数据表!AI143</f>
        <v>50000</v>
      </c>
      <c r="W142" s="246">
        <f>全车数据表!AO143</f>
        <v>6000000</v>
      </c>
      <c r="X142" s="246">
        <f>全车数据表!AP143</f>
        <v>12369280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2</v>
      </c>
      <c r="AB142" s="248" t="str">
        <f>全车数据表!AU143</f>
        <v>epic</v>
      </c>
      <c r="AC142" s="246">
        <f>全车数据表!AW143</f>
        <v>362</v>
      </c>
      <c r="AD142" s="246">
        <f>全车数据表!AX143</f>
        <v>0</v>
      </c>
      <c r="AE142" s="246">
        <f>全车数据表!AY143</f>
        <v>474</v>
      </c>
      <c r="AF142" s="246" t="str">
        <f>IF(全车数据表!AZ143="","",全车数据表!AZ143)</f>
        <v>特殊赛事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>
        <f>IF(全车数据表!BZ143="","",全车数据表!BZ143)</f>
        <v>1</v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保时捷 卡雷拉</v>
      </c>
      <c r="BB142" s="246">
        <f>IF(全车数据表!AV143="","",全车数据表!AV143)</f>
        <v>50</v>
      </c>
      <c r="BC142" s="246">
        <f>IF(全车数据表!BF143="","",全车数据表!BF143)</f>
        <v>4298</v>
      </c>
      <c r="BD142" s="246">
        <f>IF(全车数据表!BG143="","",全车数据表!BG143)</f>
        <v>349.7</v>
      </c>
      <c r="BE142" s="246">
        <f>IF(全车数据表!BH143="","",全车数据表!BH143)</f>
        <v>79.75</v>
      </c>
      <c r="BF142" s="246">
        <f>IF(全车数据表!BI143="","",全车数据表!BI143)</f>
        <v>87.33</v>
      </c>
      <c r="BG142" s="246">
        <f>IF(全车数据表!BJ143="","",全车数据表!BJ143)</f>
        <v>85.3</v>
      </c>
    </row>
    <row r="143" spans="1:59">
      <c r="A143" s="246">
        <f>全车数据表!A144</f>
        <v>142</v>
      </c>
      <c r="B143" s="246" t="str">
        <f>全车数据表!B144</f>
        <v>Nissan GTR-50 Italdesign</v>
      </c>
      <c r="C143" s="246" t="str">
        <f>IF(全车数据表!AQ144="","",全车数据表!AQ144)</f>
        <v>Nissan</v>
      </c>
      <c r="D143" s="248" t="str">
        <f>全车数据表!AT144</f>
        <v>gtr-50</v>
      </c>
      <c r="E143" s="248" t="str">
        <f>全车数据表!AS144</f>
        <v>3.2</v>
      </c>
      <c r="F143" s="248" t="str">
        <f>全车数据表!C144</f>
        <v>GTR-50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45</v>
      </c>
      <c r="J143" s="246">
        <f>IF(全车数据表!I144="×",0,全车数据表!I144)</f>
        <v>17</v>
      </c>
      <c r="K143" s="246">
        <f>IF(全车数据表!J144="×",0,全车数据表!J144)</f>
        <v>23</v>
      </c>
      <c r="L143" s="246">
        <f>IF(全车数据表!K144="×",0,全车数据表!K144)</f>
        <v>32</v>
      </c>
      <c r="M143" s="246">
        <f>IF(全车数据表!L144="×",0,全车数据表!L144)</f>
        <v>45</v>
      </c>
      <c r="N143" s="246">
        <f>IF(全车数据表!M144="×",0,全车数据表!M144)</f>
        <v>0</v>
      </c>
      <c r="O143" s="246">
        <f>全车数据表!O144</f>
        <v>4153</v>
      </c>
      <c r="P143" s="246">
        <f>全车数据表!P144</f>
        <v>349.5</v>
      </c>
      <c r="Q143" s="246">
        <f>全车数据表!Q144</f>
        <v>86.36</v>
      </c>
      <c r="R143" s="246">
        <f>全车数据表!R144</f>
        <v>73.86</v>
      </c>
      <c r="S143" s="246">
        <f>全车数据表!S144</f>
        <v>64.59</v>
      </c>
      <c r="T143" s="246">
        <f>全车数据表!T144</f>
        <v>6.6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363</v>
      </c>
      <c r="AD143" s="246">
        <f>全车数据表!AX144</f>
        <v>0</v>
      </c>
      <c r="AE143" s="246">
        <f>全车数据表!AY144</f>
        <v>477</v>
      </c>
      <c r="AF143" s="246" t="str">
        <f>IF(全车数据表!AZ144="","",全车数据表!AZ144)</f>
        <v>车手联会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>日产 尼桑 id</v>
      </c>
      <c r="BB143" s="246">
        <f>IF(全车数据表!AV144="","",全车数据表!AV144)</f>
        <v>30</v>
      </c>
      <c r="BC143" s="246">
        <f>IF(全车数据表!BF144="","",全车数据表!BF144)</f>
        <v>4372</v>
      </c>
      <c r="BD143" s="246">
        <f>IF(全车数据表!BG144="","",全车数据表!BG144)</f>
        <v>351.6</v>
      </c>
      <c r="BE143" s="246">
        <f>IF(全车数据表!BH144="","",全车数据表!BH144)</f>
        <v>87.4</v>
      </c>
      <c r="BF143" s="246">
        <f>IF(全车数据表!BI144="","",全车数据表!BI144)</f>
        <v>76.929999999999993</v>
      </c>
      <c r="BG143" s="246">
        <f>IF(全车数据表!BJ144="","",全车数据表!BJ144)</f>
        <v>67.210000000000008</v>
      </c>
    </row>
    <row r="144" spans="1:59">
      <c r="A144" s="246">
        <f>全车数据表!A145</f>
        <v>143</v>
      </c>
      <c r="B144" s="246" t="str">
        <f>全车数据表!B145</f>
        <v>Zenvo TSR-S🔑</v>
      </c>
      <c r="C144" s="246" t="str">
        <f>IF(全车数据表!AQ145="","",全车数据表!AQ145)</f>
        <v>Zenvo</v>
      </c>
      <c r="D144" s="248" t="str">
        <f>全车数据表!AT145</f>
        <v>tsr-s</v>
      </c>
      <c r="E144" s="248" t="str">
        <f>全车数据表!AS145</f>
        <v>2.9</v>
      </c>
      <c r="F144" s="248" t="str">
        <f>全车数据表!C145</f>
        <v>TSR-S</v>
      </c>
      <c r="G144" s="246" t="str">
        <f>全车数据表!D145</f>
        <v>B</v>
      </c>
      <c r="H144" s="246">
        <f>LEN(全车数据表!E145)</f>
        <v>5</v>
      </c>
      <c r="I144" s="246" t="str">
        <f>IF(全车数据表!H145="×",0,全车数据表!H145)</f>
        <v>🔑</v>
      </c>
      <c r="J144" s="246">
        <f>IF(全车数据表!I145="×",0,全车数据表!I145)</f>
        <v>26</v>
      </c>
      <c r="K144" s="246">
        <f>IF(全车数据表!J145="×",0,全车数据表!J145)</f>
        <v>35</v>
      </c>
      <c r="L144" s="246">
        <f>IF(全车数据表!K145="×",0,全车数据表!K145)</f>
        <v>40</v>
      </c>
      <c r="M144" s="246">
        <f>IF(全车数据表!L145="×",0,全车数据表!L145)</f>
        <v>62</v>
      </c>
      <c r="N144" s="246">
        <f>IF(全车数据表!M145="×",0,全车数据表!M145)</f>
        <v>0</v>
      </c>
      <c r="O144" s="246">
        <f>全车数据表!O145</f>
        <v>4171</v>
      </c>
      <c r="P144" s="246">
        <f>全车数据表!P145</f>
        <v>342.4</v>
      </c>
      <c r="Q144" s="246">
        <f>全车数据表!Q145</f>
        <v>85.38</v>
      </c>
      <c r="R144" s="246">
        <f>全车数据表!R145</f>
        <v>82.88</v>
      </c>
      <c r="S144" s="246">
        <f>全车数据表!S145</f>
        <v>67.36</v>
      </c>
      <c r="T144" s="246">
        <f>全车数据表!T145</f>
        <v>7.16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359</v>
      </c>
      <c r="AD144" s="246">
        <f>全车数据表!AX145</f>
        <v>366</v>
      </c>
      <c r="AE144" s="246">
        <f>全车数据表!AY145</f>
        <v>478</v>
      </c>
      <c r="AF144" s="246" t="str">
        <f>IF(全车数据表!AZ145="","",全车数据表!AZ145)</f>
        <v>大奖赛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>
        <f>IF(全车数据表!CA145="","",全车数据表!CA145)</f>
        <v>1</v>
      </c>
      <c r="AS144" s="246" t="str">
        <f>IF(全车数据表!CB145="","",全车数据表!CB145)</f>
        <v/>
      </c>
      <c r="AT144" s="246">
        <f>IF(全车数据表!CC145="","",全车数据表!CC145)</f>
        <v>1</v>
      </c>
      <c r="AU144" s="246">
        <f>IF(全车数据表!CD145="","",全车数据表!CD145)</f>
        <v>1</v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小自燃</v>
      </c>
      <c r="BB144" s="246" t="str">
        <f>IF(全车数据表!AV145="","",全车数据表!AV145)</f>
        <v/>
      </c>
      <c r="BC144" s="246">
        <f>IF(全车数据表!BF145="","",全车数据表!BF145)</f>
        <v>4399</v>
      </c>
      <c r="BD144" s="246">
        <f>IF(全车数据表!BG145="","",全车数据表!BG145)</f>
        <v>344.2</v>
      </c>
      <c r="BE144" s="246">
        <f>IF(全车数据表!BH145="","",全车数据表!BH145)</f>
        <v>86.5</v>
      </c>
      <c r="BF144" s="246">
        <f>IF(全车数据表!BI145="","",全车数据表!BI145)</f>
        <v>86.33</v>
      </c>
      <c r="BG144" s="246">
        <f>IF(全车数据表!BJ145="","",全车数据表!BJ145)</f>
        <v>70.22</v>
      </c>
    </row>
    <row r="145" spans="1:59">
      <c r="A145" s="246">
        <f>全车数据表!A146</f>
        <v>144</v>
      </c>
      <c r="B145" s="246" t="str">
        <f>全车数据表!B146</f>
        <v>Lamborghini Sesto Elemento</v>
      </c>
      <c r="C145" s="246" t="str">
        <f>IF(全车数据表!AQ146="","",全车数据表!AQ146)</f>
        <v>Lamborghini</v>
      </c>
      <c r="D145" s="248" t="str">
        <f>全车数据表!AT146</f>
        <v>sesto</v>
      </c>
      <c r="E145" s="248" t="str">
        <f>全车数据表!AS146</f>
        <v>3.5</v>
      </c>
      <c r="F145" s="248" t="str">
        <f>全车数据表!C146</f>
        <v>第六元素</v>
      </c>
      <c r="G145" s="246" t="str">
        <f>全车数据表!D146</f>
        <v>B</v>
      </c>
      <c r="H145" s="246">
        <f>LEN(全车数据表!E146)</f>
        <v>6</v>
      </c>
      <c r="I145" s="246">
        <f>IF(全车数据表!H146="×",0,全车数据表!H146)</f>
        <v>55</v>
      </c>
      <c r="J145" s="246">
        <f>IF(全车数据表!I146="×",0,全车数据表!I146)</f>
        <v>18</v>
      </c>
      <c r="K145" s="246">
        <f>IF(全车数据表!J146="×",0,全车数据表!J146)</f>
        <v>24</v>
      </c>
      <c r="L145" s="246">
        <f>IF(全车数据表!K146="×",0,全车数据表!K146)</f>
        <v>32</v>
      </c>
      <c r="M145" s="246">
        <f>IF(全车数据表!L146="×",0,全车数据表!L146)</f>
        <v>47</v>
      </c>
      <c r="N145" s="246">
        <f>IF(全车数据表!M146="×",0,全车数据表!M146)</f>
        <v>50</v>
      </c>
      <c r="O145" s="246">
        <f>全车数据表!O146</f>
        <v>4183</v>
      </c>
      <c r="P145" s="246">
        <f>全车数据表!P146</f>
        <v>346.5</v>
      </c>
      <c r="Q145" s="246">
        <f>全车数据表!Q146</f>
        <v>87.26</v>
      </c>
      <c r="R145" s="246">
        <f>全车数据表!R146</f>
        <v>70.27</v>
      </c>
      <c r="S145" s="246">
        <f>全车数据表!S146</f>
        <v>74.760000000000005</v>
      </c>
      <c r="T145" s="246">
        <f>全车数据表!T146</f>
        <v>0</v>
      </c>
      <c r="U145" s="246">
        <f>全车数据表!AH146</f>
        <v>11923560</v>
      </c>
      <c r="V145" s="246">
        <f>全车数据表!AI146</f>
        <v>70000</v>
      </c>
      <c r="W145" s="246">
        <f>全车数据表!AO146</f>
        <v>10080000</v>
      </c>
      <c r="X145" s="246">
        <f>全车数据表!AP146</f>
        <v>22003560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3</v>
      </c>
      <c r="AB145" s="248" t="str">
        <f>全车数据表!AU146</f>
        <v>epic</v>
      </c>
      <c r="AC145" s="246">
        <f>全车数据表!AW146</f>
        <v>360</v>
      </c>
      <c r="AD145" s="246">
        <f>全车数据表!AX146</f>
        <v>0</v>
      </c>
      <c r="AE145" s="246">
        <f>全车数据表!AY146</f>
        <v>472</v>
      </c>
      <c r="AF145" s="246" t="str">
        <f>IF(全车数据表!AZ146="","",全车数据表!AZ146)</f>
        <v>特殊赛事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>
        <f>IF(全车数据表!BZ146="","",全车数据表!BZ146)</f>
        <v>1</v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 t="str">
        <f>IF(全车数据表!CC146="","",全车数据表!CC146)</f>
        <v/>
      </c>
      <c r="AU145" s="246">
        <f>IF(全车数据表!CD146="","",全车数据表!CD146)</f>
        <v>1</v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兰博基尼 小六子</v>
      </c>
      <c r="BB145" s="246">
        <f>IF(全车数据表!AV146="","",全车数据表!AV146)</f>
        <v>52</v>
      </c>
      <c r="BC145" s="246">
        <f>IF(全车数据表!BF146="","",全车数据表!BF146)</f>
        <v>4412</v>
      </c>
      <c r="BD145" s="246">
        <f>IF(全车数据表!BG146="","",全车数据表!BG146)</f>
        <v>348.8</v>
      </c>
      <c r="BE145" s="246">
        <f>IF(全车数据表!BH146="","",全车数据表!BH146)</f>
        <v>88.3</v>
      </c>
      <c r="BF145" s="246">
        <f>IF(全车数据表!BI146="","",全车数据表!BI146)</f>
        <v>73.44</v>
      </c>
      <c r="BG145" s="246">
        <f>IF(全车数据表!BJ146="","",全车数据表!BJ146)</f>
        <v>78.010000000000005</v>
      </c>
    </row>
    <row r="146" spans="1:59">
      <c r="A146" s="246">
        <f>全车数据表!A147</f>
        <v>145</v>
      </c>
      <c r="B146" s="246" t="str">
        <f>全车数据表!B147</f>
        <v>Porsche 911 GT3 RS</v>
      </c>
      <c r="C146" s="246" t="str">
        <f>IF(全车数据表!AQ147="","",全车数据表!AQ147)</f>
        <v>Porsche</v>
      </c>
      <c r="D146" s="248" t="str">
        <f>全车数据表!AT147</f>
        <v>911gt3</v>
      </c>
      <c r="E146" s="248" t="str">
        <f>全车数据表!AS147</f>
        <v>1.7</v>
      </c>
      <c r="F146" s="248" t="str">
        <f>全车数据表!C147</f>
        <v>911GT3</v>
      </c>
      <c r="G146" s="246" t="str">
        <f>全车数据表!D147</f>
        <v>B</v>
      </c>
      <c r="H146" s="246">
        <f>LEN(全车数据表!E147)</f>
        <v>6</v>
      </c>
      <c r="I146" s="246">
        <f>IF(全车数据表!H147="×",0,全车数据表!H147)</f>
        <v>55</v>
      </c>
      <c r="J146" s="246">
        <f>IF(全车数据表!I147="×",0,全车数据表!I147)</f>
        <v>18</v>
      </c>
      <c r="K146" s="246">
        <f>IF(全车数据表!J147="×",0,全车数据表!J147)</f>
        <v>24</v>
      </c>
      <c r="L146" s="246">
        <f>IF(全车数据表!K147="×",0,全车数据表!K147)</f>
        <v>32</v>
      </c>
      <c r="M146" s="246">
        <f>IF(全车数据表!L147="×",0,全车数据表!L147)</f>
        <v>47</v>
      </c>
      <c r="N146" s="246">
        <f>IF(全车数据表!M147="×",0,全车数据表!M147)</f>
        <v>50</v>
      </c>
      <c r="O146" s="246">
        <f>全车数据表!O147</f>
        <v>4211</v>
      </c>
      <c r="P146" s="246">
        <f>全车数据表!P147</f>
        <v>339.4</v>
      </c>
      <c r="Q146" s="246">
        <f>全车数据表!Q147</f>
        <v>85.84</v>
      </c>
      <c r="R146" s="246">
        <f>全车数据表!R147</f>
        <v>92.97</v>
      </c>
      <c r="S146" s="246">
        <f>全车数据表!S147</f>
        <v>86.39</v>
      </c>
      <c r="T146" s="246">
        <f>全车数据表!T147</f>
        <v>14.23</v>
      </c>
      <c r="U146" s="246">
        <f>全车数据表!AH147</f>
        <v>11923560</v>
      </c>
      <c r="V146" s="246">
        <f>全车数据表!AI147</f>
        <v>70000</v>
      </c>
      <c r="W146" s="246">
        <f>全车数据表!AO147</f>
        <v>10080000</v>
      </c>
      <c r="X146" s="246">
        <f>全车数据表!AP147</f>
        <v>22003560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3</v>
      </c>
      <c r="AB146" s="248" t="str">
        <f>全车数据表!AU147</f>
        <v>epic</v>
      </c>
      <c r="AC146" s="246">
        <f>全车数据表!AW147</f>
        <v>353</v>
      </c>
      <c r="AD146" s="246">
        <f>全车数据表!AX147</f>
        <v>0</v>
      </c>
      <c r="AE146" s="246">
        <f>全车数据表!AY147</f>
        <v>460</v>
      </c>
      <c r="AF146" s="246" t="str">
        <f>IF(全车数据表!AZ147="","",全车数据表!AZ147)</f>
        <v>商店礼包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>保时捷 绿蛙</v>
      </c>
      <c r="BB146" s="246">
        <f>IF(全车数据表!AV147="","",全车数据表!AV147)</f>
        <v>30</v>
      </c>
      <c r="BC146" s="246">
        <f>IF(全车数据表!BF147="","",全车数据表!BF147)</f>
        <v>4466</v>
      </c>
      <c r="BD146" s="246">
        <f>IF(全车数据表!BG147="","",全车数据表!BG147)</f>
        <v>342.29999999999995</v>
      </c>
      <c r="BE146" s="246">
        <f>IF(全车数据表!BH147="","",全车数据表!BH147)</f>
        <v>87.4</v>
      </c>
      <c r="BF146" s="246">
        <f>IF(全车数据表!BI147="","",全车数据表!BI147)</f>
        <v>97.289999999999992</v>
      </c>
      <c r="BG146" s="246">
        <f>IF(全车数据表!BJ147="","",全车数据表!BJ147)</f>
        <v>90.01</v>
      </c>
    </row>
    <row r="147" spans="1:59">
      <c r="A147" s="246">
        <f>全车数据表!A148</f>
        <v>146</v>
      </c>
      <c r="B147" s="246" t="str">
        <f>全车数据表!B148</f>
        <v>Ferrari 488  Challenge EVO🔑</v>
      </c>
      <c r="C147" s="246" t="str">
        <f>IF(全车数据表!AQ148="","",全车数据表!AQ148)</f>
        <v>Ferrari</v>
      </c>
      <c r="D147" s="248" t="str">
        <f>全车数据表!AT148</f>
        <v>488gtbevo</v>
      </c>
      <c r="E147" s="248" t="str">
        <f>全车数据表!AS148</f>
        <v>2.5</v>
      </c>
      <c r="F147" s="248" t="str">
        <f>全车数据表!C148</f>
        <v>488 EVO</v>
      </c>
      <c r="G147" s="246" t="str">
        <f>全车数据表!D148</f>
        <v>B</v>
      </c>
      <c r="H147" s="246">
        <f>LEN(全车数据表!E148)</f>
        <v>6</v>
      </c>
      <c r="I147" s="246" t="str">
        <f>IF(全车数据表!H148="×",0,全车数据表!H148)</f>
        <v>🔑</v>
      </c>
      <c r="J147" s="246">
        <f>IF(全车数据表!I148="×",0,全车数据表!I148)</f>
        <v>26</v>
      </c>
      <c r="K147" s="246">
        <f>IF(全车数据表!J148="×",0,全车数据表!J148)</f>
        <v>34</v>
      </c>
      <c r="L147" s="246">
        <f>IF(全车数据表!K148="×",0,全车数据表!K148)</f>
        <v>46</v>
      </c>
      <c r="M147" s="246">
        <f>IF(全车数据表!L148="×",0,全车数据表!L148)</f>
        <v>61</v>
      </c>
      <c r="N147" s="246">
        <f>IF(全车数据表!M148="×",0,全车数据表!M148)</f>
        <v>73</v>
      </c>
      <c r="O147" s="246">
        <f>全车数据表!O148</f>
        <v>4255</v>
      </c>
      <c r="P147" s="246">
        <f>全车数据表!P148</f>
        <v>351.2</v>
      </c>
      <c r="Q147" s="246">
        <f>全车数据表!Q148</f>
        <v>82.76</v>
      </c>
      <c r="R147" s="246">
        <f>全车数据表!R148</f>
        <v>77.11</v>
      </c>
      <c r="S147" s="246">
        <f>全车数据表!S148</f>
        <v>76.98</v>
      </c>
      <c r="T147" s="246">
        <f>全车数据表!T148</f>
        <v>8.9499999999999993</v>
      </c>
      <c r="U147" s="246">
        <f>全车数据表!AH148</f>
        <v>11923560</v>
      </c>
      <c r="V147" s="246">
        <f>全车数据表!AI148</f>
        <v>70000</v>
      </c>
      <c r="W147" s="246">
        <f>全车数据表!AO148</f>
        <v>10080000</v>
      </c>
      <c r="X147" s="246">
        <f>全车数据表!AP148</f>
        <v>22003560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3</v>
      </c>
      <c r="AB147" s="248" t="str">
        <f>全车数据表!AU148</f>
        <v>epic</v>
      </c>
      <c r="AC147" s="246">
        <f>全车数据表!AW148</f>
        <v>365</v>
      </c>
      <c r="AD147" s="246">
        <f>全车数据表!AX148</f>
        <v>0</v>
      </c>
      <c r="AE147" s="246">
        <f>全车数据表!AY148</f>
        <v>480</v>
      </c>
      <c r="AF147" s="246" t="str">
        <f>IF(全车数据表!AZ148="","",全车数据表!AZ148)</f>
        <v>大奖赛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>
        <f>IF(全车数据表!CA148="","",全车数据表!CA148)</f>
        <v>1</v>
      </c>
      <c r="AS147" s="246" t="str">
        <f>IF(全车数据表!CB148="","",全车数据表!CB148)</f>
        <v/>
      </c>
      <c r="AT147" s="246">
        <f>IF(全车数据表!CC148="","",全车数据表!CC148)</f>
        <v>1</v>
      </c>
      <c r="AU147" s="246">
        <f>IF(全车数据表!CD148="","",全车数据表!CD148)</f>
        <v>1</v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法拉利</v>
      </c>
      <c r="BB147" s="246" t="str">
        <f>IF(全车数据表!AV148="","",全车数据表!AV148)</f>
        <v/>
      </c>
      <c r="BC147" s="246">
        <f>IF(全车数据表!BF148="","",全车数据表!BF148)</f>
        <v>4480</v>
      </c>
      <c r="BD147" s="246">
        <f>IF(全车数据表!BG148="","",全车数据表!BG148)</f>
        <v>353.4</v>
      </c>
      <c r="BE147" s="246">
        <f>IF(全车数据表!BH148="","",全车数据表!BH148)</f>
        <v>83.800000000000011</v>
      </c>
      <c r="BF147" s="246">
        <f>IF(全车数据表!BI148="","",全车数据表!BI148)</f>
        <v>80.3</v>
      </c>
      <c r="BG147" s="246">
        <f>IF(全车数据表!BJ148="","",全车数据表!BJ148)</f>
        <v>79.790000000000006</v>
      </c>
    </row>
    <row r="148" spans="1:59">
      <c r="A148" s="246">
        <f>全车数据表!A149</f>
        <v>147</v>
      </c>
      <c r="B148" s="246" t="str">
        <f>全车数据表!B149</f>
        <v>Apollo EVO</v>
      </c>
      <c r="C148" s="246" t="str">
        <f>IF(全车数据表!AQ149="","",全车数据表!AQ149)</f>
        <v>Apollo</v>
      </c>
      <c r="D148" s="248" t="str">
        <f>全车数据表!AT149</f>
        <v>apolloevo</v>
      </c>
      <c r="E148" s="248" t="str">
        <f>全车数据表!AS149</f>
        <v>4.1</v>
      </c>
      <c r="F148" s="248" t="str">
        <f>全车数据表!C149</f>
        <v>菠萝EVO</v>
      </c>
      <c r="G148" s="246" t="str">
        <f>全车数据表!D149</f>
        <v>B</v>
      </c>
      <c r="H148" s="246">
        <f>LEN(全车数据表!E149)</f>
        <v>6</v>
      </c>
      <c r="I148" s="246">
        <f>IF(全车数据表!H149="×",0,全车数据表!H149)</f>
        <v>55</v>
      </c>
      <c r="J148" s="246">
        <f>IF(全车数据表!I149="×",0,全车数据表!I149)</f>
        <v>18</v>
      </c>
      <c r="K148" s="246">
        <f>IF(全车数据表!J149="×",0,全车数据表!J149)</f>
        <v>24</v>
      </c>
      <c r="L148" s="246">
        <f>IF(全车数据表!K149="×",0,全车数据表!K149)</f>
        <v>32</v>
      </c>
      <c r="M148" s="246">
        <f>IF(全车数据表!L149="×",0,全车数据表!L149)</f>
        <v>47</v>
      </c>
      <c r="N148" s="246">
        <f>IF(全车数据表!M149="×",0,全车数据表!M149)</f>
        <v>50</v>
      </c>
      <c r="O148" s="246">
        <f>全车数据表!O149</f>
        <v>4265</v>
      </c>
      <c r="P148" s="246">
        <f>全车数据表!P149</f>
        <v>355</v>
      </c>
      <c r="Q148" s="246">
        <f>全车数据表!Q149</f>
        <v>85.46</v>
      </c>
      <c r="R148" s="246">
        <f>全车数据表!R149</f>
        <v>70.34</v>
      </c>
      <c r="S148" s="246">
        <f>全车数据表!S149</f>
        <v>65.790000000000006</v>
      </c>
      <c r="T148" s="246">
        <f>全车数据表!T149</f>
        <v>6.6</v>
      </c>
      <c r="U148" s="246">
        <f>全车数据表!AH149</f>
        <v>11923560</v>
      </c>
      <c r="V148" s="246">
        <f>全车数据表!AI149</f>
        <v>70000</v>
      </c>
      <c r="W148" s="246">
        <f>全车数据表!AO149</f>
        <v>10080000</v>
      </c>
      <c r="X148" s="246">
        <f>全车数据表!AP149</f>
        <v>22003560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3</v>
      </c>
      <c r="AB148" s="248" t="str">
        <f>全车数据表!AU149</f>
        <v>epic</v>
      </c>
      <c r="AC148" s="246">
        <f>全车数据表!AW149</f>
        <v>369</v>
      </c>
      <c r="AD148" s="246">
        <f>全车数据表!AX149</f>
        <v>0</v>
      </c>
      <c r="AE148" s="246">
        <f>全车数据表!AY149</f>
        <v>487</v>
      </c>
      <c r="AF148" s="246" t="str">
        <f>IF(全车数据表!AZ149="","",全车数据表!AZ149)</f>
        <v>特殊赛事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 t="str">
        <f>IF(全车数据表!BS149="","",全车数据表!BS149)</f>
        <v/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>
        <f>IF(全车数据表!BZ149="","",全车数据表!BZ149)</f>
        <v>1</v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 t="str">
        <f>IF(全车数据表!CH149="","",全车数据表!CH149)</f>
        <v/>
      </c>
      <c r="AZ148" s="246" t="str">
        <f>IF(全车数据表!CI149="","",全车数据表!CI149)</f>
        <v/>
      </c>
      <c r="BA148" s="246" t="str">
        <f>IF(全车数据表!CJ149="","",全车数据表!CJ149)</f>
        <v>阿波罗</v>
      </c>
      <c r="BB148" s="246" t="str">
        <f>IF(全车数据表!AV149="","",全车数据表!AV149)</f>
        <v/>
      </c>
      <c r="BC148" s="246">
        <f>IF(全车数据表!BF149="","",全车数据表!BF149)</f>
        <v>4472</v>
      </c>
      <c r="BD148" s="246">
        <f>IF(全车数据表!BG149="","",全车数据表!BG149)</f>
        <v>357.1</v>
      </c>
      <c r="BE148" s="246">
        <f>IF(全车数据表!BH149="","",全车数据表!BH149)</f>
        <v>86.5</v>
      </c>
      <c r="BF148" s="246">
        <f>IF(全车数据表!BI149="","",全车数据表!BI149)</f>
        <v>73.150000000000006</v>
      </c>
      <c r="BG148" s="246">
        <f>IF(全车数据表!BJ149="","",全车数据表!BJ149)</f>
        <v>67.98</v>
      </c>
    </row>
    <row r="149" spans="1:59">
      <c r="A149" s="246">
        <f>全车数据表!A150</f>
        <v>148</v>
      </c>
      <c r="B149" s="246" t="str">
        <f>全车数据表!B150</f>
        <v>Lotus Evija</v>
      </c>
      <c r="C149" s="246" t="str">
        <f>IF(全车数据表!AQ150="","",全车数据表!AQ150)</f>
        <v>Lotus</v>
      </c>
      <c r="D149" s="248" t="str">
        <f>全车数据表!AT150</f>
        <v>evija</v>
      </c>
      <c r="E149" s="248" t="str">
        <f>全车数据表!AS150</f>
        <v>2.0</v>
      </c>
      <c r="F149" s="248" t="str">
        <f>全车数据表!C150</f>
        <v>Evija</v>
      </c>
      <c r="G149" s="246" t="str">
        <f>全车数据表!D150</f>
        <v>B</v>
      </c>
      <c r="H149" s="246">
        <f>LEN(全车数据表!E150)</f>
        <v>6</v>
      </c>
      <c r="I149" s="246">
        <f>IF(全车数据表!H150="×",0,全车数据表!H150)</f>
        <v>55</v>
      </c>
      <c r="J149" s="246">
        <f>IF(全车数据表!I150="×",0,全车数据表!I150)</f>
        <v>18</v>
      </c>
      <c r="K149" s="246">
        <f>IF(全车数据表!J150="×",0,全车数据表!J150)</f>
        <v>24</v>
      </c>
      <c r="L149" s="246">
        <f>IF(全车数据表!K150="×",0,全车数据表!K150)</f>
        <v>32</v>
      </c>
      <c r="M149" s="246">
        <f>IF(全车数据表!L150="×",0,全车数据表!L150)</f>
        <v>50</v>
      </c>
      <c r="N149" s="246">
        <f>IF(全车数据表!M150="×",0,全车数据表!M150)</f>
        <v>61</v>
      </c>
      <c r="O149" s="246">
        <f>全车数据表!O150</f>
        <v>4276</v>
      </c>
      <c r="P149" s="246">
        <f>全车数据表!P150</f>
        <v>368.1</v>
      </c>
      <c r="Q149" s="246">
        <f>全车数据表!Q150</f>
        <v>81.14</v>
      </c>
      <c r="R149" s="246">
        <f>全车数据表!R150</f>
        <v>65.02</v>
      </c>
      <c r="S149" s="246">
        <f>全车数据表!S150</f>
        <v>63.31</v>
      </c>
      <c r="T149" s="246">
        <f>全车数据表!T150</f>
        <v>6.22</v>
      </c>
      <c r="U149" s="246">
        <f>全车数据表!AH150</f>
        <v>11923560</v>
      </c>
      <c r="V149" s="246">
        <f>全车数据表!AI150</f>
        <v>70000</v>
      </c>
      <c r="W149" s="246">
        <f>全车数据表!AO150</f>
        <v>10080000</v>
      </c>
      <c r="X149" s="246">
        <f>全车数据表!AP150</f>
        <v>22003560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3</v>
      </c>
      <c r="AB149" s="248" t="str">
        <f>全车数据表!AU150</f>
        <v>epic</v>
      </c>
      <c r="AC149" s="246">
        <f>全车数据表!AW150</f>
        <v>383</v>
      </c>
      <c r="AD149" s="246">
        <f>全车数据表!AX150</f>
        <v>0</v>
      </c>
      <c r="AE149" s="246">
        <f>全车数据表!AY150</f>
        <v>509</v>
      </c>
      <c r="AF149" s="246" t="str">
        <f>IF(全车数据表!AZ150="","",全车数据表!AZ150)</f>
        <v>特殊赛事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>
        <f>IF(全车数据表!BZ150="","",全车数据表!BZ150)</f>
        <v>1</v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路特斯 电莲花</v>
      </c>
      <c r="BB149" s="246">
        <f>IF(全车数据表!AV150="","",全车数据表!AV150)</f>
        <v>49</v>
      </c>
      <c r="BC149" s="246">
        <f>IF(全车数据表!BF150="","",全车数据表!BF150)</f>
        <v>4494</v>
      </c>
      <c r="BD149" s="246">
        <f>IF(全车数据表!BG150="","",全车数据表!BG150)</f>
        <v>370</v>
      </c>
      <c r="BE149" s="246">
        <f>IF(全车数据表!BH150="","",全车数据表!BH150)</f>
        <v>82</v>
      </c>
      <c r="BF149" s="246">
        <f>IF(全车数据表!BI150="","",全车数据表!BI150)</f>
        <v>67.11</v>
      </c>
      <c r="BG149" s="246">
        <f>IF(全车数据表!BJ150="","",全车数据表!BJ150)</f>
        <v>65.52</v>
      </c>
    </row>
    <row r="150" spans="1:59">
      <c r="A150" s="246">
        <f>全车数据表!A151</f>
        <v>149</v>
      </c>
      <c r="B150" s="246" t="str">
        <f>全车数据表!B151</f>
        <v>Lamborghini Gallardo Security [估算]</v>
      </c>
      <c r="C150" s="246" t="str">
        <f>IF(全车数据表!AQ151="","",全车数据表!AQ151)</f>
        <v>Lamborghini</v>
      </c>
      <c r="D150" s="248" t="str">
        <f>全车数据表!AT151</f>
        <v>gallardosecurity</v>
      </c>
      <c r="E150" s="248" t="str">
        <f>全车数据表!AS151</f>
        <v>24.0</v>
      </c>
      <c r="F150" s="248" t="str">
        <f>全车数据表!C151</f>
        <v>安保盖拉多</v>
      </c>
      <c r="G150" s="246" t="str">
        <f>全车数据表!D151</f>
        <v>B</v>
      </c>
      <c r="H150" s="246">
        <f>LEN(全车数据表!E151)</f>
        <v>5</v>
      </c>
      <c r="I150" s="246">
        <f>IF(全车数据表!H151="×",0,全车数据表!H151)</f>
        <v>45</v>
      </c>
      <c r="J150" s="246">
        <f>IF(全车数据表!I151="×",0,全车数据表!I151)</f>
        <v>17</v>
      </c>
      <c r="K150" s="246">
        <f>IF(全车数据表!J151="×",0,全车数据表!J151)</f>
        <v>23</v>
      </c>
      <c r="L150" s="246">
        <f>IF(全车数据表!K151="×",0,全车数据表!K151)</f>
        <v>32</v>
      </c>
      <c r="M150" s="246">
        <f>IF(全车数据表!L151="×",0,全车数据表!L151)</f>
        <v>45</v>
      </c>
      <c r="N150" s="246">
        <f>IF(全车数据表!M151="×",0,全车数据表!M151)</f>
        <v>0</v>
      </c>
      <c r="O150" s="246">
        <f>全车数据表!O151</f>
        <v>4308</v>
      </c>
      <c r="P150" s="246">
        <f>全车数据表!P151</f>
        <v>371</v>
      </c>
      <c r="Q150" s="246">
        <f>全车数据表!Q151</f>
        <v>79.349999999999994</v>
      </c>
      <c r="R150" s="246">
        <f>全车数据表!R151</f>
        <v>76.739999999999995</v>
      </c>
      <c r="S150" s="246">
        <f>全车数据表!S151</f>
        <v>52.14</v>
      </c>
      <c r="T150" s="246">
        <f>全车数据表!T151</f>
        <v>0</v>
      </c>
      <c r="U150" s="246">
        <f>全车数据表!AH151</f>
        <v>0</v>
      </c>
      <c r="V150" s="246">
        <f>全车数据表!AI151</f>
        <v>0</v>
      </c>
      <c r="W150" s="246">
        <f>全车数据表!AO151</f>
        <v>0</v>
      </c>
      <c r="X150" s="246">
        <f>全车数据表!AP151</f>
        <v>0</v>
      </c>
      <c r="Y150" s="246">
        <f>全车数据表!AJ151</f>
        <v>0</v>
      </c>
      <c r="Z150" s="246">
        <f>全车数据表!AL151</f>
        <v>0</v>
      </c>
      <c r="AA150" s="246">
        <f>IF(全车数据表!AN151="×",0,全车数据表!AN151)</f>
        <v>0</v>
      </c>
      <c r="AB150" s="248" t="str">
        <f>全车数据表!AU151</f>
        <v>epic</v>
      </c>
      <c r="AC150" s="246">
        <f>全车数据表!AW151</f>
        <v>0</v>
      </c>
      <c r="AD150" s="246">
        <f>全车数据表!AX151</f>
        <v>0</v>
      </c>
      <c r="AE150" s="246">
        <f>全车数据表!AY151</f>
        <v>0</v>
      </c>
      <c r="AF150" s="246" t="str">
        <f>IF(全车数据表!AZ151="","",全车数据表!AZ151)</f>
        <v>多人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/>
      </c>
      <c r="BB150" s="246" t="str">
        <f>IF(全车数据表!AV151="","",全车数据表!AV151)</f>
        <v/>
      </c>
      <c r="BC150" s="246" t="str">
        <f>IF(全车数据表!BF151="","",全车数据表!BF151)</f>
        <v/>
      </c>
      <c r="BD150" s="246" t="str">
        <f>IF(全车数据表!BG151="","",全车数据表!BG151)</f>
        <v/>
      </c>
      <c r="BE150" s="246" t="str">
        <f>IF(全车数据表!BH151="","",全车数据表!BH151)</f>
        <v/>
      </c>
      <c r="BF150" s="246" t="str">
        <f>IF(全车数据表!BI151="","",全车数据表!BI151)</f>
        <v/>
      </c>
      <c r="BG150" s="246" t="str">
        <f>IF(全车数据表!BJ151="","",全车数据表!BJ151)</f>
        <v/>
      </c>
    </row>
    <row r="151" spans="1:59">
      <c r="A151" s="246">
        <f>全车数据表!A152</f>
        <v>150</v>
      </c>
      <c r="B151" s="246" t="str">
        <f>全车数据表!B152</f>
        <v>Mclaren F1 LM🔑</v>
      </c>
      <c r="C151" s="246" t="str">
        <f>IF(全车数据表!AQ152="","",全车数据表!AQ152)</f>
        <v>McLaren</v>
      </c>
      <c r="D151" s="248" t="str">
        <f>全车数据表!AT152</f>
        <v>f1</v>
      </c>
      <c r="E151" s="248" t="str">
        <f>全车数据表!AS152</f>
        <v>2.4</v>
      </c>
      <c r="F151" s="248" t="str">
        <f>全车数据表!C152</f>
        <v>F1</v>
      </c>
      <c r="G151" s="246" t="str">
        <f>全车数据表!D152</f>
        <v>B</v>
      </c>
      <c r="H151" s="246">
        <f>LEN(全车数据表!E152)</f>
        <v>6</v>
      </c>
      <c r="I151" s="246" t="str">
        <f>IF(全车数据表!H152="×",0,全车数据表!H152)</f>
        <v>🔑</v>
      </c>
      <c r="J151" s="246">
        <f>IF(全车数据表!I152="×",0,全车数据表!I152)</f>
        <v>26</v>
      </c>
      <c r="K151" s="246">
        <f>IF(全车数据表!J152="×",0,全车数据表!J152)</f>
        <v>34</v>
      </c>
      <c r="L151" s="246">
        <f>IF(全车数据表!K152="×",0,全车数据表!K152)</f>
        <v>46</v>
      </c>
      <c r="M151" s="246">
        <f>IF(全车数据表!L152="×",0,全车数据表!L152)</f>
        <v>61</v>
      </c>
      <c r="N151" s="246">
        <f>IF(全车数据表!M152="×",0,全车数据表!M152)</f>
        <v>78</v>
      </c>
      <c r="O151" s="246">
        <f>全车数据表!O152</f>
        <v>4309</v>
      </c>
      <c r="P151" s="246">
        <f>全车数据表!P152</f>
        <v>377.6</v>
      </c>
      <c r="Q151" s="246">
        <f>全车数据表!Q152</f>
        <v>74.66</v>
      </c>
      <c r="R151" s="246">
        <f>全车数据表!R152</f>
        <v>66.61</v>
      </c>
      <c r="S151" s="246">
        <f>全车数据表!S152</f>
        <v>73.12</v>
      </c>
      <c r="T151" s="246">
        <f>全车数据表!T152</f>
        <v>7.4</v>
      </c>
      <c r="U151" s="246">
        <f>全车数据表!AH152</f>
        <v>11923560</v>
      </c>
      <c r="V151" s="246">
        <f>全车数据表!AI152</f>
        <v>70000</v>
      </c>
      <c r="W151" s="246">
        <f>全车数据表!AO152</f>
        <v>10080000</v>
      </c>
      <c r="X151" s="246">
        <f>全车数据表!AP152</f>
        <v>22003560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3</v>
      </c>
      <c r="AB151" s="248" t="str">
        <f>全车数据表!AU152</f>
        <v>epic</v>
      </c>
      <c r="AC151" s="246">
        <f>全车数据表!AW152</f>
        <v>392</v>
      </c>
      <c r="AD151" s="246">
        <f>全车数据表!AX152</f>
        <v>0</v>
      </c>
      <c r="AE151" s="246">
        <f>全车数据表!AY152</f>
        <v>526</v>
      </c>
      <c r="AF151" s="246" t="str">
        <f>IF(全车数据表!AZ152="","",全车数据表!AZ152)</f>
        <v>大奖赛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>
        <f>IF(全车数据表!CA152="","",全车数据表!CA152)</f>
        <v>1</v>
      </c>
      <c r="AS151" s="246" t="str">
        <f>IF(全车数据表!CB152="","",全车数据表!CB152)</f>
        <v/>
      </c>
      <c r="AT151" s="246">
        <f>IF(全车数据表!CC152="","",全车数据表!CC152)</f>
        <v>1</v>
      </c>
      <c r="AU151" s="246">
        <f>IF(全车数据表!CD152="","",全车数据表!CD152)</f>
        <v>1</v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迈凯伦</v>
      </c>
      <c r="BB151" s="246" t="str">
        <f>IF(全车数据表!AV152="","",全车数据表!AV152)</f>
        <v/>
      </c>
      <c r="BC151" s="246">
        <f>IF(全车数据表!BF152="","",全车数据表!BF152)</f>
        <v>4521</v>
      </c>
      <c r="BD151" s="246">
        <f>IF(全车数据表!BG152="","",全车数据表!BG152)</f>
        <v>379.3</v>
      </c>
      <c r="BE151" s="246">
        <f>IF(全车数据表!BH152="","",全车数据表!BH152)</f>
        <v>75.7</v>
      </c>
      <c r="BF151" s="246">
        <f>IF(全车数据表!BI152="","",全车数据表!BI152)</f>
        <v>68.34</v>
      </c>
      <c r="BG151" s="246">
        <f>IF(全车数据表!BJ152="","",全车数据表!BJ152)</f>
        <v>75.37</v>
      </c>
    </row>
    <row r="152" spans="1:59">
      <c r="A152" s="246">
        <f>全车数据表!A153</f>
        <v>151</v>
      </c>
      <c r="B152" s="246" t="str">
        <f>全车数据表!B153</f>
        <v>Security Interceptor</v>
      </c>
      <c r="C152" s="246" t="str">
        <f>IF(全车数据表!AQ153="","",全车数据表!AQ153)</f>
        <v>Security</v>
      </c>
      <c r="D152" s="248" t="str">
        <f>全车数据表!AT153</f>
        <v>interceptor</v>
      </c>
      <c r="E152" s="248" t="str">
        <f>全车数据表!AS153</f>
        <v>3.6</v>
      </c>
      <c r="F152" s="248" t="str">
        <f>全车数据表!C153</f>
        <v>安保车</v>
      </c>
      <c r="G152" s="246" t="str">
        <f>全车数据表!D153</f>
        <v>B</v>
      </c>
      <c r="H152" s="246">
        <f>LEN(全车数据表!E153)</f>
        <v>6</v>
      </c>
      <c r="I152" s="246">
        <f>IF(全车数据表!H153="×",0,全车数据表!H153)</f>
        <v>55</v>
      </c>
      <c r="J152" s="246">
        <f>IF(全车数据表!I153="×",0,全车数据表!I153)</f>
        <v>18</v>
      </c>
      <c r="K152" s="246">
        <f>IF(全车数据表!J153="×",0,全车数据表!J153)</f>
        <v>24</v>
      </c>
      <c r="L152" s="246">
        <f>IF(全车数据表!K153="×",0,全车数据表!K153)</f>
        <v>32</v>
      </c>
      <c r="M152" s="246">
        <f>IF(全车数据表!L153="×",0,全车数据表!L153)</f>
        <v>50</v>
      </c>
      <c r="N152" s="246">
        <f>IF(全车数据表!M153="×",0,全车数据表!M153)</f>
        <v>61</v>
      </c>
      <c r="O152" s="246">
        <f>全车数据表!O153</f>
        <v>4327</v>
      </c>
      <c r="P152" s="246">
        <f>全车数据表!P153</f>
        <v>361.5</v>
      </c>
      <c r="Q152" s="246">
        <f>全车数据表!Q153</f>
        <v>83.36</v>
      </c>
      <c r="R152" s="246">
        <f>全车数据表!R153</f>
        <v>79.150000000000006</v>
      </c>
      <c r="S152" s="246">
        <f>全车数据表!S153</f>
        <v>45.82</v>
      </c>
      <c r="T152" s="246">
        <f>全车数据表!T153</f>
        <v>0</v>
      </c>
      <c r="U152" s="246">
        <f>全车数据表!AH153</f>
        <v>11923560</v>
      </c>
      <c r="V152" s="246">
        <f>全车数据表!AI153</f>
        <v>70000</v>
      </c>
      <c r="W152" s="246">
        <f>全车数据表!AO153</f>
        <v>10080000</v>
      </c>
      <c r="X152" s="246">
        <f>全车数据表!AP153</f>
        <v>22003560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3</v>
      </c>
      <c r="AB152" s="248" t="str">
        <f>全车数据表!AU153</f>
        <v>epic</v>
      </c>
      <c r="AC152" s="246">
        <f>全车数据表!AW153</f>
        <v>0</v>
      </c>
      <c r="AD152" s="246">
        <f>全车数据表!AX153</f>
        <v>0</v>
      </c>
      <c r="AE152" s="246">
        <f>全车数据表!AY153</f>
        <v>0</v>
      </c>
      <c r="AF152" s="246" t="str">
        <f>IF(全车数据表!AZ153="","",全车数据表!AZ153)</f>
        <v>联会赛事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 t="str">
        <f>IF(全车数据表!CA153="","",全车数据表!CA153)</f>
        <v/>
      </c>
      <c r="AS152" s="246">
        <f>IF(全车数据表!CB153="","",全车数据表!CB153)</f>
        <v>1</v>
      </c>
      <c r="AT152" s="246" t="str">
        <f>IF(全车数据表!CC153="","",全车数据表!CC153)</f>
        <v/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神秘组织</v>
      </c>
      <c r="BB152" s="246" t="str">
        <f>IF(全车数据表!AV153="","",全车数据表!AV153)</f>
        <v/>
      </c>
      <c r="BC152" s="246" t="str">
        <f>IF(全车数据表!BF153="","",全车数据表!BF153)</f>
        <v/>
      </c>
      <c r="BD152" s="246" t="str">
        <f>IF(全车数据表!BG153="","",全车数据表!BG153)</f>
        <v/>
      </c>
      <c r="BE152" s="246" t="str">
        <f>IF(全车数据表!BH153="","",全车数据表!BH153)</f>
        <v/>
      </c>
      <c r="BF152" s="246" t="str">
        <f>IF(全车数据表!BI153="","",全车数据表!BI153)</f>
        <v/>
      </c>
      <c r="BG152" s="246" t="str">
        <f>IF(全车数据表!BJ153="","",全车数据表!BJ153)</f>
        <v/>
      </c>
    </row>
    <row r="153" spans="1:59">
      <c r="A153" s="246">
        <f>全车数据表!A154</f>
        <v>152</v>
      </c>
      <c r="B153" s="246" t="str">
        <f>全车数据表!B154</f>
        <v>Volkswagen W12 Coupe🔑</v>
      </c>
      <c r="C153" s="246" t="str">
        <f>IF(全车数据表!AQ154="","",全车数据表!AQ154)</f>
        <v>Volkswagen</v>
      </c>
      <c r="D153" s="248" t="str">
        <f>全车数据表!AT154</f>
        <v>w12</v>
      </c>
      <c r="E153" s="248" t="str">
        <f>全车数据表!AS154</f>
        <v>2.9</v>
      </c>
      <c r="F153" s="248" t="str">
        <f>全车数据表!C154</f>
        <v>W12</v>
      </c>
      <c r="G153" s="246" t="str">
        <f>全车数据表!D154</f>
        <v>B</v>
      </c>
      <c r="H153" s="246">
        <f>LEN(全车数据表!E154)</f>
        <v>6</v>
      </c>
      <c r="I153" s="246" t="str">
        <f>IF(全车数据表!H154="×",0,全车数据表!H154)</f>
        <v>🔑</v>
      </c>
      <c r="J153" s="246">
        <f>IF(全车数据表!I154="×",0,全车数据表!I154)</f>
        <v>26</v>
      </c>
      <c r="K153" s="246">
        <f>IF(全车数据表!J154="×",0,全车数据表!J154)</f>
        <v>34</v>
      </c>
      <c r="L153" s="246">
        <f>IF(全车数据表!K154="×",0,全车数据表!K154)</f>
        <v>46</v>
      </c>
      <c r="M153" s="246">
        <f>IF(全车数据表!L154="×",0,全车数据表!L154)</f>
        <v>61</v>
      </c>
      <c r="N153" s="246">
        <f>IF(全车数据表!M154="×",0,全车数据表!M154)</f>
        <v>78</v>
      </c>
      <c r="O153" s="246">
        <f>全车数据表!O154</f>
        <v>4348</v>
      </c>
      <c r="P153" s="246">
        <f>全车数据表!P154</f>
        <v>370.5</v>
      </c>
      <c r="Q153" s="246">
        <f>全车数据表!Q154</f>
        <v>79.08</v>
      </c>
      <c r="R153" s="246">
        <f>全车数据表!R154</f>
        <v>84.44</v>
      </c>
      <c r="S153" s="246">
        <f>全车数据表!S154</f>
        <v>54.64</v>
      </c>
      <c r="T153" s="246">
        <f>全车数据表!T154</f>
        <v>5.0999999999999996</v>
      </c>
      <c r="U153" s="246">
        <f>全车数据表!AH154</f>
        <v>11923560</v>
      </c>
      <c r="V153" s="246">
        <f>全车数据表!AI154</f>
        <v>70000</v>
      </c>
      <c r="W153" s="246">
        <f>全车数据表!AO154</f>
        <v>10080000</v>
      </c>
      <c r="X153" s="246">
        <f>全车数据表!AP154</f>
        <v>22003560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3</v>
      </c>
      <c r="AB153" s="248" t="str">
        <f>全车数据表!AU154</f>
        <v>epic</v>
      </c>
      <c r="AC153" s="246">
        <f>全车数据表!AW154</f>
        <v>385</v>
      </c>
      <c r="AD153" s="246">
        <f>全车数据表!AX154</f>
        <v>0</v>
      </c>
      <c r="AE153" s="246">
        <f>全车数据表!AY154</f>
        <v>513</v>
      </c>
      <c r="AF153" s="246" t="str">
        <f>IF(全车数据表!AZ154="","",全车数据表!AZ154)</f>
        <v>特殊赛事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>
        <f>IF(全车数据表!BZ154="","",全车数据表!BZ154)</f>
        <v>1</v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>
        <f>IF(全车数据表!CC154="","",全车数据表!CC154)</f>
        <v>1</v>
      </c>
      <c r="AU153" s="246">
        <f>IF(全车数据表!CD154="","",全车数据表!CD154)</f>
        <v>1</v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>大众</v>
      </c>
      <c r="BB153" s="246" t="str">
        <f>IF(全车数据表!AV154="","",全车数据表!AV154)</f>
        <v/>
      </c>
      <c r="BC153" s="246" t="str">
        <f>IF(全车数据表!BF154="","",全车数据表!BF154)</f>
        <v/>
      </c>
      <c r="BD153" s="246" t="str">
        <f>IF(全车数据表!BG154="","",全车数据表!BG154)</f>
        <v/>
      </c>
      <c r="BE153" s="246" t="str">
        <f>IF(全车数据表!BH154="","",全车数据表!BH154)</f>
        <v/>
      </c>
      <c r="BF153" s="246" t="str">
        <f>IF(全车数据表!BI154="","",全车数据表!BI154)</f>
        <v/>
      </c>
      <c r="BG153" s="246" t="str">
        <f>IF(全车数据表!BJ154="","",全车数据表!BJ154)</f>
        <v/>
      </c>
    </row>
    <row r="154" spans="1:59">
      <c r="A154" s="246">
        <f>全车数据表!A155</f>
        <v>153</v>
      </c>
      <c r="B154" s="246" t="str">
        <f>全车数据表!B155</f>
        <v>Pagani Huayra R</v>
      </c>
      <c r="C154" s="246" t="str">
        <f>IF(全车数据表!AQ155="","",全车数据表!AQ155)</f>
        <v>Pagani</v>
      </c>
      <c r="D154" s="248" t="str">
        <f>全车数据表!AT155</f>
        <v>huayrar</v>
      </c>
      <c r="E154" s="248" t="str">
        <f>全车数据表!AS155</f>
        <v>3.6</v>
      </c>
      <c r="F154" s="248" t="str">
        <f>全车数据表!C155</f>
        <v>Huayra R</v>
      </c>
      <c r="G154" s="246" t="str">
        <f>全车数据表!D155</f>
        <v>B</v>
      </c>
      <c r="H154" s="246">
        <f>LEN(全车数据表!E155)</f>
        <v>6</v>
      </c>
      <c r="I154" s="246">
        <f>IF(全车数据表!H155="×",0,全车数据表!H155)</f>
        <v>55</v>
      </c>
      <c r="J154" s="246">
        <f>IF(全车数据表!I155="×",0,全车数据表!I155)</f>
        <v>18</v>
      </c>
      <c r="K154" s="246">
        <f>IF(全车数据表!J155="×",0,全车数据表!J155)</f>
        <v>24</v>
      </c>
      <c r="L154" s="246">
        <f>IF(全车数据表!K155="×",0,全车数据表!K155)</f>
        <v>32</v>
      </c>
      <c r="M154" s="246">
        <f>IF(全车数据表!L155="×",0,全车数据表!L155)</f>
        <v>47</v>
      </c>
      <c r="N154" s="246">
        <f>IF(全车数据表!M155="×",0,全车数据表!M155)</f>
        <v>50</v>
      </c>
      <c r="O154" s="246">
        <f>全车数据表!O155</f>
        <v>4363</v>
      </c>
      <c r="P154" s="246">
        <f>全车数据表!P155</f>
        <v>376.6</v>
      </c>
      <c r="Q154" s="246">
        <f>全车数据表!Q155</f>
        <v>83.17</v>
      </c>
      <c r="R154" s="246">
        <f>全车数据表!R155</f>
        <v>58.41</v>
      </c>
      <c r="S154" s="246">
        <f>全车数据表!S155</f>
        <v>64.38</v>
      </c>
      <c r="T154" s="246">
        <f>全车数据表!T155</f>
        <v>6.1</v>
      </c>
      <c r="U154" s="246">
        <f>全车数据表!AH155</f>
        <v>11923560</v>
      </c>
      <c r="V154" s="246">
        <f>全车数据表!AI155</f>
        <v>70000</v>
      </c>
      <c r="W154" s="246">
        <f>全车数据表!AO155</f>
        <v>10080000</v>
      </c>
      <c r="X154" s="246">
        <f>全车数据表!AP155</f>
        <v>22003560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3</v>
      </c>
      <c r="AB154" s="248" t="str">
        <f>全车数据表!AU155</f>
        <v>epic</v>
      </c>
      <c r="AC154" s="246">
        <f>全车数据表!AW155</f>
        <v>391</v>
      </c>
      <c r="AD154" s="246">
        <f>全车数据表!AX155</f>
        <v>0</v>
      </c>
      <c r="AE154" s="246">
        <f>全车数据表!AY155</f>
        <v>524</v>
      </c>
      <c r="AF154" s="246" t="str">
        <f>IF(全车数据表!AZ155="","",全车数据表!AZ155)</f>
        <v>特殊赛事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>
        <f>IF(全车数据表!BZ155="","",全车数据表!BZ155)</f>
        <v>1</v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帕加尼 风神</v>
      </c>
      <c r="BB154" s="246" t="str">
        <f>IF(全车数据表!AV155="","",全车数据表!AV155)</f>
        <v/>
      </c>
      <c r="BC154" s="246">
        <f>IF(全车数据表!BF155="","",全车数据表!BF155)</f>
        <v>4576</v>
      </c>
      <c r="BD154" s="246">
        <f>IF(全车数据表!BG155="","",全车数据表!BG155)</f>
        <v>378.4</v>
      </c>
      <c r="BE154" s="246">
        <f>IF(全车数据表!BH155="","",全车数据表!BH155)</f>
        <v>84.25</v>
      </c>
      <c r="BF154" s="246">
        <f>IF(全车数据表!BI155="","",全车数据表!BI155)</f>
        <v>60.12</v>
      </c>
      <c r="BG154" s="246">
        <f>IF(全车数据表!BJ155="","",全车数据表!BJ155)</f>
        <v>66.599999999999994</v>
      </c>
    </row>
    <row r="155" spans="1:59">
      <c r="A155" s="246">
        <f>全车数据表!A156</f>
        <v>154</v>
      </c>
      <c r="B155" s="246" t="str">
        <f>全车数据表!B156</f>
        <v>Lamborghini Revuelto🔑</v>
      </c>
      <c r="C155" s="246" t="str">
        <f>IF(全车数据表!AQ156="","",全车数据表!AQ156)</f>
        <v>Lamborghini</v>
      </c>
      <c r="D155" s="248" t="str">
        <f>全车数据表!AT156</f>
        <v>revuelto</v>
      </c>
      <c r="E155" s="248" t="str">
        <f>全车数据表!AS156</f>
        <v>4.0</v>
      </c>
      <c r="F155" s="248" t="str">
        <f>全车数据表!C156</f>
        <v>Revuelto</v>
      </c>
      <c r="G155" s="246" t="str">
        <f>全车数据表!D156</f>
        <v>B</v>
      </c>
      <c r="H155" s="246">
        <f>LEN(全车数据表!E156)</f>
        <v>6</v>
      </c>
      <c r="I155" s="246" t="str">
        <f>IF(全车数据表!H156="×",0,全车数据表!H156)</f>
        <v>🔑</v>
      </c>
      <c r="J155" s="246">
        <f>IF(全车数据表!I156="×",0,全车数据表!I156)</f>
        <v>26</v>
      </c>
      <c r="K155" s="246">
        <f>IF(全车数据表!J156="×",0,全车数据表!J156)</f>
        <v>34</v>
      </c>
      <c r="L155" s="246">
        <f>IF(全车数据表!K156="×",0,全车数据表!K156)</f>
        <v>46</v>
      </c>
      <c r="M155" s="246">
        <f>IF(全车数据表!L156="×",0,全车数据表!L156)</f>
        <v>61</v>
      </c>
      <c r="N155" s="246">
        <f>IF(全车数据表!M156="×",0,全车数据表!M156)</f>
        <v>78</v>
      </c>
      <c r="O155" s="246">
        <f>全车数据表!O156</f>
        <v>4375</v>
      </c>
      <c r="P155" s="246">
        <f>全车数据表!P156</f>
        <v>361.5</v>
      </c>
      <c r="Q155" s="246">
        <f>全车数据表!Q156</f>
        <v>86.36</v>
      </c>
      <c r="R155" s="246">
        <f>全车数据表!R156</f>
        <v>76.33</v>
      </c>
      <c r="S155" s="246">
        <f>全车数据表!S156</f>
        <v>54.22</v>
      </c>
      <c r="T155" s="246">
        <f>全车数据表!T156</f>
        <v>5.2</v>
      </c>
      <c r="U155" s="246">
        <f>全车数据表!AH156</f>
        <v>11923560</v>
      </c>
      <c r="V155" s="246">
        <f>全车数据表!AI156</f>
        <v>70000</v>
      </c>
      <c r="W155" s="246">
        <f>全车数据表!AO156</f>
        <v>10080000</v>
      </c>
      <c r="X155" s="246">
        <f>全车数据表!AP156</f>
        <v>22003560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3</v>
      </c>
      <c r="AB155" s="248" t="str">
        <f>全车数据表!AU156</f>
        <v>epic</v>
      </c>
      <c r="AC155" s="246">
        <f>全车数据表!AW156</f>
        <v>376</v>
      </c>
      <c r="AD155" s="246">
        <f>全车数据表!AX156</f>
        <v>0</v>
      </c>
      <c r="AE155" s="246">
        <f>全车数据表!AY156</f>
        <v>498</v>
      </c>
      <c r="AF155" s="246" t="str">
        <f>IF(全车数据表!AZ156="","",全车数据表!AZ156)</f>
        <v>特殊赛事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>
        <f>IF(全车数据表!BZ156="","",全车数据表!BZ156)</f>
        <v>1</v>
      </c>
      <c r="AR155" s="246" t="str">
        <f>IF(全车数据表!CA156="","",全车数据表!CA156)</f>
        <v/>
      </c>
      <c r="AS155" s="246" t="str">
        <f>IF(全车数据表!CB156="","",全车数据表!CB156)</f>
        <v/>
      </c>
      <c r="AT155" s="246">
        <f>IF(全车数据表!CC156="","",全车数据表!CC156)</f>
        <v>1</v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>兰博基尼</v>
      </c>
      <c r="BB155" s="246" t="str">
        <f>IF(全车数据表!AV156="","",全车数据表!AV156)</f>
        <v/>
      </c>
      <c r="BC155" s="246">
        <f>IF(全车数据表!BF156="","",全车数据表!BF156)</f>
        <v>4589</v>
      </c>
      <c r="BD155" s="246">
        <f>IF(全车数据表!BG156="","",全车数据表!BG156)</f>
        <v>362.7</v>
      </c>
      <c r="BE155" s="246">
        <f>IF(全车数据表!BH156="","",全车数据表!BH156)</f>
        <v>87.4</v>
      </c>
      <c r="BF155" s="246">
        <f>IF(全车数据表!BI156="","",全车数据表!BI156)</f>
        <v>79.47</v>
      </c>
      <c r="BG155" s="246">
        <f>IF(全车数据表!BJ156="","",全车数据表!BJ156)</f>
        <v>58.28</v>
      </c>
    </row>
    <row r="156" spans="1:59">
      <c r="A156" s="246">
        <f>全车数据表!A157</f>
        <v>155</v>
      </c>
      <c r="B156" s="246" t="str">
        <f>全车数据表!B157</f>
        <v>Lamborghini Temerario🔑</v>
      </c>
      <c r="C156" s="246" t="str">
        <f>IF(全车数据表!AQ157="","",全车数据表!AQ157)</f>
        <v>Lamborghini</v>
      </c>
      <c r="D156" s="248" t="str">
        <f>全车数据表!AT157</f>
        <v>temerario</v>
      </c>
      <c r="E156" s="248" t="str">
        <f>全车数据表!AS157</f>
        <v>24.1</v>
      </c>
      <c r="F156" s="248" t="str">
        <f>全车数据表!C157</f>
        <v>Temerario</v>
      </c>
      <c r="G156" s="246" t="str">
        <f>全车数据表!D157</f>
        <v>B</v>
      </c>
      <c r="H156" s="246">
        <f>LEN(全车数据表!E157)</f>
        <v>6</v>
      </c>
      <c r="I156" s="246" t="str">
        <f>IF(全车数据表!H157="×",0,全车数据表!H157)</f>
        <v>🔑</v>
      </c>
      <c r="J156" s="246">
        <f>IF(全车数据表!I157="×",0,全车数据表!I157)</f>
        <v>26</v>
      </c>
      <c r="K156" s="246">
        <f>IF(全车数据表!J157="×",0,全车数据表!J157)</f>
        <v>34</v>
      </c>
      <c r="L156" s="246">
        <f>IF(全车数据表!K157="×",0,全车数据表!K157)</f>
        <v>46</v>
      </c>
      <c r="M156" s="246">
        <f>IF(全车数据表!L157="×",0,全车数据表!L157)</f>
        <v>61</v>
      </c>
      <c r="N156" s="246">
        <f>IF(全车数据表!M157="×",0,全车数据表!M157)</f>
        <v>78</v>
      </c>
      <c r="O156" s="246">
        <f>全车数据表!O157</f>
        <v>4398</v>
      </c>
      <c r="P156" s="246">
        <f>全车数据表!P157</f>
        <v>359.1</v>
      </c>
      <c r="Q156" s="246">
        <f>全车数据表!Q157</f>
        <v>87.26</v>
      </c>
      <c r="R156" s="246">
        <f>全车数据表!R157</f>
        <v>71.33</v>
      </c>
      <c r="S156" s="246">
        <f>全车数据表!S157</f>
        <v>62.7</v>
      </c>
      <c r="T156" s="246">
        <f>全车数据表!T157</f>
        <v>6.22</v>
      </c>
      <c r="U156" s="246">
        <f>全车数据表!AH157</f>
        <v>11923560</v>
      </c>
      <c r="V156" s="246">
        <f>全车数据表!AI157</f>
        <v>70000</v>
      </c>
      <c r="W156" s="246">
        <f>全车数据表!AO157</f>
        <v>10080000</v>
      </c>
      <c r="X156" s="246">
        <f>全车数据表!AP157</f>
        <v>22003560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373</v>
      </c>
      <c r="AD156" s="246">
        <f>全车数据表!AX157</f>
        <v>0</v>
      </c>
      <c r="AE156" s="246">
        <f>全车数据表!AY157</f>
        <v>494</v>
      </c>
      <c r="AF156" s="246" t="str">
        <f>IF(全车数据表!AZ157="","",全车数据表!AZ157)</f>
        <v>特殊赛事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>
        <f>IF(全车数据表!BZ157="","",全车数据表!BZ157)</f>
        <v>1</v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>
        <f>IF(全车数据表!CC157="","",全车数据表!CC157)</f>
        <v>1</v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兰博基尼</v>
      </c>
      <c r="BB156" s="246" t="str">
        <f>IF(全车数据表!AV157="","",全车数据表!AV157)</f>
        <v/>
      </c>
      <c r="BC156" s="246">
        <f>IF(全车数据表!BF157="","",全车数据表!BF157)</f>
        <v>4617</v>
      </c>
      <c r="BD156" s="246">
        <f>IF(全车数据表!BG157="","",全车数据表!BG157)</f>
        <v>360.8</v>
      </c>
      <c r="BE156" s="246">
        <f>IF(全车数据表!BH157="","",全车数据表!BH157)</f>
        <v>88.300000000000011</v>
      </c>
      <c r="BF156" s="246">
        <f>IF(全车数据表!BI157="","",全车数据表!BI157)</f>
        <v>74.48</v>
      </c>
      <c r="BG156" s="246">
        <f>IF(全车数据表!BJ157="","",全车数据表!BJ157)</f>
        <v>66.400000000000006</v>
      </c>
    </row>
    <row r="157" spans="1:59">
      <c r="A157" s="246">
        <f>全车数据表!A158</f>
        <v>156</v>
      </c>
      <c r="B157" s="246" t="str">
        <f>全车数据表!B158</f>
        <v>Lotus E-R9🔑</v>
      </c>
      <c r="C157" s="246" t="str">
        <f>IF(全车数据表!AQ158="","",全车数据表!AQ158)</f>
        <v>Lotus</v>
      </c>
      <c r="D157" s="248" t="str">
        <f>全车数据表!AT158</f>
        <v>er9</v>
      </c>
      <c r="E157" s="248" t="str">
        <f>全车数据表!AS158</f>
        <v>4.7</v>
      </c>
      <c r="F157" s="248" t="str">
        <f>全车数据表!C158</f>
        <v>ER9</v>
      </c>
      <c r="G157" s="246" t="str">
        <f>全车数据表!D158</f>
        <v>B</v>
      </c>
      <c r="H157" s="246">
        <f>LEN(全车数据表!E158)</f>
        <v>6</v>
      </c>
      <c r="I157" s="246" t="str">
        <f>IF(全车数据表!H158="×",0,全车数据表!H158)</f>
        <v>🔑</v>
      </c>
      <c r="J157" s="246">
        <f>IF(全车数据表!I158="×",0,全车数据表!I158)</f>
        <v>26</v>
      </c>
      <c r="K157" s="246">
        <f>IF(全车数据表!J158="×",0,全车数据表!J158)</f>
        <v>34</v>
      </c>
      <c r="L157" s="246">
        <f>IF(全车数据表!K158="×",0,全车数据表!K158)</f>
        <v>46</v>
      </c>
      <c r="M157" s="246">
        <f>IF(全车数据表!L158="×",0,全车数据表!L158)</f>
        <v>61</v>
      </c>
      <c r="N157" s="246">
        <f>IF(全车数据表!M158="×",0,全车数据表!M158)</f>
        <v>78</v>
      </c>
      <c r="O157" s="246">
        <f>全车数据表!O158</f>
        <v>4403</v>
      </c>
      <c r="P157" s="246">
        <f>全车数据表!P158</f>
        <v>365.2</v>
      </c>
      <c r="Q157" s="246">
        <f>全车数据表!Q158</f>
        <v>87.44</v>
      </c>
      <c r="R157" s="246">
        <f>全车数据表!R158</f>
        <v>68.400000000000006</v>
      </c>
      <c r="S157" s="246">
        <f>全车数据表!S158</f>
        <v>51.8</v>
      </c>
      <c r="T157" s="246">
        <f>全车数据表!T158</f>
        <v>0</v>
      </c>
      <c r="U157" s="246">
        <f>全车数据表!AH158</f>
        <v>11923560</v>
      </c>
      <c r="V157" s="246">
        <f>全车数据表!AI158</f>
        <v>70000</v>
      </c>
      <c r="W157" s="246">
        <f>全车数据表!AO158</f>
        <v>10080000</v>
      </c>
      <c r="X157" s="246">
        <f>全车数据表!AP158</f>
        <v>22003560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0</v>
      </c>
      <c r="AD157" s="246">
        <f>全车数据表!AX158</f>
        <v>0</v>
      </c>
      <c r="AE157" s="246">
        <f>全车数据表!AY158</f>
        <v>0</v>
      </c>
      <c r="AF157" s="246" t="str">
        <f>IF(全车数据表!AZ158="","",全车数据表!AZ158)</f>
        <v>特殊赛事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>
        <f>IF(全车数据表!BZ158="","",全车数据表!BZ158)</f>
        <v>1</v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>
        <f>IF(全车数据表!CC158="","",全车数据表!CC158)</f>
        <v>1</v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路特斯莲花</v>
      </c>
      <c r="BB157" s="246" t="str">
        <f>IF(全车数据表!AV158="","",全车数据表!AV158)</f>
        <v/>
      </c>
      <c r="BC157" s="246">
        <f>IF(全车数据表!BF158="","",全车数据表!BF158)</f>
        <v>4617</v>
      </c>
      <c r="BD157" s="246">
        <f>IF(全车数据表!BG158="","",全车数据表!BG158)</f>
        <v>366.4</v>
      </c>
      <c r="BE157" s="246">
        <f>IF(全车数据表!BH158="","",全车数据表!BH158)</f>
        <v>88.3</v>
      </c>
      <c r="BF157" s="246">
        <f>IF(全车数据表!BI158="","",全车数据表!BI158)</f>
        <v>70.569999999999993</v>
      </c>
      <c r="BG157" s="246">
        <f>IF(全车数据表!BJ158="","",全车数据表!BJ158)</f>
        <v>54.5</v>
      </c>
    </row>
    <row r="158" spans="1:59">
      <c r="A158" s="246">
        <f>全车数据表!A159</f>
        <v>157</v>
      </c>
      <c r="B158" s="246" t="str">
        <f>全车数据表!B159</f>
        <v>Aston Martin Vulcan</v>
      </c>
      <c r="C158" s="246" t="str">
        <f>IF(全车数据表!AQ159="","",全车数据表!AQ159)</f>
        <v>Aston Martin</v>
      </c>
      <c r="D158" s="248" t="str">
        <f>全车数据表!AT159</f>
        <v>vulcan</v>
      </c>
      <c r="E158" s="248" t="str">
        <f>全车数据表!AS159</f>
        <v>1.0</v>
      </c>
      <c r="F158" s="248" t="str">
        <f>全车数据表!C159</f>
        <v>火神</v>
      </c>
      <c r="G158" s="246" t="str">
        <f>全车数据表!D159</f>
        <v>A</v>
      </c>
      <c r="H158" s="246">
        <f>LEN(全车数据表!E159)</f>
        <v>4</v>
      </c>
      <c r="I158" s="246">
        <f>IF(全车数据表!H159="×",0,全车数据表!H159)</f>
        <v>45</v>
      </c>
      <c r="J158" s="246">
        <f>IF(全车数据表!I159="×",0,全车数据表!I159)</f>
        <v>21</v>
      </c>
      <c r="K158" s="246">
        <f>IF(全车数据表!J159="×",0,全车数据表!J159)</f>
        <v>28</v>
      </c>
      <c r="L158" s="246">
        <f>IF(全车数据表!K159="×",0,全车数据表!K159)</f>
        <v>42</v>
      </c>
      <c r="M158" s="246">
        <f>IF(全车数据表!L159="×",0,全车数据表!L159)</f>
        <v>0</v>
      </c>
      <c r="N158" s="246">
        <f>IF(全车数据表!M159="×",0,全车数据表!M159)</f>
        <v>0</v>
      </c>
      <c r="O158" s="246">
        <f>全车数据表!O159</f>
        <v>3012</v>
      </c>
      <c r="P158" s="246">
        <f>全车数据表!P159</f>
        <v>343.5</v>
      </c>
      <c r="Q158" s="246">
        <f>全车数据表!Q159</f>
        <v>78.7</v>
      </c>
      <c r="R158" s="246">
        <f>全车数据表!R159</f>
        <v>47.8</v>
      </c>
      <c r="S158" s="246">
        <f>全车数据表!S159</f>
        <v>64.790000000000006</v>
      </c>
      <c r="T158" s="246">
        <f>全车数据表!T159</f>
        <v>6.8659999999999997</v>
      </c>
      <c r="U158" s="246">
        <f>全车数据表!AH159</f>
        <v>1854880</v>
      </c>
      <c r="V158" s="246">
        <f>全车数据表!AI159</f>
        <v>25000</v>
      </c>
      <c r="W158" s="246">
        <f>全车数据表!AO159</f>
        <v>2700000</v>
      </c>
      <c r="X158" s="246">
        <f>全车数据表!AP159</f>
        <v>4554880</v>
      </c>
      <c r="Y158" s="246">
        <f>全车数据表!AJ159</f>
        <v>5</v>
      </c>
      <c r="Z158" s="246">
        <f>全车数据表!AL159</f>
        <v>5</v>
      </c>
      <c r="AA158" s="246">
        <f>IF(全车数据表!AN159="×",0,全车数据表!AN159)</f>
        <v>2</v>
      </c>
      <c r="AB158" s="248" t="str">
        <f>全车数据表!AU159</f>
        <v>rare</v>
      </c>
      <c r="AC158" s="246">
        <f>全车数据表!AW159</f>
        <v>357</v>
      </c>
      <c r="AD158" s="246">
        <f>全车数据表!AX159</f>
        <v>0</v>
      </c>
      <c r="AE158" s="246">
        <f>全车数据表!AY159</f>
        <v>467</v>
      </c>
      <c r="AF158" s="246" t="str">
        <f>IF(全车数据表!AZ159="","",全车数据表!AZ159)</f>
        <v>级别杯</v>
      </c>
      <c r="AG158" s="246">
        <f>IF(全车数据表!BP159="","",全车数据表!BP159)</f>
        <v>1</v>
      </c>
      <c r="AH158" s="246" t="str">
        <f>IF(全车数据表!BQ159="","",全车数据表!BQ159)</f>
        <v/>
      </c>
      <c r="AI158" s="246">
        <f>IF(全车数据表!BR159="","",全车数据表!BR159)</f>
        <v>1</v>
      </c>
      <c r="AJ158" s="246">
        <f>IF(全车数据表!BS159="","",全车数据表!BS159)</f>
        <v>1</v>
      </c>
      <c r="AK158" s="246" t="str">
        <f>IF(全车数据表!BT159="","",全车数据表!BT159)</f>
        <v/>
      </c>
      <c r="AL158" s="246">
        <f>IF(全车数据表!BU159="","",全车数据表!BU159)</f>
        <v>1</v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>
        <f>IF(全车数据表!CI159="","",全车数据表!CI159)</f>
        <v>1</v>
      </c>
      <c r="BA158" s="246" t="str">
        <f>IF(全车数据表!CJ159="","",全车数据表!CJ159)</f>
        <v>阿斯顿马丁 火神</v>
      </c>
      <c r="BB158" s="246">
        <f>IF(全车数据表!AV159="","",全车数据表!AV159)</f>
        <v>7</v>
      </c>
      <c r="BC158" s="246">
        <f>IF(全车数据表!BF159="","",全车数据表!BF159)</f>
        <v>3122</v>
      </c>
      <c r="BD158" s="246">
        <f>IF(全车数据表!BG159="","",全车数据表!BG159)</f>
        <v>345.1</v>
      </c>
      <c r="BE158" s="246">
        <f>IF(全车数据表!BH159="","",全车数据表!BH159)</f>
        <v>79.3</v>
      </c>
      <c r="BF158" s="246">
        <f>IF(全车数据表!BI159="","",全车数据表!BI159)</f>
        <v>48.66</v>
      </c>
      <c r="BG158" s="246">
        <f>IF(全车数据表!BJ159="","",全车数据表!BJ159)</f>
        <v>66.320000000000007</v>
      </c>
    </row>
    <row r="159" spans="1:59">
      <c r="A159" s="246">
        <f>全车数据表!A160</f>
        <v>158</v>
      </c>
      <c r="B159" s="246" t="str">
        <f>全车数据表!B160</f>
        <v>Nissan GT-R Nismo</v>
      </c>
      <c r="C159" s="246" t="str">
        <f>IF(全车数据表!AQ160="","",全车数据表!AQ160)</f>
        <v>Nissan</v>
      </c>
      <c r="D159" s="248" t="str">
        <f>全车数据表!AT160</f>
        <v>gtr</v>
      </c>
      <c r="E159" s="248" t="str">
        <f>全车数据表!AS160</f>
        <v>1.0</v>
      </c>
      <c r="F159" s="248" t="str">
        <f>全车数据表!C160</f>
        <v>GTR</v>
      </c>
      <c r="G159" s="246" t="str">
        <f>全车数据表!D160</f>
        <v>A</v>
      </c>
      <c r="H159" s="246">
        <f>LEN(全车数据表!E160)</f>
        <v>4</v>
      </c>
      <c r="I159" s="246">
        <f>IF(全车数据表!H160="×",0,全车数据表!H160)</f>
        <v>45</v>
      </c>
      <c r="J159" s="246">
        <f>IF(全车数据表!I160="×",0,全车数据表!I160)</f>
        <v>21</v>
      </c>
      <c r="K159" s="246">
        <f>IF(全车数据表!J160="×",0,全车数据表!J160)</f>
        <v>28</v>
      </c>
      <c r="L159" s="246">
        <f>IF(全车数据表!K160="×",0,全车数据表!K160)</f>
        <v>42</v>
      </c>
      <c r="M159" s="246">
        <f>IF(全车数据表!L160="×",0,全车数据表!L160)</f>
        <v>0</v>
      </c>
      <c r="N159" s="246">
        <f>IF(全车数据表!M160="×",0,全车数据表!M160)</f>
        <v>0</v>
      </c>
      <c r="O159" s="246">
        <f>全车数据表!O160</f>
        <v>3157</v>
      </c>
      <c r="P159" s="246">
        <f>全车数据表!P160</f>
        <v>329.7</v>
      </c>
      <c r="Q159" s="246">
        <f>全车数据表!Q160</f>
        <v>84.83</v>
      </c>
      <c r="R159" s="246">
        <f>全车数据表!R160</f>
        <v>60.69</v>
      </c>
      <c r="S159" s="246">
        <f>全车数据表!S160</f>
        <v>60.6</v>
      </c>
      <c r="T159" s="246">
        <f>全车数据表!T160</f>
        <v>6.4829999999999997</v>
      </c>
      <c r="U159" s="246">
        <f>全车数据表!AH160</f>
        <v>1854880</v>
      </c>
      <c r="V159" s="246">
        <f>全车数据表!AI160</f>
        <v>25000</v>
      </c>
      <c r="W159" s="246">
        <f>全车数据表!AO160</f>
        <v>2700000</v>
      </c>
      <c r="X159" s="246">
        <f>全车数据表!AP160</f>
        <v>4554880</v>
      </c>
      <c r="Y159" s="246">
        <f>全车数据表!AJ160</f>
        <v>5</v>
      </c>
      <c r="Z159" s="246">
        <f>全车数据表!AL160</f>
        <v>5</v>
      </c>
      <c r="AA159" s="246">
        <f>IF(全车数据表!AN160="×",0,全车数据表!AN160)</f>
        <v>2</v>
      </c>
      <c r="AB159" s="248" t="str">
        <f>全车数据表!AU160</f>
        <v>rare</v>
      </c>
      <c r="AC159" s="246">
        <f>全车数据表!AW160</f>
        <v>344</v>
      </c>
      <c r="AD159" s="246">
        <f>全车数据表!AX160</f>
        <v>0</v>
      </c>
      <c r="AE159" s="246">
        <f>全车数据表!AY160</f>
        <v>444</v>
      </c>
      <c r="AF159" s="246" t="str">
        <f>IF(全车数据表!AZ160="","",全车数据表!AZ160)</f>
        <v>级别杯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>
        <f>IF(全车数据表!BR160="","",全车数据表!BR160)</f>
        <v>1</v>
      </c>
      <c r="AJ159" s="246">
        <f>IF(全车数据表!BS160="","",全车数据表!BS160)</f>
        <v>1</v>
      </c>
      <c r="AK159" s="246" t="str">
        <f>IF(全车数据表!BT160="","",全车数据表!BT160)</f>
        <v/>
      </c>
      <c r="AL159" s="246">
        <f>IF(全车数据表!BU160="","",全车数据表!BU160)</f>
        <v>1</v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>
        <f>IF(全车数据表!CI160="","",全车数据表!CI160)</f>
        <v>1</v>
      </c>
      <c r="BA159" s="246" t="str">
        <f>IF(全车数据表!CJ160="","",全车数据表!CJ160)</f>
        <v>日产 尼桑 GTR</v>
      </c>
      <c r="BB159" s="246">
        <f>IF(全车数据表!AV160="","",全车数据表!AV160)</f>
        <v>8</v>
      </c>
      <c r="BC159" s="246">
        <f>IF(全车数据表!BF160="","",全车数据表!BF160)</f>
        <v>3270</v>
      </c>
      <c r="BD159" s="246">
        <f>IF(全车数据表!BG160="","",全车数据表!BG160)</f>
        <v>331.2</v>
      </c>
      <c r="BE159" s="246">
        <f>IF(全车数据表!BH160="","",全车数据表!BH160)</f>
        <v>85.6</v>
      </c>
      <c r="BF159" s="246">
        <f>IF(全车数据表!BI160="","",全车数据表!BI160)</f>
        <v>61.949999999999996</v>
      </c>
      <c r="BG159" s="246">
        <f>IF(全车数据表!BJ160="","",全车数据表!BJ160)</f>
        <v>62.440000000000005</v>
      </c>
    </row>
    <row r="160" spans="1:59">
      <c r="A160" s="246">
        <f>全车数据表!A161</f>
        <v>159</v>
      </c>
      <c r="B160" s="246" t="str">
        <f>全车数据表!B161</f>
        <v>Nio EP9</v>
      </c>
      <c r="C160" s="246" t="str">
        <f>IF(全车数据表!AQ161="","",全车数据表!AQ161)</f>
        <v>Nio</v>
      </c>
      <c r="D160" s="248" t="str">
        <f>全车数据表!AT161</f>
        <v>ep9</v>
      </c>
      <c r="E160" s="248" t="str">
        <f>全车数据表!AS161</f>
        <v>2.7</v>
      </c>
      <c r="F160" s="248" t="str">
        <f>全车数据表!C161</f>
        <v>EP9</v>
      </c>
      <c r="G160" s="246" t="str">
        <f>全车数据表!D161</f>
        <v>A</v>
      </c>
      <c r="H160" s="246">
        <f>LEN(全车数据表!E161)</f>
        <v>4</v>
      </c>
      <c r="I160" s="246">
        <f>IF(全车数据表!H161="×",0,全车数据表!H161)</f>
        <v>60</v>
      </c>
      <c r="J160" s="246">
        <f>IF(全车数据表!I161="×",0,全车数据表!I161)</f>
        <v>40</v>
      </c>
      <c r="K160" s="246">
        <f>IF(全车数据表!J161="×",0,全车数据表!J161)</f>
        <v>51</v>
      </c>
      <c r="L160" s="246">
        <f>IF(全车数据表!K161="×",0,全车数据表!K161)</f>
        <v>63</v>
      </c>
      <c r="M160" s="246">
        <f>IF(全车数据表!L161="×",0,全车数据表!L161)</f>
        <v>0</v>
      </c>
      <c r="N160" s="246">
        <f>IF(全车数据表!M161="×",0,全车数据表!M161)</f>
        <v>0</v>
      </c>
      <c r="O160" s="246">
        <f>全车数据表!O161</f>
        <v>3194</v>
      </c>
      <c r="P160" s="246">
        <f>全车数据表!P161</f>
        <v>326.10000000000002</v>
      </c>
      <c r="Q160" s="246">
        <f>全车数据表!Q161</f>
        <v>83.03</v>
      </c>
      <c r="R160" s="246">
        <f>全车数据表!R161</f>
        <v>70.489999999999995</v>
      </c>
      <c r="S160" s="246">
        <f>全车数据表!S161</f>
        <v>68.680000000000007</v>
      </c>
      <c r="T160" s="246">
        <f>全车数据表!T161</f>
        <v>7.8</v>
      </c>
      <c r="U160" s="246">
        <f>全车数据表!AH161</f>
        <v>3711360</v>
      </c>
      <c r="V160" s="246">
        <f>全车数据表!AI161</f>
        <v>50000</v>
      </c>
      <c r="W160" s="246">
        <f>全车数据表!AO161</f>
        <v>5400000</v>
      </c>
      <c r="X160" s="246">
        <f>全车数据表!AP161</f>
        <v>9111360</v>
      </c>
      <c r="Y160" s="246">
        <f>全车数据表!AJ161</f>
        <v>5</v>
      </c>
      <c r="Z160" s="246">
        <f>全车数据表!AL161</f>
        <v>5</v>
      </c>
      <c r="AA160" s="246">
        <f>IF(全车数据表!AN161="×",0,全车数据表!AN161)</f>
        <v>2</v>
      </c>
      <c r="AB160" s="248" t="str">
        <f>全车数据表!AU161</f>
        <v>rare</v>
      </c>
      <c r="AC160" s="246">
        <f>全车数据表!AW161</f>
        <v>339</v>
      </c>
      <c r="AD160" s="246">
        <f>全车数据表!AX161</f>
        <v>0</v>
      </c>
      <c r="AE160" s="246">
        <f>全车数据表!AY161</f>
        <v>437</v>
      </c>
      <c r="AF160" s="246" t="str">
        <f>IF(全车数据表!AZ161="","",全车数据表!AZ161)</f>
        <v>通行证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>
        <f>IF(全车数据表!BV161="","",全车数据表!BV161)</f>
        <v>1</v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>
        <f>IF(全车数据表!CD161="","",全车数据表!CD161)</f>
        <v>1</v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蔚来</v>
      </c>
      <c r="BB160" s="246">
        <f>IF(全车数据表!AV161="","",全车数据表!AV161)</f>
        <v>43</v>
      </c>
      <c r="BC160" s="246">
        <f>IF(全车数据表!BF161="","",全车数据表!BF161)</f>
        <v>3308</v>
      </c>
      <c r="BD160" s="246">
        <f>IF(全车数据表!BG161="","",全车数据表!BG161)</f>
        <v>327.5</v>
      </c>
      <c r="BE160" s="246">
        <f>IF(全车数据表!BH161="","",全车数据表!BH161)</f>
        <v>83.8</v>
      </c>
      <c r="BF160" s="246">
        <f>IF(全车数据表!BI161="","",全车数据表!BI161)</f>
        <v>72.400000000000006</v>
      </c>
      <c r="BG160" s="246">
        <f>IF(全车数据表!BJ161="","",全车数据表!BJ161)</f>
        <v>70.69</v>
      </c>
    </row>
    <row r="161" spans="1:59">
      <c r="A161" s="246">
        <f>全车数据表!A162</f>
        <v>160</v>
      </c>
      <c r="B161" s="246" t="str">
        <f>全车数据表!B162</f>
        <v>Ferrari J50</v>
      </c>
      <c r="C161" s="246" t="str">
        <f>IF(全车数据表!AQ162="","",全车数据表!AQ162)</f>
        <v>Ferrari</v>
      </c>
      <c r="D161" s="248" t="str">
        <f>全车数据表!AT162</f>
        <v>j50</v>
      </c>
      <c r="E161" s="248" t="str">
        <f>全车数据表!AS162</f>
        <v>1.1</v>
      </c>
      <c r="F161" s="248" t="str">
        <f>全车数据表!C162</f>
        <v>J50</v>
      </c>
      <c r="G161" s="246" t="str">
        <f>全车数据表!D162</f>
        <v>A</v>
      </c>
      <c r="H161" s="246">
        <f>LEN(全车数据表!E162)</f>
        <v>4</v>
      </c>
      <c r="I161" s="246">
        <f>IF(全车数据表!H162="×",0,全车数据表!H162)</f>
        <v>45</v>
      </c>
      <c r="J161" s="246">
        <f>IF(全车数据表!I162="×",0,全车数据表!I162)</f>
        <v>21</v>
      </c>
      <c r="K161" s="246">
        <f>IF(全车数据表!J162="×",0,全车数据表!J162)</f>
        <v>28</v>
      </c>
      <c r="L161" s="246">
        <f>IF(全车数据表!K162="×",0,全车数据表!K162)</f>
        <v>42</v>
      </c>
      <c r="M161" s="246">
        <f>IF(全车数据表!L162="×",0,全车数据表!L162)</f>
        <v>0</v>
      </c>
      <c r="N161" s="246">
        <f>IF(全车数据表!M162="×",0,全车数据表!M162)</f>
        <v>0</v>
      </c>
      <c r="O161" s="246">
        <f>全车数据表!O162</f>
        <v>3230</v>
      </c>
      <c r="P161" s="246">
        <f>全车数据表!P162</f>
        <v>350.6</v>
      </c>
      <c r="Q161" s="246">
        <f>全车数据表!Q162</f>
        <v>80.41</v>
      </c>
      <c r="R161" s="246">
        <f>全车数据表!R162</f>
        <v>48.37</v>
      </c>
      <c r="S161" s="246">
        <f>全车数据表!S162</f>
        <v>64.650000000000006</v>
      </c>
      <c r="T161" s="246">
        <f>全车数据表!T162</f>
        <v>6.6820000000000004</v>
      </c>
      <c r="U161" s="246">
        <f>全车数据表!AH162</f>
        <v>1854880</v>
      </c>
      <c r="V161" s="246">
        <f>全车数据表!AI162</f>
        <v>25000</v>
      </c>
      <c r="W161" s="246">
        <f>全车数据表!AO162</f>
        <v>2700000</v>
      </c>
      <c r="X161" s="246">
        <f>全车数据表!AP162</f>
        <v>4554880</v>
      </c>
      <c r="Y161" s="246">
        <f>全车数据表!AJ162</f>
        <v>5</v>
      </c>
      <c r="Z161" s="246">
        <f>全车数据表!AL162</f>
        <v>5</v>
      </c>
      <c r="AA161" s="246">
        <f>IF(全车数据表!AN162="×",0,全车数据表!AN162)</f>
        <v>2</v>
      </c>
      <c r="AB161" s="248" t="str">
        <f>全车数据表!AU162</f>
        <v>rare</v>
      </c>
      <c r="AC161" s="246">
        <f>全车数据表!AW162</f>
        <v>365</v>
      </c>
      <c r="AD161" s="246">
        <f>全车数据表!AX162</f>
        <v>0</v>
      </c>
      <c r="AE161" s="246">
        <f>全车数据表!AY162</f>
        <v>479</v>
      </c>
      <c r="AF161" s="246" t="str">
        <f>IF(全车数据表!AZ162="","",全车数据表!AZ162)</f>
        <v>级别杯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>
        <f>IF(全车数据表!BR162="","",全车数据表!BR162)</f>
        <v>1</v>
      </c>
      <c r="AJ161" s="246">
        <f>IF(全车数据表!BS162="","",全车数据表!BS162)</f>
        <v>1</v>
      </c>
      <c r="AK161" s="246" t="str">
        <f>IF(全车数据表!BT162="","",全车数据表!BT162)</f>
        <v/>
      </c>
      <c r="AL161" s="246">
        <f>IF(全车数据表!BU162="","",全车数据表!BU162)</f>
        <v>1</v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>无顶</v>
      </c>
      <c r="AY161" s="246" t="str">
        <f>IF(全车数据表!CH162="","",全车数据表!CH162)</f>
        <v/>
      </c>
      <c r="AZ161" s="246">
        <f>IF(全车数据表!CI162="","",全车数据表!CI162)</f>
        <v>1</v>
      </c>
      <c r="BA161" s="246" t="str">
        <f>IF(全车数据表!CJ162="","",全车数据表!CJ162)</f>
        <v>法拉利 勾</v>
      </c>
      <c r="BB161" s="246">
        <f>IF(全车数据表!AV162="","",全车数据表!AV162)</f>
        <v>9</v>
      </c>
      <c r="BC161" s="246">
        <f>IF(全车数据表!BF162="","",全车数据表!BF162)</f>
        <v>3345</v>
      </c>
      <c r="BD161" s="246">
        <f>IF(全车数据表!BG162="","",全车数据表!BG162)</f>
        <v>352.5</v>
      </c>
      <c r="BE161" s="246">
        <f>IF(全车数据表!BH162="","",全车数据表!BH162)</f>
        <v>81.099999999999994</v>
      </c>
      <c r="BF161" s="246">
        <f>IF(全车数据表!BI162="","",全车数据表!BI162)</f>
        <v>49.019999999999996</v>
      </c>
      <c r="BG161" s="246">
        <f>IF(全车数据表!BJ162="","",全车数据表!BJ162)</f>
        <v>66.31</v>
      </c>
    </row>
    <row r="162" spans="1:59">
      <c r="A162" s="246">
        <f>全车数据表!A163</f>
        <v>161</v>
      </c>
      <c r="B162" s="246" t="str">
        <f>全车数据表!B163</f>
        <v>Dodge Viper GTS</v>
      </c>
      <c r="C162" s="246" t="str">
        <f>IF(全车数据表!AQ163="","",全车数据表!AQ163)</f>
        <v>Dodge</v>
      </c>
      <c r="D162" s="248" t="str">
        <f>全车数据表!AT163</f>
        <v>vipergts</v>
      </c>
      <c r="E162" s="248" t="str">
        <f>全车数据表!AS163</f>
        <v>1.0</v>
      </c>
      <c r="F162" s="248" t="str">
        <f>全车数据表!C163</f>
        <v>紫蛇</v>
      </c>
      <c r="G162" s="246" t="str">
        <f>全车数据表!D163</f>
        <v>A</v>
      </c>
      <c r="H162" s="246">
        <f>LEN(全车数据表!E163)</f>
        <v>4</v>
      </c>
      <c r="I162" s="246">
        <f>IF(全车数据表!H163="×",0,全车数据表!H163)</f>
        <v>45</v>
      </c>
      <c r="J162" s="246">
        <f>IF(全车数据表!I163="×",0,全车数据表!I163)</f>
        <v>21</v>
      </c>
      <c r="K162" s="246">
        <f>IF(全车数据表!J163="×",0,全车数据表!J163)</f>
        <v>28</v>
      </c>
      <c r="L162" s="246">
        <f>IF(全车数据表!K163="×",0,全车数据表!K163)</f>
        <v>42</v>
      </c>
      <c r="M162" s="246">
        <f>IF(全车数据表!L163="×",0,全车数据表!L163)</f>
        <v>0</v>
      </c>
      <c r="N162" s="246">
        <f>IF(全车数据表!M163="×",0,全车数据表!M163)</f>
        <v>0</v>
      </c>
      <c r="O162" s="246">
        <f>全车数据表!O163</f>
        <v>3306</v>
      </c>
      <c r="P162" s="246">
        <f>全车数据表!P163</f>
        <v>353.5</v>
      </c>
      <c r="Q162" s="246">
        <f>全车数据表!Q163</f>
        <v>80.33</v>
      </c>
      <c r="R162" s="246">
        <f>全车数据表!R163</f>
        <v>45.29</v>
      </c>
      <c r="S162" s="246">
        <f>全车数据表!S163</f>
        <v>67.55</v>
      </c>
      <c r="T162" s="246">
        <f>全车数据表!T163</f>
        <v>7.0659999999999998</v>
      </c>
      <c r="U162" s="246">
        <f>全车数据表!AH163</f>
        <v>1854880</v>
      </c>
      <c r="V162" s="246">
        <f>全车数据表!AI163</f>
        <v>25000</v>
      </c>
      <c r="W162" s="246">
        <f>全车数据表!AO163</f>
        <v>2700000</v>
      </c>
      <c r="X162" s="246">
        <f>全车数据表!AP163</f>
        <v>4554880</v>
      </c>
      <c r="Y162" s="246">
        <f>全车数据表!AJ163</f>
        <v>5</v>
      </c>
      <c r="Z162" s="246">
        <f>全车数据表!AL163</f>
        <v>5</v>
      </c>
      <c r="AA162" s="246">
        <f>IF(全车数据表!AN163="×",0,全车数据表!AN163)</f>
        <v>2</v>
      </c>
      <c r="AB162" s="248" t="str">
        <f>全车数据表!AU163</f>
        <v>rare</v>
      </c>
      <c r="AC162" s="246">
        <f>全车数据表!AW163</f>
        <v>368</v>
      </c>
      <c r="AD162" s="246">
        <f>全车数据表!AX163</f>
        <v>0</v>
      </c>
      <c r="AE162" s="246">
        <f>全车数据表!AY163</f>
        <v>484</v>
      </c>
      <c r="AF162" s="246" t="str">
        <f>IF(全车数据表!AZ163="","",全车数据表!AZ163)</f>
        <v>级别杯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>
        <f>IF(全车数据表!BR163="","",全车数据表!BR163)</f>
        <v>1</v>
      </c>
      <c r="AJ162" s="246">
        <f>IF(全车数据表!BS163="","",全车数据表!BS163)</f>
        <v>1</v>
      </c>
      <c r="AK162" s="246" t="str">
        <f>IF(全车数据表!BT163="","",全车数据表!BT163)</f>
        <v/>
      </c>
      <c r="AL162" s="246">
        <f>IF(全车数据表!BU163="","",全车数据表!BU163)</f>
        <v>1</v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>
        <f>IF(全车数据表!CI163="","",全车数据表!CI163)</f>
        <v>1</v>
      </c>
      <c r="BA162" s="246" t="str">
        <f>IF(全车数据表!CJ163="","",全车数据表!CJ163)</f>
        <v>道奇 蝰蛇 紫蛇 A蛇</v>
      </c>
      <c r="BB162" s="246">
        <f>IF(全车数据表!AV163="","",全车数据表!AV163)</f>
        <v>9</v>
      </c>
      <c r="BC162" s="246">
        <f>IF(全车数据表!BF163="","",全车数据表!BF163)</f>
        <v>3423</v>
      </c>
      <c r="BD162" s="246">
        <f>IF(全车数据表!BG163="","",全车数据表!BG163)</f>
        <v>354.9</v>
      </c>
      <c r="BE162" s="246">
        <f>IF(全车数据表!BH163="","",全车数据表!BH163)</f>
        <v>81.099999999999994</v>
      </c>
      <c r="BF162" s="246">
        <f>IF(全车数据表!BI163="","",全车数据表!BI163)</f>
        <v>45.79</v>
      </c>
      <c r="BG162" s="246">
        <f>IF(全车数据表!BJ163="","",全车数据表!BJ163)</f>
        <v>68.7</v>
      </c>
    </row>
    <row r="163" spans="1:59">
      <c r="A163" s="246">
        <f>全车数据表!A164</f>
        <v>162</v>
      </c>
      <c r="B163" s="246" t="str">
        <f>全车数据表!B164</f>
        <v>Bentley Continental GT Speed</v>
      </c>
      <c r="C163" s="246" t="str">
        <f>IF(全车数据表!AQ164="","",全车数据表!AQ164)</f>
        <v>Bentley</v>
      </c>
      <c r="D163" s="248" t="str">
        <f>全车数据表!AT164</f>
        <v>continentalgt</v>
      </c>
      <c r="E163" s="248" t="str">
        <f>全车数据表!AS164</f>
        <v>3.6</v>
      </c>
      <c r="F163" s="248" t="str">
        <f>全车数据表!C164</f>
        <v>欧陆</v>
      </c>
      <c r="G163" s="246" t="str">
        <f>全车数据表!D164</f>
        <v>A</v>
      </c>
      <c r="H163" s="246">
        <f>LEN(全车数据表!E164)</f>
        <v>4</v>
      </c>
      <c r="I163" s="246">
        <f>IF(全车数据表!H164="×",0,全车数据表!H164)</f>
        <v>60</v>
      </c>
      <c r="J163" s="246">
        <f>IF(全车数据表!I164="×",0,全车数据表!I164)</f>
        <v>40</v>
      </c>
      <c r="K163" s="246">
        <f>IF(全车数据表!J164="×",0,全车数据表!J164)</f>
        <v>51</v>
      </c>
      <c r="L163" s="246">
        <f>IF(全车数据表!K164="×",0,全车数据表!K164)</f>
        <v>63</v>
      </c>
      <c r="M163" s="246">
        <f>IF(全车数据表!L164="×",0,全车数据表!L164)</f>
        <v>0</v>
      </c>
      <c r="N163" s="246">
        <f>IF(全车数据表!M164="×",0,全车数据表!M164)</f>
        <v>0</v>
      </c>
      <c r="O163" s="246">
        <f>全车数据表!O164</f>
        <v>3342</v>
      </c>
      <c r="P163" s="246">
        <f>全车数据表!P164</f>
        <v>348.3</v>
      </c>
      <c r="Q163" s="246">
        <f>全车数据表!Q164</f>
        <v>76.55</v>
      </c>
      <c r="R163" s="246">
        <f>全车数据表!R164</f>
        <v>74.23</v>
      </c>
      <c r="S163" s="246">
        <f>全车数据表!S164</f>
        <v>59.35</v>
      </c>
      <c r="T163" s="246">
        <f>全车数据表!T164</f>
        <v>0</v>
      </c>
      <c r="U163" s="246">
        <f>全车数据表!AH164</f>
        <v>3711360</v>
      </c>
      <c r="V163" s="246">
        <f>全车数据表!AI164</f>
        <v>50000</v>
      </c>
      <c r="W163" s="246">
        <f>全车数据表!AO164</f>
        <v>5400000</v>
      </c>
      <c r="X163" s="246">
        <f>全车数据表!AP164</f>
        <v>9111360</v>
      </c>
      <c r="Y163" s="246">
        <f>全车数据表!AJ164</f>
        <v>5</v>
      </c>
      <c r="Z163" s="246">
        <f>全车数据表!AL164</f>
        <v>5</v>
      </c>
      <c r="AA163" s="246">
        <f>IF(全车数据表!AN164="×",0,全车数据表!AN164)</f>
        <v>2</v>
      </c>
      <c r="AB163" s="248" t="str">
        <f>全车数据表!AU164</f>
        <v>rare</v>
      </c>
      <c r="AC163" s="246">
        <f>全车数据表!AW164</f>
        <v>362</v>
      </c>
      <c r="AD163" s="246">
        <f>全车数据表!AX164</f>
        <v>0</v>
      </c>
      <c r="AE163" s="246">
        <f>全车数据表!AY164</f>
        <v>475</v>
      </c>
      <c r="AF163" s="246" t="str">
        <f>IF(全车数据表!AZ164="","",全车数据表!AZ164)</f>
        <v>通行证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>
        <f>IF(全车数据表!BV164="","",全车数据表!BV164)</f>
        <v>1</v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宾利 欧陆</v>
      </c>
      <c r="BB163" s="246">
        <f>IF(全车数据表!AV164="","",全车数据表!AV164)</f>
        <v>44</v>
      </c>
      <c r="BC163" s="246">
        <f>IF(全车数据表!BF164="","",全车数据表!BF164)</f>
        <v>3460</v>
      </c>
      <c r="BD163" s="246">
        <f>IF(全车数据表!BG164="","",全车数据表!BG164)</f>
        <v>349.7</v>
      </c>
      <c r="BE163" s="246">
        <f>IF(全车数据表!BH164="","",全车数据表!BH164)</f>
        <v>77.5</v>
      </c>
      <c r="BF163" s="246">
        <f>IF(全车数据表!BI164="","",全车数据表!BI164)</f>
        <v>75.87</v>
      </c>
      <c r="BG163" s="246">
        <f>IF(全车数据表!BJ164="","",全车数据表!BJ164)</f>
        <v>60.84</v>
      </c>
    </row>
    <row r="164" spans="1:59">
      <c r="A164" s="246">
        <f>全车数据表!A165</f>
        <v>163</v>
      </c>
      <c r="B164" s="246" t="str">
        <f>全车数据表!B165</f>
        <v>Ferrari LaFerrari</v>
      </c>
      <c r="C164" s="246" t="str">
        <f>IF(全车数据表!AQ165="","",全车数据表!AQ165)</f>
        <v>Ferrari</v>
      </c>
      <c r="D164" s="248" t="str">
        <f>全车数据表!AT165</f>
        <v>laferrari</v>
      </c>
      <c r="E164" s="248" t="str">
        <f>全车数据表!AS165</f>
        <v>1.0</v>
      </c>
      <c r="F164" s="248" t="str">
        <f>全车数据表!C165</f>
        <v>拉法</v>
      </c>
      <c r="G164" s="246" t="str">
        <f>全车数据表!D165</f>
        <v>A</v>
      </c>
      <c r="H164" s="246">
        <f>LEN(全车数据表!E165)</f>
        <v>5</v>
      </c>
      <c r="I164" s="246">
        <f>IF(全车数据表!H165="×",0,全车数据表!H165)</f>
        <v>35</v>
      </c>
      <c r="J164" s="246">
        <f>IF(全车数据表!I165="×",0,全车数据表!I165)</f>
        <v>12</v>
      </c>
      <c r="K164" s="246">
        <f>IF(全车数据表!J165="×",0,全车数据表!J165)</f>
        <v>15</v>
      </c>
      <c r="L164" s="246">
        <f>IF(全车数据表!K165="×",0,全车数据表!K165)</f>
        <v>24</v>
      </c>
      <c r="M164" s="246">
        <f>IF(全车数据表!L165="×",0,全车数据表!L165)</f>
        <v>36</v>
      </c>
      <c r="N164" s="246">
        <f>IF(全车数据表!M165="×",0,全车数据表!M165)</f>
        <v>0</v>
      </c>
      <c r="O164" s="246">
        <f>全车数据表!O165</f>
        <v>3445</v>
      </c>
      <c r="P164" s="246">
        <f>全车数据表!P165</f>
        <v>364.6</v>
      </c>
      <c r="Q164" s="246">
        <f>全车数据表!Q165</f>
        <v>80.23</v>
      </c>
      <c r="R164" s="246">
        <f>全车数据表!R165</f>
        <v>43.06</v>
      </c>
      <c r="S164" s="246">
        <f>全车数据表!S165</f>
        <v>71.400000000000006</v>
      </c>
      <c r="T164" s="246">
        <f>全车数据表!T165</f>
        <v>7.45</v>
      </c>
      <c r="U164" s="246">
        <f>全车数据表!AH165</f>
        <v>3466240</v>
      </c>
      <c r="V164" s="246">
        <f>全车数据表!AI165</f>
        <v>30000</v>
      </c>
      <c r="W164" s="246">
        <f>全车数据表!AO165</f>
        <v>4080000</v>
      </c>
      <c r="X164" s="246">
        <f>全车数据表!AP165</f>
        <v>7546240</v>
      </c>
      <c r="Y164" s="246">
        <f>全车数据表!AJ165</f>
        <v>6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379</v>
      </c>
      <c r="AD164" s="246">
        <f>全车数据表!AX165</f>
        <v>0</v>
      </c>
      <c r="AE164" s="246">
        <f>全车数据表!AY165</f>
        <v>503</v>
      </c>
      <c r="AF164" s="246" t="str">
        <f>IF(全车数据表!AZ165="","",全车数据表!AZ165)</f>
        <v>级别杯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>
        <f>IF(全车数据表!BR165="","",全车数据表!BR165)</f>
        <v>1</v>
      </c>
      <c r="AJ164" s="246">
        <f>IF(全车数据表!BS165="","",全车数据表!BS165)</f>
        <v>1</v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>
        <f>IF(全车数据表!CI165="","",全车数据表!CI165)</f>
        <v>1</v>
      </c>
      <c r="BA164" s="246" t="str">
        <f>IF(全车数据表!CJ165="","",全车数据表!CJ165)</f>
        <v>法拉利 拉法</v>
      </c>
      <c r="BB164" s="246">
        <f>IF(全车数据表!AV165="","",全车数据表!AV165)</f>
        <v>10</v>
      </c>
      <c r="BC164" s="246">
        <f>IF(全车数据表!BF165="","",全车数据表!BF165)</f>
        <v>3580</v>
      </c>
      <c r="BD164" s="246">
        <f>IF(全车数据表!BG165="","",全车数据表!BG165)</f>
        <v>366.40000000000003</v>
      </c>
      <c r="BE164" s="246">
        <f>IF(全车数据表!BH165="","",全车数据表!BH165)</f>
        <v>81.100000000000009</v>
      </c>
      <c r="BF164" s="246">
        <f>IF(全车数据表!BI165="","",全车数据表!BI165)</f>
        <v>43.7</v>
      </c>
      <c r="BG164" s="246">
        <f>IF(全车数据表!BJ165="","",全车数据表!BJ165)</f>
        <v>72.42</v>
      </c>
    </row>
    <row r="165" spans="1:59">
      <c r="A165" s="246">
        <f>全车数据表!A166</f>
        <v>164</v>
      </c>
      <c r="B165" s="246" t="str">
        <f>全车数据表!B166</f>
        <v>McLaren P1™</v>
      </c>
      <c r="C165" s="246" t="str">
        <f>IF(全车数据表!AQ166="","",全车数据表!AQ166)</f>
        <v>McLaren</v>
      </c>
      <c r="D165" s="248" t="str">
        <f>全车数据表!AT166</f>
        <v>p1</v>
      </c>
      <c r="E165" s="248" t="str">
        <f>全车数据表!AS166</f>
        <v>1.0</v>
      </c>
      <c r="F165" s="248" t="str">
        <f>全车数据表!C166</f>
        <v>P1</v>
      </c>
      <c r="G165" s="246" t="str">
        <f>全车数据表!D166</f>
        <v>A</v>
      </c>
      <c r="H165" s="246">
        <f>LEN(全车数据表!E166)</f>
        <v>5</v>
      </c>
      <c r="I165" s="246">
        <f>IF(全车数据表!H166="×",0,全车数据表!H166)</f>
        <v>35</v>
      </c>
      <c r="J165" s="246">
        <f>IF(全车数据表!I166="×",0,全车数据表!I166)</f>
        <v>12</v>
      </c>
      <c r="K165" s="246">
        <f>IF(全车数据表!J166="×",0,全车数据表!J166)</f>
        <v>15</v>
      </c>
      <c r="L165" s="246">
        <f>IF(全车数据表!K166="×",0,全车数据表!K166)</f>
        <v>24</v>
      </c>
      <c r="M165" s="246">
        <f>IF(全车数据表!L166="×",0,全车数据表!L166)</f>
        <v>36</v>
      </c>
      <c r="N165" s="246">
        <f>IF(全车数据表!M166="×",0,全车数据表!M166)</f>
        <v>0</v>
      </c>
      <c r="O165" s="246">
        <f>全车数据表!O166</f>
        <v>3602</v>
      </c>
      <c r="P165" s="246">
        <f>全车数据表!P166</f>
        <v>364.6</v>
      </c>
      <c r="Q165" s="246">
        <f>全车数据表!Q166</f>
        <v>83.64</v>
      </c>
      <c r="R165" s="246">
        <f>全车数据表!R166</f>
        <v>47.54</v>
      </c>
      <c r="S165" s="246">
        <f>全车数据表!S166</f>
        <v>62.89</v>
      </c>
      <c r="T165" s="246">
        <f>全车数据表!T166</f>
        <v>6.02</v>
      </c>
      <c r="U165" s="246">
        <f>全车数据表!AH166</f>
        <v>3466240</v>
      </c>
      <c r="V165" s="246">
        <f>全车数据表!AI166</f>
        <v>30000</v>
      </c>
      <c r="W165" s="246">
        <f>全车数据表!AO166</f>
        <v>4080000</v>
      </c>
      <c r="X165" s="246">
        <f>全车数据表!AP166</f>
        <v>7546240</v>
      </c>
      <c r="Y165" s="246">
        <f>全车数据表!AJ166</f>
        <v>6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379</v>
      </c>
      <c r="AD165" s="246">
        <f>全车数据表!AX166</f>
        <v>0</v>
      </c>
      <c r="AE165" s="246">
        <f>全车数据表!AY166</f>
        <v>503</v>
      </c>
      <c r="AF165" s="246" t="str">
        <f>IF(全车数据表!AZ166="","",全车数据表!AZ166)</f>
        <v>级别杯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>
        <f>IF(全车数据表!BR166="","",全车数据表!BR166)</f>
        <v>1</v>
      </c>
      <c r="AJ165" s="246">
        <f>IF(全车数据表!BS166="","",全车数据表!BS166)</f>
        <v>1</v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 t="str">
        <f>IF(全车数据表!CC166="","",全车数据表!CC166)</f>
        <v/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>
        <f>IF(全车数据表!CF166="","",全车数据表!CF166)</f>
        <v>1</v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>
        <f>IF(全车数据表!CI166="","",全车数据表!CI166)</f>
        <v>1</v>
      </c>
      <c r="BA165" s="246" t="str">
        <f>IF(全车数据表!CJ166="","",全车数据表!CJ166)</f>
        <v>迈凯伦</v>
      </c>
      <c r="BB165" s="246">
        <f>IF(全车数据表!AV166="","",全车数据表!AV166)</f>
        <v>12</v>
      </c>
      <c r="BC165" s="246">
        <f>IF(全车数据表!BF166="","",全车数据表!BF166)</f>
        <v>3741</v>
      </c>
      <c r="BD165" s="246">
        <f>IF(全车数据表!BG166="","",全车数据表!BG166)</f>
        <v>366.40000000000003</v>
      </c>
      <c r="BE165" s="246">
        <f>IF(全车数据表!BH166="","",全车数据表!BH166)</f>
        <v>84.7</v>
      </c>
      <c r="BF165" s="246">
        <f>IF(全车数据表!BI166="","",全车数据表!BI166)</f>
        <v>48.44</v>
      </c>
      <c r="BG165" s="246">
        <f>IF(全车数据表!BJ166="","",全车数据表!BJ166)</f>
        <v>63.99</v>
      </c>
    </row>
    <row r="166" spans="1:59">
      <c r="A166" s="246">
        <f>全车数据表!A167</f>
        <v>165</v>
      </c>
      <c r="B166" s="246" t="str">
        <f>全车数据表!B167</f>
        <v>Pagani Zonda HP Barchetta🔑</v>
      </c>
      <c r="C166" s="246" t="str">
        <f>IF(全车数据表!AQ167="","",全车数据表!AQ167)</f>
        <v>Pagani</v>
      </c>
      <c r="D166" s="248" t="str">
        <f>全车数据表!AT167</f>
        <v>barchetta</v>
      </c>
      <c r="E166" s="248" t="str">
        <f>全车数据表!AS167</f>
        <v>3.0</v>
      </c>
      <c r="F166" s="248" t="str">
        <f>全车数据表!C167</f>
        <v>Barchetta</v>
      </c>
      <c r="G166" s="246" t="str">
        <f>全车数据表!D167</f>
        <v>A</v>
      </c>
      <c r="H166" s="246">
        <f>LEN(全车数据表!E167)</f>
        <v>5</v>
      </c>
      <c r="I166" s="246" t="str">
        <f>IF(全车数据表!H167="×",0,全车数据表!H167)</f>
        <v>🔑</v>
      </c>
      <c r="J166" s="246">
        <f>IF(全车数据表!I167="×",0,全车数据表!I167)</f>
        <v>28</v>
      </c>
      <c r="K166" s="246">
        <f>IF(全车数据表!J167="×",0,全车数据表!J167)</f>
        <v>32</v>
      </c>
      <c r="L166" s="246">
        <f>IF(全车数据表!K167="×",0,全车数据表!K167)</f>
        <v>44</v>
      </c>
      <c r="M166" s="246">
        <f>IF(全车数据表!L167="×",0,全车数据表!L167)</f>
        <v>83</v>
      </c>
      <c r="N166" s="246">
        <f>IF(全车数据表!M167="×",0,全车数据表!M167)</f>
        <v>0</v>
      </c>
      <c r="O166" s="246">
        <f>全车数据表!O167</f>
        <v>3678</v>
      </c>
      <c r="P166" s="246">
        <f>全车数据表!P167</f>
        <v>350.1</v>
      </c>
      <c r="Q166" s="246">
        <f>全车数据表!Q167</f>
        <v>79.430000000000007</v>
      </c>
      <c r="R166" s="246">
        <f>全车数据表!R167</f>
        <v>73.540000000000006</v>
      </c>
      <c r="S166" s="246">
        <f>全车数据表!S167</f>
        <v>73.67</v>
      </c>
      <c r="T166" s="246">
        <f>全车数据表!T167</f>
        <v>0</v>
      </c>
      <c r="U166" s="246">
        <f>全车数据表!AH167</f>
        <v>7771800</v>
      </c>
      <c r="V166" s="246">
        <f>全车数据表!AI167</f>
        <v>60000</v>
      </c>
      <c r="W166" s="246">
        <f>全车数据表!AO167</f>
        <v>8160000</v>
      </c>
      <c r="X166" s="246">
        <f>全车数据表!AP167</f>
        <v>15931800</v>
      </c>
      <c r="Y166" s="246">
        <f>全车数据表!AJ167</f>
        <v>6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364</v>
      </c>
      <c r="AD166" s="246">
        <f>全车数据表!AX167</f>
        <v>0</v>
      </c>
      <c r="AE166" s="246">
        <f>全车数据表!AY167</f>
        <v>478</v>
      </c>
      <c r="AF166" s="246" t="str">
        <f>IF(全车数据表!AZ167="","",全车数据表!AZ167)</f>
        <v>大奖赛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>
        <f>IF(全车数据表!CA167="","",全车数据表!CA167)</f>
        <v>1</v>
      </c>
      <c r="AS166" s="246" t="str">
        <f>IF(全车数据表!CB167="","",全车数据表!CB167)</f>
        <v/>
      </c>
      <c r="AT166" s="246">
        <f>IF(全车数据表!CC167="","",全车数据表!CC167)</f>
        <v>1</v>
      </c>
      <c r="AU166" s="246">
        <f>IF(全车数据表!CD167="","",全车数据表!CD167)</f>
        <v>1</v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>无顶</v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帕加尼</v>
      </c>
      <c r="BB166" s="246" t="str">
        <f>IF(全车数据表!AV167="","",全车数据表!AV167)</f>
        <v/>
      </c>
      <c r="BC166" s="246">
        <f>IF(全车数据表!BF167="","",全车数据表!BF167)</f>
        <v>3819</v>
      </c>
      <c r="BD166" s="246">
        <f>IF(全车数据表!BG167="","",全车数据表!BG167)</f>
        <v>351.6</v>
      </c>
      <c r="BE166" s="246">
        <f>IF(全车数据表!BH167="","",全车数据表!BH167)</f>
        <v>80.2</v>
      </c>
      <c r="BF166" s="246">
        <f>IF(全车数据表!BI167="","",全车数据表!BI167)</f>
        <v>76.16</v>
      </c>
      <c r="BG166" s="246">
        <f>IF(全车数据表!BJ167="","",全车数据表!BJ167)</f>
        <v>75.39</v>
      </c>
    </row>
    <row r="167" spans="1:59">
      <c r="A167" s="246">
        <f>全车数据表!A168</f>
        <v>166</v>
      </c>
      <c r="B167" s="246" t="str">
        <f>全车数据表!B168</f>
        <v>Lamborghini Aventador SV Coupe</v>
      </c>
      <c r="C167" s="246" t="str">
        <f>IF(全车数据表!AQ168="","",全车数据表!AQ168)</f>
        <v>Lamborghini</v>
      </c>
      <c r="D167" s="248" t="str">
        <f>全车数据表!AT168</f>
        <v>sv</v>
      </c>
      <c r="E167" s="248" t="str">
        <f>全车数据表!AS168</f>
        <v>1.0</v>
      </c>
      <c r="F167" s="248" t="str">
        <f>全车数据表!C168</f>
        <v>SV</v>
      </c>
      <c r="G167" s="246" t="str">
        <f>全车数据表!D168</f>
        <v>A</v>
      </c>
      <c r="H167" s="246">
        <f>LEN(全车数据表!E168)</f>
        <v>5</v>
      </c>
      <c r="I167" s="246">
        <f>IF(全车数据表!H168="×",0,全车数据表!H168)</f>
        <v>35</v>
      </c>
      <c r="J167" s="246">
        <f>IF(全车数据表!I168="×",0,全车数据表!I168)</f>
        <v>12</v>
      </c>
      <c r="K167" s="246">
        <f>IF(全车数据表!J168="×",0,全车数据表!J168)</f>
        <v>15</v>
      </c>
      <c r="L167" s="246">
        <f>IF(全车数据表!K168="×",0,全车数据表!K168)</f>
        <v>24</v>
      </c>
      <c r="M167" s="246">
        <f>IF(全车数据表!L168="×",0,全车数据表!L168)</f>
        <v>36</v>
      </c>
      <c r="N167" s="246">
        <f>IF(全车数据表!M168="×",0,全车数据表!M168)</f>
        <v>0</v>
      </c>
      <c r="O167" s="246">
        <f>全车数据表!O168</f>
        <v>3763</v>
      </c>
      <c r="P167" s="246">
        <f>全车数据表!P168</f>
        <v>367.9</v>
      </c>
      <c r="Q167" s="246">
        <f>全车数据表!Q168</f>
        <v>80.83</v>
      </c>
      <c r="R167" s="246">
        <f>全车数据表!R168</f>
        <v>50.15</v>
      </c>
      <c r="S167" s="246">
        <f>全车数据表!S168</f>
        <v>70.599999999999994</v>
      </c>
      <c r="T167" s="246">
        <f>全车数据表!T168</f>
        <v>7.2329999999999997</v>
      </c>
      <c r="U167" s="246">
        <f>全车数据表!AH168</f>
        <v>3466240</v>
      </c>
      <c r="V167" s="246">
        <f>全车数据表!AI168</f>
        <v>30000</v>
      </c>
      <c r="W167" s="246">
        <f>全车数据表!AO168</f>
        <v>4080000</v>
      </c>
      <c r="X167" s="246">
        <f>全车数据表!AP168</f>
        <v>7546240</v>
      </c>
      <c r="Y167" s="246">
        <f>全车数据表!AJ168</f>
        <v>6</v>
      </c>
      <c r="Z167" s="246">
        <f>全车数据表!AL168</f>
        <v>5</v>
      </c>
      <c r="AA167" s="246">
        <f>IF(全车数据表!AN168="×",0,全车数据表!AN168)</f>
        <v>3</v>
      </c>
      <c r="AB167" s="248" t="str">
        <f>全车数据表!AU168</f>
        <v>epic</v>
      </c>
      <c r="AC167" s="246">
        <f>全车数据表!AW168</f>
        <v>382</v>
      </c>
      <c r="AD167" s="246">
        <f>全车数据表!AX168</f>
        <v>0</v>
      </c>
      <c r="AE167" s="246">
        <f>全车数据表!AY168</f>
        <v>509</v>
      </c>
      <c r="AF167" s="246" t="str">
        <f>IF(全车数据表!AZ168="","",全车数据表!AZ168)</f>
        <v>级别杯</v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>
        <f>IF(全车数据表!BR168="","",全车数据表!BR168)</f>
        <v>1</v>
      </c>
      <c r="AJ167" s="246">
        <f>IF(全车数据表!BS168="","",全车数据表!BS168)</f>
        <v>1</v>
      </c>
      <c r="AK167" s="246" t="str">
        <f>IF(全车数据表!BT168="","",全车数据表!BT168)</f>
        <v/>
      </c>
      <c r="AL167" s="246">
        <f>IF(全车数据表!BU168="","",全车数据表!BU168)</f>
        <v>1</v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>
        <f>IF(全车数据表!CF168="","",全车数据表!CF168)</f>
        <v>1</v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>
        <f>IF(全车数据表!CI168="","",全车数据表!CI168)</f>
        <v>1</v>
      </c>
      <c r="BA167" s="246" t="str">
        <f>IF(全车数据表!CJ168="","",全车数据表!CJ168)</f>
        <v>兰博基尼 大牛 埃文塔多</v>
      </c>
      <c r="BB167" s="246">
        <f>IF(全车数据表!AV168="","",全车数据表!AV168)</f>
        <v>12</v>
      </c>
      <c r="BC167" s="246">
        <f>IF(全车数据表!BF168="","",全车数据表!BF168)</f>
        <v>3906</v>
      </c>
      <c r="BD167" s="246">
        <f>IF(全车数据表!BG168="","",全车数据表!BG168)</f>
        <v>370.09999999999997</v>
      </c>
      <c r="BE167" s="246">
        <f>IF(全车数据表!BH168="","",全车数据表!BH168)</f>
        <v>81.55</v>
      </c>
      <c r="BF167" s="246">
        <f>IF(全车数据表!BI168="","",全车数据表!BI168)</f>
        <v>51.19</v>
      </c>
      <c r="BG167" s="246">
        <f>IF(全车数据表!BJ168="","",全车数据表!BJ168)</f>
        <v>71.89</v>
      </c>
    </row>
    <row r="168" spans="1:59">
      <c r="A168" s="246">
        <f>全车数据表!A169</f>
        <v>167</v>
      </c>
      <c r="B168" s="246" t="str">
        <f>全车数据表!B169</f>
        <v>Mcmurtry Speirling</v>
      </c>
      <c r="C168" s="246" t="str">
        <f>IF(全车数据表!AQ169="","",全车数据表!AQ169)</f>
        <v>Mcmurtry</v>
      </c>
      <c r="D168" s="248" t="str">
        <f>全车数据表!AT169</f>
        <v>speirling</v>
      </c>
      <c r="E168" s="248" t="str">
        <f>全车数据表!AS169</f>
        <v>4.7</v>
      </c>
      <c r="F168" s="248" t="str">
        <f>全车数据表!C169</f>
        <v>Speirling</v>
      </c>
      <c r="G168" s="246" t="str">
        <f>全车数据表!D169</f>
        <v>A</v>
      </c>
      <c r="H168" s="246">
        <f>LEN(全车数据表!E169)</f>
        <v>5</v>
      </c>
      <c r="I168" s="246">
        <f>IF(全车数据表!H169="×",0,全车数据表!H169)</f>
        <v>50</v>
      </c>
      <c r="J168" s="246">
        <f>IF(全车数据表!I169="×",0,全车数据表!I169)</f>
        <v>23</v>
      </c>
      <c r="K168" s="246">
        <f>IF(全车数据表!J169="×",0,全车数据表!J169)</f>
        <v>27</v>
      </c>
      <c r="L168" s="246">
        <f>IF(全车数据表!K169="×",0,全车数据表!K169)</f>
        <v>36</v>
      </c>
      <c r="M168" s="246">
        <f>IF(全车数据表!L169="×",0,全车数据表!L169)</f>
        <v>51</v>
      </c>
      <c r="N168" s="246">
        <f>IF(全车数据表!M169="×",0,全车数据表!M169)</f>
        <v>0</v>
      </c>
      <c r="O168" s="246">
        <f>全车数据表!O169</f>
        <v>3789</v>
      </c>
      <c r="P168" s="246">
        <f>全车数据表!P169</f>
        <v>331.7</v>
      </c>
      <c r="Q168" s="246">
        <f>全车数据表!Q169</f>
        <v>90.52</v>
      </c>
      <c r="R168" s="246">
        <f>全车数据表!R169</f>
        <v>80.62</v>
      </c>
      <c r="S168" s="246">
        <f>全车数据表!S169</f>
        <v>61.7</v>
      </c>
      <c r="T168" s="246">
        <f>全车数据表!T169</f>
        <v>0</v>
      </c>
      <c r="U168" s="246">
        <f>全车数据表!AH169</f>
        <v>7771800</v>
      </c>
      <c r="V168" s="246">
        <f>全车数据表!AI169</f>
        <v>60000</v>
      </c>
      <c r="W168" s="246">
        <f>全车数据表!AO169</f>
        <v>8160000</v>
      </c>
      <c r="X168" s="246">
        <f>全车数据表!AP169</f>
        <v>15931800</v>
      </c>
      <c r="Y168" s="246">
        <f>全车数据表!AJ169</f>
        <v>6</v>
      </c>
      <c r="Z168" s="246">
        <f>全车数据表!AL169</f>
        <v>5</v>
      </c>
      <c r="AA168" s="246">
        <f>IF(全车数据表!AN169="×",0,全车数据表!AN169)</f>
        <v>3</v>
      </c>
      <c r="AB168" s="248" t="str">
        <f>全车数据表!AU169</f>
        <v>epic</v>
      </c>
      <c r="AC168" s="246">
        <f>全车数据表!AW169</f>
        <v>0</v>
      </c>
      <c r="AD168" s="246">
        <f>全车数据表!AX169</f>
        <v>0</v>
      </c>
      <c r="AE168" s="246">
        <f>全车数据表!AY169</f>
        <v>0</v>
      </c>
      <c r="AF168" s="246" t="str">
        <f>IF(全车数据表!AZ169="","",全车数据表!AZ169)</f>
        <v>惊艳亮相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>
        <f>IF(全车数据表!BW169="","",全车数据表!BW169)</f>
        <v>1</v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/>
      </c>
      <c r="BA168" s="246" t="str">
        <f>IF(全车数据表!CJ169="","",全车数据表!CJ169)</f>
        <v/>
      </c>
      <c r="BB168" s="246" t="str">
        <f>IF(全车数据表!AV169="","",全车数据表!AV169)</f>
        <v/>
      </c>
      <c r="BC168" s="246">
        <f>IF(全车数据表!BF169="","",全车数据表!BF169)</f>
        <v>3931</v>
      </c>
      <c r="BD168" s="246">
        <f>IF(全车数据表!BG169="","",全车数据表!BG169)</f>
        <v>333.1</v>
      </c>
      <c r="BE168" s="246">
        <f>IF(全车数据表!BH169="","",全车数据表!BH169)</f>
        <v>91</v>
      </c>
      <c r="BF168" s="246">
        <f>IF(全车数据表!BI169="","",全车数据表!BI169)</f>
        <v>84.33</v>
      </c>
      <c r="BG168" s="246">
        <f>IF(全车数据表!BJ169="","",全车数据表!BJ169)</f>
        <v>64.66</v>
      </c>
    </row>
    <row r="169" spans="1:59">
      <c r="A169" s="246">
        <f>全车数据表!A170</f>
        <v>168</v>
      </c>
      <c r="B169" s="246" t="str">
        <f>全车数据表!B170</f>
        <v>Ferrari 812 SuperFast</v>
      </c>
      <c r="C169" s="246" t="str">
        <f>IF(全车数据表!AQ170="","",全车数据表!AQ170)</f>
        <v>Ferrari</v>
      </c>
      <c r="D169" s="248" t="str">
        <f>全车数据表!AT170</f>
        <v>812</v>
      </c>
      <c r="E169" s="248" t="str">
        <f>全车数据表!AS170</f>
        <v>1.6</v>
      </c>
      <c r="F169" s="248">
        <f>全车数据表!C170</f>
        <v>812</v>
      </c>
      <c r="G169" s="246" t="str">
        <f>全车数据表!D170</f>
        <v>A</v>
      </c>
      <c r="H169" s="246">
        <f>LEN(全车数据表!E170)</f>
        <v>5</v>
      </c>
      <c r="I169" s="246">
        <f>IF(全车数据表!H170="×",0,全车数据表!H170)</f>
        <v>50</v>
      </c>
      <c r="J169" s="246">
        <f>IF(全车数据表!I170="×",0,全车数据表!I170)</f>
        <v>23</v>
      </c>
      <c r="K169" s="246">
        <f>IF(全车数据表!J170="×",0,全车数据表!J170)</f>
        <v>27</v>
      </c>
      <c r="L169" s="246">
        <f>IF(全车数据表!K170="×",0,全车数据表!K170)</f>
        <v>36</v>
      </c>
      <c r="M169" s="246">
        <f>IF(全车数据表!L170="×",0,全车数据表!L170)</f>
        <v>51</v>
      </c>
      <c r="N169" s="246">
        <f>IF(全车数据表!M170="×",0,全车数据表!M170)</f>
        <v>0</v>
      </c>
      <c r="O169" s="246">
        <f>全车数据表!O170</f>
        <v>3827</v>
      </c>
      <c r="P169" s="246">
        <f>全车数据表!P170</f>
        <v>353.6</v>
      </c>
      <c r="Q169" s="246">
        <f>全车数据表!Q170</f>
        <v>81.13</v>
      </c>
      <c r="R169" s="246">
        <f>全车数据表!R170</f>
        <v>63.17</v>
      </c>
      <c r="S169" s="246">
        <f>全车数据表!S170</f>
        <v>74.33</v>
      </c>
      <c r="T169" s="246">
        <f>全车数据表!T170</f>
        <v>8.1999999999999993</v>
      </c>
      <c r="U169" s="246">
        <f>全车数据表!AH170</f>
        <v>7771800</v>
      </c>
      <c r="V169" s="246">
        <f>全车数据表!AI170</f>
        <v>60000</v>
      </c>
      <c r="W169" s="246">
        <f>全车数据表!AO170</f>
        <v>8160000</v>
      </c>
      <c r="X169" s="246">
        <f>全车数据表!AP170</f>
        <v>15931800</v>
      </c>
      <c r="Y169" s="246">
        <f>全车数据表!AJ170</f>
        <v>6</v>
      </c>
      <c r="Z169" s="246">
        <f>全车数据表!AL170</f>
        <v>5</v>
      </c>
      <c r="AA169" s="246">
        <f>IF(全车数据表!AN170="×",0,全车数据表!AN170)</f>
        <v>3</v>
      </c>
      <c r="AB169" s="248" t="str">
        <f>全车数据表!AU170</f>
        <v>epic</v>
      </c>
      <c r="AC169" s="246">
        <f>全车数据表!AW170</f>
        <v>368</v>
      </c>
      <c r="AD169" s="246">
        <f>全车数据表!AX170</f>
        <v>0</v>
      </c>
      <c r="AE169" s="246">
        <f>全车数据表!AY170</f>
        <v>484</v>
      </c>
      <c r="AF169" s="246" t="str">
        <f>IF(全车数据表!AZ170="","",全车数据表!AZ170)</f>
        <v>红币商店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>
        <f>IF(全车数据表!BS170="","",全车数据表!BS170)</f>
        <v>1</v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>
        <f>IF(全车数据表!CI170="","",全车数据表!CI170)</f>
        <v>1</v>
      </c>
      <c r="BA169" s="246" t="str">
        <f>IF(全车数据表!CJ170="","",全车数据表!CJ170)</f>
        <v>法拉利 超快 超级快 超速</v>
      </c>
      <c r="BB169" s="246">
        <f>IF(全车数据表!AV170="","",全车数据表!AV170)</f>
        <v>28</v>
      </c>
      <c r="BC169" s="246" t="str">
        <f>IF(全车数据表!BF170="","",全车数据表!BF170)</f>
        <v/>
      </c>
      <c r="BD169" s="246" t="str">
        <f>IF(全车数据表!BG170="","",全车数据表!BG170)</f>
        <v/>
      </c>
      <c r="BE169" s="246" t="str">
        <f>IF(全车数据表!BH170="","",全车数据表!BH170)</f>
        <v/>
      </c>
      <c r="BF169" s="246" t="str">
        <f>IF(全车数据表!BI170="","",全车数据表!BI170)</f>
        <v/>
      </c>
      <c r="BG169" s="246" t="str">
        <f>IF(全车数据表!BJ170="","",全车数据表!BJ170)</f>
        <v/>
      </c>
    </row>
    <row r="170" spans="1:59">
      <c r="A170" s="246">
        <f>全车数据表!A171</f>
        <v>169</v>
      </c>
      <c r="B170" s="246" t="str">
        <f>全车数据表!B171</f>
        <v>LEGO Technic Mclaren Senna GTR™🔑</v>
      </c>
      <c r="C170" s="246" t="str">
        <f>IF(全车数据表!AQ171="","",全车数据表!AQ171)</f>
        <v>LEGO Technic</v>
      </c>
      <c r="D170" s="248" t="str">
        <f>全车数据表!AT171</f>
        <v>legosennagtr</v>
      </c>
      <c r="E170" s="248" t="str">
        <f>全车数据表!AS171</f>
        <v>3.1</v>
      </c>
      <c r="F170" s="248" t="str">
        <f>全车数据表!C171</f>
        <v>乐高塞纳GTR</v>
      </c>
      <c r="G170" s="246" t="str">
        <f>全车数据表!D171</f>
        <v>A</v>
      </c>
      <c r="H170" s="246">
        <f>LEN(全车数据表!E171)</f>
        <v>5</v>
      </c>
      <c r="I170" s="246" t="str">
        <f>IF(全车数据表!H171="×",0,全车数据表!H171)</f>
        <v>🔑</v>
      </c>
      <c r="J170" s="246">
        <f>IF(全车数据表!I171="×",0,全车数据表!I171)</f>
        <v>28</v>
      </c>
      <c r="K170" s="246">
        <f>IF(全车数据表!J171="×",0,全车数据表!J171)</f>
        <v>32</v>
      </c>
      <c r="L170" s="246">
        <f>IF(全车数据表!K171="×",0,全车数据表!K171)</f>
        <v>44</v>
      </c>
      <c r="M170" s="246">
        <f>IF(全车数据表!L171="×",0,全车数据表!L171)</f>
        <v>83</v>
      </c>
      <c r="N170" s="246">
        <f>IF(全车数据表!M171="×",0,全车数据表!M171)</f>
        <v>0</v>
      </c>
      <c r="O170" s="246">
        <f>全车数据表!O171</f>
        <v>3846</v>
      </c>
      <c r="P170" s="246">
        <f>全车数据表!P171</f>
        <v>349.8</v>
      </c>
      <c r="Q170" s="246">
        <f>全车数据表!Q171</f>
        <v>82.43</v>
      </c>
      <c r="R170" s="246">
        <f>全车数据表!R171</f>
        <v>79.319999999999993</v>
      </c>
      <c r="S170" s="246">
        <f>全车数据表!S171</f>
        <v>65.28</v>
      </c>
      <c r="T170" s="246">
        <f>全车数据表!T171</f>
        <v>0</v>
      </c>
      <c r="U170" s="246">
        <f>全车数据表!AH171</f>
        <v>0</v>
      </c>
      <c r="V170" s="246">
        <f>全车数据表!AI171</f>
        <v>0</v>
      </c>
      <c r="W170" s="246">
        <f>全车数据表!AO171</f>
        <v>0</v>
      </c>
      <c r="X170" s="246">
        <f>全车数据表!AP171</f>
        <v>0</v>
      </c>
      <c r="Y170" s="246">
        <f>全车数据表!AJ171</f>
        <v>6</v>
      </c>
      <c r="Z170" s="246">
        <f>全车数据表!AL171</f>
        <v>5</v>
      </c>
      <c r="AA170" s="246">
        <f>IF(全车数据表!AN171="×",0,全车数据表!AN171)</f>
        <v>3</v>
      </c>
      <c r="AB170" s="248" t="str">
        <f>全车数据表!AU171</f>
        <v>epic</v>
      </c>
      <c r="AC170" s="246">
        <f>全车数据表!AW171</f>
        <v>364</v>
      </c>
      <c r="AD170" s="246">
        <f>全车数据表!AX171</f>
        <v>0</v>
      </c>
      <c r="AE170" s="246">
        <f>全车数据表!AY171</f>
        <v>477</v>
      </c>
      <c r="AF170" s="246" t="str">
        <f>IF(全车数据表!AZ171="","",全车数据表!AZ171)</f>
        <v>大奖赛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>
        <f>IF(全车数据表!CA171="","",全车数据表!CA171)</f>
        <v>1</v>
      </c>
      <c r="AS170" s="246" t="str">
        <f>IF(全车数据表!CB171="","",全车数据表!CB171)</f>
        <v/>
      </c>
      <c r="AT170" s="246">
        <f>IF(全车数据表!CC171="","",全车数据表!CC171)</f>
        <v>1</v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 t="str">
        <f>IF(全车数据表!CI171="","",全车数据表!CI171)</f>
        <v/>
      </c>
      <c r="BA170" s="246" t="str">
        <f>IF(全车数据表!CJ171="","",全车数据表!CJ171)</f>
        <v>乐高塞纳</v>
      </c>
      <c r="BB170" s="246" t="str">
        <f>IF(全车数据表!AV171="","",全车数据表!AV171)</f>
        <v/>
      </c>
      <c r="BC170" s="246" t="str">
        <f>IF(全车数据表!BF171="","",全车数据表!BF171)</f>
        <v/>
      </c>
      <c r="BD170" s="246" t="str">
        <f>IF(全车数据表!BG171="","",全车数据表!BG171)</f>
        <v/>
      </c>
      <c r="BE170" s="246" t="str">
        <f>IF(全车数据表!BH171="","",全车数据表!BH171)</f>
        <v/>
      </c>
      <c r="BF170" s="246" t="str">
        <f>IF(全车数据表!BI171="","",全车数据表!BI171)</f>
        <v/>
      </c>
      <c r="BG170" s="246" t="str">
        <f>IF(全车数据表!BJ171="","",全车数据表!BJ171)</f>
        <v/>
      </c>
    </row>
    <row r="171" spans="1:59">
      <c r="A171" s="246">
        <f>全车数据表!A172</f>
        <v>170</v>
      </c>
      <c r="B171" s="246" t="str">
        <f>全车数据表!B172</f>
        <v>Chevrolet Corvette ZR1</v>
      </c>
      <c r="C171" s="246" t="str">
        <f>IF(全车数据表!AQ172="","",全车数据表!AQ172)</f>
        <v>Chevrolet Corvette</v>
      </c>
      <c r="D171" s="248" t="str">
        <f>全车数据表!AT172</f>
        <v>zr1</v>
      </c>
      <c r="E171" s="248" t="str">
        <f>全车数据表!AS172</f>
        <v>1.9</v>
      </c>
      <c r="F171" s="248" t="str">
        <f>全车数据表!C172</f>
        <v>大五菱</v>
      </c>
      <c r="G171" s="246" t="str">
        <f>全车数据表!D172</f>
        <v>A</v>
      </c>
      <c r="H171" s="246">
        <f>LEN(全车数据表!E172)</f>
        <v>5</v>
      </c>
      <c r="I171" s="246">
        <f>IF(全车数据表!H172="×",0,全车数据表!H172)</f>
        <v>50</v>
      </c>
      <c r="J171" s="246">
        <f>IF(全车数据表!I172="×",0,全车数据表!I172)</f>
        <v>23</v>
      </c>
      <c r="K171" s="246">
        <f>IF(全车数据表!J172="×",0,全车数据表!J172)</f>
        <v>27</v>
      </c>
      <c r="L171" s="246">
        <f>IF(全车数据表!K172="×",0,全车数据表!K172)</f>
        <v>36</v>
      </c>
      <c r="M171" s="246">
        <f>IF(全车数据表!L172="×",0,全车数据表!L172)</f>
        <v>51</v>
      </c>
      <c r="N171" s="246">
        <f>IF(全车数据表!M172="×",0,全车数据表!M172)</f>
        <v>0</v>
      </c>
      <c r="O171" s="246">
        <f>全车数据表!O172</f>
        <v>3876</v>
      </c>
      <c r="P171" s="246">
        <f>全车数据表!P172</f>
        <v>355.4</v>
      </c>
      <c r="Q171" s="246">
        <f>全车数据表!Q172</f>
        <v>82.03</v>
      </c>
      <c r="R171" s="246">
        <f>全车数据表!R172</f>
        <v>60.09</v>
      </c>
      <c r="S171" s="246">
        <f>全车数据表!S172</f>
        <v>76.33</v>
      </c>
      <c r="T171" s="246">
        <f>全车数据表!T172</f>
        <v>8.8000000000000007</v>
      </c>
      <c r="U171" s="246">
        <f>全车数据表!AH172</f>
        <v>7771800</v>
      </c>
      <c r="V171" s="246">
        <f>全车数据表!AI172</f>
        <v>60000</v>
      </c>
      <c r="W171" s="246">
        <f>全车数据表!AO172</f>
        <v>8160000</v>
      </c>
      <c r="X171" s="246">
        <f>全车数据表!AP172</f>
        <v>15931800</v>
      </c>
      <c r="Y171" s="246">
        <f>全车数据表!AJ172</f>
        <v>6</v>
      </c>
      <c r="Z171" s="246">
        <f>全车数据表!AL172</f>
        <v>5</v>
      </c>
      <c r="AA171" s="246">
        <f>IF(全车数据表!AN172="×",0,全车数据表!AN172)</f>
        <v>3</v>
      </c>
      <c r="AB171" s="248" t="str">
        <f>全车数据表!AU172</f>
        <v>epic</v>
      </c>
      <c r="AC171" s="246">
        <f>全车数据表!AW172</f>
        <v>370</v>
      </c>
      <c r="AD171" s="246">
        <f>全车数据表!AX172</f>
        <v>0</v>
      </c>
      <c r="AE171" s="246">
        <f>全车数据表!AY172</f>
        <v>487</v>
      </c>
      <c r="AF171" s="246" t="str">
        <f>IF(全车数据表!AZ172="","",全车数据表!AZ172)</f>
        <v>多人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>
        <f>IF(全车数据表!BX172="","",全车数据表!BX172)</f>
        <v>1</v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 t="str">
        <f>IF(全车数据表!CI172="","",全车数据表!CI172)</f>
        <v/>
      </c>
      <c r="BA171" s="246" t="str">
        <f>IF(全车数据表!CJ172="","",全车数据表!CJ172)</f>
        <v>雪佛兰 克尔维特</v>
      </c>
      <c r="BB171" s="246" t="str">
        <f>IF(全车数据表!AV172="","",全车数据表!AV172)</f>
        <v/>
      </c>
      <c r="BC171" s="246">
        <f>IF(全车数据表!BF172="","",全车数据表!BF172)</f>
        <v>4020</v>
      </c>
      <c r="BD171" s="246">
        <f>IF(全车数据表!BG172="","",全车数据表!BG172)</f>
        <v>357.09999999999997</v>
      </c>
      <c r="BE171" s="246">
        <f>IF(全车数据表!BH172="","",全车数据表!BH172)</f>
        <v>82.9</v>
      </c>
      <c r="BF171" s="246">
        <f>IF(全车数据表!BI172="","",全车数据表!BI172)</f>
        <v>61.510000000000005</v>
      </c>
      <c r="BG171" s="246">
        <f>IF(全车数据表!BJ172="","",全车数据表!BJ172)</f>
        <v>78.319999999999993</v>
      </c>
    </row>
    <row r="172" spans="1:59">
      <c r="A172" s="246">
        <f>全车数据表!A173</f>
        <v>171</v>
      </c>
      <c r="B172" s="246" t="str">
        <f>全车数据表!B173</f>
        <v>Jaguar C-X75</v>
      </c>
      <c r="C172" s="246" t="str">
        <f>IF(全车数据表!AQ173="","",全车数据表!AQ173)</f>
        <v>Jaguar</v>
      </c>
      <c r="D172" s="248" t="str">
        <f>全车数据表!AT173</f>
        <v>c-x75</v>
      </c>
      <c r="E172" s="248" t="str">
        <f>全车数据表!AS173</f>
        <v>2.4</v>
      </c>
      <c r="F172" s="248" t="str">
        <f>全车数据表!C173</f>
        <v>大捷豹</v>
      </c>
      <c r="G172" s="246" t="str">
        <f>全车数据表!D173</f>
        <v>A</v>
      </c>
      <c r="H172" s="246">
        <f>LEN(全车数据表!E173)</f>
        <v>5</v>
      </c>
      <c r="I172" s="246">
        <f>IF(全车数据表!H173="×",0,全车数据表!H173)</f>
        <v>50</v>
      </c>
      <c r="J172" s="246">
        <f>IF(全车数据表!I173="×",0,全车数据表!I173)</f>
        <v>23</v>
      </c>
      <c r="K172" s="246">
        <f>IF(全车数据表!J173="×",0,全车数据表!J173)</f>
        <v>27</v>
      </c>
      <c r="L172" s="246">
        <f>IF(全车数据表!K173="×",0,全车数据表!K173)</f>
        <v>36</v>
      </c>
      <c r="M172" s="246">
        <f>IF(全车数据表!L173="×",0,全车数据表!L173)</f>
        <v>51</v>
      </c>
      <c r="N172" s="246">
        <f>IF(全车数据表!M173="×",0,全车数据表!M173)</f>
        <v>0</v>
      </c>
      <c r="O172" s="246">
        <f>全车数据表!O173</f>
        <v>3898</v>
      </c>
      <c r="P172" s="246">
        <f>全车数据表!P173</f>
        <v>369.2</v>
      </c>
      <c r="Q172" s="246">
        <f>全车数据表!Q173</f>
        <v>75.540000000000006</v>
      </c>
      <c r="R172" s="246">
        <f>全车数据表!R173</f>
        <v>73.17</v>
      </c>
      <c r="S172" s="246">
        <f>全车数据表!S173</f>
        <v>74.12</v>
      </c>
      <c r="T172" s="246">
        <f>全车数据表!T173</f>
        <v>7.87</v>
      </c>
      <c r="U172" s="246">
        <f>全车数据表!AH173</f>
        <v>7771800</v>
      </c>
      <c r="V172" s="246">
        <f>全车数据表!AI173</f>
        <v>60000</v>
      </c>
      <c r="W172" s="246">
        <f>全车数据表!AO173</f>
        <v>8160000</v>
      </c>
      <c r="X172" s="246">
        <f>全车数据表!AP173</f>
        <v>15931800</v>
      </c>
      <c r="Y172" s="246">
        <f>全车数据表!AJ173</f>
        <v>6</v>
      </c>
      <c r="Z172" s="246">
        <f>全车数据表!AL173</f>
        <v>5</v>
      </c>
      <c r="AA172" s="246">
        <f>IF(全车数据表!AN173="×",0,全车数据表!AN173)</f>
        <v>3</v>
      </c>
      <c r="AB172" s="248" t="str">
        <f>全车数据表!AU173</f>
        <v>epic</v>
      </c>
      <c r="AC172" s="246">
        <f>全车数据表!AW173</f>
        <v>383</v>
      </c>
      <c r="AD172" s="246">
        <f>全车数据表!AX173</f>
        <v>0</v>
      </c>
      <c r="AE172" s="246">
        <f>全车数据表!AY173</f>
        <v>510</v>
      </c>
      <c r="AF172" s="246" t="str">
        <f>IF(全车数据表!AZ173="","",全车数据表!AZ173)</f>
        <v>惊艳亮相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 t="str">
        <f>IF(全车数据表!BV173="","",全车数据表!BV173)</f>
        <v/>
      </c>
      <c r="AN172" s="246">
        <f>IF(全车数据表!BW173="","",全车数据表!BW173)</f>
        <v>1</v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大捷豹</v>
      </c>
      <c r="BB172" s="246">
        <f>IF(全车数据表!AV173="","",全车数据表!AV173)</f>
        <v>50</v>
      </c>
      <c r="BC172" s="246">
        <f>IF(全车数据表!BF173="","",全车数据表!BF173)</f>
        <v>4043</v>
      </c>
      <c r="BD172" s="246">
        <f>IF(全车数据表!BG173="","",全车数据表!BG173)</f>
        <v>371</v>
      </c>
      <c r="BE172" s="246">
        <f>IF(全车数据表!BH173="","",全车数据表!BH173)</f>
        <v>76.600000000000009</v>
      </c>
      <c r="BF172" s="246">
        <f>IF(全车数据表!BI173="","",全车数据表!BI173)</f>
        <v>75.08</v>
      </c>
      <c r="BG172" s="246">
        <f>IF(全车数据表!BJ173="","",全车数据表!BJ173)</f>
        <v>76.14</v>
      </c>
    </row>
    <row r="173" spans="1:59">
      <c r="A173" s="246">
        <f>全车数据表!A174</f>
        <v>172</v>
      </c>
      <c r="B173" s="246" t="str">
        <f>全车数据表!B174</f>
        <v>VLF Force 1 V10</v>
      </c>
      <c r="C173" s="246" t="str">
        <f>IF(全车数据表!AQ174="","",全车数据表!AQ174)</f>
        <v>VLF</v>
      </c>
      <c r="D173" s="248" t="str">
        <f>全车数据表!AT174</f>
        <v>1v10</v>
      </c>
      <c r="E173" s="248" t="str">
        <f>全车数据表!AS174</f>
        <v>1.0</v>
      </c>
      <c r="F173" s="248" t="str">
        <f>全车数据表!C174</f>
        <v>VLF</v>
      </c>
      <c r="G173" s="246" t="str">
        <f>全车数据表!D174</f>
        <v>A</v>
      </c>
      <c r="H173" s="246">
        <f>LEN(全车数据表!E174)</f>
        <v>5</v>
      </c>
      <c r="I173" s="246">
        <f>IF(全车数据表!H174="×",0,全车数据表!H174)</f>
        <v>45</v>
      </c>
      <c r="J173" s="246">
        <f>IF(全车数据表!I174="×",0,全车数据表!I174)</f>
        <v>12</v>
      </c>
      <c r="K173" s="246">
        <f>IF(全车数据表!J174="×",0,全车数据表!J174)</f>
        <v>15</v>
      </c>
      <c r="L173" s="246">
        <f>IF(全车数据表!K174="×",0,全车数据表!K174)</f>
        <v>24</v>
      </c>
      <c r="M173" s="246">
        <f>IF(全车数据表!L174="×",0,全车数据表!L174)</f>
        <v>36</v>
      </c>
      <c r="N173" s="246">
        <f>IF(全车数据表!M174="×",0,全车数据表!M174)</f>
        <v>0</v>
      </c>
      <c r="O173" s="246">
        <f>全车数据表!O174</f>
        <v>3929</v>
      </c>
      <c r="P173" s="246">
        <f>全车数据表!P174</f>
        <v>368.8</v>
      </c>
      <c r="Q173" s="246">
        <f>全车数据表!Q174</f>
        <v>80.33</v>
      </c>
      <c r="R173" s="246">
        <f>全车数据表!R174</f>
        <v>54.68</v>
      </c>
      <c r="S173" s="246">
        <f>全车数据表!S174</f>
        <v>74.63</v>
      </c>
      <c r="T173" s="246">
        <f>全车数据表!T174</f>
        <v>7.9500000000000011</v>
      </c>
      <c r="U173" s="246">
        <f>全车数据表!AH174</f>
        <v>3466240</v>
      </c>
      <c r="V173" s="246">
        <f>全车数据表!AI174</f>
        <v>30000</v>
      </c>
      <c r="W173" s="246">
        <f>全车数据表!AO174</f>
        <v>4080000</v>
      </c>
      <c r="X173" s="246">
        <f>全车数据表!AP174</f>
        <v>7546240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3</v>
      </c>
      <c r="AB173" s="248" t="str">
        <f>全车数据表!AU174</f>
        <v>epic</v>
      </c>
      <c r="AC173" s="246">
        <f>全车数据表!AW174</f>
        <v>384</v>
      </c>
      <c r="AD173" s="246">
        <f>全车数据表!AX174</f>
        <v>0</v>
      </c>
      <c r="AE173" s="246">
        <f>全车数据表!AY174</f>
        <v>512</v>
      </c>
      <c r="AF173" s="246" t="str">
        <f>IF(全车数据表!AZ174="","",全车数据表!AZ174)</f>
        <v>独家赛事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 t="str">
        <f>IF(全车数据表!BR174="","",全车数据表!BR174)</f>
        <v/>
      </c>
      <c r="AJ173" s="246" t="str">
        <f>IF(全车数据表!BS174="","",全车数据表!BS174)</f>
        <v/>
      </c>
      <c r="AK173" s="246">
        <f>IF(全车数据表!BT174="","",全车数据表!BT174)</f>
        <v>1</v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 t="str">
        <f>IF(全车数据表!CI174="","",全车数据表!CI174)</f>
        <v/>
      </c>
      <c r="BA173" s="246" t="str">
        <f>IF(全车数据表!CJ174="","",全车数据表!CJ174)</f>
        <v>叶问 甄子丹 1v10</v>
      </c>
      <c r="BB173" s="246" t="str">
        <f>IF(全车数据表!AV174="","",全车数据表!AV174)</f>
        <v/>
      </c>
      <c r="BC173" s="246">
        <f>IF(全车数据表!BF174="","",全车数据表!BF174)</f>
        <v>4076</v>
      </c>
      <c r="BD173" s="246">
        <f>IF(全车数据表!BG174="","",全车数据表!BG174)</f>
        <v>371</v>
      </c>
      <c r="BE173" s="246">
        <f>IF(全车数据表!BH174="","",全车数据表!BH174)</f>
        <v>81.099999999999994</v>
      </c>
      <c r="BF173" s="246">
        <f>IF(全车数据表!BI174="","",全车数据表!BI174)</f>
        <v>56.07</v>
      </c>
      <c r="BG173" s="246">
        <f>IF(全车数据表!BJ174="","",全车数据表!BJ174)</f>
        <v>76.28</v>
      </c>
    </row>
    <row r="174" spans="1:59">
      <c r="A174" s="246">
        <f>全车数据表!A175</f>
        <v>173</v>
      </c>
      <c r="B174" s="246" t="str">
        <f>全车数据表!B175</f>
        <v>Ford GT Frankie Edition</v>
      </c>
      <c r="C174" s="246" t="str">
        <f>IF(全车数据表!AQ175="","",全车数据表!AQ175)</f>
        <v>Ford</v>
      </c>
      <c r="D174" s="248" t="str">
        <f>全车数据表!AT175</f>
        <v>gtfe</v>
      </c>
      <c r="E174" s="248" t="str">
        <f>全车数据表!AS175</f>
        <v>24.0</v>
      </c>
      <c r="F174" s="248" t="str">
        <f>全车数据表!C175</f>
        <v>GTFE</v>
      </c>
      <c r="G174" s="246" t="str">
        <f>全车数据表!D175</f>
        <v>A</v>
      </c>
      <c r="H174" s="246">
        <f>LEN(全车数据表!E175)</f>
        <v>5</v>
      </c>
      <c r="I174" s="246">
        <f>IF(全车数据表!H175="×",0,全车数据表!H175)</f>
        <v>50</v>
      </c>
      <c r="J174" s="246">
        <f>IF(全车数据表!I175="×",0,全车数据表!I175)</f>
        <v>23</v>
      </c>
      <c r="K174" s="246">
        <f>IF(全车数据表!J175="×",0,全车数据表!J175)</f>
        <v>27</v>
      </c>
      <c r="L174" s="246">
        <f>IF(全车数据表!K175="×",0,全车数据表!K175)</f>
        <v>36</v>
      </c>
      <c r="M174" s="246">
        <f>IF(全车数据表!L175="×",0,全车数据表!L175)</f>
        <v>51</v>
      </c>
      <c r="N174" s="246">
        <f>IF(全车数据表!M175="×",0,全车数据表!M175)</f>
        <v>0</v>
      </c>
      <c r="O174" s="246">
        <f>全车数据表!O175</f>
        <v>3974</v>
      </c>
      <c r="P174" s="246">
        <f>全车数据表!P175</f>
        <v>371.8</v>
      </c>
      <c r="Q174" s="246">
        <f>全车数据表!Q175</f>
        <v>79.14</v>
      </c>
      <c r="R174" s="246">
        <f>全车数据表!R175</f>
        <v>58.82</v>
      </c>
      <c r="S174" s="246">
        <f>全车数据表!S175</f>
        <v>74.63</v>
      </c>
      <c r="T174" s="246">
        <f>全车数据表!T175</f>
        <v>0</v>
      </c>
      <c r="U174" s="246">
        <f>全车数据表!AH175</f>
        <v>7771800</v>
      </c>
      <c r="V174" s="246">
        <f>全车数据表!AI175</f>
        <v>60000</v>
      </c>
      <c r="W174" s="246">
        <f>全车数据表!AO175</f>
        <v>8160000</v>
      </c>
      <c r="X174" s="246">
        <f>全车数据表!AP175</f>
        <v>15931800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3</v>
      </c>
      <c r="AB174" s="248" t="str">
        <f>全车数据表!AU175</f>
        <v>epic</v>
      </c>
      <c r="AC174" s="246">
        <f>全车数据表!AW175</f>
        <v>0</v>
      </c>
      <c r="AD174" s="246">
        <f>全车数据表!AX175</f>
        <v>0</v>
      </c>
      <c r="AE174" s="246">
        <f>全车数据表!AY175</f>
        <v>0</v>
      </c>
      <c r="AF174" s="246" t="str">
        <f>IF(全车数据表!AZ175="","",全车数据表!AZ175)</f>
        <v>专属赛事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 t="str">
        <f>IF(全车数据表!BR175="","",全车数据表!BR175)</f>
        <v/>
      </c>
      <c r="AJ174" s="246" t="str">
        <f>IF(全车数据表!BS175="","",全车数据表!BS175)</f>
        <v/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 t="str">
        <f>IF(全车数据表!CI175="","",全车数据表!CI175)</f>
        <v/>
      </c>
      <c r="BA174" s="246" t="str">
        <f>IF(全车数据表!CJ175="","",全车数据表!CJ175)</f>
        <v>福特</v>
      </c>
      <c r="BB174" s="246" t="str">
        <f>IF(全车数据表!AV175="","",全车数据表!AV175)</f>
        <v/>
      </c>
      <c r="BC174" s="246">
        <f>IF(全车数据表!BF175="","",全车数据表!BF175)</f>
        <v>4122</v>
      </c>
      <c r="BD174" s="246">
        <f>IF(全车数据表!BG175="","",全车数据表!BG175)</f>
        <v>373.8</v>
      </c>
      <c r="BE174" s="246">
        <f>IF(全车数据表!BH175="","",全车数据表!BH175)</f>
        <v>80.2</v>
      </c>
      <c r="BF174" s="246">
        <f>IF(全车数据表!BI175="","",全车数据表!BI175)</f>
        <v>60.39</v>
      </c>
      <c r="BG174" s="246">
        <f>IF(全车数据表!BJ175="","",全车数据表!BJ175)</f>
        <v>76.69</v>
      </c>
    </row>
    <row r="175" spans="1:59">
      <c r="A175" s="246">
        <f>全车数据表!A176</f>
        <v>174</v>
      </c>
      <c r="B175" s="246" t="str">
        <f>全车数据表!B176</f>
        <v>McLaren Senna GTR</v>
      </c>
      <c r="C175" s="246" t="str">
        <f>IF(全车数据表!AQ176="","",全车数据表!AQ176)</f>
        <v>McLaren</v>
      </c>
      <c r="D175" s="248" t="str">
        <f>全车数据表!AT176</f>
        <v>sennagtr</v>
      </c>
      <c r="E175" s="248" t="str">
        <f>全车数据表!AS176</f>
        <v>3.3</v>
      </c>
      <c r="F175" s="248" t="str">
        <f>全车数据表!C176</f>
        <v>Senna GTR</v>
      </c>
      <c r="G175" s="246" t="str">
        <f>全车数据表!D176</f>
        <v>A</v>
      </c>
      <c r="H175" s="246">
        <f>LEN(全车数据表!E176)</f>
        <v>5</v>
      </c>
      <c r="I175" s="246">
        <f>IF(全车数据表!H176="×",0,全车数据表!H176)</f>
        <v>50</v>
      </c>
      <c r="J175" s="246">
        <f>IF(全车数据表!I176="×",0,全车数据表!I176)</f>
        <v>23</v>
      </c>
      <c r="K175" s="246">
        <f>IF(全车数据表!J176="×",0,全车数据表!J176)</f>
        <v>27</v>
      </c>
      <c r="L175" s="246">
        <f>IF(全车数据表!K176="×",0,全车数据表!K176)</f>
        <v>36</v>
      </c>
      <c r="M175" s="246">
        <f>IF(全车数据表!L176="×",0,全车数据表!L176)</f>
        <v>51</v>
      </c>
      <c r="N175" s="246">
        <f>IF(全车数据表!M176="×",0,全车数据表!M176)</f>
        <v>0</v>
      </c>
      <c r="O175" s="246">
        <f>全车数据表!O176</f>
        <v>4025</v>
      </c>
      <c r="P175" s="246">
        <f>全车数据表!P176</f>
        <v>358</v>
      </c>
      <c r="Q175" s="246">
        <f>全车数据表!Q176</f>
        <v>82.03</v>
      </c>
      <c r="R175" s="246">
        <f>全车数据表!R176</f>
        <v>60.84</v>
      </c>
      <c r="S175" s="246">
        <f>全车数据表!S176</f>
        <v>77.62</v>
      </c>
      <c r="T175" s="246">
        <f>全车数据表!T176</f>
        <v>9</v>
      </c>
      <c r="U175" s="246">
        <f>全车数据表!AH176</f>
        <v>7771800</v>
      </c>
      <c r="V175" s="246">
        <f>全车数据表!AI176</f>
        <v>60000</v>
      </c>
      <c r="W175" s="246">
        <f>全车数据表!AO176</f>
        <v>8160000</v>
      </c>
      <c r="X175" s="246">
        <f>全车数据表!AP176</f>
        <v>15931800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3</v>
      </c>
      <c r="AB175" s="248" t="str">
        <f>全车数据表!AU176</f>
        <v>epic</v>
      </c>
      <c r="AC175" s="246">
        <f>全车数据表!AW176</f>
        <v>372</v>
      </c>
      <c r="AD175" s="246">
        <f>全车数据表!AX176</f>
        <v>0</v>
      </c>
      <c r="AE175" s="246">
        <f>全车数据表!AY176</f>
        <v>492</v>
      </c>
      <c r="AF175" s="246" t="str">
        <f>IF(全车数据表!AZ176="","",全车数据表!AZ176)</f>
        <v>护照寻车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>
        <f>IF(全车数据表!BU176="","",全车数据表!BU176)</f>
        <v>1</v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迈凯伦塞纳</v>
      </c>
      <c r="BB175" s="246">
        <f>IF(全车数据表!AV176="","",全车数据表!AV176)</f>
        <v>29</v>
      </c>
      <c r="BC175" s="246">
        <f>IF(全车数据表!BF176="","",全车数据表!BF176)</f>
        <v>4174</v>
      </c>
      <c r="BD175" s="246">
        <f>IF(全车数据表!BG176="","",全车数据表!BG176)</f>
        <v>360.8</v>
      </c>
      <c r="BE175" s="246">
        <f>IF(全车数据表!BH176="","",全车数据表!BH176)</f>
        <v>82.9</v>
      </c>
      <c r="BF175" s="246">
        <f>IF(全车数据表!BI176="","",全车数据表!BI176)</f>
        <v>61.980000000000004</v>
      </c>
      <c r="BG175" s="246">
        <f>IF(全车数据表!BJ176="","",全车数据表!BJ176)</f>
        <v>78.910000000000011</v>
      </c>
    </row>
    <row r="176" spans="1:59">
      <c r="A176" s="246">
        <f>全车数据表!A177</f>
        <v>175</v>
      </c>
      <c r="B176" s="246" t="str">
        <f>全车数据表!B177</f>
        <v>Lamborghini Aventador SVJ Roadster</v>
      </c>
      <c r="C176" s="246" t="str">
        <f>IF(全车数据表!AQ177="","",全车数据表!AQ177)</f>
        <v>Lamborghini</v>
      </c>
      <c r="D176" s="248" t="str">
        <f>全车数据表!AT177</f>
        <v>svj</v>
      </c>
      <c r="E176" s="248" t="str">
        <f>全车数据表!AS177</f>
        <v>3.0</v>
      </c>
      <c r="F176" s="248" t="str">
        <f>全车数据表!C177</f>
        <v>SVJ</v>
      </c>
      <c r="G176" s="246" t="str">
        <f>全车数据表!D177</f>
        <v>A</v>
      </c>
      <c r="H176" s="246">
        <f>LEN(全车数据表!E177)</f>
        <v>6</v>
      </c>
      <c r="I176" s="246">
        <f>IF(全车数据表!H177="×",0,全车数据表!H177)</f>
        <v>70</v>
      </c>
      <c r="J176" s="246">
        <f>IF(全车数据表!I177="×",0,全车数据表!I177)</f>
        <v>23</v>
      </c>
      <c r="K176" s="246">
        <f>IF(全车数据表!J177="×",0,全车数据表!J177)</f>
        <v>27</v>
      </c>
      <c r="L176" s="246">
        <f>IF(全车数据表!K177="×",0,全车数据表!K177)</f>
        <v>36</v>
      </c>
      <c r="M176" s="246">
        <f>IF(全车数据表!L177="×",0,全车数据表!L177)</f>
        <v>52</v>
      </c>
      <c r="N176" s="246">
        <f>IF(全车数据表!M177="×",0,全车数据表!M177)</f>
        <v>59</v>
      </c>
      <c r="O176" s="246">
        <f>全车数据表!O177</f>
        <v>4081</v>
      </c>
      <c r="P176" s="246">
        <f>全车数据表!P177</f>
        <v>364.7</v>
      </c>
      <c r="Q176" s="246">
        <f>全车数据表!Q177</f>
        <v>81.13</v>
      </c>
      <c r="R176" s="246">
        <f>全车数据表!R177</f>
        <v>73.73</v>
      </c>
      <c r="S176" s="246">
        <f>全车数据表!S177</f>
        <v>73.930000000000007</v>
      </c>
      <c r="T176" s="246">
        <f>全车数据表!T177</f>
        <v>7.8</v>
      </c>
      <c r="U176" s="246">
        <f>全车数据表!AH177</f>
        <v>19407600</v>
      </c>
      <c r="V176" s="246">
        <f>全车数据表!AI177</f>
        <v>80000</v>
      </c>
      <c r="W176" s="246">
        <f>全车数据表!AO177</f>
        <v>12800000</v>
      </c>
      <c r="X176" s="246">
        <f>全车数据表!AP177</f>
        <v>32207600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4</v>
      </c>
      <c r="AB176" s="248" t="str">
        <f>全车数据表!AU177</f>
        <v>epic</v>
      </c>
      <c r="AC176" s="246">
        <f>全车数据表!AW177</f>
        <v>379</v>
      </c>
      <c r="AD176" s="246">
        <f>全车数据表!AX177</f>
        <v>0</v>
      </c>
      <c r="AE176" s="246">
        <f>全车数据表!AY177</f>
        <v>503</v>
      </c>
      <c r="AF176" s="246" t="str">
        <f>IF(全车数据表!AZ177="","",全车数据表!AZ177)</f>
        <v>惊艳亮相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 t="str">
        <f>IF(全车数据表!BS177="","",全车数据表!BS177)</f>
        <v/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>
        <f>IF(全车数据表!BW177="","",全车数据表!BW177)</f>
        <v>1</v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>无顶</v>
      </c>
      <c r="AY176" s="246" t="str">
        <f>IF(全车数据表!CH177="","",全车数据表!CH177)</f>
        <v/>
      </c>
      <c r="AZ176" s="246" t="str">
        <f>IF(全车数据表!CI177="","",全车数据表!CI177)</f>
        <v/>
      </c>
      <c r="BA176" s="246" t="str">
        <f>IF(全车数据表!CJ177="","",全车数据表!CJ177)</f>
        <v>兰博基尼</v>
      </c>
      <c r="BB176" s="246">
        <f>IF(全车数据表!AV177="","",全车数据表!AV177)</f>
        <v>32</v>
      </c>
      <c r="BC176" s="246">
        <f>IF(全车数据表!BF177="","",全车数据表!BF177)</f>
        <v>4319</v>
      </c>
      <c r="BD176" s="246">
        <f>IF(全车数据表!BG177="","",全车数据表!BG177)</f>
        <v>366.4</v>
      </c>
      <c r="BE176" s="246">
        <f>IF(全车数据表!BH177="","",全车数据表!BH177)</f>
        <v>82</v>
      </c>
      <c r="BF176" s="246">
        <f>IF(全车数据表!BI177="","",全车数据表!BI177)</f>
        <v>77.69</v>
      </c>
      <c r="BG176" s="246">
        <f>IF(全车数据表!BJ177="","",全车数据表!BJ177)</f>
        <v>77.690000000000012</v>
      </c>
    </row>
    <row r="177" spans="1:59">
      <c r="A177" s="246">
        <f>全车数据表!A178</f>
        <v>176</v>
      </c>
      <c r="B177" s="246" t="str">
        <f>全车数据表!B178</f>
        <v>Porsche 918 Spyder</v>
      </c>
      <c r="C177" s="246" t="str">
        <f>IF(全车数据表!AQ178="","",全车数据表!AQ178)</f>
        <v>Porsche</v>
      </c>
      <c r="D177" s="248" t="str">
        <f>全车数据表!AT178</f>
        <v>918</v>
      </c>
      <c r="E177" s="248" t="str">
        <f>全车数据表!AS178</f>
        <v>1.0</v>
      </c>
      <c r="F177" s="248">
        <f>全车数据表!C178</f>
        <v>918</v>
      </c>
      <c r="G177" s="246" t="str">
        <f>全车数据表!D178</f>
        <v>A</v>
      </c>
      <c r="H177" s="246">
        <f>LEN(全车数据表!E178)</f>
        <v>5</v>
      </c>
      <c r="I177" s="246">
        <f>IF(全车数据表!H178="×",0,全车数据表!H178)</f>
        <v>35</v>
      </c>
      <c r="J177" s="246">
        <f>IF(全车数据表!I178="×",0,全车数据表!I178)</f>
        <v>12</v>
      </c>
      <c r="K177" s="246">
        <f>IF(全车数据表!J178="×",0,全车数据表!J178)</f>
        <v>15</v>
      </c>
      <c r="L177" s="246">
        <f>IF(全车数据表!K178="×",0,全车数据表!K178)</f>
        <v>24</v>
      </c>
      <c r="M177" s="246">
        <f>IF(全车数据表!L178="×",0,全车数据表!L178)</f>
        <v>36</v>
      </c>
      <c r="N177" s="246">
        <f>IF(全车数据表!M178="×",0,全车数据表!M178)</f>
        <v>0</v>
      </c>
      <c r="O177" s="246">
        <f>全车数据表!O178</f>
        <v>4099</v>
      </c>
      <c r="P177" s="246">
        <f>全车数据表!P178</f>
        <v>362.4</v>
      </c>
      <c r="Q177" s="246">
        <f>全车数据表!Q178</f>
        <v>83.03</v>
      </c>
      <c r="R177" s="246">
        <f>全车数据表!R178</f>
        <v>51.8</v>
      </c>
      <c r="S177" s="246">
        <f>全车数据表!S178</f>
        <v>79.97</v>
      </c>
      <c r="T177" s="246">
        <f>全车数据表!T178</f>
        <v>9.4830000000000005</v>
      </c>
      <c r="U177" s="246">
        <f>全车数据表!AH178</f>
        <v>3466240</v>
      </c>
      <c r="V177" s="246">
        <f>全车数据表!AI178</f>
        <v>30000</v>
      </c>
      <c r="W177" s="246">
        <f>全车数据表!AO178</f>
        <v>4080000</v>
      </c>
      <c r="X177" s="246">
        <f>全车数据表!AP178</f>
        <v>7546240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3</v>
      </c>
      <c r="AB177" s="248" t="str">
        <f>全车数据表!AU178</f>
        <v>epic</v>
      </c>
      <c r="AC177" s="246">
        <f>全车数据表!AW178</f>
        <v>377</v>
      </c>
      <c r="AD177" s="246">
        <f>全车数据表!AX178</f>
        <v>0</v>
      </c>
      <c r="AE177" s="246">
        <f>全车数据表!AY178</f>
        <v>499</v>
      </c>
      <c r="AF177" s="246" t="str">
        <f>IF(全车数据表!AZ178="","",全车数据表!AZ178)</f>
        <v>传奇商店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>
        <f>IF(全车数据表!BS178="","",全车数据表!BS178)</f>
        <v>1</v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>
        <f>IF(全车数据表!CF178="","",全车数据表!CF178)</f>
        <v>1</v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>
        <f>IF(全车数据表!CI178="","",全车数据表!CI178)</f>
        <v>1</v>
      </c>
      <c r="BA177" s="246" t="str">
        <f>IF(全车数据表!CJ178="","",全车数据表!CJ178)</f>
        <v>保时捷</v>
      </c>
      <c r="BB177" s="246">
        <f>IF(全车数据表!AV178="","",全车数据表!AV178)</f>
        <v>14</v>
      </c>
      <c r="BC177" s="246">
        <f>IF(全车数据表!BF178="","",全车数据表!BF178)</f>
        <v>4250</v>
      </c>
      <c r="BD177" s="246">
        <f>IF(全车数据表!BG178="","",全车数据表!BG178)</f>
        <v>364.5</v>
      </c>
      <c r="BE177" s="246">
        <f>IF(全车数据表!BH178="","",全车数据表!BH178)</f>
        <v>83.8</v>
      </c>
      <c r="BF177" s="246">
        <f>IF(全车数据表!BI178="","",全车数据表!BI178)</f>
        <v>52.989999999999995</v>
      </c>
      <c r="BG177" s="246">
        <f>IF(全车数据表!BJ178="","",全车数据表!BJ178)</f>
        <v>81.599999999999994</v>
      </c>
    </row>
    <row r="178" spans="1:59">
      <c r="A178" s="246">
        <f>全车数据表!A179</f>
        <v>177</v>
      </c>
      <c r="B178" s="246" t="str">
        <f>全车数据表!B179</f>
        <v>Vanda Electrics Dendrobium</v>
      </c>
      <c r="C178" s="246" t="str">
        <f>IF(全车数据表!AQ179="","",全车数据表!AQ179)</f>
        <v>Vanda Electrics</v>
      </c>
      <c r="D178" s="248" t="str">
        <f>全车数据表!AT179</f>
        <v>vanda</v>
      </c>
      <c r="E178" s="248" t="str">
        <f>全车数据表!AS179</f>
        <v>1.8</v>
      </c>
      <c r="F178" s="248" t="str">
        <f>全车数据表!C179</f>
        <v>Vanda</v>
      </c>
      <c r="G178" s="246" t="str">
        <f>全车数据表!D179</f>
        <v>A</v>
      </c>
      <c r="H178" s="246">
        <f>LEN(全车数据表!E179)</f>
        <v>6</v>
      </c>
      <c r="I178" s="246">
        <f>IF(全车数据表!H179="×",0,全车数据表!H179)</f>
        <v>50</v>
      </c>
      <c r="J178" s="246">
        <f>IF(全车数据表!I179="×",0,全车数据表!I179)</f>
        <v>23</v>
      </c>
      <c r="K178" s="246">
        <f>IF(全车数据表!J179="×",0,全车数据表!J179)</f>
        <v>27</v>
      </c>
      <c r="L178" s="246">
        <f>IF(全车数据表!K179="×",0,全车数据表!K179)</f>
        <v>36</v>
      </c>
      <c r="M178" s="246">
        <f>IF(全车数据表!L179="×",0,全车数据表!L179)</f>
        <v>52</v>
      </c>
      <c r="N178" s="246">
        <f>IF(全车数据表!M179="×",0,全车数据表!M179)</f>
        <v>62</v>
      </c>
      <c r="O178" s="246">
        <f>全车数据表!O179</f>
        <v>4099</v>
      </c>
      <c r="P178" s="246">
        <f>全车数据表!P179</f>
        <v>339.9</v>
      </c>
      <c r="Q178" s="246">
        <f>全车数据表!Q179</f>
        <v>86.24</v>
      </c>
      <c r="R178" s="246">
        <f>全车数据表!R179</f>
        <v>95.92</v>
      </c>
      <c r="S178" s="246">
        <f>全车数据表!S179</f>
        <v>84.9</v>
      </c>
      <c r="T178" s="246">
        <f>全车数据表!T179</f>
        <v>13.23</v>
      </c>
      <c r="U178" s="246">
        <f>全车数据表!AH179</f>
        <v>19407600</v>
      </c>
      <c r="V178" s="246">
        <f>全车数据表!AI179</f>
        <v>80000</v>
      </c>
      <c r="W178" s="246">
        <f>全车数据表!AO179</f>
        <v>12800000</v>
      </c>
      <c r="X178" s="246">
        <f>全车数据表!AP179</f>
        <v>32207600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4</v>
      </c>
      <c r="AB178" s="248" t="str">
        <f>全车数据表!AU179</f>
        <v>epic</v>
      </c>
      <c r="AC178" s="246">
        <f>全车数据表!AW179</f>
        <v>354</v>
      </c>
      <c r="AD178" s="246">
        <f>全车数据表!AX179</f>
        <v>363</v>
      </c>
      <c r="AE178" s="246">
        <f>全车数据表!AY179</f>
        <v>474</v>
      </c>
      <c r="AF178" s="246" t="str">
        <f>IF(全车数据表!AZ179="","",全车数据表!AZ179)</f>
        <v>传奇商店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>
        <f>IF(全车数据表!BS179="","",全车数据表!BS179)</f>
        <v>1</v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>
        <f>IF(全车数据表!CI179="","",全车数据表!CI179)</f>
        <v>1</v>
      </c>
      <c r="BA178" s="246" t="str">
        <f>IF(全车数据表!CJ179="","",全车数据表!CJ179)</f>
        <v>万达</v>
      </c>
      <c r="BB178" s="246">
        <f>IF(全车数据表!AV179="","",全车数据表!AV179)</f>
        <v>17</v>
      </c>
      <c r="BC178" s="246">
        <f>IF(全车数据表!BF179="","",全车数据表!BF179)</f>
        <v>4308</v>
      </c>
      <c r="BD178" s="246">
        <f>IF(全车数据表!BG179="","",全车数据表!BG179)</f>
        <v>342.29999999999995</v>
      </c>
      <c r="BE178" s="246">
        <f>IF(全车数据表!BH179="","",全车数据表!BH179)</f>
        <v>87.399999999999991</v>
      </c>
      <c r="BF178" s="246">
        <f>IF(全车数据表!BI179="","",全车数据表!BI179)</f>
        <v>101.05</v>
      </c>
      <c r="BG178" s="246">
        <f>IF(全车数据表!BJ179="","",全车数据表!BJ179)</f>
        <v>88.01</v>
      </c>
    </row>
    <row r="179" spans="1:59">
      <c r="A179" s="246">
        <f>全车数据表!A180</f>
        <v>178</v>
      </c>
      <c r="B179" s="246" t="str">
        <f>全车数据表!B180</f>
        <v>Peugeot 9x8</v>
      </c>
      <c r="C179" s="246" t="str">
        <f>IF(全车数据表!AQ180="","",全车数据表!AQ180)</f>
        <v>Peugeot</v>
      </c>
      <c r="D179" s="248" t="str">
        <f>全车数据表!AT180</f>
        <v>9x8</v>
      </c>
      <c r="E179" s="248" t="str">
        <f>全车数据表!AS180</f>
        <v>3.8</v>
      </c>
      <c r="F179" s="248" t="str">
        <f>全车数据表!C180</f>
        <v>9x8</v>
      </c>
      <c r="G179" s="246" t="str">
        <f>全车数据表!D180</f>
        <v>A</v>
      </c>
      <c r="H179" s="246">
        <f>LEN(全车数据表!E180)</f>
        <v>6</v>
      </c>
      <c r="I179" s="246">
        <f>IF(全车数据表!H180="×",0,全车数据表!H180)</f>
        <v>70</v>
      </c>
      <c r="J179" s="246">
        <f>IF(全车数据表!I180="×",0,全车数据表!I180)</f>
        <v>23</v>
      </c>
      <c r="K179" s="246">
        <f>IF(全车数据表!J180="×",0,全车数据表!J180)</f>
        <v>27</v>
      </c>
      <c r="L179" s="246">
        <f>IF(全车数据表!K180="×",0,全车数据表!K180)</f>
        <v>36</v>
      </c>
      <c r="M179" s="246">
        <f>IF(全车数据表!L180="×",0,全车数据表!L180)</f>
        <v>52</v>
      </c>
      <c r="N179" s="246">
        <f>IF(全车数据表!M180="×",0,全车数据表!M180)</f>
        <v>59</v>
      </c>
      <c r="O179" s="246">
        <f>全车数据表!O180</f>
        <v>4108</v>
      </c>
      <c r="P179" s="246">
        <f>全车数据表!P180</f>
        <v>344.3</v>
      </c>
      <c r="Q179" s="246">
        <f>全车数据表!Q180</f>
        <v>90.03</v>
      </c>
      <c r="R179" s="246">
        <f>全车数据表!R180</f>
        <v>94.15</v>
      </c>
      <c r="S179" s="246">
        <f>全车数据表!S180</f>
        <v>69.94</v>
      </c>
      <c r="T179" s="246">
        <f>全车数据表!T180</f>
        <v>0</v>
      </c>
      <c r="U179" s="246">
        <f>全车数据表!AH180</f>
        <v>19407600</v>
      </c>
      <c r="V179" s="246">
        <f>全车数据表!AI180</f>
        <v>80000</v>
      </c>
      <c r="W179" s="246">
        <f>全车数据表!AO180</f>
        <v>12800000</v>
      </c>
      <c r="X179" s="246">
        <f>全车数据表!AP180</f>
        <v>32207600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4</v>
      </c>
      <c r="AB179" s="248" t="str">
        <f>全车数据表!AU180</f>
        <v>epic</v>
      </c>
      <c r="AC179" s="246">
        <f>全车数据表!AW180</f>
        <v>358</v>
      </c>
      <c r="AD179" s="246">
        <f>全车数据表!AX180</f>
        <v>0</v>
      </c>
      <c r="AE179" s="246">
        <f>全车数据表!AY180</f>
        <v>468</v>
      </c>
      <c r="AF179" s="246" t="str">
        <f>IF(全车数据表!AZ180="","",全车数据表!AZ180)</f>
        <v>联会赛事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 t="str">
        <f>IF(全车数据表!CA180="","",全车数据表!CA180)</f>
        <v/>
      </c>
      <c r="AS179" s="246">
        <f>IF(全车数据表!CB180="","",全车数据表!CB180)</f>
        <v>1</v>
      </c>
      <c r="AT179" s="246" t="str">
        <f>IF(全车数据表!CC180="","",全车数据表!CC180)</f>
        <v/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标致</v>
      </c>
      <c r="BB179" s="246" t="str">
        <f>IF(全车数据表!AV180="","",全车数据表!AV180)</f>
        <v/>
      </c>
      <c r="BC179" s="246">
        <f>IF(全车数据表!BF180="","",全车数据表!BF180)</f>
        <v>4266</v>
      </c>
      <c r="BD179" s="246">
        <f>IF(全车数据表!BG180="","",全车数据表!BG180)</f>
        <v>346</v>
      </c>
      <c r="BE179" s="246">
        <f>IF(全车数据表!BH180="","",全车数据表!BH180)</f>
        <v>91</v>
      </c>
      <c r="BF179" s="246">
        <f>IF(全车数据表!BI180="","",全车数据表!BI180)</f>
        <v>98.04</v>
      </c>
      <c r="BG179" s="246">
        <f>IF(全车数据表!BJ180="","",全车数据表!BJ180)</f>
        <v>72.509999999999991</v>
      </c>
    </row>
    <row r="180" spans="1:59">
      <c r="A180" s="246">
        <f>全车数据表!A181</f>
        <v>179</v>
      </c>
      <c r="B180" s="246" t="str">
        <f>全车数据表!B181</f>
        <v>Aston Martin DBS GT Zagato</v>
      </c>
      <c r="C180" s="246" t="str">
        <f>IF(全车数据表!AQ181="","",全车数据表!AQ181)</f>
        <v>Aston Martin</v>
      </c>
      <c r="D180" s="248" t="str">
        <f>全车数据表!AT181</f>
        <v>zagato</v>
      </c>
      <c r="E180" s="248" t="str">
        <f>全车数据表!AS181</f>
        <v>4.4</v>
      </c>
      <c r="F180" s="248" t="str">
        <f>全车数据表!C181</f>
        <v>Zagato</v>
      </c>
      <c r="G180" s="246" t="str">
        <f>全车数据表!D181</f>
        <v>A</v>
      </c>
      <c r="H180" s="246">
        <f>LEN(全车数据表!E181)</f>
        <v>6</v>
      </c>
      <c r="I180" s="246">
        <f>IF(全车数据表!H181="×",0,全车数据表!H181)</f>
        <v>70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52</v>
      </c>
      <c r="N180" s="246">
        <f>IF(全车数据表!M181="×",0,全车数据表!M181)</f>
        <v>59</v>
      </c>
      <c r="O180" s="246">
        <f>全车数据表!O181</f>
        <v>4109</v>
      </c>
      <c r="P180" s="246">
        <f>全车数据表!P181</f>
        <v>361.9</v>
      </c>
      <c r="Q180" s="246">
        <f>全车数据表!Q181</f>
        <v>80.650000000000006</v>
      </c>
      <c r="R180" s="246">
        <f>全车数据表!R181</f>
        <v>75.77</v>
      </c>
      <c r="S180" s="246">
        <f>全车数据表!S181</f>
        <v>78.17</v>
      </c>
      <c r="T180" s="246">
        <f>全车数据表!T181</f>
        <v>0</v>
      </c>
      <c r="U180" s="246">
        <f>全车数据表!AH181</f>
        <v>19407600</v>
      </c>
      <c r="V180" s="246">
        <f>全车数据表!AI181</f>
        <v>80000</v>
      </c>
      <c r="W180" s="246">
        <f>全车数据表!AO181</f>
        <v>12800000</v>
      </c>
      <c r="X180" s="246">
        <f>全车数据表!AP181</f>
        <v>32207600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4</v>
      </c>
      <c r="AB180" s="248" t="str">
        <f>全车数据表!AU181</f>
        <v>epic</v>
      </c>
      <c r="AC180" s="246">
        <f>全车数据表!AW181</f>
        <v>376</v>
      </c>
      <c r="AD180" s="246">
        <f>全车数据表!AX181</f>
        <v>0</v>
      </c>
      <c r="AE180" s="246">
        <f>全车数据表!AY181</f>
        <v>498</v>
      </c>
      <c r="AF180" s="246" t="str">
        <f>IF(全车数据表!AZ181="","",全车数据表!AZ181)</f>
        <v>联会赛事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>
        <f>IF(全车数据表!CB181="","",全车数据表!CB181)</f>
        <v>1</v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阿斯顿马丁 火神</v>
      </c>
      <c r="BB180" s="246" t="str">
        <f>IF(全车数据表!AV181="","",全车数据表!AV181)</f>
        <v/>
      </c>
      <c r="BC180" s="246">
        <f>IF(全车数据表!BF181="","",全车数据表!BF181)</f>
        <v>4327</v>
      </c>
      <c r="BD180" s="246">
        <f>IF(全车数据表!BG181="","",全车数据表!BG181)</f>
        <v>364.5</v>
      </c>
      <c r="BE180" s="246">
        <f>IF(全车数据表!BH181="","",全车数据表!BH181)</f>
        <v>82</v>
      </c>
      <c r="BF180" s="246">
        <f>IF(全车数据表!BI181="","",全车数据表!BI181)</f>
        <v>78.19</v>
      </c>
      <c r="BG180" s="246">
        <f>IF(全车数据表!BJ181="","",全车数据表!BJ181)</f>
        <v>81.599999999999994</v>
      </c>
    </row>
    <row r="181" spans="1:59">
      <c r="A181" s="246">
        <f>全车数据表!A182</f>
        <v>180</v>
      </c>
      <c r="B181" s="246" t="str">
        <f>全车数据表!B182</f>
        <v>McLaren 570S Spider</v>
      </c>
      <c r="C181" s="246" t="str">
        <f>IF(全车数据表!AQ182="","",全车数据表!AQ182)</f>
        <v>McLaren</v>
      </c>
      <c r="D181" s="248" t="str">
        <f>全车数据表!AT182</f>
        <v>570</v>
      </c>
      <c r="E181" s="248" t="str">
        <f>全车数据表!AS182</f>
        <v>1.2</v>
      </c>
      <c r="F181" s="248">
        <f>全车数据表!C182</f>
        <v>570</v>
      </c>
      <c r="G181" s="246" t="str">
        <f>全车数据表!D182</f>
        <v>A</v>
      </c>
      <c r="H181" s="246">
        <f>LEN(全车数据表!E182)</f>
        <v>6</v>
      </c>
      <c r="I181" s="246">
        <f>IF(全车数据表!H182="×",0,全车数据表!H182)</f>
        <v>50</v>
      </c>
      <c r="J181" s="246">
        <f>IF(全车数据表!I182="×",0,全车数据表!I182)</f>
        <v>12</v>
      </c>
      <c r="K181" s="246">
        <f>IF(全车数据表!J182="×",0,全车数据表!J182)</f>
        <v>15</v>
      </c>
      <c r="L181" s="246">
        <f>IF(全车数据表!K182="×",0,全车数据表!K182)</f>
        <v>24</v>
      </c>
      <c r="M181" s="246">
        <f>IF(全车数据表!L182="×",0,全车数据表!L182)</f>
        <v>37</v>
      </c>
      <c r="N181" s="246">
        <f>IF(全车数据表!M182="×",0,全车数据表!M182)</f>
        <v>45</v>
      </c>
      <c r="O181" s="246">
        <f>全车数据表!O182</f>
        <v>4116</v>
      </c>
      <c r="P181" s="246">
        <f>全车数据表!P182</f>
        <v>377.2</v>
      </c>
      <c r="Q181" s="246">
        <f>全车数据表!Q182</f>
        <v>79.23</v>
      </c>
      <c r="R181" s="246">
        <f>全车数据表!R182</f>
        <v>66.06</v>
      </c>
      <c r="S181" s="246">
        <f>全车数据表!S182</f>
        <v>64.75</v>
      </c>
      <c r="T181" s="246">
        <f>全车数据表!T182</f>
        <v>6.2000000000000011</v>
      </c>
      <c r="U181" s="246">
        <f>全车数据表!AH182</f>
        <v>19407600</v>
      </c>
      <c r="V181" s="246">
        <f>全车数据表!AI182</f>
        <v>80000</v>
      </c>
      <c r="W181" s="246">
        <f>全车数据表!AO182</f>
        <v>12800000</v>
      </c>
      <c r="X181" s="246">
        <f>全车数据表!AP182</f>
        <v>32207600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4</v>
      </c>
      <c r="AB181" s="248" t="str">
        <f>全车数据表!AU182</f>
        <v>epic</v>
      </c>
      <c r="AC181" s="246">
        <f>全车数据表!AW182</f>
        <v>393</v>
      </c>
      <c r="AD181" s="246">
        <f>全车数据表!AX182</f>
        <v>0</v>
      </c>
      <c r="AE181" s="246">
        <f>全车数据表!AY182</f>
        <v>526</v>
      </c>
      <c r="AF181" s="246" t="str">
        <f>IF(全车数据表!AZ182="","",全车数据表!AZ182)</f>
        <v>传奇商店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>
        <f>IF(全车数据表!BS182="","",全车数据表!BS182)</f>
        <v>1</v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>
        <f>IF(全车数据表!CD182="","",全车数据表!CD182)</f>
        <v>1</v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>可开合</v>
      </c>
      <c r="AY181" s="246" t="str">
        <f>IF(全车数据表!CH182="","",全车数据表!CH182)</f>
        <v/>
      </c>
      <c r="AZ181" s="246">
        <f>IF(全车数据表!CI182="","",全车数据表!CI182)</f>
        <v>1</v>
      </c>
      <c r="BA181" s="246" t="str">
        <f>IF(全车数据表!CJ182="","",全车数据表!CJ182)</f>
        <v>迈凯伦</v>
      </c>
      <c r="BB181" s="246">
        <f>IF(全车数据表!AV182="","",全车数据表!AV182)</f>
        <v>17</v>
      </c>
      <c r="BC181" s="246">
        <f>IF(全车数据表!BF182="","",全车数据表!BF182)</f>
        <v>4332</v>
      </c>
      <c r="BD181" s="246">
        <f>IF(全车数据表!BG182="","",全车数据表!BG182)</f>
        <v>379.7</v>
      </c>
      <c r="BE181" s="246">
        <f>IF(全车数据表!BH182="","",全车数据表!BH182)</f>
        <v>80.2</v>
      </c>
      <c r="BF181" s="246">
        <f>IF(全车数据表!BI182="","",全车数据表!BI182)</f>
        <v>68.460000000000008</v>
      </c>
      <c r="BG181" s="246">
        <f>IF(全车数据表!BJ182="","",全车数据表!BJ182)</f>
        <v>66.84</v>
      </c>
    </row>
    <row r="182" spans="1:59">
      <c r="A182" s="246">
        <f>全车数据表!A183</f>
        <v>181</v>
      </c>
      <c r="B182" s="246" t="str">
        <f>全车数据表!B183</f>
        <v>Automobili Pininfarina Battista Edizione Nino Farina</v>
      </c>
      <c r="C182" s="246" t="str">
        <f>IF(全车数据表!AQ183="","",全车数据表!AQ183)</f>
        <v>Automobili Pininfarina</v>
      </c>
      <c r="D182" s="248" t="str">
        <f>全车数据表!AT183</f>
        <v>ninofarina</v>
      </c>
      <c r="E182" s="248" t="str">
        <f>全车数据表!AS183</f>
        <v>24.1</v>
      </c>
      <c r="F182" s="248" t="str">
        <f>全车数据表!C183</f>
        <v>Nino Farina</v>
      </c>
      <c r="G182" s="246" t="str">
        <f>全车数据表!D183</f>
        <v>A</v>
      </c>
      <c r="H182" s="246">
        <f>LEN(全车数据表!E183)</f>
        <v>6</v>
      </c>
      <c r="I182" s="246">
        <f>IF(全车数据表!H183="×",0,全车数据表!H183)</f>
        <v>70</v>
      </c>
      <c r="J182" s="246">
        <f>IF(全车数据表!I183="×",0,全车数据表!I183)</f>
        <v>23</v>
      </c>
      <c r="K182" s="246">
        <f>IF(全车数据表!J183="×",0,全车数据表!J183)</f>
        <v>27</v>
      </c>
      <c r="L182" s="246">
        <f>IF(全车数据表!K183="×",0,全车数据表!K183)</f>
        <v>36</v>
      </c>
      <c r="M182" s="246">
        <f>IF(全车数据表!L183="×",0,全车数据表!L183)</f>
        <v>52</v>
      </c>
      <c r="N182" s="246">
        <f>IF(全车数据表!M183="×",0,全车数据表!M183)</f>
        <v>59</v>
      </c>
      <c r="O182" s="246">
        <f>全车数据表!O183</f>
        <v>4125</v>
      </c>
      <c r="P182" s="246">
        <f>全车数据表!P183</f>
        <v>365.4</v>
      </c>
      <c r="Q182" s="246">
        <f>全车数据表!Q183</f>
        <v>89.37</v>
      </c>
      <c r="R182" s="246">
        <f>全车数据表!R183</f>
        <v>64.44</v>
      </c>
      <c r="S182" s="246">
        <f>全车数据表!S183</f>
        <v>45.9</v>
      </c>
      <c r="T182" s="246">
        <f>全车数据表!T183</f>
        <v>0</v>
      </c>
      <c r="U182" s="246">
        <f>全车数据表!AH183</f>
        <v>19407600</v>
      </c>
      <c r="V182" s="246">
        <f>全车数据表!AI183</f>
        <v>80000</v>
      </c>
      <c r="W182" s="246">
        <f>全车数据表!AO183</f>
        <v>12800000</v>
      </c>
      <c r="X182" s="246">
        <f>全车数据表!AP183</f>
        <v>32207600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4</v>
      </c>
      <c r="AB182" s="248" t="str">
        <f>全车数据表!AU183</f>
        <v>epic</v>
      </c>
      <c r="AC182" s="246">
        <f>全车数据表!AW183</f>
        <v>0</v>
      </c>
      <c r="AD182" s="246">
        <f>全车数据表!AX183</f>
        <v>0</v>
      </c>
      <c r="AE182" s="246">
        <f>全车数据表!AY183</f>
        <v>0</v>
      </c>
      <c r="AF182" s="246" t="str">
        <f>IF(全车数据表!AZ183="","",全车数据表!AZ183)</f>
        <v>惊艳亮相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>
        <f>IF(全车数据表!BW183="","",全车数据表!BW183)</f>
        <v>1</v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秋王 巴蒂</v>
      </c>
      <c r="BB182" s="246" t="str">
        <f>IF(全车数据表!AV183="","",全车数据表!AV183)</f>
        <v/>
      </c>
      <c r="BC182" s="246" t="str">
        <f>IF(全车数据表!BF183="","",全车数据表!BF183)</f>
        <v/>
      </c>
      <c r="BD182" s="246" t="str">
        <f>IF(全车数据表!BG183="","",全车数据表!BG183)</f>
        <v/>
      </c>
      <c r="BE182" s="246" t="str">
        <f>IF(全车数据表!BH183="","",全车数据表!BH183)</f>
        <v/>
      </c>
      <c r="BF182" s="246" t="str">
        <f>IF(全车数据表!BI183="","",全车数据表!BI183)</f>
        <v/>
      </c>
      <c r="BG182" s="246" t="str">
        <f>IF(全车数据表!BJ183="","",全车数据表!BJ183)</f>
        <v/>
      </c>
    </row>
    <row r="183" spans="1:59">
      <c r="A183" s="246">
        <f>全车数据表!A184</f>
        <v>182</v>
      </c>
      <c r="B183" s="246" t="str">
        <f>全车数据表!B184</f>
        <v>Lamborghini Aventador J</v>
      </c>
      <c r="C183" s="246" t="str">
        <f>IF(全车数据表!AQ184="","",全车数据表!AQ184)</f>
        <v>Lamborghini</v>
      </c>
      <c r="D183" s="248" t="str">
        <f>全车数据表!AT184</f>
        <v>avj</v>
      </c>
      <c r="E183" s="248" t="str">
        <f>全车数据表!AS184</f>
        <v>1.5</v>
      </c>
      <c r="F183" s="248" t="str">
        <f>全车数据表!C184</f>
        <v>AVJ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50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51</v>
      </c>
      <c r="N183" s="246">
        <f>IF(全车数据表!M184="×",0,全车数据表!M184)</f>
        <v>0</v>
      </c>
      <c r="O183" s="246">
        <f>全车数据表!O184</f>
        <v>4133</v>
      </c>
      <c r="P183" s="246">
        <f>全车数据表!P184</f>
        <v>363.8</v>
      </c>
      <c r="Q183" s="246">
        <f>全车数据表!Q184</f>
        <v>79.83</v>
      </c>
      <c r="R183" s="246">
        <f>全车数据表!R184</f>
        <v>73.099999999999994</v>
      </c>
      <c r="S183" s="246">
        <f>全车数据表!S184</f>
        <v>77.86</v>
      </c>
      <c r="T183" s="246">
        <f>全车数据表!T184</f>
        <v>8.8320000000000007</v>
      </c>
      <c r="U183" s="246">
        <f>全车数据表!AH184</f>
        <v>7771800</v>
      </c>
      <c r="V183" s="246">
        <f>全车数据表!AI184</f>
        <v>60000</v>
      </c>
      <c r="W183" s="246">
        <f>全车数据表!AO184</f>
        <v>8160000</v>
      </c>
      <c r="X183" s="246">
        <f>全车数据表!AP184</f>
        <v>15931800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378</v>
      </c>
      <c r="AD183" s="246">
        <f>全车数据表!AX184</f>
        <v>0</v>
      </c>
      <c r="AE183" s="246">
        <f>全车数据表!AY184</f>
        <v>502</v>
      </c>
      <c r="AF183" s="246" t="str">
        <f>IF(全车数据表!AZ184="","",全车数据表!AZ184)</f>
        <v>传奇商店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>
        <f>IF(全车数据表!BS184="","",全车数据表!BS184)</f>
        <v>1</v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>无顶</v>
      </c>
      <c r="AY183" s="246" t="str">
        <f>IF(全车数据表!CH184="","",全车数据表!CH184)</f>
        <v/>
      </c>
      <c r="AZ183" s="246">
        <f>IF(全车数据表!CI184="","",全车数据表!CI184)</f>
        <v>1</v>
      </c>
      <c r="BA183" s="246" t="str">
        <f>IF(全车数据表!CJ184="","",全车数据表!CJ184)</f>
        <v>兰博基尼 埃文塔多 avj</v>
      </c>
      <c r="BB183" s="246">
        <f>IF(全车数据表!AV184="","",全车数据表!AV184)</f>
        <v>15</v>
      </c>
      <c r="BC183" s="246">
        <f>IF(全车数据表!BF184="","",全车数据表!BF184)</f>
        <v>4292</v>
      </c>
      <c r="BD183" s="246">
        <f>IF(全车数据表!BG184="","",全车数据表!BG184)</f>
        <v>365.40000000000003</v>
      </c>
      <c r="BE183" s="246">
        <f>IF(全车数据表!BH184="","",全车数据表!BH184)</f>
        <v>80.649999999999991</v>
      </c>
      <c r="BF183" s="246">
        <f>IF(全车数据表!BI184="","",全车数据表!BI184)</f>
        <v>75.97</v>
      </c>
      <c r="BG183" s="246">
        <f>IF(全车数据表!BJ184="","",全车数据表!BJ184)</f>
        <v>79.650000000000006</v>
      </c>
    </row>
    <row r="184" spans="1:59">
      <c r="A184" s="246">
        <f>全车数据表!A185</f>
        <v>183</v>
      </c>
      <c r="B184" s="246" t="str">
        <f>全车数据表!B185</f>
        <v>Peugeot Onyx</v>
      </c>
      <c r="C184" s="246" t="str">
        <f>IF(全车数据表!AQ185="","",全车数据表!AQ185)</f>
        <v>Peugeot</v>
      </c>
      <c r="D184" s="248" t="str">
        <f>全车数据表!AT185</f>
        <v>onyx</v>
      </c>
      <c r="E184" s="248" t="str">
        <f>全车数据表!AS185</f>
        <v>2.6</v>
      </c>
      <c r="F184" s="248" t="str">
        <f>全车数据表!C185</f>
        <v>标致</v>
      </c>
      <c r="G184" s="246" t="str">
        <f>全车数据表!D185</f>
        <v>A</v>
      </c>
      <c r="H184" s="246">
        <f>LEN(全车数据表!E185)</f>
        <v>6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52</v>
      </c>
      <c r="N184" s="246">
        <f>IF(全车数据表!M185="×",0,全车数据表!M185)</f>
        <v>62</v>
      </c>
      <c r="O184" s="246">
        <f>全车数据表!O185</f>
        <v>4145</v>
      </c>
      <c r="P184" s="246">
        <f>全车数据表!P185</f>
        <v>370.6</v>
      </c>
      <c r="Q184" s="246">
        <f>全车数据表!Q185</f>
        <v>81.93</v>
      </c>
      <c r="R184" s="246">
        <f>全车数据表!R185</f>
        <v>84.82</v>
      </c>
      <c r="S184" s="246">
        <f>全车数据表!S185</f>
        <v>59.61</v>
      </c>
      <c r="T184" s="246">
        <f>全车数据表!T185</f>
        <v>0</v>
      </c>
      <c r="U184" s="246">
        <f>全车数据表!AH185</f>
        <v>19407600</v>
      </c>
      <c r="V184" s="246">
        <f>全车数据表!AI185</f>
        <v>80000</v>
      </c>
      <c r="W184" s="246">
        <f>全车数据表!AO185</f>
        <v>12800000</v>
      </c>
      <c r="X184" s="246">
        <f>全车数据表!AP185</f>
        <v>32207600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4</v>
      </c>
      <c r="AB184" s="248" t="str">
        <f>全车数据表!AU185</f>
        <v>epic</v>
      </c>
      <c r="AC184" s="246">
        <f>全车数据表!AW185</f>
        <v>385</v>
      </c>
      <c r="AD184" s="246">
        <f>全车数据表!AX185</f>
        <v>0</v>
      </c>
      <c r="AE184" s="246">
        <f>全车数据表!AY185</f>
        <v>514</v>
      </c>
      <c r="AF184" s="246" t="str">
        <f>IF(全车数据表!AZ185="","",全车数据表!AZ185)</f>
        <v>惊艳亮相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>
        <f>IF(全车数据表!BW185="","",全车数据表!BW185)</f>
        <v>1</v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大狮子 标致</v>
      </c>
      <c r="BB184" s="246">
        <f>IF(全车数据表!AV185="","",全车数据表!AV185)</f>
        <v>53</v>
      </c>
      <c r="BC184" s="246">
        <f>IF(全车数据表!BF185="","",全车数据表!BF185)</f>
        <v>4300</v>
      </c>
      <c r="BD184" s="246">
        <f>IF(全车数据表!BG185="","",全车数据表!BG185)</f>
        <v>371.90000000000003</v>
      </c>
      <c r="BE184" s="246">
        <f>IF(全车数据表!BH185="","",全车数据表!BH185)</f>
        <v>82.9</v>
      </c>
      <c r="BF184" s="246">
        <f>IF(全车数据表!BI185="","",全车数据表!BI185)</f>
        <v>87.339999999999989</v>
      </c>
      <c r="BG184" s="246">
        <f>IF(全车数据表!BJ185="","",全车数据表!BJ185)</f>
        <v>62.56</v>
      </c>
    </row>
    <row r="185" spans="1:59">
      <c r="A185" s="246">
        <f>全车数据表!A186</f>
        <v>184</v>
      </c>
      <c r="B185" s="246" t="str">
        <f>全车数据表!B186</f>
        <v>Pagani Zonda R🔑</v>
      </c>
      <c r="C185" s="246" t="str">
        <f>IF(全车数据表!AQ186="","",全车数据表!AQ186)</f>
        <v>Pagani</v>
      </c>
      <c r="D185" s="248" t="str">
        <f>全车数据表!AT186</f>
        <v>zondar</v>
      </c>
      <c r="E185" s="248" t="str">
        <f>全车数据表!AS186</f>
        <v>3.2</v>
      </c>
      <c r="F185" s="248" t="str">
        <f>全车数据表!C186</f>
        <v>风之子</v>
      </c>
      <c r="G185" s="246" t="str">
        <f>全车数据表!D186</f>
        <v>A</v>
      </c>
      <c r="H185" s="246">
        <f>LEN(全车数据表!E186)</f>
        <v>6</v>
      </c>
      <c r="I185" s="246" t="str">
        <f>IF(全车数据表!H186="×",0,全车数据表!H186)</f>
        <v>🔑</v>
      </c>
      <c r="J185" s="246">
        <f>IF(全车数据表!I186="×",0,全车数据表!I186)</f>
        <v>28</v>
      </c>
      <c r="K185" s="246">
        <f>IF(全车数据表!J186="×",0,全车数据表!J186)</f>
        <v>32</v>
      </c>
      <c r="L185" s="246">
        <f>IF(全车数据表!K186="×",0,全车数据表!K186)</f>
        <v>44</v>
      </c>
      <c r="M185" s="246">
        <f>IF(全车数据表!L186="×",0,全车数据表!L186)</f>
        <v>59</v>
      </c>
      <c r="N185" s="246">
        <f>IF(全车数据表!M186="×",0,全车数据表!M186)</f>
        <v>86</v>
      </c>
      <c r="O185" s="246">
        <f>全车数据表!O186</f>
        <v>4158</v>
      </c>
      <c r="P185" s="246">
        <f>全车数据表!P186</f>
        <v>368.3</v>
      </c>
      <c r="Q185" s="246">
        <f>全车数据表!Q186</f>
        <v>84.54</v>
      </c>
      <c r="R185" s="246">
        <f>全车数据表!R186</f>
        <v>57.29</v>
      </c>
      <c r="S185" s="246">
        <f>全车数据表!S186</f>
        <v>67.540000000000006</v>
      </c>
      <c r="T185" s="246">
        <f>全车数据表!T186</f>
        <v>6.8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383</v>
      </c>
      <c r="AD185" s="246">
        <f>全车数据表!AX186</f>
        <v>0</v>
      </c>
      <c r="AE185" s="246">
        <f>全车数据表!AY186</f>
        <v>509</v>
      </c>
      <c r="AF185" s="246" t="str">
        <f>IF(全车数据表!AZ186="","",全车数据表!AZ186)</f>
        <v>大奖赛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>
        <f>IF(全车数据表!CA186="","",全车数据表!CA186)</f>
        <v>1</v>
      </c>
      <c r="AS185" s="246" t="str">
        <f>IF(全车数据表!CB186="","",全车数据表!CB186)</f>
        <v/>
      </c>
      <c r="AT185" s="246">
        <f>IF(全车数据表!CC186="","",全车数据表!CC186)</f>
        <v>1</v>
      </c>
      <c r="AU185" s="246">
        <f>IF(全车数据表!CD186="","",全车数据表!CD186)</f>
        <v>1</v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帕加尼 风之子</v>
      </c>
      <c r="BB185" s="246" t="str">
        <f>IF(全车数据表!AV186="","",全车数据表!AV186)</f>
        <v/>
      </c>
      <c r="BC185" s="246">
        <f>IF(全车数据表!BF186="","",全车数据表!BF186)</f>
        <v>4345</v>
      </c>
      <c r="BD185" s="246">
        <f>IF(全车数据表!BG186="","",全车数据表!BG186)</f>
        <v>370.1</v>
      </c>
      <c r="BE185" s="246">
        <f>IF(全车数据表!BH186="","",全车数据表!BH186)</f>
        <v>85.6</v>
      </c>
      <c r="BF185" s="246">
        <f>IF(全车数据表!BI186="","",全车数据表!BI186)</f>
        <v>59.15</v>
      </c>
      <c r="BG185" s="246">
        <f>IF(全车数据表!BJ186="","",全车数据表!BJ186)</f>
        <v>69.77</v>
      </c>
    </row>
    <row r="186" spans="1:59">
      <c r="A186" s="246">
        <f>全车数据表!A187</f>
        <v>185</v>
      </c>
      <c r="B186" s="246" t="str">
        <f>全车数据表!B187</f>
        <v>McLaren Sabre</v>
      </c>
      <c r="C186" s="246" t="str">
        <f>IF(全车数据表!AQ187="","",全车数据表!AQ187)</f>
        <v>McLaren</v>
      </c>
      <c r="D186" s="248" t="str">
        <f>全车数据表!AT187</f>
        <v>sabre</v>
      </c>
      <c r="E186" s="248" t="str">
        <f>全车数据表!AS187</f>
        <v>24.3</v>
      </c>
      <c r="F186" s="248" t="str">
        <f>全车数据表!C187</f>
        <v>Sabre</v>
      </c>
      <c r="G186" s="246" t="str">
        <f>全车数据表!D187</f>
        <v>A</v>
      </c>
      <c r="H186" s="246">
        <f>LEN(全车数据表!E187)</f>
        <v>6</v>
      </c>
      <c r="I186" s="246">
        <f>IF(全车数据表!H187="×",0,全车数据表!H187)</f>
        <v>70</v>
      </c>
      <c r="J186" s="246">
        <f>IF(全车数据表!I187="×",0,全车数据表!I187)</f>
        <v>23</v>
      </c>
      <c r="K186" s="246">
        <f>IF(全车数据表!J187="×",0,全车数据表!J187)</f>
        <v>27</v>
      </c>
      <c r="L186" s="246">
        <f>IF(全车数据表!K187="×",0,全车数据表!K187)</f>
        <v>36</v>
      </c>
      <c r="M186" s="246">
        <f>IF(全车数据表!L187="×",0,全车数据表!L187)</f>
        <v>52</v>
      </c>
      <c r="N186" s="246">
        <f>IF(全车数据表!M187="×",0,全车数据表!M187)</f>
        <v>59</v>
      </c>
      <c r="O186" s="246">
        <f>全车数据表!O187</f>
        <v>4173</v>
      </c>
      <c r="P186" s="246">
        <f>全车数据表!P187</f>
        <v>363.1</v>
      </c>
      <c r="Q186" s="246">
        <f>全车数据表!Q187</f>
        <v>87.04</v>
      </c>
      <c r="R186" s="246">
        <f>全车数据表!R187</f>
        <v>68.06</v>
      </c>
      <c r="S186" s="246">
        <f>全车数据表!S187</f>
        <v>58.45</v>
      </c>
      <c r="T186" s="246">
        <f>全车数据表!T187</f>
        <v>0</v>
      </c>
      <c r="U186" s="246">
        <f>全车数据表!AH187</f>
        <v>19407600</v>
      </c>
      <c r="V186" s="246">
        <f>全车数据表!AI187</f>
        <v>80000</v>
      </c>
      <c r="W186" s="246">
        <f>全车数据表!AO187</f>
        <v>12800000</v>
      </c>
      <c r="X186" s="246">
        <f>全车数据表!AP187</f>
        <v>32207600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4</v>
      </c>
      <c r="AB186" s="248" t="str">
        <f>全车数据表!AU187</f>
        <v>epic</v>
      </c>
      <c r="AC186" s="246">
        <f>全车数据表!AW187</f>
        <v>0</v>
      </c>
      <c r="AD186" s="246">
        <f>全车数据表!AX187</f>
        <v>0</v>
      </c>
      <c r="AE186" s="246">
        <f>全车数据表!AY187</f>
        <v>0</v>
      </c>
      <c r="AF186" s="246" t="str">
        <f>IF(全车数据表!AZ187="","",全车数据表!AZ187)</f>
        <v>联会赛事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/>
      </c>
      <c r="BA186" s="246" t="str">
        <f>IF(全车数据表!CJ187="","",全车数据表!CJ187)</f>
        <v>迈凯伦</v>
      </c>
      <c r="BB186" s="246" t="str">
        <f>IF(全车数据表!AV187="","",全车数据表!AV187)</f>
        <v/>
      </c>
      <c r="BC186" s="246" t="str">
        <f>IF(全车数据表!BF187="","",全车数据表!BF187)</f>
        <v/>
      </c>
      <c r="BD186" s="246" t="str">
        <f>IF(全车数据表!BG187="","",全车数据表!BG187)</f>
        <v/>
      </c>
      <c r="BE186" s="246" t="str">
        <f>IF(全车数据表!BH187="","",全车数据表!BH187)</f>
        <v/>
      </c>
      <c r="BF186" s="246" t="str">
        <f>IF(全车数据表!BI187="","",全车数据表!BI187)</f>
        <v/>
      </c>
      <c r="BG186" s="246" t="str">
        <f>IF(全车数据表!BJ187="","",全车数据表!BJ187)</f>
        <v/>
      </c>
    </row>
    <row r="187" spans="1:59">
      <c r="A187" s="246">
        <f>全车数据表!A188</f>
        <v>186</v>
      </c>
      <c r="B187" s="246" t="str">
        <f>全车数据表!B188</f>
        <v>Glickenhaus 007S🔑</v>
      </c>
      <c r="C187" s="246" t="str">
        <f>IF(全车数据表!AQ188="","",全车数据表!AQ188)</f>
        <v>SCG</v>
      </c>
      <c r="D187" s="248" t="str">
        <f>全车数据表!AT188</f>
        <v>007s</v>
      </c>
      <c r="E187" s="248" t="str">
        <f>全车数据表!AS188</f>
        <v>3.2</v>
      </c>
      <c r="F187" s="248" t="str">
        <f>全车数据表!C188</f>
        <v>007S</v>
      </c>
      <c r="G187" s="246" t="str">
        <f>全车数据表!D188</f>
        <v>A</v>
      </c>
      <c r="H187" s="246">
        <f>LEN(全车数据表!E188)</f>
        <v>6</v>
      </c>
      <c r="I187" s="246" t="str">
        <f>IF(全车数据表!H188="×",0,全车数据表!H188)</f>
        <v>🔑</v>
      </c>
      <c r="J187" s="246">
        <f>IF(全车数据表!I188="×",0,全车数据表!I188)</f>
        <v>28</v>
      </c>
      <c r="K187" s="246">
        <f>IF(全车数据表!J188="×",0,全车数据表!J188)</f>
        <v>32</v>
      </c>
      <c r="L187" s="246">
        <f>IF(全车数据表!K188="×",0,全车数据表!K188)</f>
        <v>44</v>
      </c>
      <c r="M187" s="246">
        <f>IF(全车数据表!L188="×",0,全车数据表!L188)</f>
        <v>59</v>
      </c>
      <c r="N187" s="246">
        <f>IF(全车数据表!M188="×",0,全车数据表!M188)</f>
        <v>86</v>
      </c>
      <c r="O187" s="246">
        <f>全车数据表!O188</f>
        <v>4187</v>
      </c>
      <c r="P187" s="246">
        <f>全车数据表!P188</f>
        <v>358.6</v>
      </c>
      <c r="Q187" s="246">
        <f>全车数据表!Q188</f>
        <v>89.33</v>
      </c>
      <c r="R187" s="246">
        <f>全车数据表!R188</f>
        <v>82.63</v>
      </c>
      <c r="S187" s="246">
        <f>全车数据表!S188</f>
        <v>55.24</v>
      </c>
      <c r="T187" s="246">
        <f>全车数据表!T188</f>
        <v>0</v>
      </c>
      <c r="U187" s="246">
        <f>全车数据表!AH188</f>
        <v>19407600</v>
      </c>
      <c r="V187" s="246">
        <f>全车数据表!AI188</f>
        <v>80000</v>
      </c>
      <c r="W187" s="246">
        <f>全车数据表!AO188</f>
        <v>12800000</v>
      </c>
      <c r="X187" s="246">
        <f>全车数据表!AP188</f>
        <v>32207600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373</v>
      </c>
      <c r="AD187" s="246">
        <f>全车数据表!AX188</f>
        <v>0</v>
      </c>
      <c r="AE187" s="246">
        <f>全车数据表!AY188</f>
        <v>493</v>
      </c>
      <c r="AF187" s="246" t="str">
        <f>IF(全车数据表!AZ188="","",全车数据表!AZ188)</f>
        <v>大奖赛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>
        <f>IF(全车数据表!CA188="","",全车数据表!CA188)</f>
        <v>1</v>
      </c>
      <c r="AS187" s="246" t="str">
        <f>IF(全车数据表!CB188="","",全车数据表!CB188)</f>
        <v/>
      </c>
      <c r="AT187" s="246">
        <f>IF(全车数据表!CC188="","",全车数据表!CC188)</f>
        <v>1</v>
      </c>
      <c r="AU187" s="246">
        <f>IF(全车数据表!CD188="","",全车数据表!CD188)</f>
        <v>1</v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/>
      </c>
      <c r="BA187" s="246" t="str">
        <f>IF(全车数据表!CJ188="","",全车数据表!CJ188)</f>
        <v>scg</v>
      </c>
      <c r="BB187" s="246" t="str">
        <f>IF(全车数据表!AV188="","",全车数据表!AV188)</f>
        <v/>
      </c>
      <c r="BC187" s="246">
        <f>IF(全车数据表!BF188="","",全车数据表!BF188)</f>
        <v>4372</v>
      </c>
      <c r="BD187" s="246">
        <f>IF(全车数据表!BG188="","",全车数据表!BG188)</f>
        <v>360.8</v>
      </c>
      <c r="BE187" s="246">
        <f>IF(全车数据表!BH188="","",全车数据表!BH188)</f>
        <v>90.1</v>
      </c>
      <c r="BF187" s="246">
        <f>IF(全车数据表!BI188="","",全车数据表!BI188)</f>
        <v>85.42</v>
      </c>
      <c r="BG187" s="246">
        <f>IF(全车数据表!BJ188="","",全车数据表!BJ188)</f>
        <v>58.07</v>
      </c>
    </row>
    <row r="188" spans="1:59">
      <c r="A188" s="246">
        <f>全车数据表!A189</f>
        <v>187</v>
      </c>
      <c r="B188" s="246" t="str">
        <f>全车数据表!B189</f>
        <v>Citroen GT by Citroen</v>
      </c>
      <c r="C188" s="246" t="str">
        <f>IF(全车数据表!AQ189="","",全车数据表!AQ189)</f>
        <v>Citroen</v>
      </c>
      <c r="D188" s="248" t="str">
        <f>全车数据表!AT189</f>
        <v>citroengt</v>
      </c>
      <c r="E188" s="248" t="str">
        <f>全车数据表!AS189</f>
        <v>2.6</v>
      </c>
      <c r="F188" s="248" t="str">
        <f>全车数据表!C189</f>
        <v>雪铁龙GT</v>
      </c>
      <c r="G188" s="246" t="str">
        <f>全车数据表!D189</f>
        <v>A</v>
      </c>
      <c r="H188" s="246">
        <f>LEN(全车数据表!E189)</f>
        <v>6</v>
      </c>
      <c r="I188" s="246">
        <f>IF(全车数据表!H189="×",0,全车数据表!H189)</f>
        <v>50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52</v>
      </c>
      <c r="N188" s="246">
        <f>IF(全车数据表!M189="×",0,全车数据表!M189)</f>
        <v>62</v>
      </c>
      <c r="O188" s="246">
        <f>全车数据表!O189</f>
        <v>4222</v>
      </c>
      <c r="P188" s="246">
        <f>全车数据表!P189</f>
        <v>388.7</v>
      </c>
      <c r="Q188" s="246">
        <f>全车数据表!Q189</f>
        <v>76.53</v>
      </c>
      <c r="R188" s="246">
        <f>全车数据表!R189</f>
        <v>64.61</v>
      </c>
      <c r="S188" s="246">
        <f>全车数据表!S189</f>
        <v>67.2</v>
      </c>
      <c r="T188" s="246">
        <f>全车数据表!T189</f>
        <v>6.3</v>
      </c>
      <c r="U188" s="246">
        <f>全车数据表!AH189</f>
        <v>19407600</v>
      </c>
      <c r="V188" s="246">
        <f>全车数据表!AI189</f>
        <v>80000</v>
      </c>
      <c r="W188" s="246">
        <f>全车数据表!AO189</f>
        <v>12800000</v>
      </c>
      <c r="X188" s="246">
        <f>全车数据表!AP189</f>
        <v>32207600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4</v>
      </c>
      <c r="AB188" s="248" t="str">
        <f>全车数据表!AU189</f>
        <v>epic</v>
      </c>
      <c r="AC188" s="246">
        <f>全车数据表!AW189</f>
        <v>404</v>
      </c>
      <c r="AD188" s="246">
        <f>全车数据表!AX189</f>
        <v>0</v>
      </c>
      <c r="AE188" s="246">
        <f>全车数据表!AY189</f>
        <v>545</v>
      </c>
      <c r="AF188" s="246" t="str">
        <f>IF(全车数据表!AZ189="","",全车数据表!AZ189)</f>
        <v>联会赛事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>
        <f>IF(全车数据表!CB189="","",全车数据表!CB189)</f>
        <v>1</v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雪铁龙</v>
      </c>
      <c r="BB188" s="246">
        <f>IF(全车数据表!AV189="","",全车数据表!AV189)</f>
        <v>33</v>
      </c>
      <c r="BC188" s="246">
        <f>IF(全车数据表!BF189="","",全车数据表!BF189)</f>
        <v>4380</v>
      </c>
      <c r="BD188" s="246">
        <f>IF(全车数据表!BG189="","",全车数据表!BG189)</f>
        <v>390.4</v>
      </c>
      <c r="BE188" s="246">
        <f>IF(全车数据表!BH189="","",全车数据表!BH189)</f>
        <v>77.5</v>
      </c>
      <c r="BF188" s="246">
        <f>IF(全车数据表!BI189="","",全车数据表!BI189)</f>
        <v>65.679999999999993</v>
      </c>
      <c r="BG188" s="246">
        <f>IF(全车数据表!BJ189="","",全车数据表!BJ189)</f>
        <v>69.260000000000005</v>
      </c>
    </row>
    <row r="189" spans="1:59">
      <c r="A189" s="246">
        <f>全车数据表!A190</f>
        <v>188</v>
      </c>
      <c r="B189" s="246" t="str">
        <f>全车数据表!B190</f>
        <v>Porsche 935 (2019)🔑</v>
      </c>
      <c r="C189" s="246" t="str">
        <f>IF(全车数据表!AQ190="","",全车数据表!AQ190)</f>
        <v>Porsche</v>
      </c>
      <c r="D189" s="248" t="str">
        <f>全车数据表!AT190</f>
        <v>935</v>
      </c>
      <c r="E189" s="248" t="str">
        <f>全车数据表!AS190</f>
        <v>4.1</v>
      </c>
      <c r="F189" s="248" t="str">
        <f>全车数据表!C190</f>
        <v>935</v>
      </c>
      <c r="G189" s="246" t="str">
        <f>全车数据表!D190</f>
        <v>A</v>
      </c>
      <c r="H189" s="246">
        <f>LEN(全车数据表!E190)</f>
        <v>6</v>
      </c>
      <c r="I189" s="246" t="str">
        <f>IF(全车数据表!H190="×",0,全车数据表!H190)</f>
        <v>🔑</v>
      </c>
      <c r="J189" s="246">
        <f>IF(全车数据表!I190="×",0,全车数据表!I190)</f>
        <v>28</v>
      </c>
      <c r="K189" s="246">
        <f>IF(全车数据表!J190="×",0,全车数据表!J190)</f>
        <v>32</v>
      </c>
      <c r="L189" s="246">
        <f>IF(全车数据表!K190="×",0,全车数据表!K190)</f>
        <v>44</v>
      </c>
      <c r="M189" s="246">
        <f>IF(全车数据表!L190="×",0,全车数据表!L190)</f>
        <v>59</v>
      </c>
      <c r="N189" s="246">
        <f>IF(全车数据表!M190="×",0,全车数据表!M190)</f>
        <v>86</v>
      </c>
      <c r="O189" s="246">
        <f>全车数据表!O190</f>
        <v>4229</v>
      </c>
      <c r="P189" s="246">
        <f>全车数据表!P190</f>
        <v>352</v>
      </c>
      <c r="Q189" s="246">
        <f>全车数据表!Q190</f>
        <v>84.94</v>
      </c>
      <c r="R189" s="246">
        <f>全车数据表!R190</f>
        <v>87.96</v>
      </c>
      <c r="S189" s="246">
        <f>全车数据表!S190</f>
        <v>72.61</v>
      </c>
      <c r="T189" s="246">
        <f>全车数据表!T190</f>
        <v>7.9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366</v>
      </c>
      <c r="AD189" s="246">
        <f>全车数据表!AX190</f>
        <v>0</v>
      </c>
      <c r="AE189" s="246">
        <f>全车数据表!AY190</f>
        <v>481</v>
      </c>
      <c r="AF189" s="246" t="str">
        <f>IF(全车数据表!AZ190="","",全车数据表!AZ190)</f>
        <v>大奖赛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>
        <f>IF(全车数据表!CA190="","",全车数据表!CA190)</f>
        <v>1</v>
      </c>
      <c r="AS189" s="246" t="str">
        <f>IF(全车数据表!CB190="","",全车数据表!CB190)</f>
        <v/>
      </c>
      <c r="AT189" s="246">
        <f>IF(全车数据表!CC190="","",全车数据表!CC190)</f>
        <v>1</v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保时捷</v>
      </c>
      <c r="BB189" s="246" t="str">
        <f>IF(全车数据表!AV190="","",全车数据表!AV190)</f>
        <v/>
      </c>
      <c r="BC189" s="246">
        <f>IF(全车数据表!BF190="","",全车数据表!BF190)</f>
        <v>4386</v>
      </c>
      <c r="BD189" s="246">
        <f>IF(全车数据表!BG190="","",全车数据表!BG190)</f>
        <v>353.4</v>
      </c>
      <c r="BE189" s="246">
        <f>IF(全车数据表!BH190="","",全车数据表!BH190)</f>
        <v>86.05</v>
      </c>
      <c r="BF189" s="246">
        <f>IF(全车数据表!BI190="","",全车数据表!BI190)</f>
        <v>91.85</v>
      </c>
      <c r="BG189" s="246">
        <f>IF(全车数据表!BJ190="","",全车数据表!BJ190)</f>
        <v>74.650000000000006</v>
      </c>
    </row>
    <row r="190" spans="1:59">
      <c r="A190" s="246">
        <f>全车数据表!A191</f>
        <v>189</v>
      </c>
      <c r="B190" s="246" t="str">
        <f>全车数据表!B191</f>
        <v>Aston Martin Victor</v>
      </c>
      <c r="C190" s="246" t="str">
        <f>IF(全车数据表!AQ191="","",全车数据表!AQ191)</f>
        <v>Aston Martin</v>
      </c>
      <c r="D190" s="248" t="str">
        <f>全车数据表!AT191</f>
        <v>victor</v>
      </c>
      <c r="E190" s="248" t="str">
        <f>全车数据表!AS191</f>
        <v>2.9</v>
      </c>
      <c r="F190" s="248" t="str">
        <f>全车数据表!C191</f>
        <v>Victor</v>
      </c>
      <c r="G190" s="246" t="str">
        <f>全车数据表!D191</f>
        <v>A</v>
      </c>
      <c r="H190" s="246">
        <f>LEN(全车数据表!E191)</f>
        <v>6</v>
      </c>
      <c r="I190" s="246">
        <f>IF(全车数据表!H191="×",0,全车数据表!H191)</f>
        <v>70</v>
      </c>
      <c r="J190" s="246">
        <f>IF(全车数据表!I191="×",0,全车数据表!I191)</f>
        <v>23</v>
      </c>
      <c r="K190" s="246">
        <f>IF(全车数据表!J191="×",0,全车数据表!J191)</f>
        <v>27</v>
      </c>
      <c r="L190" s="246">
        <f>IF(全车数据表!K191="×",0,全车数据表!K191)</f>
        <v>36</v>
      </c>
      <c r="M190" s="246">
        <f>IF(全车数据表!L191="×",0,全车数据表!L191)</f>
        <v>52</v>
      </c>
      <c r="N190" s="246">
        <f>IF(全车数据表!M191="×",0,全车数据表!M191)</f>
        <v>59</v>
      </c>
      <c r="O190" s="246">
        <f>全车数据表!O191</f>
        <v>4255</v>
      </c>
      <c r="P190" s="246">
        <f>全车数据表!P191</f>
        <v>371.4</v>
      </c>
      <c r="Q190" s="246">
        <f>全车数据表!Q191</f>
        <v>78.33</v>
      </c>
      <c r="R190" s="246">
        <f>全车数据表!R191</f>
        <v>76.84</v>
      </c>
      <c r="S190" s="246">
        <f>全车数据表!S191</f>
        <v>69.63</v>
      </c>
      <c r="T190" s="246">
        <f>全车数据表!T191</f>
        <v>6.8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387</v>
      </c>
      <c r="AD190" s="246">
        <f>全车数据表!AX191</f>
        <v>0</v>
      </c>
      <c r="AE190" s="246">
        <f>全车数据表!AY191</f>
        <v>516</v>
      </c>
      <c r="AF190" s="246" t="str">
        <f>IF(全车数据表!AZ191="","",全车数据表!AZ191)</f>
        <v>通行证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>
        <f>IF(全车数据表!BV191="","",全车数据表!BV191)</f>
        <v>1</v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>
        <f>IF(全车数据表!CD191="","",全车数据表!CD191)</f>
        <v>1</v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 t="str">
        <f>IF(全车数据表!CI191="","",全车数据表!CI191)</f>
        <v/>
      </c>
      <c r="BA190" s="246" t="str">
        <f>IF(全车数据表!CJ191="","",全车数据表!CJ191)</f>
        <v>阿斯顿马丁 维克多</v>
      </c>
      <c r="BB190" s="246">
        <f>IF(全车数据表!AV191="","",全车数据表!AV191)</f>
        <v>34</v>
      </c>
      <c r="BC190" s="246">
        <f>IF(全车数据表!BF191="","",全车数据表!BF191)</f>
        <v>4412</v>
      </c>
      <c r="BD190" s="246">
        <f>IF(全车数据表!BG191="","",全车数据表!BG191)</f>
        <v>372.79999999999995</v>
      </c>
      <c r="BE190" s="246">
        <f>IF(全车数据表!BH191="","",全车数据表!BH191)</f>
        <v>79.3</v>
      </c>
      <c r="BF190" s="246">
        <f>IF(全车数据表!BI191="","",全车数据表!BI191)</f>
        <v>79.490000000000009</v>
      </c>
      <c r="BG190" s="246">
        <f>IF(全车数据表!BJ191="","",全车数据表!BJ191)</f>
        <v>72.28</v>
      </c>
    </row>
    <row r="191" spans="1:59">
      <c r="A191" s="246">
        <f>全车数据表!A192</f>
        <v>190</v>
      </c>
      <c r="B191" s="246" t="str">
        <f>全车数据表!B192</f>
        <v>Porsche 911 GT2 RS ClubSport🔑</v>
      </c>
      <c r="C191" s="246" t="str">
        <f>IF(全车数据表!AQ192="","",全车数据表!AQ192)</f>
        <v>Porsche</v>
      </c>
      <c r="D191" s="248" t="str">
        <f>全车数据表!AT192</f>
        <v>911gt2</v>
      </c>
      <c r="E191" s="248" t="str">
        <f>全车数据表!AS192</f>
        <v>2.1</v>
      </c>
      <c r="F191" s="248" t="str">
        <f>全车数据表!C192</f>
        <v>911GT2</v>
      </c>
      <c r="G191" s="246" t="str">
        <f>全车数据表!D192</f>
        <v>A</v>
      </c>
      <c r="H191" s="246">
        <f>LEN(全车数据表!E192)</f>
        <v>6</v>
      </c>
      <c r="I191" s="246" t="str">
        <f>IF(全车数据表!H192="×",0,全车数据表!H192)</f>
        <v>🔑</v>
      </c>
      <c r="J191" s="246">
        <f>IF(全车数据表!I192="×",0,全车数据表!I192)</f>
        <v>28</v>
      </c>
      <c r="K191" s="246">
        <f>IF(全车数据表!J192="×",0,全车数据表!J192)</f>
        <v>32</v>
      </c>
      <c r="L191" s="246">
        <f>IF(全车数据表!K192="×",0,全车数据表!K192)</f>
        <v>44</v>
      </c>
      <c r="M191" s="246">
        <f>IF(全车数据表!L192="×",0,全车数据表!L192)</f>
        <v>59</v>
      </c>
      <c r="N191" s="246">
        <f>IF(全车数据表!M192="×",0,全车数据表!M192)</f>
        <v>86</v>
      </c>
      <c r="O191" s="246">
        <f>全车数据表!O192</f>
        <v>4270</v>
      </c>
      <c r="P191" s="246">
        <f>全车数据表!P192</f>
        <v>356.9</v>
      </c>
      <c r="Q191" s="246">
        <f>全车数据表!Q192</f>
        <v>83.64</v>
      </c>
      <c r="R191" s="246">
        <f>全车数据表!R192</f>
        <v>85.42</v>
      </c>
      <c r="S191" s="246">
        <f>全车数据表!S192</f>
        <v>73.650000000000006</v>
      </c>
      <c r="T191" s="246">
        <f>全车数据表!T192</f>
        <v>8.08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371</v>
      </c>
      <c r="AD191" s="246">
        <f>全车数据表!AX192</f>
        <v>0</v>
      </c>
      <c r="AE191" s="246">
        <f>全车数据表!AY192</f>
        <v>490</v>
      </c>
      <c r="AF191" s="246" t="str">
        <f>IF(全车数据表!AZ192="","",全车数据表!AZ192)</f>
        <v>大奖赛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>
        <f>IF(全车数据表!CA192="","",全车数据表!CA192)</f>
        <v>1</v>
      </c>
      <c r="AS191" s="246" t="str">
        <f>IF(全车数据表!CB192="","",全车数据表!CB192)</f>
        <v/>
      </c>
      <c r="AT191" s="246">
        <f>IF(全车数据表!CC192="","",全车数据表!CC192)</f>
        <v>1</v>
      </c>
      <c r="AU191" s="246">
        <f>IF(全车数据表!CD192="","",全车数据表!CD192)</f>
        <v>1</v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保时捷</v>
      </c>
      <c r="BB191" s="246" t="str">
        <f>IF(全车数据表!AV192="","",全车数据表!AV192)</f>
        <v/>
      </c>
      <c r="BC191" s="246">
        <f>IF(全车数据表!BF192="","",全车数据表!BF192)</f>
        <v>4458</v>
      </c>
      <c r="BD191" s="246">
        <f>IF(全车数据表!BG192="","",全车数据表!BG192)</f>
        <v>359</v>
      </c>
      <c r="BE191" s="246">
        <f>IF(全车数据表!BH192="","",全车数据表!BH192)</f>
        <v>84.7</v>
      </c>
      <c r="BF191" s="246">
        <f>IF(全车数据表!BI192="","",全车数据表!BI192)</f>
        <v>89</v>
      </c>
      <c r="BG191" s="246">
        <f>IF(全车数据表!BJ192="","",全车数据表!BJ192)</f>
        <v>76.540000000000006</v>
      </c>
    </row>
    <row r="192" spans="1:59">
      <c r="A192" s="246">
        <f>全车数据表!A193</f>
        <v>191</v>
      </c>
      <c r="B192" s="246" t="str">
        <f>全车数据表!B193</f>
        <v>Pagani Huayra BC</v>
      </c>
      <c r="C192" s="246" t="str">
        <f>IF(全车数据表!AQ193="","",全车数据表!AQ193)</f>
        <v>Pagani</v>
      </c>
      <c r="D192" s="248" t="str">
        <f>全车数据表!AT193</f>
        <v>bc</v>
      </c>
      <c r="E192" s="248" t="str">
        <f>全车数据表!AS193</f>
        <v>1.0</v>
      </c>
      <c r="F192" s="248" t="str">
        <f>全车数据表!C193</f>
        <v>BC</v>
      </c>
      <c r="G192" s="246" t="str">
        <f>全车数据表!D193</f>
        <v>A</v>
      </c>
      <c r="H192" s="246">
        <f>LEN(全车数据表!E193)</f>
        <v>6</v>
      </c>
      <c r="I192" s="246">
        <f>IF(全车数据表!H193="×",0,全车数据表!H193)</f>
        <v>50</v>
      </c>
      <c r="J192" s="246">
        <f>IF(全车数据表!I193="×",0,全车数据表!I193)</f>
        <v>12</v>
      </c>
      <c r="K192" s="246">
        <f>IF(全车数据表!J193="×",0,全车数据表!J193)</f>
        <v>15</v>
      </c>
      <c r="L192" s="246">
        <f>IF(全车数据表!K193="×",0,全车数据表!K193)</f>
        <v>24</v>
      </c>
      <c r="M192" s="246">
        <f>IF(全车数据表!L193="×",0,全车数据表!L193)</f>
        <v>37</v>
      </c>
      <c r="N192" s="246">
        <f>IF(全车数据表!M193="×",0,全车数据表!M193)</f>
        <v>45</v>
      </c>
      <c r="O192" s="246">
        <f>全车数据表!O193</f>
        <v>4274</v>
      </c>
      <c r="P192" s="246">
        <f>全车数据表!P193</f>
        <v>365.4</v>
      </c>
      <c r="Q192" s="246">
        <f>全车数据表!Q193</f>
        <v>80.040000000000006</v>
      </c>
      <c r="R192" s="246">
        <f>全车数据表!R193</f>
        <v>63.11</v>
      </c>
      <c r="S192" s="246">
        <f>全车数据表!S193</f>
        <v>86.75</v>
      </c>
      <c r="T192" s="246">
        <f>全车数据表!T193</f>
        <v>11.832000000000001</v>
      </c>
      <c r="U192" s="246">
        <f>全车数据表!AH193</f>
        <v>6375160</v>
      </c>
      <c r="V192" s="246">
        <f>全车数据表!AI193</f>
        <v>40000</v>
      </c>
      <c r="W192" s="246">
        <f>全车数据表!AO193</f>
        <v>6400000</v>
      </c>
      <c r="X192" s="246">
        <f>全车数据表!AP193</f>
        <v>12775160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4</v>
      </c>
      <c r="AB192" s="248" t="str">
        <f>全车数据表!AU193</f>
        <v>epic</v>
      </c>
      <c r="AC192" s="246">
        <f>全车数据表!AW193</f>
        <v>380</v>
      </c>
      <c r="AD192" s="246">
        <f>全车数据表!AX193</f>
        <v>0</v>
      </c>
      <c r="AE192" s="246">
        <f>全车数据表!AY193</f>
        <v>504</v>
      </c>
      <c r="AF192" s="246" t="str">
        <f>IF(全车数据表!AZ193="","",全车数据表!AZ193)</f>
        <v>传奇商店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>
        <f>IF(全车数据表!BS193="","",全车数据表!BS193)</f>
        <v>1</v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 t="str">
        <f>IF(全车数据表!CH193="","",全车数据表!CH193)</f>
        <v/>
      </c>
      <c r="AZ192" s="246">
        <f>IF(全车数据表!CI193="","",全车数据表!CI193)</f>
        <v>1</v>
      </c>
      <c r="BA192" s="246" t="str">
        <f>IF(全车数据表!CJ193="","",全车数据表!CJ193)</f>
        <v>帕加尼 风神</v>
      </c>
      <c r="BB192" s="246">
        <f>IF(全车数据表!AV193="","",全车数据表!AV193)</f>
        <v>19</v>
      </c>
      <c r="BC192" s="246">
        <f>IF(全车数据表!BF193="","",全车数据表!BF193)</f>
        <v>4429</v>
      </c>
      <c r="BD192" s="246">
        <f>IF(全车数据表!BG193="","",全车数据表!BG193)</f>
        <v>367.29999999999995</v>
      </c>
      <c r="BE192" s="246">
        <f>IF(全车数据表!BH193="","",全车数据表!BH193)</f>
        <v>81.100000000000009</v>
      </c>
      <c r="BF192" s="246">
        <f>IF(全车数据表!BI193="","",全车数据表!BI193)</f>
        <v>65.16</v>
      </c>
      <c r="BG192" s="246">
        <f>IF(全车数据表!BJ193="","",全车数据表!BJ193)</f>
        <v>88.39</v>
      </c>
    </row>
    <row r="193" spans="1:59">
      <c r="A193" s="246">
        <f>全车数据表!A194</f>
        <v>192</v>
      </c>
      <c r="B193" s="246" t="str">
        <f>全车数据表!B194</f>
        <v>McLaren 650S GT3</v>
      </c>
      <c r="C193" s="246" t="str">
        <f>IF(全车数据表!AQ194="","",全车数据表!AQ194)</f>
        <v>McLaren</v>
      </c>
      <c r="D193" s="248" t="str">
        <f>全车数据表!AT194</f>
        <v>650s</v>
      </c>
      <c r="E193" s="248" t="str">
        <f>全车数据表!AS194</f>
        <v>3.8</v>
      </c>
      <c r="F193" s="248" t="str">
        <f>全车数据表!C194</f>
        <v>650S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70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59</v>
      </c>
      <c r="O193" s="246">
        <f>全车数据表!O194</f>
        <v>4279</v>
      </c>
      <c r="P193" s="246">
        <f>全车数据表!P194</f>
        <v>357</v>
      </c>
      <c r="Q193" s="246">
        <f>全车数据表!Q194</f>
        <v>84.34</v>
      </c>
      <c r="R193" s="246">
        <f>全车数据表!R194</f>
        <v>85.82</v>
      </c>
      <c r="S193" s="246">
        <f>全车数据表!S194</f>
        <v>78.22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371</v>
      </c>
      <c r="AD193" s="246">
        <f>全车数据表!AX194</f>
        <v>0</v>
      </c>
      <c r="AE193" s="246">
        <f>全车数据表!AY194</f>
        <v>490</v>
      </c>
      <c r="AF193" s="246" t="str">
        <f>IF(全车数据表!AZ194="","",全车数据表!AZ194)</f>
        <v>Clash商店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迈凯伦</v>
      </c>
      <c r="BB193" s="246" t="str">
        <f>IF(全车数据表!AV194="","",全车数据表!AV194)</f>
        <v/>
      </c>
      <c r="BC193" s="246">
        <f>IF(全车数据表!BF194="","",全车数据表!BF194)</f>
        <v>4434</v>
      </c>
      <c r="BD193" s="246">
        <f>IF(全车数据表!BG194="","",全车数据表!BG194)</f>
        <v>359</v>
      </c>
      <c r="BE193" s="246">
        <f>IF(全车数据表!BH194="","",全车数据表!BH194)</f>
        <v>85.6</v>
      </c>
      <c r="BF193" s="246">
        <f>IF(全车数据表!BI194="","",全车数据表!BI194)</f>
        <v>89</v>
      </c>
      <c r="BG193" s="246">
        <f>IF(全车数据表!BJ194="","",全车数据表!BJ194)</f>
        <v>80.69</v>
      </c>
    </row>
    <row r="194" spans="1:59">
      <c r="A194" s="246">
        <f>全车数据表!A195</f>
        <v>193</v>
      </c>
      <c r="B194" s="246" t="str">
        <f>全车数据表!B195</f>
        <v>Lamborghini SC18🔑</v>
      </c>
      <c r="C194" s="246" t="str">
        <f>IF(全车数据表!AQ195="","",全车数据表!AQ195)</f>
        <v>Lamborghini</v>
      </c>
      <c r="D194" s="248" t="str">
        <f>全车数据表!AT195</f>
        <v>sc18</v>
      </c>
      <c r="E194" s="248" t="str">
        <f>全车数据表!AS195</f>
        <v>2.2</v>
      </c>
      <c r="F194" s="248" t="str">
        <f>全车数据表!C195</f>
        <v>SC18</v>
      </c>
      <c r="G194" s="246" t="str">
        <f>全车数据表!D195</f>
        <v>A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28</v>
      </c>
      <c r="K194" s="246">
        <f>IF(全车数据表!J195="×",0,全车数据表!J195)</f>
        <v>32</v>
      </c>
      <c r="L194" s="246">
        <f>IF(全车数据表!K195="×",0,全车数据表!K195)</f>
        <v>44</v>
      </c>
      <c r="M194" s="246">
        <f>IF(全车数据表!L195="×",0,全车数据表!L195)</f>
        <v>59</v>
      </c>
      <c r="N194" s="246">
        <f>IF(全车数据表!M195="×",0,全车数据表!M195)</f>
        <v>86</v>
      </c>
      <c r="O194" s="246">
        <f>全车数据表!O195</f>
        <v>4284</v>
      </c>
      <c r="P194" s="246">
        <f>全车数据表!P195</f>
        <v>362.1</v>
      </c>
      <c r="Q194" s="246">
        <f>全车数据表!Q195</f>
        <v>82.03</v>
      </c>
      <c r="R194" s="246">
        <f>全车数据表!R195</f>
        <v>64</v>
      </c>
      <c r="S194" s="246">
        <f>全车数据表!S195</f>
        <v>82.48</v>
      </c>
      <c r="T194" s="246">
        <f>全车数据表!T195</f>
        <v>10.35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376</v>
      </c>
      <c r="AD194" s="246">
        <f>全车数据表!AX195</f>
        <v>0</v>
      </c>
      <c r="AE194" s="246">
        <f>全车数据表!AY195</f>
        <v>499</v>
      </c>
      <c r="AF194" s="246" t="str">
        <f>IF(全车数据表!AZ195="","",全车数据表!AZ195)</f>
        <v>大奖赛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>
        <f>IF(全车数据表!CA195="","",全车数据表!CA195)</f>
        <v>1</v>
      </c>
      <c r="AS194" s="246" t="str">
        <f>IF(全车数据表!CB195="","",全车数据表!CB195)</f>
        <v/>
      </c>
      <c r="AT194" s="246">
        <f>IF(全车数据表!CC195="","",全车数据表!CC195)</f>
        <v>1</v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兰博基尼</v>
      </c>
      <c r="BB194" s="246" t="str">
        <f>IF(全车数据表!AV195="","",全车数据表!AV195)</f>
        <v/>
      </c>
      <c r="BC194" s="246">
        <f>IF(全车数据表!BF195="","",全车数据表!BF195)</f>
        <v>4439</v>
      </c>
      <c r="BD194" s="246">
        <f>IF(全车数据表!BG195="","",全车数据表!BG195)</f>
        <v>363.6</v>
      </c>
      <c r="BE194" s="246">
        <f>IF(全车数据表!BH195="","",全车数据表!BH195)</f>
        <v>82.9</v>
      </c>
      <c r="BF194" s="246">
        <f>IF(全车数据表!BI195="","",全车数据表!BI195)</f>
        <v>66.25</v>
      </c>
      <c r="BG194" s="246">
        <f>IF(全车数据表!BJ195="","",全车数据表!BJ195)</f>
        <v>84.59</v>
      </c>
    </row>
    <row r="195" spans="1:59">
      <c r="A195" s="246">
        <f>全车数据表!A196</f>
        <v>194</v>
      </c>
      <c r="B195" s="246" t="str">
        <f>全车数据表!B196</f>
        <v>Ferrari SF90 XX Stradale</v>
      </c>
      <c r="C195" s="246" t="str">
        <f>IF(全车数据表!AQ196="","",全车数据表!AQ196)</f>
        <v>Ferrari</v>
      </c>
      <c r="D195" s="248" t="str">
        <f>全车数据表!AT196</f>
        <v>sf90xx</v>
      </c>
      <c r="E195" s="248" t="str">
        <f>全车数据表!AS196</f>
        <v>24.0</v>
      </c>
      <c r="F195" s="248" t="str">
        <f>全车数据表!C196</f>
        <v>SF90XX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4286</v>
      </c>
      <c r="P195" s="246">
        <f>全车数据表!P196</f>
        <v>361.2</v>
      </c>
      <c r="Q195" s="246">
        <f>全车数据表!Q196</f>
        <v>85.73</v>
      </c>
      <c r="R195" s="246">
        <f>全车数据表!R196</f>
        <v>79.17</v>
      </c>
      <c r="S195" s="246">
        <f>全车数据表!S196</f>
        <v>62.85</v>
      </c>
      <c r="T195" s="246">
        <f>全车数据表!T196</f>
        <v>0</v>
      </c>
      <c r="U195" s="246">
        <f>全车数据表!AH196</f>
        <v>27726000</v>
      </c>
      <c r="V195" s="246">
        <f>全车数据表!AI196</f>
        <v>90000</v>
      </c>
      <c r="W195" s="246">
        <f>全车数据表!AO196</f>
        <v>14400000</v>
      </c>
      <c r="X195" s="246">
        <f>全车数据表!AP196</f>
        <v>42126000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0</v>
      </c>
      <c r="AD195" s="246">
        <f>全车数据表!AX196</f>
        <v>0</v>
      </c>
      <c r="AE195" s="246">
        <f>全车数据表!AY196</f>
        <v>0</v>
      </c>
      <c r="AF195" s="246" t="str">
        <f>IF(全车数据表!AZ196="","",全车数据表!AZ196)</f>
        <v>联会赛事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>
        <f>IF(全车数据表!CB196="","",全车数据表!CB196)</f>
        <v>1</v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法拉利 顺丰</v>
      </c>
      <c r="BB195" s="246" t="str">
        <f>IF(全车数据表!AV196="","",全车数据表!AV196)</f>
        <v/>
      </c>
      <c r="BC195" s="246">
        <f>IF(全车数据表!BF196="","",全车数据表!BF196)</f>
        <v>4458</v>
      </c>
      <c r="BD195" s="246">
        <f>IF(全车数据表!BG196="","",全车数据表!BG196)</f>
        <v>362.7</v>
      </c>
      <c r="BE195" s="246">
        <f>IF(全车数据表!BH196="","",全车数据表!BH196)</f>
        <v>86.5</v>
      </c>
      <c r="BF195" s="246">
        <f>IF(全车数据表!BI196="","",全车数据表!BI196)</f>
        <v>82.61</v>
      </c>
      <c r="BG195" s="246">
        <f>IF(全车数据表!BJ196="","",全车数据表!BJ196)</f>
        <v>66.650000000000006</v>
      </c>
    </row>
    <row r="196" spans="1:59">
      <c r="A196" s="246">
        <f>全车数据表!A197</f>
        <v>195</v>
      </c>
      <c r="B196" s="246" t="str">
        <f>全车数据表!B197</f>
        <v>Ferrari LaFerrari Aperta</v>
      </c>
      <c r="C196" s="246" t="str">
        <f>IF(全车数据表!AQ197="","",全车数据表!AQ197)</f>
        <v>Ferrari</v>
      </c>
      <c r="D196" s="248" t="str">
        <f>全车数据表!AT197</f>
        <v>aperta</v>
      </c>
      <c r="E196" s="248" t="str">
        <f>全车数据表!AS197</f>
        <v>1.6</v>
      </c>
      <c r="F196" s="248" t="str">
        <f>全车数据表!C197</f>
        <v>黑拉法</v>
      </c>
      <c r="G196" s="246" t="str">
        <f>全车数据表!D197</f>
        <v>A</v>
      </c>
      <c r="H196" s="246">
        <f>LEN(全车数据表!E197)</f>
        <v>6</v>
      </c>
      <c r="I196" s="246">
        <f>IF(全车数据表!H197="×",0,全车数据表!H197)</f>
        <v>50</v>
      </c>
      <c r="J196" s="246">
        <f>IF(全车数据表!I197="×",0,全车数据表!I197)</f>
        <v>23</v>
      </c>
      <c r="K196" s="246">
        <f>IF(全车数据表!J197="×",0,全车数据表!J197)</f>
        <v>27</v>
      </c>
      <c r="L196" s="246">
        <f>IF(全车数据表!K197="×",0,全车数据表!K197)</f>
        <v>36</v>
      </c>
      <c r="M196" s="246">
        <f>IF(全车数据表!L197="×",0,全车数据表!L197)</f>
        <v>52</v>
      </c>
      <c r="N196" s="246">
        <f>IF(全车数据表!M197="×",0,全车数据表!M197)</f>
        <v>62</v>
      </c>
      <c r="O196" s="246">
        <f>全车数据表!O197</f>
        <v>4291</v>
      </c>
      <c r="P196" s="246">
        <f>全车数据表!P197</f>
        <v>366.2</v>
      </c>
      <c r="Q196" s="246">
        <f>全车数据表!Q197</f>
        <v>81.03</v>
      </c>
      <c r="R196" s="246">
        <f>全车数据表!R197</f>
        <v>82.48</v>
      </c>
      <c r="S196" s="246">
        <f>全车数据表!S197</f>
        <v>70.099999999999994</v>
      </c>
      <c r="T196" s="246">
        <f>全车数据表!T197</f>
        <v>7.2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381</v>
      </c>
      <c r="AD196" s="246">
        <f>全车数据表!AX197</f>
        <v>0</v>
      </c>
      <c r="AE196" s="246">
        <f>全车数据表!AY197</f>
        <v>506</v>
      </c>
      <c r="AF196" s="246" t="str">
        <f>IF(全车数据表!AZ197="","",全车数据表!AZ197)</f>
        <v>传奇商店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>
        <f>IF(全车数据表!BS197="","",全车数据表!BS197)</f>
        <v>1</v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 t="str">
        <f>IF(全车数据表!CA197="","",全车数据表!CA197)</f>
        <v/>
      </c>
      <c r="AS196" s="246" t="str">
        <f>IF(全车数据表!CB197="","",全车数据表!CB197)</f>
        <v/>
      </c>
      <c r="AT196" s="246" t="str">
        <f>IF(全车数据表!CC197="","",全车数据表!CC197)</f>
        <v/>
      </c>
      <c r="AU196" s="246">
        <f>IF(全车数据表!CD197="","",全车数据表!CD197)</f>
        <v>1</v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>无顶</v>
      </c>
      <c r="AY196" s="246" t="str">
        <f>IF(全车数据表!CH197="","",全车数据表!CH197)</f>
        <v/>
      </c>
      <c r="AZ196" s="246">
        <f>IF(全车数据表!CI197="","",全车数据表!CI197)</f>
        <v>1</v>
      </c>
      <c r="BA196" s="246" t="str">
        <f>IF(全车数据表!CJ197="","",全车数据表!CJ197)</f>
        <v>法拉利 黑拉法 敞篷拉法</v>
      </c>
      <c r="BB196" s="246">
        <f>IF(全车数据表!AV197="","",全车数据表!AV197)</f>
        <v>19</v>
      </c>
      <c r="BC196" s="246">
        <f>IF(全车数据表!BF197="","",全车数据表!BF197)</f>
        <v>4447</v>
      </c>
      <c r="BD196" s="246">
        <f>IF(全车数据表!BG197="","",全车数据表!BG197)</f>
        <v>368.2</v>
      </c>
      <c r="BE196" s="246">
        <f>IF(全车数据表!BH197="","",全车数据表!BH197)</f>
        <v>82</v>
      </c>
      <c r="BF196" s="246">
        <f>IF(全车数据表!BI197="","",全车数据表!BI197)</f>
        <v>85.11</v>
      </c>
      <c r="BG196" s="246">
        <f>IF(全车数据表!BJ197="","",全车数据表!BJ197)</f>
        <v>72.679999999999993</v>
      </c>
    </row>
    <row r="197" spans="1:59">
      <c r="A197" s="246">
        <f>全车数据表!A198</f>
        <v>196</v>
      </c>
      <c r="B197" s="246" t="str">
        <f>全车数据表!B198</f>
        <v>Ferrari F8 Tributo</v>
      </c>
      <c r="C197" s="246" t="str">
        <f>IF(全车数据表!AQ198="","",全车数据表!AQ198)</f>
        <v>Ferrari</v>
      </c>
      <c r="D197" s="248" t="str">
        <f>全车数据表!AT198</f>
        <v>f8</v>
      </c>
      <c r="E197" s="248" t="str">
        <f>全车数据表!AS198</f>
        <v>2.5</v>
      </c>
      <c r="F197" s="248" t="str">
        <f>全车数据表!C198</f>
        <v>F8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62</v>
      </c>
      <c r="O197" s="246">
        <f>全车数据表!O198</f>
        <v>4305</v>
      </c>
      <c r="P197" s="246">
        <f>全车数据表!P198</f>
        <v>360.2</v>
      </c>
      <c r="Q197" s="246">
        <f>全车数据表!Q198</f>
        <v>83.14</v>
      </c>
      <c r="R197" s="246">
        <f>全车数据表!R198</f>
        <v>94.22</v>
      </c>
      <c r="S197" s="246">
        <f>全车数据表!S198</f>
        <v>69.790000000000006</v>
      </c>
      <c r="T197" s="246">
        <f>全车数据表!T198</f>
        <v>0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375</v>
      </c>
      <c r="AD197" s="246">
        <f>全车数据表!AX198</f>
        <v>0</v>
      </c>
      <c r="AE197" s="246">
        <f>全车数据表!AY198</f>
        <v>496</v>
      </c>
      <c r="AF197" s="246" t="str">
        <f>IF(全车数据表!AZ198="","",全车数据表!AZ198)</f>
        <v>特殊赛事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>
        <f>IF(全车数据表!BZ198="","",全车数据表!BZ198)</f>
        <v>1</v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 t="str">
        <f>IF(全车数据表!CC198="","",全车数据表!CC198)</f>
        <v/>
      </c>
      <c r="AU197" s="246">
        <f>IF(全车数据表!CD198="","",全车数据表!CD198)</f>
        <v>1</v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法拉利</v>
      </c>
      <c r="BB197" s="246">
        <f>IF(全车数据表!AV198="","",全车数据表!AV198)</f>
        <v>35</v>
      </c>
      <c r="BC197" s="246">
        <f>IF(全车数据表!BF198="","",全车数据表!BF198)</f>
        <v>4461</v>
      </c>
      <c r="BD197" s="246">
        <f>IF(全车数据表!BG198="","",全车数据表!BG198)</f>
        <v>362.6</v>
      </c>
      <c r="BE197" s="246">
        <f>IF(全车数据表!BH198="","",全车数据表!BH198)</f>
        <v>84.25</v>
      </c>
      <c r="BF197" s="246">
        <f>IF(全车数据表!BI198="","",全车数据表!BI198)</f>
        <v>97.51</v>
      </c>
      <c r="BG197" s="246">
        <f>IF(全车数据表!BJ198="","",全车数据表!BJ198)</f>
        <v>72.930000000000007</v>
      </c>
    </row>
    <row r="198" spans="1:59">
      <c r="A198" s="246">
        <f>全车数据表!A199</f>
        <v>197</v>
      </c>
      <c r="B198" s="246" t="str">
        <f>全车数据表!B199</f>
        <v>Lamborghini SC20🔑</v>
      </c>
      <c r="C198" s="246" t="str">
        <f>IF(全车数据表!AQ199="","",全车数据表!AQ199)</f>
        <v>Lamborghini</v>
      </c>
      <c r="D198" s="248" t="str">
        <f>全车数据表!AT199</f>
        <v>sc20</v>
      </c>
      <c r="E198" s="248" t="str">
        <f>全车数据表!AS199</f>
        <v>3.0</v>
      </c>
      <c r="F198" s="248" t="str">
        <f>全车数据表!C199</f>
        <v>SC20</v>
      </c>
      <c r="G198" s="246" t="str">
        <f>全车数据表!D199</f>
        <v>A</v>
      </c>
      <c r="H198" s="246">
        <f>LEN(全车数据表!E199)</f>
        <v>6</v>
      </c>
      <c r="I198" s="246" t="str">
        <f>IF(全车数据表!H199="×",0,全车数据表!H199)</f>
        <v>🔑</v>
      </c>
      <c r="J198" s="246">
        <f>IF(全车数据表!I199="×",0,全车数据表!I199)</f>
        <v>28</v>
      </c>
      <c r="K198" s="246">
        <f>IF(全车数据表!J199="×",0,全车数据表!J199)</f>
        <v>32</v>
      </c>
      <c r="L198" s="246">
        <f>IF(全车数据表!K199="×",0,全车数据表!K199)</f>
        <v>44</v>
      </c>
      <c r="M198" s="246">
        <f>IF(全车数据表!L199="×",0,全车数据表!L199)</f>
        <v>59</v>
      </c>
      <c r="N198" s="246">
        <f>IF(全车数据表!M199="×",0,全车数据表!M199)</f>
        <v>86</v>
      </c>
      <c r="O198" s="246">
        <f>全车数据表!O199</f>
        <v>4307</v>
      </c>
      <c r="P198" s="246">
        <f>全车数据表!P199</f>
        <v>370.7</v>
      </c>
      <c r="Q198" s="246">
        <f>全车数据表!Q199</f>
        <v>81.900000000000006</v>
      </c>
      <c r="R198" s="246">
        <f>全车数据表!R199</f>
        <v>72.510000000000005</v>
      </c>
      <c r="S198" s="246">
        <f>全车数据表!S199</f>
        <v>68.900000000000006</v>
      </c>
      <c r="T198" s="246">
        <f>全车数据表!T199</f>
        <v>0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385</v>
      </c>
      <c r="AD198" s="246">
        <f>全车数据表!AX199</f>
        <v>0</v>
      </c>
      <c r="AE198" s="246">
        <f>全车数据表!AY199</f>
        <v>514</v>
      </c>
      <c r="AF198" s="246" t="str">
        <f>IF(全车数据表!AZ199="","",全车数据表!AZ199)</f>
        <v>大奖赛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>
        <f>IF(全车数据表!CA199="","",全车数据表!CA199)</f>
        <v>1</v>
      </c>
      <c r="AS198" s="246" t="str">
        <f>IF(全车数据表!CB199="","",全车数据表!CB199)</f>
        <v/>
      </c>
      <c r="AT198" s="246">
        <f>IF(全车数据表!CC199="","",全车数据表!CC199)</f>
        <v>1</v>
      </c>
      <c r="AU198" s="246">
        <f>IF(全车数据表!CD199="","",全车数据表!CD199)</f>
        <v>1</v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>无顶</v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兰博基尼</v>
      </c>
      <c r="BB198" s="246" t="str">
        <f>IF(全车数据表!AV199="","",全车数据表!AV199)</f>
        <v/>
      </c>
      <c r="BC198" s="246">
        <f>IF(全车数据表!BF199="","",全车数据表!BF199)</f>
        <v>4460</v>
      </c>
      <c r="BD198" s="246">
        <f>IF(全车数据表!BG199="","",全车数据表!BG199)</f>
        <v>372.8</v>
      </c>
      <c r="BE198" s="246">
        <f>IF(全车数据表!BH199="","",全车数据表!BH199)</f>
        <v>82.9</v>
      </c>
      <c r="BF198" s="246">
        <f>IF(全车数据表!BI199="","",全车数据表!BI199)</f>
        <v>75.09</v>
      </c>
      <c r="BG198" s="246">
        <f>IF(全车数据表!BJ199="","",全车数据表!BJ199)</f>
        <v>72.28</v>
      </c>
    </row>
    <row r="199" spans="1:59">
      <c r="A199" s="246">
        <f>全车数据表!A200</f>
        <v>198</v>
      </c>
      <c r="B199" s="246" t="str">
        <f>全车数据表!B200</f>
        <v>Pagani Utopia Coupe🔑</v>
      </c>
      <c r="C199" s="246" t="str">
        <f>IF(全车数据表!AQ200="","",全车数据表!AQ200)</f>
        <v>Pagani</v>
      </c>
      <c r="D199" s="248" t="str">
        <f>全车数据表!AT200</f>
        <v>utopia</v>
      </c>
      <c r="E199" s="248" t="str">
        <f>全车数据表!AS200</f>
        <v>4.5</v>
      </c>
      <c r="F199" s="248" t="str">
        <f>全车数据表!C200</f>
        <v>乌托邦</v>
      </c>
      <c r="G199" s="246" t="str">
        <f>全车数据表!D200</f>
        <v>A</v>
      </c>
      <c r="H199" s="246">
        <f>LEN(全车数据表!E200)</f>
        <v>6</v>
      </c>
      <c r="I199" s="246" t="str">
        <f>IF(全车数据表!H200="×",0,全车数据表!H200)</f>
        <v>🔑</v>
      </c>
      <c r="J199" s="246">
        <f>IF(全车数据表!I200="×",0,全车数据表!I200)</f>
        <v>28</v>
      </c>
      <c r="K199" s="246">
        <f>IF(全车数据表!J200="×",0,全车数据表!J200)</f>
        <v>32</v>
      </c>
      <c r="L199" s="246">
        <f>IF(全车数据表!K200="×",0,全车数据表!K200)</f>
        <v>44</v>
      </c>
      <c r="M199" s="246">
        <f>IF(全车数据表!L200="×",0,全车数据表!L200)</f>
        <v>59</v>
      </c>
      <c r="N199" s="246">
        <f>IF(全车数据表!M200="×",0,全车数据表!M200)</f>
        <v>86</v>
      </c>
      <c r="O199" s="246">
        <f>全车数据表!O200</f>
        <v>4308</v>
      </c>
      <c r="P199" s="246">
        <f>全车数据表!P200</f>
        <v>367.9</v>
      </c>
      <c r="Q199" s="246">
        <f>全车数据表!Q200</f>
        <v>81.03</v>
      </c>
      <c r="R199" s="246">
        <f>全车数据表!R200</f>
        <v>80.63</v>
      </c>
      <c r="S199" s="246">
        <f>全车数据表!S200</f>
        <v>77.19</v>
      </c>
      <c r="T199" s="246">
        <f>全车数据表!T200</f>
        <v>0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382</v>
      </c>
      <c r="AD199" s="246">
        <f>全车数据表!AX200</f>
        <v>0</v>
      </c>
      <c r="AE199" s="246">
        <f>全车数据表!AY200</f>
        <v>509</v>
      </c>
      <c r="AF199" s="246" t="str">
        <f>IF(全车数据表!AZ200="","",全车数据表!AZ200)</f>
        <v>特殊赛事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>
        <f>IF(全车数据表!BZ200="","",全车数据表!BZ200)</f>
        <v>1</v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>
        <f>IF(全车数据表!CC200="","",全车数据表!CC200)</f>
        <v>1</v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帕加尼</v>
      </c>
      <c r="BB199" s="246" t="str">
        <f>IF(全车数据表!AV200="","",全车数据表!AV200)</f>
        <v/>
      </c>
      <c r="BC199" s="246">
        <f>IF(全车数据表!BF200="","",全车数据表!BF200)</f>
        <v>4464</v>
      </c>
      <c r="BD199" s="246">
        <f>IF(全车数据表!BG200="","",全车数据表!BG200)</f>
        <v>370.1</v>
      </c>
      <c r="BE199" s="246">
        <f>IF(全车数据表!BH200="","",全车数据表!BH200)</f>
        <v>82</v>
      </c>
      <c r="BF199" s="246">
        <f>IF(全车数据表!BI200="","",全车数据表!BI200)</f>
        <v>83.04</v>
      </c>
      <c r="BG199" s="246">
        <f>IF(全车数据表!BJ200="","",全车数据表!BJ200)</f>
        <v>80.38</v>
      </c>
    </row>
    <row r="200" spans="1:59">
      <c r="A200" s="246">
        <f>全车数据表!A201</f>
        <v>199</v>
      </c>
      <c r="B200" s="246" t="str">
        <f>全车数据表!B201</f>
        <v>Genty Akylone</v>
      </c>
      <c r="C200" s="246" t="str">
        <f>IF(全车数据表!AQ201="","",全车数据表!AQ201)</f>
        <v>Genty</v>
      </c>
      <c r="D200" s="248" t="str">
        <f>全车数据表!AT201</f>
        <v>akylone</v>
      </c>
      <c r="E200" s="248" t="str">
        <f>全车数据表!AS201</f>
        <v>1.2</v>
      </c>
      <c r="F200" s="248" t="str">
        <f>全车数据表!C201</f>
        <v>AKL</v>
      </c>
      <c r="G200" s="246" t="str">
        <f>全车数据表!D201</f>
        <v>A</v>
      </c>
      <c r="H200" s="246">
        <f>LEN(全车数据表!E201)</f>
        <v>6</v>
      </c>
      <c r="I200" s="246">
        <f>IF(全车数据表!H201="×",0,全车数据表!H201)</f>
        <v>50</v>
      </c>
      <c r="J200" s="246">
        <f>IF(全车数据表!I201="×",0,全车数据表!I201)</f>
        <v>23</v>
      </c>
      <c r="K200" s="246">
        <f>IF(全车数据表!J201="×",0,全车数据表!J201)</f>
        <v>27</v>
      </c>
      <c r="L200" s="246">
        <f>IF(全车数据表!K201="×",0,全车数据表!K201)</f>
        <v>36</v>
      </c>
      <c r="M200" s="246">
        <f>IF(全车数据表!L201="×",0,全车数据表!L201)</f>
        <v>52</v>
      </c>
      <c r="N200" s="246">
        <f>IF(全车数据表!M201="×",0,全车数据表!M201)</f>
        <v>62</v>
      </c>
      <c r="O200" s="246">
        <f>全车数据表!O201</f>
        <v>4310</v>
      </c>
      <c r="P200" s="246">
        <f>全车数据表!P201</f>
        <v>371.7</v>
      </c>
      <c r="Q200" s="246">
        <f>全车数据表!Q201</f>
        <v>82.93</v>
      </c>
      <c r="R200" s="246">
        <f>全车数据表!R201</f>
        <v>67.81</v>
      </c>
      <c r="S200" s="246">
        <f>全车数据表!S201</f>
        <v>70.349999999999994</v>
      </c>
      <c r="T200" s="246">
        <f>全车数据表!T201</f>
        <v>7.15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386</v>
      </c>
      <c r="AD200" s="246">
        <f>全车数据表!AX201</f>
        <v>0</v>
      </c>
      <c r="AE200" s="246">
        <f>全车数据表!AY201</f>
        <v>515</v>
      </c>
      <c r="AF200" s="246" t="str">
        <f>IF(全车数据表!AZ201="","",全车数据表!AZ201)</f>
        <v>传奇商店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>
        <f>IF(全车数据表!BS201="","",全车数据表!BS201)</f>
        <v>1</v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 t="str">
        <f>IF(全车数据表!CB201="","",全车数据表!CB201)</f>
        <v/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>
        <f>IF(全车数据表!CI201="","",全车数据表!CI201)</f>
        <v>1</v>
      </c>
      <c r="BA200" s="246" t="str">
        <f>IF(全车数据表!CJ201="","",全车数据表!CJ201)</f>
        <v>阿卡龙</v>
      </c>
      <c r="BB200" s="246">
        <f>IF(全车数据表!AV201="","",全车数据表!AV201)</f>
        <v>20</v>
      </c>
      <c r="BC200" s="246">
        <f>IF(全车数据表!BF201="","",全车数据表!BF201)</f>
        <v>4466</v>
      </c>
      <c r="BD200" s="246">
        <f>IF(全车数据表!BG201="","",全车数据表!BG201)</f>
        <v>373.8</v>
      </c>
      <c r="BE200" s="246">
        <f>IF(全车数据表!BH201="","",全车数据表!BH201)</f>
        <v>83.800000000000011</v>
      </c>
      <c r="BF200" s="246">
        <f>IF(全车数据表!BI201="","",全车数据表!BI201)</f>
        <v>70.010000000000005</v>
      </c>
      <c r="BG200" s="246">
        <f>IF(全车数据表!BJ201="","",全车数据表!BJ201)</f>
        <v>72.419999999999987</v>
      </c>
    </row>
    <row r="201" spans="1:59">
      <c r="A201" s="246">
        <f>全车数据表!A202</f>
        <v>200</v>
      </c>
      <c r="B201" s="246" t="str">
        <f>全车数据表!B202</f>
        <v>Ford Shelby Super Snake</v>
      </c>
      <c r="C201" s="246" t="str">
        <f>IF(全车数据表!AQ202="","",全车数据表!AQ202)</f>
        <v>Ford</v>
      </c>
      <c r="D201" s="248" t="str">
        <f>全车数据表!AT202</f>
        <v>supersnake</v>
      </c>
      <c r="E201" s="248" t="str">
        <f>全车数据表!AS202</f>
        <v>24.3</v>
      </c>
      <c r="F201" s="248" t="str">
        <f>全车数据表!C202</f>
        <v>超级蛇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70</v>
      </c>
      <c r="J201" s="246">
        <f>IF(全车数据表!I202="×",0,全车数据表!I202)</f>
        <v>23</v>
      </c>
      <c r="K201" s="246">
        <f>IF(全车数据表!J202="×",0,全车数据表!J202)</f>
        <v>27</v>
      </c>
      <c r="L201" s="246">
        <f>IF(全车数据表!K202="×",0,全车数据表!K202)</f>
        <v>36</v>
      </c>
      <c r="M201" s="246">
        <f>IF(全车数据表!L202="×",0,全车数据表!L202)</f>
        <v>52</v>
      </c>
      <c r="N201" s="246">
        <f>IF(全车数据表!M202="×",0,全车数据表!M202)</f>
        <v>59</v>
      </c>
      <c r="O201" s="246">
        <f>全车数据表!O202</f>
        <v>4350</v>
      </c>
      <c r="P201" s="246">
        <f>全车数据表!P202</f>
        <v>363.4</v>
      </c>
      <c r="Q201" s="246">
        <f>全车数据表!Q202</f>
        <v>85.44</v>
      </c>
      <c r="R201" s="246">
        <f>全车数据表!R202</f>
        <v>75.98</v>
      </c>
      <c r="S201" s="246">
        <f>全车数据表!S202</f>
        <v>59.74</v>
      </c>
      <c r="T201" s="246">
        <f>全车数据表!T202</f>
        <v>0</v>
      </c>
      <c r="U201" s="246">
        <f>全车数据表!AH202</f>
        <v>19407600</v>
      </c>
      <c r="V201" s="246">
        <f>全车数据表!AI202</f>
        <v>80000</v>
      </c>
      <c r="W201" s="246">
        <f>全车数据表!AO202</f>
        <v>12800000</v>
      </c>
      <c r="X201" s="246">
        <f>全车数据表!AP202</f>
        <v>32207600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0</v>
      </c>
      <c r="AD201" s="246">
        <f>全车数据表!AX202</f>
        <v>0</v>
      </c>
      <c r="AE201" s="246">
        <f>全车数据表!AY202</f>
        <v>0</v>
      </c>
      <c r="AF201" s="246" t="str">
        <f>IF(全车数据表!AZ202="","",全车数据表!AZ202)</f>
        <v>Boss Event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/>
      </c>
      <c r="BA201" s="246" t="str">
        <f>IF(全车数据表!CJ202="","",全车数据表!CJ202)</f>
        <v>谢尔比</v>
      </c>
      <c r="BB201" s="246" t="str">
        <f>IF(全车数据表!AV202="","",全车数据表!AV202)</f>
        <v/>
      </c>
      <c r="BC201" s="246" t="str">
        <f>IF(全车数据表!BF202="","",全车数据表!BF202)</f>
        <v/>
      </c>
      <c r="BD201" s="246" t="str">
        <f>IF(全车数据表!BG202="","",全车数据表!BG202)</f>
        <v/>
      </c>
      <c r="BE201" s="246" t="str">
        <f>IF(全车数据表!BH202="","",全车数据表!BH202)</f>
        <v/>
      </c>
      <c r="BF201" s="246" t="str">
        <f>IF(全车数据表!BI202="","",全车数据表!BI202)</f>
        <v/>
      </c>
      <c r="BG201" s="246" t="str">
        <f>IF(全车数据表!BJ202="","",全车数据表!BJ202)</f>
        <v/>
      </c>
    </row>
    <row r="202" spans="1:59">
      <c r="A202" s="246">
        <f>全车数据表!A203</f>
        <v>201</v>
      </c>
      <c r="B202" s="246" t="str">
        <f>全车数据表!B203</f>
        <v>FV Frangivento Asfane🔑</v>
      </c>
      <c r="C202" s="246" t="str">
        <f>IF(全车数据表!AQ203="","",全车数据表!AQ203)</f>
        <v>FV Frangivento</v>
      </c>
      <c r="D202" s="248" t="str">
        <f>全车数据表!AT203</f>
        <v>asfane</v>
      </c>
      <c r="E202" s="248" t="str">
        <f>全车数据表!AS203</f>
        <v>4.6</v>
      </c>
      <c r="F202" s="248" t="str">
        <f>全车数据表!C203</f>
        <v>Asfane</v>
      </c>
      <c r="G202" s="246" t="str">
        <f>全车数据表!D203</f>
        <v>A</v>
      </c>
      <c r="H202" s="246">
        <f>LEN(全车数据表!E203)</f>
        <v>6</v>
      </c>
      <c r="I202" s="246" t="str">
        <f>IF(全车数据表!H203="×",0,全车数据表!H203)</f>
        <v>🔑</v>
      </c>
      <c r="J202" s="246">
        <f>IF(全车数据表!I203="×",0,全车数据表!I203)</f>
        <v>28</v>
      </c>
      <c r="K202" s="246">
        <f>IF(全车数据表!J203="×",0,全车数据表!J203)</f>
        <v>32</v>
      </c>
      <c r="L202" s="246">
        <f>IF(全车数据表!K203="×",0,全车数据表!K203)</f>
        <v>44</v>
      </c>
      <c r="M202" s="246">
        <f>IF(全车数据表!L203="×",0,全车数据表!L203)</f>
        <v>59</v>
      </c>
      <c r="N202" s="246">
        <f>IF(全车数据表!M203="×",0,全车数据表!M203)</f>
        <v>86</v>
      </c>
      <c r="O202" s="246">
        <f>全车数据表!O203</f>
        <v>4377</v>
      </c>
      <c r="P202" s="246">
        <f>全车数据表!P203</f>
        <v>373.9</v>
      </c>
      <c r="Q202" s="246">
        <f>全车数据表!Q203</f>
        <v>82.03</v>
      </c>
      <c r="R202" s="246">
        <f>全车数据表!R203</f>
        <v>69.13</v>
      </c>
      <c r="S202" s="246">
        <f>全车数据表!S203</f>
        <v>67.63</v>
      </c>
      <c r="T202" s="246">
        <f>全车数据表!T203</f>
        <v>0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389</v>
      </c>
      <c r="AD202" s="246">
        <f>全车数据表!AX203</f>
        <v>0</v>
      </c>
      <c r="AE202" s="246">
        <f>全车数据表!AY203</f>
        <v>519</v>
      </c>
      <c r="AF202" s="246" t="str">
        <f>IF(全车数据表!AZ203="","",全车数据表!AZ203)</f>
        <v>特殊赛事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>
        <f>IF(全车数据表!BZ203="","",全车数据表!BZ203)</f>
        <v>1</v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>
        <f>IF(全车数据表!CC203="","",全车数据表!CC203)</f>
        <v>1</v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鼠标</v>
      </c>
      <c r="BB202" s="246" t="str">
        <f>IF(全车数据表!AV203="","",全车数据表!AV203)</f>
        <v/>
      </c>
      <c r="BC202" s="246">
        <f>IF(全车数据表!BF203="","",全车数据表!BF203)</f>
        <v>4534</v>
      </c>
      <c r="BD202" s="246">
        <f>IF(全车数据表!BG203="","",全车数据表!BG203)</f>
        <v>375.6</v>
      </c>
      <c r="BE202" s="246">
        <f>IF(全车数据表!BH203="","",全车数据表!BH203)</f>
        <v>82.9</v>
      </c>
      <c r="BF202" s="246">
        <f>IF(全车数据表!BI203="","",全车数据表!BI203)</f>
        <v>71.88</v>
      </c>
      <c r="BG202" s="246">
        <f>IF(全车数据表!BJ203="","",全车数据表!BJ203)</f>
        <v>70.53</v>
      </c>
    </row>
    <row r="203" spans="1:59">
      <c r="A203" s="246">
        <f>全车数据表!A204</f>
        <v>202</v>
      </c>
      <c r="B203" s="246" t="str">
        <f>全车数据表!B204</f>
        <v>TechRules AT96 Track Version🔑</v>
      </c>
      <c r="C203" s="246" t="str">
        <f>IF(全车数据表!AQ204="","",全车数据表!AQ204)</f>
        <v>TechRules</v>
      </c>
      <c r="D203" s="248" t="str">
        <f>全车数据表!AT204</f>
        <v>at96</v>
      </c>
      <c r="E203" s="248" t="str">
        <f>全车数据表!AS204</f>
        <v>1.9</v>
      </c>
      <c r="F203" s="248" t="str">
        <f>全车数据表!C204</f>
        <v>腾风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30</v>
      </c>
      <c r="K203" s="246">
        <f>IF(全车数据表!J204="×",0,全车数据表!J204)</f>
        <v>40</v>
      </c>
      <c r="L203" s="246">
        <f>IF(全车数据表!K204="×",0,全车数据表!K204)</f>
        <v>50</v>
      </c>
      <c r="M203" s="246">
        <f>IF(全车数据表!L204="×",0,全车数据表!L204)</f>
        <v>65</v>
      </c>
      <c r="N203" s="246">
        <f>IF(全车数据表!M204="×",0,全车数据表!M204)</f>
        <v>80</v>
      </c>
      <c r="O203" s="246">
        <f>全车数据表!O204</f>
        <v>4444</v>
      </c>
      <c r="P203" s="246">
        <f>全车数据表!P204</f>
        <v>364.6</v>
      </c>
      <c r="Q203" s="246">
        <f>全车数据表!Q204</f>
        <v>85.53</v>
      </c>
      <c r="R203" s="246">
        <f>全车数据表!R204</f>
        <v>75.739999999999995</v>
      </c>
      <c r="S203" s="246">
        <f>全车数据表!S204</f>
        <v>69.650000000000006</v>
      </c>
      <c r="T203" s="246">
        <f>全车数据表!T204</f>
        <v>7.13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379</v>
      </c>
      <c r="AD203" s="246">
        <f>全车数据表!AX204</f>
        <v>0</v>
      </c>
      <c r="AE203" s="246">
        <f>全车数据表!AY204</f>
        <v>503</v>
      </c>
      <c r="AF203" s="246" t="str">
        <f>IF(全车数据表!AZ204="","",全车数据表!AZ204)</f>
        <v>大奖赛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>
        <f>IF(全车数据表!CA204="","",全车数据表!CA204)</f>
        <v>1</v>
      </c>
      <c r="AS203" s="246" t="str">
        <f>IF(全车数据表!CB204="","",全车数据表!CB204)</f>
        <v/>
      </c>
      <c r="AT203" s="246">
        <f>IF(全车数据表!CC204="","",全车数据表!CC204)</f>
        <v>1</v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泰克鲁斯</v>
      </c>
      <c r="BB203" s="246" t="str">
        <f>IF(全车数据表!AV204="","",全车数据表!AV204)</f>
        <v/>
      </c>
      <c r="BC203" s="246">
        <f>IF(全车数据表!BF204="","",全车数据表!BF204)</f>
        <v>4603</v>
      </c>
      <c r="BD203" s="246">
        <f>IF(全车数据表!BG204="","",全车数据表!BG204)</f>
        <v>366.40000000000003</v>
      </c>
      <c r="BE203" s="246">
        <f>IF(全车数据表!BH204="","",全车数据表!BH204)</f>
        <v>86.5</v>
      </c>
      <c r="BF203" s="246">
        <f>IF(全车数据表!BI204="","",全车数据表!BI204)</f>
        <v>78.47999999999999</v>
      </c>
      <c r="BG203" s="246">
        <f>IF(全车数据表!BJ204="","",全车数据表!BJ204)</f>
        <v>72.42</v>
      </c>
    </row>
    <row r="204" spans="1:59">
      <c r="A204" s="246">
        <f>全车数据表!A205</f>
        <v>203</v>
      </c>
      <c r="B204" s="246" t="str">
        <f>全车数据表!B205</f>
        <v>Noble M600 Speedster</v>
      </c>
      <c r="C204" s="246" t="str">
        <f>IF(全车数据表!AQ205="","",全车数据表!AQ205)</f>
        <v>Noble</v>
      </c>
      <c r="D204" s="248" t="str">
        <f>全车数据表!AT205</f>
        <v>m600</v>
      </c>
      <c r="E204" s="248" t="str">
        <f>全车数据表!AS205</f>
        <v>4.2</v>
      </c>
      <c r="F204" s="248" t="str">
        <f>全车数据表!C205</f>
        <v>M600</v>
      </c>
      <c r="G204" s="246" t="str">
        <f>全车数据表!D205</f>
        <v>A</v>
      </c>
      <c r="H204" s="246">
        <f>LEN(全车数据表!E205)</f>
        <v>6</v>
      </c>
      <c r="I204" s="246">
        <f>IF(全车数据表!H205="×",0,全车数据表!H205)</f>
        <v>70</v>
      </c>
      <c r="J204" s="246">
        <f>IF(全车数据表!I205="×",0,全车数据表!I205)</f>
        <v>23</v>
      </c>
      <c r="K204" s="246">
        <f>IF(全车数据表!J205="×",0,全车数据表!J205)</f>
        <v>27</v>
      </c>
      <c r="L204" s="246">
        <f>IF(全车数据表!K205="×",0,全车数据表!K205)</f>
        <v>36</v>
      </c>
      <c r="M204" s="246">
        <f>IF(全车数据表!L205="×",0,全车数据表!L205)</f>
        <v>52</v>
      </c>
      <c r="N204" s="246">
        <f>IF(全车数据表!M205="×",0,全车数据表!M205)</f>
        <v>59</v>
      </c>
      <c r="O204" s="246">
        <f>全车数据表!O205</f>
        <v>4464</v>
      </c>
      <c r="P204" s="246">
        <f>全车数据表!P205</f>
        <v>375.7</v>
      </c>
      <c r="Q204" s="246">
        <f>全车数据表!Q205</f>
        <v>81.3</v>
      </c>
      <c r="R204" s="246">
        <f>全车数据表!R205</f>
        <v>85.47</v>
      </c>
      <c r="S204" s="246">
        <f>全车数据表!S205</f>
        <v>61.71</v>
      </c>
      <c r="T204" s="246">
        <f>全车数据表!T205</f>
        <v>5.75</v>
      </c>
      <c r="U204" s="246">
        <f>全车数据表!AH205</f>
        <v>19407600</v>
      </c>
      <c r="V204" s="246">
        <f>全车数据表!AI205</f>
        <v>80000</v>
      </c>
      <c r="W204" s="246">
        <f>全车数据表!AO205</f>
        <v>12800000</v>
      </c>
      <c r="X204" s="246">
        <f>全车数据表!AP205</f>
        <v>32207600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390</v>
      </c>
      <c r="AD204" s="246">
        <f>全车数据表!AX205</f>
        <v>0</v>
      </c>
      <c r="AE204" s="246">
        <f>全车数据表!AY205</f>
        <v>522</v>
      </c>
      <c r="AF204" s="246" t="str">
        <f>IF(全车数据表!AZ205="","",全车数据表!AZ205)</f>
        <v>联会赛事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>
        <f>IF(全车数据表!CB205="","",全车数据表!CB205)</f>
        <v>1</v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诺贝尔</v>
      </c>
      <c r="BB204" s="246" t="str">
        <f>IF(全车数据表!AV205="","",全车数据表!AV205)</f>
        <v/>
      </c>
      <c r="BC204" s="246">
        <f>IF(全车数据表!BF205="","",全车数据表!BF205)</f>
        <v>4622</v>
      </c>
      <c r="BD204" s="246">
        <f>IF(全车数据表!BG205="","",全车数据表!BG205)</f>
        <v>377.5</v>
      </c>
      <c r="BE204" s="246">
        <f>IF(全车数据表!BH205="","",全车数据表!BH205)</f>
        <v>82</v>
      </c>
      <c r="BF204" s="246">
        <f>IF(全车数据表!BI205="","",全车数据表!BI205)</f>
        <v>88.29</v>
      </c>
      <c r="BG204" s="246">
        <f>IF(全车数据表!BJ205="","",全车数据表!BJ205)</f>
        <v>65.400000000000006</v>
      </c>
    </row>
    <row r="205" spans="1:59">
      <c r="A205" s="246">
        <f>全车数据表!A206</f>
        <v>204</v>
      </c>
      <c r="B205" s="246" t="str">
        <f>全车数据表!B206</f>
        <v>Rimac Concept_One</v>
      </c>
      <c r="C205" s="246" t="str">
        <f>IF(全车数据表!AQ206="","",全车数据表!AQ206)</f>
        <v>Rimac</v>
      </c>
      <c r="D205" s="248" t="str">
        <f>全车数据表!AT206</f>
        <v>c1</v>
      </c>
      <c r="E205" s="248" t="str">
        <f>全车数据表!AS206</f>
        <v>3.1</v>
      </c>
      <c r="F205" s="248" t="str">
        <f>全车数据表!C206</f>
        <v>C_One</v>
      </c>
      <c r="G205" s="246" t="str">
        <f>全车数据表!D206</f>
        <v>A</v>
      </c>
      <c r="H205" s="246">
        <f>LEN(全车数据表!E206)</f>
        <v>6</v>
      </c>
      <c r="I205" s="246">
        <f>IF(全车数据表!H206="×",0,全车数据表!H206)</f>
        <v>70</v>
      </c>
      <c r="J205" s="246">
        <f>IF(全车数据表!I206="×",0,全车数据表!I206)</f>
        <v>23</v>
      </c>
      <c r="K205" s="246">
        <f>IF(全车数据表!J206="×",0,全车数据表!J206)</f>
        <v>27</v>
      </c>
      <c r="L205" s="246">
        <f>IF(全车数据表!K206="×",0,全车数据表!K206)</f>
        <v>36</v>
      </c>
      <c r="M205" s="246">
        <f>IF(全车数据表!L206="×",0,全车数据表!L206)</f>
        <v>52</v>
      </c>
      <c r="N205" s="246">
        <f>IF(全车数据表!M206="×",0,全车数据表!M206)</f>
        <v>59</v>
      </c>
      <c r="O205" s="246">
        <f>全车数据表!O206</f>
        <v>4480</v>
      </c>
      <c r="P205" s="246">
        <f>全车数据表!P206</f>
        <v>368.5</v>
      </c>
      <c r="Q205" s="246">
        <f>全车数据表!Q206</f>
        <v>86.34</v>
      </c>
      <c r="R205" s="246">
        <f>全车数据表!R206</f>
        <v>84.08</v>
      </c>
      <c r="S205" s="246">
        <f>全车数据表!S206</f>
        <v>54.53</v>
      </c>
      <c r="T205" s="246">
        <f>全车数据表!T206</f>
        <v>5.23</v>
      </c>
      <c r="U205" s="246">
        <f>全车数据表!AH206</f>
        <v>19407600</v>
      </c>
      <c r="V205" s="246">
        <f>全车数据表!AI206</f>
        <v>80000</v>
      </c>
      <c r="W205" s="246">
        <f>全车数据表!AO206</f>
        <v>12800000</v>
      </c>
      <c r="X205" s="246">
        <f>全车数据表!AP206</f>
        <v>32207600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383</v>
      </c>
      <c r="AD205" s="246">
        <f>全车数据表!AX206</f>
        <v>0</v>
      </c>
      <c r="AE205" s="246">
        <f>全车数据表!AY206</f>
        <v>510</v>
      </c>
      <c r="AF205" s="246" t="str">
        <f>IF(全车数据表!AZ206="","",全车数据表!AZ206)</f>
        <v>特殊赛事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 t="str">
        <f>IF(全车数据表!BS206="","",全车数据表!BS206)</f>
        <v/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>
        <f>IF(全车数据表!BZ206="","",全车数据表!BZ206)</f>
        <v>1</v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 t="str">
        <f>IF(全车数据表!CI206="","",全车数据表!CI206)</f>
        <v/>
      </c>
      <c r="BA205" s="246" t="str">
        <f>IF(全车数据表!CJ206="","",全车数据表!CJ206)</f>
        <v>c1</v>
      </c>
      <c r="BB205" s="246">
        <f>IF(全车数据表!AV206="","",全车数据表!AV206)</f>
        <v>56</v>
      </c>
      <c r="BC205" s="246">
        <f>IF(全车数据表!BF206="","",全车数据表!BF206)</f>
        <v>4637</v>
      </c>
      <c r="BD205" s="246">
        <f>IF(全车数据表!BG206="","",全车数据表!BG206)</f>
        <v>370.1</v>
      </c>
      <c r="BE205" s="246">
        <f>IF(全车数据表!BH206="","",全车数据表!BH206)</f>
        <v>87.4</v>
      </c>
      <c r="BF205" s="246">
        <f>IF(全车数据表!BI206="","",全车数据表!BI206)</f>
        <v>87.02</v>
      </c>
      <c r="BG205" s="246">
        <f>IF(全车数据表!BJ206="","",全车数据表!BJ206)</f>
        <v>57.03</v>
      </c>
    </row>
    <row r="206" spans="1:59">
      <c r="A206" s="246">
        <f>全车数据表!A207</f>
        <v>205</v>
      </c>
      <c r="B206" s="246" t="str">
        <f>全车数据表!B207</f>
        <v>Aston Martin Valhalla Concept Car</v>
      </c>
      <c r="C206" s="246" t="str">
        <f>IF(全车数据表!AQ207="","",全车数据表!AQ207)</f>
        <v>Aston Martin</v>
      </c>
      <c r="D206" s="248" t="str">
        <f>全车数据表!AT207</f>
        <v>valhalla</v>
      </c>
      <c r="E206" s="248" t="str">
        <f>全车数据表!AS207</f>
        <v>2.4</v>
      </c>
      <c r="F206" s="248" t="str">
        <f>全车数据表!C207</f>
        <v>英灵殿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50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77</v>
      </c>
      <c r="O206" s="246">
        <f>全车数据表!O207</f>
        <v>4517</v>
      </c>
      <c r="P206" s="246">
        <f>全车数据表!P207</f>
        <v>377.4</v>
      </c>
      <c r="Q206" s="246">
        <f>全车数据表!Q207</f>
        <v>82.23</v>
      </c>
      <c r="R206" s="246">
        <f>全车数据表!R207</f>
        <v>81.760000000000005</v>
      </c>
      <c r="S206" s="246">
        <f>全车数据表!S207</f>
        <v>59.55</v>
      </c>
      <c r="T206" s="246">
        <f>全车数据表!T207</f>
        <v>5.68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392</v>
      </c>
      <c r="AD206" s="246">
        <f>全车数据表!AX207</f>
        <v>0</v>
      </c>
      <c r="AE206" s="246">
        <f>全车数据表!AY207</f>
        <v>525</v>
      </c>
      <c r="AF206" s="246" t="str">
        <f>IF(全车数据表!AZ207="","",全车数据表!AZ207)</f>
        <v>特殊赛事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>
        <f>IF(全车数据表!BZ207="","",全车数据表!BZ207)</f>
        <v>1</v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 t="str">
        <f>IF(全车数据表!CD207="","",全车数据表!CD207)</f>
        <v/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阿斯顿马丁 英灵殿</v>
      </c>
      <c r="BB206" s="246">
        <f>IF(全车数据表!AV207="","",全车数据表!AV207)</f>
        <v>38</v>
      </c>
      <c r="BC206" s="246">
        <f>IF(全车数据表!BF207="","",全车数据表!BF207)</f>
        <v>4672</v>
      </c>
      <c r="BD206" s="246">
        <f>IF(全车数据表!BG207="","",全车数据表!BG207)</f>
        <v>380.2</v>
      </c>
      <c r="BE206" s="246">
        <f>IF(全车数据表!BH207="","",全车数据表!BH207)</f>
        <v>82.81</v>
      </c>
      <c r="BF206" s="246">
        <f>IF(全车数据表!BI207="","",全车数据表!BI207)</f>
        <v>84.710000000000008</v>
      </c>
      <c r="BG206" s="246">
        <f>IF(全车数据表!BJ207="","",全车数据表!BJ207)</f>
        <v>61.419999999999995</v>
      </c>
    </row>
    <row r="207" spans="1:59">
      <c r="A207" s="246">
        <f>全车数据表!A208</f>
        <v>206</v>
      </c>
      <c r="B207" s="246" t="str">
        <f>全车数据表!B208</f>
        <v>Pagani Imola</v>
      </c>
      <c r="C207" s="246" t="str">
        <f>IF(全车数据表!AQ208="","",全车数据表!AQ208)</f>
        <v>Pagani</v>
      </c>
      <c r="D207" s="248" t="str">
        <f>全车数据表!AT208</f>
        <v>imola</v>
      </c>
      <c r="E207" s="248" t="str">
        <f>全车数据表!AS208</f>
        <v>2.8</v>
      </c>
      <c r="F207" s="248" t="str">
        <f>全车数据表!C208</f>
        <v>伊莫拉</v>
      </c>
      <c r="G207" s="246" t="str">
        <f>全车数据表!D208</f>
        <v>A</v>
      </c>
      <c r="H207" s="246">
        <f>LEN(全车数据表!E208)</f>
        <v>6</v>
      </c>
      <c r="I207" s="246">
        <f>IF(全车数据表!H208="×",0,全车数据表!H208)</f>
        <v>70</v>
      </c>
      <c r="J207" s="246">
        <f>IF(全车数据表!I208="×",0,全车数据表!I208)</f>
        <v>23</v>
      </c>
      <c r="K207" s="246">
        <f>IF(全车数据表!J208="×",0,全车数据表!J208)</f>
        <v>27</v>
      </c>
      <c r="L207" s="246">
        <f>IF(全车数据表!K208="×",0,全车数据表!K208)</f>
        <v>36</v>
      </c>
      <c r="M207" s="246">
        <f>IF(全车数据表!L208="×",0,全车数据表!L208)</f>
        <v>52</v>
      </c>
      <c r="N207" s="246">
        <f>IF(全车数据表!M208="×",0,全车数据表!M208)</f>
        <v>59</v>
      </c>
      <c r="O207" s="246">
        <f>全车数据表!O208</f>
        <v>4545</v>
      </c>
      <c r="P207" s="246">
        <f>全车数据表!P208</f>
        <v>378.9</v>
      </c>
      <c r="Q207" s="246">
        <f>全车数据表!Q208</f>
        <v>80.23</v>
      </c>
      <c r="R207" s="246">
        <f>全车数据表!R208</f>
        <v>72.17</v>
      </c>
      <c r="S207" s="246">
        <f>全车数据表!S208</f>
        <v>71.14</v>
      </c>
      <c r="T207" s="246">
        <f>全车数据表!T208</f>
        <v>6.98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394</v>
      </c>
      <c r="AD207" s="246">
        <f>全车数据表!AX208</f>
        <v>0</v>
      </c>
      <c r="AE207" s="246">
        <f>全车数据表!AY208</f>
        <v>528</v>
      </c>
      <c r="AF207" s="246" t="str">
        <f>IF(全车数据表!AZ208="","",全车数据表!AZ208)</f>
        <v>特殊赛事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>
        <f>IF(全车数据表!BZ208="","",全车数据表!BZ208)</f>
        <v>1</v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 t="str">
        <f>IF(全车数据表!CC208="","",全车数据表!CC208)</f>
        <v/>
      </c>
      <c r="AU207" s="246">
        <f>IF(全车数据表!CD208="","",全车数据表!CD208)</f>
        <v>1</v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帕加尼</v>
      </c>
      <c r="BB207" s="246">
        <f>IF(全车数据表!AV208="","",全车数据表!AV208)</f>
        <v>54</v>
      </c>
      <c r="BC207" s="246">
        <f>IF(全车数据表!BF208="","",全车数据表!BF208)</f>
        <v>4700</v>
      </c>
      <c r="BD207" s="246">
        <f>IF(全车数据表!BG208="","",全车数据表!BG208)</f>
        <v>381.2</v>
      </c>
      <c r="BE207" s="246">
        <f>IF(全车数据表!BH208="","",全车数据表!BH208)</f>
        <v>81.099999999999994</v>
      </c>
      <c r="BF207" s="246">
        <f>IF(全车数据表!BI208="","",全车数据表!BI208)</f>
        <v>75.099999999999994</v>
      </c>
      <c r="BG207" s="246">
        <f>IF(全车数据表!BJ208="","",全车数据表!BJ208)</f>
        <v>73.47</v>
      </c>
    </row>
    <row r="208" spans="1:59">
      <c r="A208" s="246">
        <f>全车数据表!A209</f>
        <v>207</v>
      </c>
      <c r="B208" s="246" t="str">
        <f>全车数据表!B209</f>
        <v>Ford Team Fordzilla P1</v>
      </c>
      <c r="C208" s="246" t="str">
        <f>IF(全车数据表!AQ209="","",全车数据表!AQ209)</f>
        <v>Ford</v>
      </c>
      <c r="D208" s="248" t="str">
        <f>全车数据表!AT209</f>
        <v>fordp1</v>
      </c>
      <c r="E208" s="248" t="str">
        <f>全车数据表!AS209</f>
        <v>4.4</v>
      </c>
      <c r="F208" s="248" t="str">
        <f>全车数据表!C209</f>
        <v>福特P1</v>
      </c>
      <c r="G208" s="246" t="str">
        <f>全车数据表!D209</f>
        <v>A</v>
      </c>
      <c r="H208" s="246">
        <f>LEN(全车数据表!E209)</f>
        <v>6</v>
      </c>
      <c r="I208" s="246">
        <f>IF(全车数据表!H209="×",0,全车数据表!H209)</f>
        <v>70</v>
      </c>
      <c r="J208" s="246">
        <f>IF(全车数据表!I209="×",0,全车数据表!I209)</f>
        <v>23</v>
      </c>
      <c r="K208" s="246">
        <f>IF(全车数据表!J209="×",0,全车数据表!J209)</f>
        <v>27</v>
      </c>
      <c r="L208" s="246">
        <f>IF(全车数据表!K209="×",0,全车数据表!K209)</f>
        <v>36</v>
      </c>
      <c r="M208" s="246">
        <f>IF(全车数据表!L209="×",0,全车数据表!L209)</f>
        <v>52</v>
      </c>
      <c r="N208" s="246">
        <f>IF(全车数据表!M209="×",0,全车数据表!M209)</f>
        <v>59</v>
      </c>
      <c r="O208" s="246">
        <f>全车数据表!O209</f>
        <v>4548</v>
      </c>
      <c r="P208" s="246">
        <f>全车数据表!P209</f>
        <v>382</v>
      </c>
      <c r="Q208" s="246">
        <f>全车数据表!Q209</f>
        <v>87.72</v>
      </c>
      <c r="R208" s="246">
        <f>全车数据表!R209</f>
        <v>53.75</v>
      </c>
      <c r="S208" s="246">
        <f>全车数据表!S209</f>
        <v>60.72</v>
      </c>
      <c r="T208" s="246">
        <f>全车数据表!T209</f>
        <v>0</v>
      </c>
      <c r="U208" s="246">
        <f>全车数据表!AH209</f>
        <v>19407600</v>
      </c>
      <c r="V208" s="246">
        <f>全车数据表!AI209</f>
        <v>80000</v>
      </c>
      <c r="W208" s="246">
        <f>全车数据表!AO209</f>
        <v>12800000</v>
      </c>
      <c r="X208" s="246">
        <f>全车数据表!AP209</f>
        <v>32207600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397</v>
      </c>
      <c r="AD208" s="246">
        <f>全车数据表!AX209</f>
        <v>0</v>
      </c>
      <c r="AE208" s="246">
        <f>全车数据表!AY209</f>
        <v>533</v>
      </c>
      <c r="AF208" s="246" t="str">
        <f>IF(全车数据表!AZ209="","",全车数据表!AZ209)</f>
        <v>特殊赛事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>
        <f>IF(全车数据表!BZ209="","",全车数据表!BZ209)</f>
        <v>1</v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 t="str">
        <f>IF(全车数据表!CC209="","",全车数据表!CC209)</f>
        <v/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福特</v>
      </c>
      <c r="BB208" s="246" t="str">
        <f>IF(全车数据表!AV209="","",全车数据表!AV209)</f>
        <v/>
      </c>
      <c r="BC208" s="246">
        <f>IF(全车数据表!BF209="","",全车数据表!BF209)</f>
        <v>4703</v>
      </c>
      <c r="BD208" s="246">
        <f>IF(全车数据表!BG209="","",全车数据表!BG209)</f>
        <v>384.9</v>
      </c>
      <c r="BE208" s="246">
        <f>IF(全车数据表!BH209="","",全车数据表!BH209)</f>
        <v>88.3</v>
      </c>
      <c r="BF208" s="246">
        <f>IF(全车数据表!BI209="","",全车数据表!BI209)</f>
        <v>55.15</v>
      </c>
      <c r="BG208" s="246">
        <f>IF(全车数据表!BJ209="","",全车数据表!BJ209)</f>
        <v>63.07</v>
      </c>
    </row>
    <row r="209" spans="1:59">
      <c r="A209" s="246">
        <f>全车数据表!A210</f>
        <v>208</v>
      </c>
      <c r="B209" s="246" t="str">
        <f>全车数据表!B210</f>
        <v>Jaguar XJR-9🔑</v>
      </c>
      <c r="C209" s="246" t="str">
        <f>IF(全车数据表!AQ210="","",全车数据表!AQ210)</f>
        <v>Jaguar</v>
      </c>
      <c r="D209" s="248" t="str">
        <f>全车数据表!AT210</f>
        <v>xjr</v>
      </c>
      <c r="E209" s="248" t="str">
        <f>全车数据表!AS210</f>
        <v>4.0</v>
      </c>
      <c r="F209" s="248" t="str">
        <f>全车数据表!C210</f>
        <v>XJR</v>
      </c>
      <c r="G209" s="246" t="str">
        <f>全车数据表!D210</f>
        <v>A</v>
      </c>
      <c r="H209" s="246">
        <f>LEN(全车数据表!E210)</f>
        <v>6</v>
      </c>
      <c r="I209" s="246" t="str">
        <f>IF(全车数据表!H210="×",0,全车数据表!H210)</f>
        <v>🔑</v>
      </c>
      <c r="J209" s="246">
        <f>IF(全车数据表!I210="×",0,全车数据表!I210)</f>
        <v>30</v>
      </c>
      <c r="K209" s="246">
        <f>IF(全车数据表!J210="×",0,全车数据表!J210)</f>
        <v>40</v>
      </c>
      <c r="L209" s="246">
        <f>IF(全车数据表!K210="×",0,全车数据表!K210)</f>
        <v>50</v>
      </c>
      <c r="M209" s="246">
        <f>IF(全车数据表!L210="×",0,全车数据表!L210)</f>
        <v>65</v>
      </c>
      <c r="N209" s="246">
        <f>IF(全车数据表!M210="×",0,全车数据表!M210)</f>
        <v>80</v>
      </c>
      <c r="O209" s="246">
        <f>全车数据表!O210</f>
        <v>4551</v>
      </c>
      <c r="P209" s="246">
        <f>全车数据表!P210</f>
        <v>412.3</v>
      </c>
      <c r="Q209" s="246">
        <f>全车数据表!Q210</f>
        <v>69.239999999999995</v>
      </c>
      <c r="R209" s="246">
        <f>全车数据表!R210</f>
        <v>59.33</v>
      </c>
      <c r="S209" s="246">
        <f>全车数据表!S210</f>
        <v>84.95</v>
      </c>
      <c r="T209" s="246">
        <f>全车数据表!T210</f>
        <v>8.4700000000000006</v>
      </c>
      <c r="U209" s="246">
        <f>全车数据表!AH210</f>
        <v>19407600</v>
      </c>
      <c r="V209" s="246">
        <f>全车数据表!AI210</f>
        <v>80000</v>
      </c>
      <c r="W209" s="246">
        <f>全车数据表!AO210</f>
        <v>12800000</v>
      </c>
      <c r="X209" s="246">
        <f>全车数据表!AP210</f>
        <v>32207600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432</v>
      </c>
      <c r="AD209" s="246">
        <f>全车数据表!AX210</f>
        <v>0</v>
      </c>
      <c r="AE209" s="246">
        <f>全车数据表!AY210</f>
        <v>563</v>
      </c>
      <c r="AF209" s="246" t="str">
        <f>IF(全车数据表!AZ210="","",全车数据表!AZ210)</f>
        <v>特殊赛事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>
        <f>IF(全车数据表!BZ210="","",全车数据表!BZ210)</f>
        <v>1</v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>
        <f>IF(全车数据表!CC210="","",全车数据表!CC210)</f>
        <v>1</v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IF(全车数据表!CJ210="","",全车数据表!CJ210)</f>
        <v>捷豹</v>
      </c>
      <c r="BB209" s="246" t="str">
        <f>IF(全车数据表!AV210="","",全车数据表!AV210)</f>
        <v/>
      </c>
      <c r="BC209" s="246">
        <f>IF(全车数据表!BF210="","",全车数据表!BF210)</f>
        <v>4706</v>
      </c>
      <c r="BD209" s="246">
        <f>IF(全车数据表!BG210="","",全车数据表!BG210)</f>
        <v>414.5</v>
      </c>
      <c r="BE209" s="246">
        <f>IF(全车数据表!BH210="","",全车数据表!BH210)</f>
        <v>70.3</v>
      </c>
      <c r="BF209" s="246">
        <f>IF(全车数据表!BI210="","",全车数据表!BI210)</f>
        <v>60.02</v>
      </c>
      <c r="BG209" s="246">
        <f>IF(全车数据表!BJ210="","",全车数据表!BJ210)</f>
        <v>87.45</v>
      </c>
    </row>
    <row r="210" spans="1:59">
      <c r="A210" s="246">
        <f>全车数据表!A211</f>
        <v>209</v>
      </c>
      <c r="B210" s="246" t="str">
        <f>全车数据表!B211</f>
        <v>Lamborghini Countach LPI 800-4🔑</v>
      </c>
      <c r="C210" s="246" t="str">
        <f>IF(全车数据表!AQ211="","",全车数据表!AQ211)</f>
        <v>Lamborghini</v>
      </c>
      <c r="D210" s="248" t="str">
        <f>全车数据表!AT211</f>
        <v>lpi800</v>
      </c>
      <c r="E210" s="248" t="str">
        <f>全车数据表!AS211</f>
        <v>3.5</v>
      </c>
      <c r="F210" s="248" t="str">
        <f>全车数据表!C211</f>
        <v>新康塔什</v>
      </c>
      <c r="G210" s="246" t="str">
        <f>全车数据表!D211</f>
        <v>A</v>
      </c>
      <c r="H210" s="246">
        <f>LEN(全车数据表!E211)</f>
        <v>6</v>
      </c>
      <c r="I210" s="246" t="str">
        <f>IF(全车数据表!H211="×",0,全车数据表!H211)</f>
        <v>🔑</v>
      </c>
      <c r="J210" s="246">
        <f>IF(全车数据表!I211="×",0,全车数据表!I211)</f>
        <v>30</v>
      </c>
      <c r="K210" s="246">
        <f>IF(全车数据表!J211="×",0,全车数据表!J211)</f>
        <v>40</v>
      </c>
      <c r="L210" s="246">
        <f>IF(全车数据表!K211="×",0,全车数据表!K211)</f>
        <v>50</v>
      </c>
      <c r="M210" s="246">
        <f>IF(全车数据表!L211="×",0,全车数据表!L211)</f>
        <v>65</v>
      </c>
      <c r="N210" s="246">
        <f>IF(全车数据表!M211="×",0,全车数据表!M211)</f>
        <v>80</v>
      </c>
      <c r="O210" s="246">
        <f>全车数据表!O211</f>
        <v>4559</v>
      </c>
      <c r="P210" s="246">
        <f>全车数据表!P211</f>
        <v>373.4</v>
      </c>
      <c r="Q210" s="246">
        <f>全车数据表!Q211</f>
        <v>81.23</v>
      </c>
      <c r="R210" s="246">
        <f>全车数据表!R211</f>
        <v>85.96</v>
      </c>
      <c r="S210" s="246">
        <f>全车数据表!S211</f>
        <v>72.400000000000006</v>
      </c>
      <c r="T210" s="246">
        <f>全车数据表!T211</f>
        <v>7.26</v>
      </c>
      <c r="U210" s="246">
        <f>全车数据表!AH211</f>
        <v>19407600</v>
      </c>
      <c r="V210" s="246">
        <f>全车数据表!AI211</f>
        <v>80000</v>
      </c>
      <c r="W210" s="246">
        <f>全车数据表!AO211</f>
        <v>12800000</v>
      </c>
      <c r="X210" s="246">
        <f>全车数据表!AP211</f>
        <v>32207600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388</v>
      </c>
      <c r="AD210" s="246">
        <f>全车数据表!AX211</f>
        <v>0</v>
      </c>
      <c r="AE210" s="246">
        <f>全车数据表!AY211</f>
        <v>518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>
        <f>IF(全车数据表!BZ211="","",全车数据表!BZ211)</f>
        <v>1</v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>
        <f>IF(全车数据表!CC211="","",全车数据表!CC211)</f>
        <v>1</v>
      </c>
      <c r="AU210" s="246">
        <f>IF(全车数据表!CD211="","",全车数据表!CD211)</f>
        <v>1</v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兰博基尼</v>
      </c>
      <c r="BB210" s="246" t="str">
        <f>IF(全车数据表!AV211="","",全车数据表!AV211)</f>
        <v/>
      </c>
      <c r="BC210" s="246">
        <f>IF(全车数据表!BF211="","",全车数据表!BF211)</f>
        <v>4714</v>
      </c>
      <c r="BD210" s="246">
        <f>IF(全车数据表!BG211="","",全车数据表!BG211)</f>
        <v>375.59999999999997</v>
      </c>
      <c r="BE210" s="246">
        <f>IF(全车数据表!BH211="","",全车数据表!BH211)</f>
        <v>82</v>
      </c>
      <c r="BF210" s="246">
        <f>IF(全车数据表!BI211="","",全车数据表!BI211)</f>
        <v>89.58</v>
      </c>
      <c r="BG210" s="246">
        <f>IF(全车数据表!BJ211="","",全车数据表!BJ211)</f>
        <v>74.830000000000013</v>
      </c>
    </row>
    <row r="211" spans="1:59">
      <c r="A211" s="246">
        <f>全车数据表!A212</f>
        <v>210</v>
      </c>
      <c r="B211" s="246" t="str">
        <f>全车数据表!B212</f>
        <v>Ferrari 499P Modificata</v>
      </c>
      <c r="C211" s="246" t="str">
        <f>IF(全车数据表!AQ212="","",全车数据表!AQ212)</f>
        <v>Ferrari</v>
      </c>
      <c r="D211" s="248" t="str">
        <f>全车数据表!AT212</f>
        <v>499p</v>
      </c>
      <c r="E211" s="248" t="str">
        <f>全车数据表!AS212</f>
        <v>24.3</v>
      </c>
      <c r="F211" s="248" t="str">
        <f>全车数据表!C212</f>
        <v>499P</v>
      </c>
      <c r="G211" s="246" t="str">
        <f>全车数据表!D212</f>
        <v>A</v>
      </c>
      <c r="H211" s="246">
        <f>LEN(全车数据表!E212)</f>
        <v>6</v>
      </c>
      <c r="I211" s="246">
        <f>IF(全车数据表!H212="×",0,全车数据表!H212)</f>
        <v>70</v>
      </c>
      <c r="J211" s="246">
        <f>IF(全车数据表!I212="×",0,全车数据表!I212)</f>
        <v>23</v>
      </c>
      <c r="K211" s="246">
        <f>IF(全车数据表!J212="×",0,全车数据表!J212)</f>
        <v>27</v>
      </c>
      <c r="L211" s="246">
        <f>IF(全车数据表!K212="×",0,全车数据表!K212)</f>
        <v>36</v>
      </c>
      <c r="M211" s="246">
        <f>IF(全车数据表!L212="×",0,全车数据表!L212)</f>
        <v>52</v>
      </c>
      <c r="N211" s="246">
        <f>IF(全车数据表!M212="×",0,全车数据表!M212)</f>
        <v>59</v>
      </c>
      <c r="O211" s="246">
        <f>全车数据表!O212</f>
        <v>4572</v>
      </c>
      <c r="P211" s="246">
        <f>全车数据表!P212</f>
        <v>358.6</v>
      </c>
      <c r="Q211" s="246">
        <f>全车数据表!Q212</f>
        <v>84.54</v>
      </c>
      <c r="R211" s="246">
        <f>全车数据表!R212</f>
        <v>85.32</v>
      </c>
      <c r="S211" s="246">
        <f>全车数据表!S212</f>
        <v>77.849999999999994</v>
      </c>
      <c r="T211" s="246">
        <f>全车数据表!T212</f>
        <v>0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0</v>
      </c>
      <c r="AD211" s="246">
        <f>全车数据表!AX212</f>
        <v>0</v>
      </c>
      <c r="AE211" s="246">
        <f>全车数据表!AY212</f>
        <v>0</v>
      </c>
      <c r="AF211" s="246" t="str">
        <f>IF(全车数据表!AZ212="","",全车数据表!AZ212)</f>
        <v>?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 t="str">
        <f>IF(全车数据表!BZ212="","",全车数据表!BZ212)</f>
        <v/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 t="str">
        <f>IF(全车数据表!CC212="","",全车数据表!CC212)</f>
        <v/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/>
      </c>
      <c r="BB211" s="246" t="str">
        <f>IF(全车数据表!AV212="","",全车数据表!AV212)</f>
        <v/>
      </c>
      <c r="BC211" s="246" t="str">
        <f>IF(全车数据表!BF212="","",全车数据表!BF212)</f>
        <v/>
      </c>
      <c r="BD211" s="246" t="str">
        <f>IF(全车数据表!BG212="","",全车数据表!BG212)</f>
        <v/>
      </c>
      <c r="BE211" s="246" t="str">
        <f>IF(全车数据表!BH212="","",全车数据表!BH212)</f>
        <v/>
      </c>
      <c r="BF211" s="246" t="str">
        <f>IF(全车数据表!BI212="","",全车数据表!BI212)</f>
        <v/>
      </c>
      <c r="BG211" s="246" t="str">
        <f>IF(全车数据表!BJ212="","",全车数据表!BJ212)</f>
        <v/>
      </c>
    </row>
    <row r="212" spans="1:59">
      <c r="A212" s="246">
        <f>全车数据表!A213</f>
        <v>211</v>
      </c>
      <c r="B212" s="246" t="str">
        <f>全车数据表!B213</f>
        <v>De Tomaso P72🔑</v>
      </c>
      <c r="C212" s="246" t="str">
        <f>IF(全车数据表!AQ213="","",全车数据表!AQ213)</f>
        <v>De</v>
      </c>
      <c r="D212" s="248" t="str">
        <f>全车数据表!AT213</f>
        <v>p72</v>
      </c>
      <c r="E212" s="248" t="str">
        <f>全车数据表!AS213</f>
        <v>4.1</v>
      </c>
      <c r="F212" s="248" t="str">
        <f>全车数据表!C213</f>
        <v>P72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30</v>
      </c>
      <c r="K212" s="246">
        <f>IF(全车数据表!J213="×",0,全车数据表!J213)</f>
        <v>40</v>
      </c>
      <c r="L212" s="246">
        <f>IF(全车数据表!K213="×",0,全车数据表!K213)</f>
        <v>50</v>
      </c>
      <c r="M212" s="246">
        <f>IF(全车数据表!L213="×",0,全车数据表!L213)</f>
        <v>65</v>
      </c>
      <c r="N212" s="246">
        <f>IF(全车数据表!M213="×",0,全车数据表!M213)</f>
        <v>80</v>
      </c>
      <c r="O212" s="246">
        <f>全车数据表!O213</f>
        <v>4586</v>
      </c>
      <c r="P212" s="246">
        <f>全车数据表!P213</f>
        <v>375.6</v>
      </c>
      <c r="Q212" s="246">
        <f>全车数据表!Q213</f>
        <v>82.74</v>
      </c>
      <c r="R212" s="246">
        <f>全车数据表!R213</f>
        <v>75.239999999999995</v>
      </c>
      <c r="S212" s="246">
        <f>全车数据表!S213</f>
        <v>71.180000000000007</v>
      </c>
      <c r="T212" s="246">
        <f>全车数据表!T213</f>
        <v>7.06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390</v>
      </c>
      <c r="AD212" s="246">
        <f>全车数据表!AX213</f>
        <v>0</v>
      </c>
      <c r="AE212" s="246">
        <f>全车数据表!AY213</f>
        <v>522</v>
      </c>
      <c r="AF212" s="246" t="str">
        <f>IF(全车数据表!AZ213="","",全车数据表!AZ213)</f>
        <v>特殊赛事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>
        <f>IF(全车数据表!BZ213="","",全车数据表!BZ213)</f>
        <v>1</v>
      </c>
      <c r="AR212" s="246" t="str">
        <f>IF(全车数据表!CA213="","",全车数据表!CA213)</f>
        <v/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 t="str">
        <f>IF(全车数据表!CD213="","",全车数据表!CD213)</f>
        <v/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德托马索</v>
      </c>
      <c r="BB212" s="246" t="str">
        <f>IF(全车数据表!AV213="","",全车数据表!AV213)</f>
        <v/>
      </c>
      <c r="BC212" s="246">
        <f>IF(全车数据表!BF213="","",全车数据表!BF213)</f>
        <v>4742</v>
      </c>
      <c r="BD212" s="246">
        <f>IF(全车数据表!BG213="","",全车数据表!BG213)</f>
        <v>377.5</v>
      </c>
      <c r="BE212" s="246">
        <f>IF(全车数据表!BH213="","",全车数据表!BH213)</f>
        <v>83.8</v>
      </c>
      <c r="BF212" s="246">
        <f>IF(全车数据表!BI213="","",全车数据表!BI213)</f>
        <v>77.789999999999992</v>
      </c>
      <c r="BG212" s="246">
        <f>IF(全车数据表!BJ213="","",全车数据表!BJ213)</f>
        <v>74.02000000000001</v>
      </c>
    </row>
    <row r="213" spans="1:59">
      <c r="A213" s="246">
        <f>全车数据表!A214</f>
        <v>212</v>
      </c>
      <c r="B213" s="246" t="str">
        <f>全车数据表!B214</f>
        <v>Mercedes-Benz Vision One-Eleven🔑</v>
      </c>
      <c r="C213" s="246" t="str">
        <f>IF(全车数据表!AQ214="","",全车数据表!AQ214)</f>
        <v>Mercedes-Benz</v>
      </c>
      <c r="D213" s="248" t="str">
        <f>全车数据表!AT214</f>
        <v>vision111</v>
      </c>
      <c r="E213" s="248" t="str">
        <f>全车数据表!AS214</f>
        <v>24.1</v>
      </c>
      <c r="F213" s="248" t="str">
        <f>全车数据表!C214</f>
        <v>Vision 111</v>
      </c>
      <c r="G213" s="246" t="str">
        <f>全车数据表!D214</f>
        <v>A</v>
      </c>
      <c r="H213" s="246">
        <f>LEN(全车数据表!E214)</f>
        <v>6</v>
      </c>
      <c r="I213" s="246" t="str">
        <f>IF(全车数据表!H214="×",0,全车数据表!H214)</f>
        <v>🔑</v>
      </c>
      <c r="J213" s="246">
        <f>IF(全车数据表!I214="×",0,全车数据表!I214)</f>
        <v>30</v>
      </c>
      <c r="K213" s="246">
        <f>IF(全车数据表!J214="×",0,全车数据表!J214)</f>
        <v>40</v>
      </c>
      <c r="L213" s="246">
        <f>IF(全车数据表!K214="×",0,全车数据表!K214)</f>
        <v>50</v>
      </c>
      <c r="M213" s="246">
        <f>IF(全车数据表!L214="×",0,全车数据表!L214)</f>
        <v>65</v>
      </c>
      <c r="N213" s="246">
        <f>IF(全车数据表!M214="×",0,全车数据表!M214)</f>
        <v>80</v>
      </c>
      <c r="O213" s="246">
        <f>全车数据表!O214</f>
        <v>4600</v>
      </c>
      <c r="P213" s="246">
        <f>全车数据表!P214</f>
        <v>381</v>
      </c>
      <c r="Q213" s="246">
        <f>全车数据表!Q214</f>
        <v>83.93</v>
      </c>
      <c r="R213" s="246">
        <f>全车数据表!R214</f>
        <v>76.349999999999994</v>
      </c>
      <c r="S213" s="246">
        <f>全车数据表!S214</f>
        <v>57.95</v>
      </c>
      <c r="T213" s="246">
        <f>全车数据表!T214</f>
        <v>0</v>
      </c>
      <c r="U213" s="246">
        <f>全车数据表!AH214</f>
        <v>19407600</v>
      </c>
      <c r="V213" s="246">
        <f>全车数据表!AI214</f>
        <v>80000</v>
      </c>
      <c r="W213" s="246">
        <f>全车数据表!AO214</f>
        <v>12800000</v>
      </c>
      <c r="X213" s="246">
        <f>全车数据表!AP214</f>
        <v>32207600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0</v>
      </c>
      <c r="AD213" s="246">
        <f>全车数据表!AX214</f>
        <v>0</v>
      </c>
      <c r="AE213" s="246">
        <f>全车数据表!AY214</f>
        <v>0</v>
      </c>
      <c r="AF213" s="246" t="str">
        <f>IF(全车数据表!AZ214="","",全车数据表!AZ214)</f>
        <v>特殊赛事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>
        <f>IF(全车数据表!BZ214="","",全车数据表!BZ214)</f>
        <v>1</v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>
        <f>IF(全车数据表!CC214="","",全车数据表!CC214)</f>
        <v>1</v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梅赛德斯奔驰</v>
      </c>
      <c r="BB213" s="246" t="str">
        <f>IF(全车数据表!AV214="","",全车数据表!AV214)</f>
        <v/>
      </c>
      <c r="BC213" s="246">
        <f>IF(全车数据表!BF214="","",全车数据表!BF214)</f>
        <v>4756</v>
      </c>
      <c r="BD213" s="246">
        <f>IF(全车数据表!BG214="","",全车数据表!BG214)</f>
        <v>383</v>
      </c>
      <c r="BE213" s="246">
        <f>IF(全车数据表!BH214="","",全车数据表!BH214)</f>
        <v>84.7</v>
      </c>
      <c r="BF213" s="246">
        <f>IF(全车数据表!BI214="","",全车数据表!BI214)</f>
        <v>79.449999999999989</v>
      </c>
      <c r="BG213" s="246">
        <f>IF(全车数据表!BJ214="","",全车数据表!BJ214)</f>
        <v>60.67</v>
      </c>
    </row>
    <row r="214" spans="1:59">
      <c r="A214" s="246">
        <f>全车数据表!A215</f>
        <v>213</v>
      </c>
      <c r="B214" s="246" t="str">
        <f>全车数据表!B215</f>
        <v>Lamborghini Centenario</v>
      </c>
      <c r="C214" s="246" t="str">
        <f>IF(全车数据表!AQ215="","",全车数据表!AQ215)</f>
        <v>Lamborghini</v>
      </c>
      <c r="D214" s="248" t="str">
        <f>全车数据表!AT215</f>
        <v>centenario</v>
      </c>
      <c r="E214" s="248" t="str">
        <f>全车数据表!AS215</f>
        <v>1.0</v>
      </c>
      <c r="F214" s="248" t="str">
        <f>全车数据表!C215</f>
        <v>百年牛</v>
      </c>
      <c r="G214" s="246" t="str">
        <f>全车数据表!D215</f>
        <v>S</v>
      </c>
      <c r="H214" s="246">
        <f>LEN(全车数据表!E215)</f>
        <v>5</v>
      </c>
      <c r="I214" s="246">
        <f>IF(全车数据表!H215="×",0,全车数据表!H215)</f>
        <v>40</v>
      </c>
      <c r="J214" s="246">
        <f>IF(全车数据表!I215="×",0,全车数据表!I215)</f>
        <v>13</v>
      </c>
      <c r="K214" s="246">
        <f>IF(全车数据表!J215="×",0,全车数据表!J215)</f>
        <v>16</v>
      </c>
      <c r="L214" s="246">
        <f>IF(全车数据表!K215="×",0,全车数据表!K215)</f>
        <v>25</v>
      </c>
      <c r="M214" s="246">
        <f>IF(全车数据表!L215="×",0,全车数据表!L215)</f>
        <v>39</v>
      </c>
      <c r="N214" s="246">
        <f>IF(全车数据表!M215="×",0,全车数据表!M215)</f>
        <v>0</v>
      </c>
      <c r="O214" s="246">
        <f>全车数据表!O215</f>
        <v>3709</v>
      </c>
      <c r="P214" s="246">
        <f>全车数据表!P215</f>
        <v>363.9</v>
      </c>
      <c r="Q214" s="246">
        <f>全车数据表!Q215</f>
        <v>80.48</v>
      </c>
      <c r="R214" s="246">
        <f>全车数据表!R215</f>
        <v>47.46</v>
      </c>
      <c r="S214" s="246">
        <f>全车数据表!S215</f>
        <v>70.31</v>
      </c>
      <c r="T214" s="246">
        <f>全车数据表!T215</f>
        <v>7.25</v>
      </c>
      <c r="U214" s="246">
        <f>全车数据表!AH215</f>
        <v>3748400</v>
      </c>
      <c r="V214" s="246">
        <f>全车数据表!AI215</f>
        <v>35000</v>
      </c>
      <c r="W214" s="246">
        <f>全车数据表!AO215</f>
        <v>4900000</v>
      </c>
      <c r="X214" s="246">
        <f>全车数据表!AP215</f>
        <v>8648400</v>
      </c>
      <c r="Y214" s="246">
        <f>全车数据表!AJ215</f>
        <v>7</v>
      </c>
      <c r="Z214" s="246">
        <f>全车数据表!AL215</f>
        <v>5</v>
      </c>
      <c r="AA214" s="246">
        <f>IF(全车数据表!AN215="×",0,全车数据表!AN215)</f>
        <v>3</v>
      </c>
      <c r="AB214" s="248" t="str">
        <f>全车数据表!AU215</f>
        <v>epic</v>
      </c>
      <c r="AC214" s="246">
        <f>全车数据表!AW215</f>
        <v>378</v>
      </c>
      <c r="AD214" s="246">
        <f>全车数据表!AX215</f>
        <v>0</v>
      </c>
      <c r="AE214" s="246">
        <f>全车数据表!AY215</f>
        <v>502</v>
      </c>
      <c r="AF214" s="246" t="str">
        <f>IF(全车数据表!AZ215="","",全车数据表!AZ215)</f>
        <v>级别杯</v>
      </c>
      <c r="AG214" s="246">
        <f>IF(全车数据表!BP215="","",全车数据表!BP215)</f>
        <v>1</v>
      </c>
      <c r="AH214" s="246" t="str">
        <f>IF(全车数据表!BQ215="","",全车数据表!BQ215)</f>
        <v/>
      </c>
      <c r="AI214" s="246">
        <f>IF(全车数据表!BR215="","",全车数据表!BR215)</f>
        <v>1</v>
      </c>
      <c r="AJ214" s="246">
        <f>IF(全车数据表!BS215="","",全车数据表!BS215)</f>
        <v>1</v>
      </c>
      <c r="AK214" s="246" t="str">
        <f>IF(全车数据表!BT215="","",全车数据表!BT215)</f>
        <v/>
      </c>
      <c r="AL214" s="246">
        <f>IF(全车数据表!BU215="","",全车数据表!BU215)</f>
        <v>1</v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>
        <f>IF(全车数据表!CI215="","",全车数据表!CI215)</f>
        <v>1</v>
      </c>
      <c r="BA214" s="246" t="str">
        <f>IF(全车数据表!CJ215="","",全车数据表!CJ215)</f>
        <v>兰博基尼 百年牛 C霸</v>
      </c>
      <c r="BB214" s="246">
        <f>IF(全车数据表!AV215="","",全车数据表!AV215)</f>
        <v>11</v>
      </c>
      <c r="BC214" s="246">
        <f>IF(全车数据表!BF215="","",全车数据表!BF215)</f>
        <v>3819</v>
      </c>
      <c r="BD214" s="246">
        <f>IF(全车数据表!BG215="","",全车数据表!BG215)</f>
        <v>365.4</v>
      </c>
      <c r="BE214" s="246">
        <f>IF(全车数据表!BH215="","",全车数据表!BH215)</f>
        <v>81.100000000000009</v>
      </c>
      <c r="BF214" s="246">
        <f>IF(全车数据表!BI215="","",全车数据表!BI215)</f>
        <v>48.35</v>
      </c>
      <c r="BG214" s="246">
        <f>IF(全车数据表!BJ215="","",全车数据表!BJ215)</f>
        <v>71.23</v>
      </c>
    </row>
    <row r="215" spans="1:59">
      <c r="A215" s="246">
        <f>全车数据表!A216</f>
        <v>214</v>
      </c>
      <c r="B215" s="246" t="str">
        <f>全车数据表!B216</f>
        <v>Ferrari FXX K</v>
      </c>
      <c r="C215" s="246" t="str">
        <f>IF(全车数据表!AQ216="","",全车数据表!AQ216)</f>
        <v>Ferrari</v>
      </c>
      <c r="D215" s="248" t="str">
        <f>全车数据表!AT216</f>
        <v>fxxk</v>
      </c>
      <c r="E215" s="248" t="str">
        <f>全车数据表!AS216</f>
        <v>1.0</v>
      </c>
      <c r="F215" s="248" t="str">
        <f>全车数据表!C216</f>
        <v>FXXK</v>
      </c>
      <c r="G215" s="246" t="str">
        <f>全车数据表!D216</f>
        <v>S</v>
      </c>
      <c r="H215" s="246">
        <f>LEN(全车数据表!E216)</f>
        <v>5</v>
      </c>
      <c r="I215" s="246">
        <f>IF(全车数据表!H216="×",0,全车数据表!H216)</f>
        <v>40</v>
      </c>
      <c r="J215" s="246">
        <f>IF(全车数据表!I216="×",0,全车数据表!I216)</f>
        <v>13</v>
      </c>
      <c r="K215" s="246">
        <f>IF(全车数据表!J216="×",0,全车数据表!J216)</f>
        <v>16</v>
      </c>
      <c r="L215" s="246">
        <f>IF(全车数据表!K216="×",0,全车数据表!K216)</f>
        <v>25</v>
      </c>
      <c r="M215" s="246">
        <f>IF(全车数据表!L216="×",0,全车数据表!L216)</f>
        <v>39</v>
      </c>
      <c r="N215" s="246">
        <f>IF(全车数据表!M216="×",0,全车数据表!M216)</f>
        <v>0</v>
      </c>
      <c r="O215" s="246">
        <f>全车数据表!O216</f>
        <v>3832</v>
      </c>
      <c r="P215" s="246">
        <f>全车数据表!P216</f>
        <v>363.1</v>
      </c>
      <c r="Q215" s="246">
        <f>全车数据表!Q216</f>
        <v>83.9</v>
      </c>
      <c r="R215" s="246">
        <f>全车数据表!R216</f>
        <v>43.75</v>
      </c>
      <c r="S215" s="246">
        <f>全车数据表!S216</f>
        <v>72.39</v>
      </c>
      <c r="T215" s="246">
        <f>全车数据表!T216</f>
        <v>7.6670000000000007</v>
      </c>
      <c r="U215" s="246">
        <f>全车数据表!AH216</f>
        <v>3748400</v>
      </c>
      <c r="V215" s="246">
        <f>全车数据表!AI216</f>
        <v>35000</v>
      </c>
      <c r="W215" s="246">
        <f>全车数据表!AO216</f>
        <v>4900000</v>
      </c>
      <c r="X215" s="246">
        <f>全车数据表!AP216</f>
        <v>8648400</v>
      </c>
      <c r="Y215" s="246">
        <f>全车数据表!AJ216</f>
        <v>7</v>
      </c>
      <c r="Z215" s="246">
        <f>全车数据表!AL216</f>
        <v>5</v>
      </c>
      <c r="AA215" s="246">
        <f>IF(全车数据表!AN216="×",0,全车数据表!AN216)</f>
        <v>3</v>
      </c>
      <c r="AB215" s="248" t="str">
        <f>全车数据表!AU216</f>
        <v>epic</v>
      </c>
      <c r="AC215" s="246">
        <f>全车数据表!AW216</f>
        <v>378</v>
      </c>
      <c r="AD215" s="246">
        <f>全车数据表!AX216</f>
        <v>0</v>
      </c>
      <c r="AE215" s="246">
        <f>全车数据表!AY216</f>
        <v>501</v>
      </c>
      <c r="AF215" s="246" t="str">
        <f>IF(全车数据表!AZ216="","",全车数据表!AZ216)</f>
        <v>级别杯</v>
      </c>
      <c r="AG215" s="246">
        <f>IF(全车数据表!BP216="","",全车数据表!BP216)</f>
        <v>1</v>
      </c>
      <c r="AH215" s="246" t="str">
        <f>IF(全车数据表!BQ216="","",全车数据表!BQ216)</f>
        <v/>
      </c>
      <c r="AI215" s="246">
        <f>IF(全车数据表!BR216="","",全车数据表!BR216)</f>
        <v>1</v>
      </c>
      <c r="AJ215" s="246">
        <f>IF(全车数据表!BS216="","",全车数据表!BS216)</f>
        <v>1</v>
      </c>
      <c r="AK215" s="246" t="str">
        <f>IF(全车数据表!BT216="","",全车数据表!BT216)</f>
        <v/>
      </c>
      <c r="AL215" s="246">
        <f>IF(全车数据表!BU216="","",全车数据表!BU216)</f>
        <v>1</v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>
        <f>IF(全车数据表!CI216="","",全车数据表!CI216)</f>
        <v>1</v>
      </c>
      <c r="BA215" s="246" t="str">
        <f>IF(全车数据表!CJ216="","",全车数据表!CJ216)</f>
        <v>法拉利 马王 fxxk</v>
      </c>
      <c r="BB215" s="246">
        <f>IF(全车数据表!AV216="","",全车数据表!AV216)</f>
        <v>12</v>
      </c>
      <c r="BC215" s="246">
        <f>IF(全车数据表!BF216="","",全车数据表!BF216)</f>
        <v>3944</v>
      </c>
      <c r="BD215" s="246">
        <f>IF(全车数据表!BG216="","",全车数据表!BG216)</f>
        <v>364.5</v>
      </c>
      <c r="BE215" s="246">
        <f>IF(全车数据表!BH216="","",全车数据表!BH216)</f>
        <v>84.7</v>
      </c>
      <c r="BF215" s="246">
        <f>IF(全车数据表!BI216="","",全车数据表!BI216)</f>
        <v>44.32</v>
      </c>
      <c r="BG215" s="246">
        <f>IF(全车数据表!BJ216="","",全车数据表!BJ216)</f>
        <v>73.2</v>
      </c>
    </row>
    <row r="216" spans="1:59">
      <c r="A216" s="246">
        <f>全车数据表!A217</f>
        <v>215</v>
      </c>
      <c r="B216" s="246" t="str">
        <f>全车数据表!B217</f>
        <v>Lamborghini Autentica🔑</v>
      </c>
      <c r="C216" s="246" t="str">
        <f>IF(全车数据表!AQ217="","",全车数据表!AQ217)</f>
        <v>Lamborghini</v>
      </c>
      <c r="D216" s="248" t="str">
        <f>全车数据表!AT217</f>
        <v>autentica</v>
      </c>
      <c r="E216" s="248" t="str">
        <f>全车数据表!AS217</f>
        <v>24.0</v>
      </c>
      <c r="F216" s="248" t="str">
        <f>全车数据表!C217</f>
        <v>Autentica</v>
      </c>
      <c r="G216" s="246" t="str">
        <f>全车数据表!D217</f>
        <v>S</v>
      </c>
      <c r="H216" s="246">
        <f>LEN(全车数据表!E217)</f>
        <v>5</v>
      </c>
      <c r="I216" s="246" t="str">
        <f>IF(全车数据表!H217="×",0,全车数据表!H217)</f>
        <v>🔑</v>
      </c>
      <c r="J216" s="246">
        <f>IF(全车数据表!I217="×",0,全车数据表!I217)</f>
        <v>35</v>
      </c>
      <c r="K216" s="246">
        <f>IF(全车数据表!J217="×",0,全车数据表!J217)</f>
        <v>36</v>
      </c>
      <c r="L216" s="246">
        <f>IF(全车数据表!K217="×",0,全车数据表!K217)</f>
        <v>46</v>
      </c>
      <c r="M216" s="246">
        <f>IF(全车数据表!L217="×",0,全车数据表!L217)</f>
        <v>85</v>
      </c>
      <c r="N216" s="246">
        <f>IF(全车数据表!M217="×",0,全车数据表!M217)</f>
        <v>0</v>
      </c>
      <c r="O216" s="246">
        <f>全车数据表!O217</f>
        <v>3894</v>
      </c>
      <c r="P216" s="246">
        <f>全车数据表!P217</f>
        <v>366.9</v>
      </c>
      <c r="Q216" s="246">
        <f>全车数据表!Q217</f>
        <v>78.86</v>
      </c>
      <c r="R216" s="246">
        <f>全车数据表!R217</f>
        <v>47.25</v>
      </c>
      <c r="S216" s="246">
        <f>全车数据表!S217</f>
        <v>68.87</v>
      </c>
      <c r="T216" s="246">
        <f>全车数据表!T217</f>
        <v>0</v>
      </c>
      <c r="U216" s="246">
        <f>全车数据表!AH217</f>
        <v>0</v>
      </c>
      <c r="V216" s="246">
        <f>全车数据表!AI217</f>
        <v>0</v>
      </c>
      <c r="W216" s="246">
        <f>全车数据表!AO217</f>
        <v>0</v>
      </c>
      <c r="X216" s="246">
        <f>全车数据表!AP217</f>
        <v>0</v>
      </c>
      <c r="Y216" s="246">
        <f>全车数据表!AJ217</f>
        <v>0</v>
      </c>
      <c r="Z216" s="246">
        <f>全车数据表!AL217</f>
        <v>0</v>
      </c>
      <c r="AA216" s="246">
        <f>IF(全车数据表!AN217="×",0,全车数据表!AN217)</f>
        <v>0</v>
      </c>
      <c r="AB216" s="248" t="str">
        <f>全车数据表!AU217</f>
        <v>epic</v>
      </c>
      <c r="AC216" s="246">
        <f>全车数据表!AW217</f>
        <v>0</v>
      </c>
      <c r="AD216" s="246">
        <f>全车数据表!AX217</f>
        <v>0</v>
      </c>
      <c r="AE216" s="246">
        <f>全车数据表!AY217</f>
        <v>0</v>
      </c>
      <c r="AF216" s="246" t="str">
        <f>IF(全车数据表!AZ217="","",全车数据表!AZ217)</f>
        <v>大奖赛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 t="str">
        <f>IF(全车数据表!BZ217="","",全车数据表!BZ217)</f>
        <v/>
      </c>
      <c r="AR216" s="246">
        <f>IF(全车数据表!CA217="","",全车数据表!CA217)</f>
        <v>1</v>
      </c>
      <c r="AS216" s="246" t="str">
        <f>IF(全车数据表!CB217="","",全车数据表!CB217)</f>
        <v/>
      </c>
      <c r="AT216" s="246">
        <f>IF(全车数据表!CC217="","",全车数据表!CC217)</f>
        <v>1</v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兰博基尼</v>
      </c>
      <c r="BB216" s="246" t="str">
        <f>IF(全车数据表!AV217="","",全车数据表!AV217)</f>
        <v/>
      </c>
      <c r="BC216" s="246">
        <f>IF(全车数据表!BF217="","",全车数据表!BF217)</f>
        <v>4007</v>
      </c>
      <c r="BD216" s="246">
        <f>IF(全车数据表!BG217="","",全车数据表!BG217)</f>
        <v>368.2</v>
      </c>
      <c r="BE216" s="246">
        <f>IF(全车数据表!BH217="","",全车数据表!BH217)</f>
        <v>79.3</v>
      </c>
      <c r="BF216" s="246">
        <f>IF(全车数据表!BI217="","",全车数据表!BI217)</f>
        <v>47.83</v>
      </c>
      <c r="BG216" s="246">
        <f>IF(全车数据表!BJ217="","",全车数据表!BJ217)</f>
        <v>70.570000000000007</v>
      </c>
    </row>
    <row r="217" spans="1:59">
      <c r="A217" s="246">
        <f>全车数据表!A218</f>
        <v>216</v>
      </c>
      <c r="B217" s="246" t="str">
        <f>全车数据表!B218</f>
        <v>Icona Vulcano Titanium</v>
      </c>
      <c r="C217" s="246" t="str">
        <f>IF(全车数据表!AQ218="","",全车数据表!AQ218)</f>
        <v>Icona</v>
      </c>
      <c r="D217" s="248" t="str">
        <f>全车数据表!AT218</f>
        <v>vulcano</v>
      </c>
      <c r="E217" s="248" t="str">
        <f>全车数据表!AS218</f>
        <v>1.0</v>
      </c>
      <c r="F217" s="248" t="str">
        <f>全车数据表!C218</f>
        <v>火山</v>
      </c>
      <c r="G217" s="246" t="str">
        <f>全车数据表!D218</f>
        <v>S</v>
      </c>
      <c r="H217" s="246">
        <f>LEN(全车数据表!E218)</f>
        <v>5</v>
      </c>
      <c r="I217" s="246">
        <f>IF(全车数据表!H218="×",0,全车数据表!H218)</f>
        <v>40</v>
      </c>
      <c r="J217" s="246">
        <f>IF(全车数据表!I218="×",0,全车数据表!I218)</f>
        <v>13</v>
      </c>
      <c r="K217" s="246">
        <f>IF(全车数据表!J218="×",0,全车数据表!J218)</f>
        <v>16</v>
      </c>
      <c r="L217" s="246">
        <f>IF(全车数据表!K218="×",0,全车数据表!K218)</f>
        <v>25</v>
      </c>
      <c r="M217" s="246">
        <f>IF(全车数据表!L218="×",0,全车数据表!L218)</f>
        <v>39</v>
      </c>
      <c r="N217" s="246">
        <f>IF(全车数据表!M218="×",0,全车数据表!M218)</f>
        <v>0</v>
      </c>
      <c r="O217" s="246">
        <f>全车数据表!O218</f>
        <v>3957</v>
      </c>
      <c r="P217" s="246">
        <f>全车数据表!P218</f>
        <v>381.7</v>
      </c>
      <c r="Q217" s="246">
        <f>全车数据表!Q218</f>
        <v>81.38</v>
      </c>
      <c r="R217" s="246">
        <f>全车数据表!R218</f>
        <v>43.38</v>
      </c>
      <c r="S217" s="246">
        <f>全车数据表!S218</f>
        <v>65.89</v>
      </c>
      <c r="T217" s="246">
        <f>全车数据表!T218</f>
        <v>6.3</v>
      </c>
      <c r="U217" s="246">
        <f>全车数据表!AH218</f>
        <v>3748400</v>
      </c>
      <c r="V217" s="246">
        <f>全车数据表!AI218</f>
        <v>35000</v>
      </c>
      <c r="W217" s="246">
        <f>全车数据表!AO218</f>
        <v>4900000</v>
      </c>
      <c r="X217" s="246">
        <f>全车数据表!AP218</f>
        <v>8648400</v>
      </c>
      <c r="Y217" s="246">
        <f>全车数据表!AJ218</f>
        <v>7</v>
      </c>
      <c r="Z217" s="246">
        <f>全车数据表!AL218</f>
        <v>5</v>
      </c>
      <c r="AA217" s="246">
        <f>IF(全车数据表!AN218="×",0,全车数据表!AN218)</f>
        <v>3</v>
      </c>
      <c r="AB217" s="248" t="str">
        <f>全车数据表!AU218</f>
        <v>epic</v>
      </c>
      <c r="AC217" s="246">
        <f>全车数据表!AW218</f>
        <v>397</v>
      </c>
      <c r="AD217" s="246">
        <f>全车数据表!AX218</f>
        <v>0</v>
      </c>
      <c r="AE217" s="246">
        <f>全车数据表!AY218</f>
        <v>533</v>
      </c>
      <c r="AF217" s="246" t="str">
        <f>IF(全车数据表!AZ218="","",全车数据表!AZ218)</f>
        <v>级别杯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>
        <f>IF(全车数据表!BR218="","",全车数据表!BR218)</f>
        <v>1</v>
      </c>
      <c r="AJ217" s="246">
        <f>IF(全车数据表!BS218="","",全车数据表!BS218)</f>
        <v>1</v>
      </c>
      <c r="AK217" s="246" t="str">
        <f>IF(全车数据表!BT218="","",全车数据表!BT218)</f>
        <v/>
      </c>
      <c r="AL217" s="246">
        <f>IF(全车数据表!BU218="","",全车数据表!BU218)</f>
        <v>1</v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>
        <f>IF(全车数据表!CF218="","",全车数据表!CF218)</f>
        <v>1</v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>
        <f>IF(全车数据表!CI218="","",全车数据表!CI218)</f>
        <v>1</v>
      </c>
      <c r="BA217" s="246" t="str">
        <f>IF(全车数据表!CJ218="","",全车数据表!CJ218)</f>
        <v>火山</v>
      </c>
      <c r="BB217" s="246">
        <f>IF(全车数据表!AV218="","",全车数据表!AV218)</f>
        <v>13</v>
      </c>
      <c r="BC217" s="246">
        <f>IF(全车数据表!BF218="","",全车数据表!BF218)</f>
        <v>4071</v>
      </c>
      <c r="BD217" s="246">
        <f>IF(全车数据表!BG218="","",全车数据表!BG218)</f>
        <v>383</v>
      </c>
      <c r="BE217" s="246">
        <f>IF(全车数据表!BH218="","",全车数据表!BH218)</f>
        <v>82</v>
      </c>
      <c r="BF217" s="246">
        <f>IF(全车数据表!BI218="","",全车数据表!BI218)</f>
        <v>44.260000000000005</v>
      </c>
      <c r="BG217" s="246">
        <f>IF(全车数据表!BJ218="","",全车数据表!BJ218)</f>
        <v>67.2</v>
      </c>
    </row>
    <row r="218" spans="1:59">
      <c r="A218" s="246">
        <f>全车数据表!A219</f>
        <v>217</v>
      </c>
      <c r="B218" s="246" t="str">
        <f>全车数据表!B219</f>
        <v>W Motors Lykan HyperSport</v>
      </c>
      <c r="C218" s="246" t="str">
        <f>IF(全车数据表!AQ219="","",全车数据表!AQ219)</f>
        <v>W Motors</v>
      </c>
      <c r="D218" s="248" t="str">
        <f>全车数据表!AT219</f>
        <v>lykan</v>
      </c>
      <c r="E218" s="248" t="str">
        <f>全车数据表!AS219</f>
        <v>1.0</v>
      </c>
      <c r="F218" s="248" t="str">
        <f>全车数据表!C219</f>
        <v>狼崽</v>
      </c>
      <c r="G218" s="246" t="str">
        <f>全车数据表!D219</f>
        <v>S</v>
      </c>
      <c r="H218" s="246">
        <f>LEN(全车数据表!E219)</f>
        <v>5</v>
      </c>
      <c r="I218" s="246">
        <f>IF(全车数据表!H219="×",0,全车数据表!H219)</f>
        <v>40</v>
      </c>
      <c r="J218" s="246">
        <f>IF(全车数据表!I219="×",0,全车数据表!I219)</f>
        <v>13</v>
      </c>
      <c r="K218" s="246">
        <f>IF(全车数据表!J219="×",0,全车数据表!J219)</f>
        <v>16</v>
      </c>
      <c r="L218" s="246">
        <f>IF(全车数据表!K219="×",0,全车数据表!K219)</f>
        <v>25</v>
      </c>
      <c r="M218" s="246">
        <f>IF(全车数据表!L219="×",0,全车数据表!L219)</f>
        <v>39</v>
      </c>
      <c r="N218" s="246">
        <f>IF(全车数据表!M219="×",0,全车数据表!M219)</f>
        <v>0</v>
      </c>
      <c r="O218" s="246">
        <f>全车数据表!O219</f>
        <v>4083</v>
      </c>
      <c r="P218" s="246">
        <f>全车数据表!P219</f>
        <v>407.5</v>
      </c>
      <c r="Q218" s="246">
        <f>全车数据表!Q219</f>
        <v>80.48</v>
      </c>
      <c r="R218" s="246">
        <f>全车数据表!R219</f>
        <v>40.97</v>
      </c>
      <c r="S218" s="246">
        <f>全车数据表!S219</f>
        <v>58.26</v>
      </c>
      <c r="T218" s="246">
        <f>全车数据表!T219</f>
        <v>5.25</v>
      </c>
      <c r="U218" s="246">
        <f>全车数据表!AH219</f>
        <v>3748400</v>
      </c>
      <c r="V218" s="246">
        <f>全车数据表!AI219</f>
        <v>35000</v>
      </c>
      <c r="W218" s="246">
        <f>全车数据表!AO219</f>
        <v>4900000</v>
      </c>
      <c r="X218" s="246">
        <f>全车数据表!AP219</f>
        <v>8648400</v>
      </c>
      <c r="Y218" s="246">
        <f>全车数据表!AJ219</f>
        <v>7</v>
      </c>
      <c r="Z218" s="246">
        <f>全车数据表!AL219</f>
        <v>5</v>
      </c>
      <c r="AA218" s="246">
        <f>IF(全车数据表!AN219="×",0,全车数据表!AN219)</f>
        <v>3</v>
      </c>
      <c r="AB218" s="248" t="str">
        <f>全车数据表!AU219</f>
        <v>epic</v>
      </c>
      <c r="AC218" s="246">
        <f>全车数据表!AW219</f>
        <v>425</v>
      </c>
      <c r="AD218" s="246">
        <f>全车数据表!AX219</f>
        <v>0</v>
      </c>
      <c r="AE218" s="246">
        <f>全车数据表!AY219</f>
        <v>560</v>
      </c>
      <c r="AF218" s="246" t="str">
        <f>IF(全车数据表!AZ219="","",全车数据表!AZ219)</f>
        <v>级别杯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>
        <f>IF(全车数据表!BR219="","",全车数据表!BR219)</f>
        <v>1</v>
      </c>
      <c r="AJ218" s="246">
        <f>IF(全车数据表!BS219="","",全车数据表!BS219)</f>
        <v>1</v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 t="str">
        <f>IF(全车数据表!BZ219="","",全车数据表!BZ219)</f>
        <v/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 t="str">
        <f>IF(全车数据表!CC219="","",全车数据表!CC219)</f>
        <v/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>
        <f>IF(全车数据表!CI219="","",全车数据表!CI219)</f>
        <v>1</v>
      </c>
      <c r="BA218" s="246" t="str">
        <f>IF(全车数据表!CJ219="","",全车数据表!CJ219)</f>
        <v>狼崽 莱肯</v>
      </c>
      <c r="BB218" s="246">
        <f>IF(全车数据表!AV219="","",全车数据表!AV219)</f>
        <v>16</v>
      </c>
      <c r="BC218" s="246">
        <f>IF(全车数据表!BF219="","",全车数据表!BF219)</f>
        <v>4200</v>
      </c>
      <c r="BD218" s="246">
        <f>IF(全车数据表!BG219="","",全车数据表!BG219)</f>
        <v>408.9</v>
      </c>
      <c r="BE218" s="246">
        <f>IF(全车数据表!BH219="","",全车数据表!BH219)</f>
        <v>81.100000000000009</v>
      </c>
      <c r="BF218" s="246">
        <f>IF(全车数据表!BI219="","",全车数据表!BI219)</f>
        <v>41.4</v>
      </c>
      <c r="BG218" s="246">
        <f>IF(全车数据表!BJ219="","",全车数据表!BJ219)</f>
        <v>60.269999999999996</v>
      </c>
    </row>
    <row r="219" spans="1:59">
      <c r="A219" s="246">
        <f>全车数据表!A220</f>
        <v>218</v>
      </c>
      <c r="B219" s="246" t="str">
        <f>全车数据表!B220</f>
        <v>Raesr Tachyon Speed🔑</v>
      </c>
      <c r="C219" s="246" t="str">
        <f>IF(全车数据表!AQ220="","",全车数据表!AQ220)</f>
        <v>Raesr</v>
      </c>
      <c r="D219" s="248" t="str">
        <f>全车数据表!AT220</f>
        <v>tachyon</v>
      </c>
      <c r="E219" s="248" t="str">
        <f>全车数据表!AS220</f>
        <v>3.1</v>
      </c>
      <c r="F219" s="248" t="str">
        <f>全车数据表!C220</f>
        <v>超光速</v>
      </c>
      <c r="G219" s="246" t="str">
        <f>全车数据表!D220</f>
        <v>S</v>
      </c>
      <c r="H219" s="246">
        <f>LEN(全车数据表!E220)</f>
        <v>6</v>
      </c>
      <c r="I219" s="246" t="str">
        <f>IF(全车数据表!H220="×",0,全车数据表!H220)</f>
        <v>🔑</v>
      </c>
      <c r="J219" s="246">
        <f>IF(全车数据表!I220="×",0,全车数据表!I220)</f>
        <v>40</v>
      </c>
      <c r="K219" s="246">
        <f>IF(全车数据表!J220="×",0,全车数据表!J220)</f>
        <v>45</v>
      </c>
      <c r="L219" s="246">
        <f>IF(全车数据表!K220="×",0,全车数据表!K220)</f>
        <v>60</v>
      </c>
      <c r="M219" s="246">
        <f>IF(全车数据表!L220="×",0,全车数据表!L220)</f>
        <v>70</v>
      </c>
      <c r="N219" s="246">
        <f>IF(全车数据表!M220="×",0,全车数据表!M220)</f>
        <v>85</v>
      </c>
      <c r="O219" s="246">
        <f>全车数据表!O220</f>
        <v>4109</v>
      </c>
      <c r="P219" s="246">
        <f>全车数据表!P220</f>
        <v>400.3</v>
      </c>
      <c r="Q219" s="246">
        <f>全车数据表!Q220</f>
        <v>77.91</v>
      </c>
      <c r="R219" s="246">
        <f>全车数据表!R220</f>
        <v>53.44</v>
      </c>
      <c r="S219" s="246">
        <f>全车数据表!S220</f>
        <v>59.94</v>
      </c>
      <c r="T219" s="246">
        <f>全车数据表!T220</f>
        <v>5.4</v>
      </c>
      <c r="U219" s="246">
        <f>全车数据表!AH220</f>
        <v>27726000</v>
      </c>
      <c r="V219" s="246">
        <f>全车数据表!AI220</f>
        <v>45000</v>
      </c>
      <c r="W219" s="246">
        <f>全车数据表!AO220</f>
        <v>7380000</v>
      </c>
      <c r="X219" s="246">
        <f>全车数据表!AP220</f>
        <v>35106000</v>
      </c>
      <c r="Y219" s="246">
        <f>全车数据表!AJ220</f>
        <v>7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416</v>
      </c>
      <c r="AD219" s="246">
        <f>全车数据表!AX220</f>
        <v>0</v>
      </c>
      <c r="AE219" s="246">
        <f>全车数据表!AY220</f>
        <v>555</v>
      </c>
      <c r="AF219" s="246" t="str">
        <f>IF(全车数据表!AZ220="","",全车数据表!AZ220)</f>
        <v>大奖赛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>
        <f>IF(全车数据表!CA220="","",全车数据表!CA220)</f>
        <v>1</v>
      </c>
      <c r="AS219" s="246" t="str">
        <f>IF(全车数据表!CB220="","",全车数据表!CB220)</f>
        <v/>
      </c>
      <c r="AT219" s="246">
        <f>IF(全车数据表!CC220="","",全车数据表!CC220)</f>
        <v>1</v>
      </c>
      <c r="AU219" s="246">
        <f>IF(全车数据表!CD220="","",全车数据表!CD220)</f>
        <v>1</v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超光速</v>
      </c>
      <c r="BB219" s="246" t="str">
        <f>IF(全车数据表!AV220="","",全车数据表!AV220)</f>
        <v/>
      </c>
      <c r="BC219" s="246">
        <f>IF(全车数据表!BF220="","",全车数据表!BF220)</f>
        <v>4226</v>
      </c>
      <c r="BD219" s="246">
        <f>IF(全车数据表!BG220="","",全车数据表!BG220)</f>
        <v>401.5</v>
      </c>
      <c r="BE219" s="246">
        <f>IF(全车数据表!BH220="","",全车数据表!BH220)</f>
        <v>78.399999999999991</v>
      </c>
      <c r="BF219" s="246">
        <f>IF(全车数据表!BI220="","",全车数据表!BI220)</f>
        <v>54.379999999999995</v>
      </c>
      <c r="BG219" s="246">
        <f>IF(全车数据表!BJ220="","",全车数据表!BJ220)</f>
        <v>61.71</v>
      </c>
    </row>
    <row r="220" spans="1:59">
      <c r="A220" s="246">
        <f>全车数据表!A221</f>
        <v>219</v>
      </c>
      <c r="B220" s="246" t="str">
        <f>全车数据表!B221</f>
        <v>Lamborghini Veneno</v>
      </c>
      <c r="C220" s="246" t="str">
        <f>IF(全车数据表!AQ221="","",全车数据表!AQ221)</f>
        <v>Lamborghini</v>
      </c>
      <c r="D220" s="248" t="str">
        <f>全车数据表!AT221</f>
        <v>veneno</v>
      </c>
      <c r="E220" s="248" t="str">
        <f>全车数据表!AS221</f>
        <v>2.2</v>
      </c>
      <c r="F220" s="248" t="str">
        <f>全车数据表!C221</f>
        <v>毒药</v>
      </c>
      <c r="G220" s="246" t="str">
        <f>全车数据表!D221</f>
        <v>S</v>
      </c>
      <c r="H220" s="246">
        <f>LEN(全车数据表!E221)</f>
        <v>6</v>
      </c>
      <c r="I220" s="246">
        <f>IF(全车数据表!H221="×",0,全车数据表!H221)</f>
        <v>60</v>
      </c>
      <c r="J220" s="246">
        <f>IF(全车数据表!I221="×",0,全车数据表!I221)</f>
        <v>13</v>
      </c>
      <c r="K220" s="246">
        <f>IF(全车数据表!J221="×",0,全车数据表!J221)</f>
        <v>16</v>
      </c>
      <c r="L220" s="246">
        <f>IF(全车数据表!K221="×",0,全车数据表!K221)</f>
        <v>25</v>
      </c>
      <c r="M220" s="246">
        <f>IF(全车数据表!L221="×",0,全车数据表!L221)</f>
        <v>38</v>
      </c>
      <c r="N220" s="246">
        <f>IF(全车数据表!M221="×",0,全车数据表!M221)</f>
        <v>48</v>
      </c>
      <c r="O220" s="246">
        <f>全车数据表!O221</f>
        <v>4148</v>
      </c>
      <c r="P220" s="246">
        <f>全车数据表!P221</f>
        <v>370.2</v>
      </c>
      <c r="Q220" s="246">
        <f>全车数据表!Q221</f>
        <v>81.2</v>
      </c>
      <c r="R220" s="246">
        <f>全车数据表!R221</f>
        <v>62.39</v>
      </c>
      <c r="S220" s="246">
        <f>全车数据表!S221</f>
        <v>78.790000000000006</v>
      </c>
      <c r="T220" s="246">
        <f>全车数据表!T221</f>
        <v>8.82</v>
      </c>
      <c r="U220" s="246">
        <f>全车数据表!AH221</f>
        <v>27726000</v>
      </c>
      <c r="V220" s="246">
        <f>全车数据表!AI221</f>
        <v>45000</v>
      </c>
      <c r="W220" s="246">
        <f>全车数据表!AO221</f>
        <v>7380000</v>
      </c>
      <c r="X220" s="246">
        <f>全车数据表!AP221</f>
        <v>35106000</v>
      </c>
      <c r="Y220" s="246">
        <f>全车数据表!AJ221</f>
        <v>7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387</v>
      </c>
      <c r="AD220" s="246">
        <f>全车数据表!AX221</f>
        <v>0</v>
      </c>
      <c r="AE220" s="246">
        <f>全车数据表!AY221</f>
        <v>516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>
        <f>IF(全车数据表!BZ221="","",全车数据表!BZ221)</f>
        <v>1</v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>
        <f>IF(全车数据表!CD221="","",全车数据表!CD221)</f>
        <v>1</v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兰博基尼 毒药</v>
      </c>
      <c r="BB220" s="246">
        <f>IF(全车数据表!AV221="","",全车数据表!AV221)</f>
        <v>51</v>
      </c>
      <c r="BC220" s="246">
        <f>IF(全车数据表!BF221="","",全车数据表!BF221)</f>
        <v>4266</v>
      </c>
      <c r="BD220" s="246">
        <f>IF(全车数据表!BG221="","",全车数据表!BG221)</f>
        <v>371.9</v>
      </c>
      <c r="BE220" s="246">
        <f>IF(全车数据表!BH221="","",全车数据表!BH221)</f>
        <v>82</v>
      </c>
      <c r="BF220" s="246">
        <f>IF(全车数据表!BI221="","",全车数据表!BI221)</f>
        <v>63.36</v>
      </c>
      <c r="BG220" s="246">
        <f>IF(全车数据表!BJ221="","",全车数据表!BJ221)</f>
        <v>80.680000000000007</v>
      </c>
    </row>
    <row r="221" spans="1:59">
      <c r="A221" s="246">
        <f>全车数据表!A222</f>
        <v>220</v>
      </c>
      <c r="B221" s="246" t="str">
        <f>全车数据表!B222</f>
        <v>ATS Automobili GT</v>
      </c>
      <c r="C221" s="246" t="str">
        <f>IF(全车数据表!AQ222="","",全车数据表!AQ222)</f>
        <v>ATS Automobili</v>
      </c>
      <c r="D221" s="248" t="str">
        <f>全车数据表!AT222</f>
        <v>atsgt</v>
      </c>
      <c r="E221" s="248" t="str">
        <f>全车数据表!AS222</f>
        <v>4.5</v>
      </c>
      <c r="F221" s="248" t="str">
        <f>全车数据表!C222</f>
        <v>ATS GT</v>
      </c>
      <c r="G221" s="246" t="str">
        <f>全车数据表!D222</f>
        <v>S</v>
      </c>
      <c r="H221" s="246">
        <f>LEN(全车数据表!E222)</f>
        <v>6</v>
      </c>
      <c r="I221" s="246">
        <f>IF(全车数据表!H222="×",0,全车数据表!H222)</f>
        <v>85</v>
      </c>
      <c r="J221" s="246">
        <f>IF(全车数据表!I222="×",0,全车数据表!I222)</f>
        <v>25</v>
      </c>
      <c r="K221" s="246">
        <f>IF(全车数据表!J222="×",0,全车数据表!J222)</f>
        <v>29</v>
      </c>
      <c r="L221" s="246">
        <f>IF(全车数据表!K222="×",0,全车数据表!K222)</f>
        <v>38</v>
      </c>
      <c r="M221" s="246">
        <f>IF(全车数据表!L222="×",0,全车数据表!L222)</f>
        <v>54</v>
      </c>
      <c r="N221" s="246">
        <f>IF(全车数据表!M222="×",0,全车数据表!M222)</f>
        <v>69</v>
      </c>
      <c r="O221" s="246">
        <f>全车数据表!O222</f>
        <v>4161</v>
      </c>
      <c r="P221" s="246">
        <f>全车数据表!P222</f>
        <v>391.1</v>
      </c>
      <c r="Q221" s="246">
        <f>全车数据表!Q222</f>
        <v>81.47</v>
      </c>
      <c r="R221" s="246">
        <f>全车数据表!R222</f>
        <v>52.12</v>
      </c>
      <c r="S221" s="246">
        <f>全车数据表!S222</f>
        <v>46.85</v>
      </c>
      <c r="T221" s="246">
        <f>全车数据表!T222</f>
        <v>4.5</v>
      </c>
      <c r="U221" s="246">
        <f>全车数据表!AH222</f>
        <v>27726000</v>
      </c>
      <c r="V221" s="246">
        <f>全车数据表!AI222</f>
        <v>45000</v>
      </c>
      <c r="W221" s="246">
        <f>全车数据表!AO222</f>
        <v>7380000</v>
      </c>
      <c r="X221" s="246">
        <f>全车数据表!AP222</f>
        <v>35106000</v>
      </c>
      <c r="Y221" s="246">
        <f>全车数据表!AJ222</f>
        <v>7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406</v>
      </c>
      <c r="AD221" s="246">
        <f>全车数据表!AX222</f>
        <v>0</v>
      </c>
      <c r="AE221" s="246">
        <f>全车数据表!AY222</f>
        <v>549</v>
      </c>
      <c r="AF221" s="246" t="str">
        <f>IF(全车数据表!AZ222="","",全车数据表!AZ222)</f>
        <v>特殊寻猎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 t="str">
        <f>IF(全车数据表!BZ222="","",全车数据表!BZ222)</f>
        <v/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/>
      </c>
      <c r="BB221" s="246" t="str">
        <f>IF(全车数据表!AV222="","",全车数据表!AV222)</f>
        <v/>
      </c>
      <c r="BC221" s="246">
        <f>IF(全车数据表!BF222="","",全车数据表!BF222)</f>
        <v>4279</v>
      </c>
      <c r="BD221" s="246">
        <f>IF(全车数据表!BG222="","",全车数据表!BG222)</f>
        <v>392.3</v>
      </c>
      <c r="BE221" s="246">
        <f>IF(全车数据表!BH222="","",全车数据表!BH222)</f>
        <v>82</v>
      </c>
      <c r="BF221" s="246">
        <f>IF(全车数据表!BI222="","",全车数据表!BI222)</f>
        <v>53.44</v>
      </c>
      <c r="BG221" s="246">
        <f>IF(全车数据表!BJ222="","",全车数据表!BJ222)</f>
        <v>48.45</v>
      </c>
    </row>
    <row r="222" spans="1:59">
      <c r="A222" s="246">
        <f>全车数据表!A223</f>
        <v>221</v>
      </c>
      <c r="B222" s="246" t="str">
        <f>全车数据表!B223</f>
        <v>Jaguar XJ220 TWR🔑</v>
      </c>
      <c r="C222" s="246" t="str">
        <f>IF(全车数据表!AQ223="","",全车数据表!AQ223)</f>
        <v>Jaguar</v>
      </c>
      <c r="D222" s="248" t="str">
        <f>全车数据表!AT223</f>
        <v>xj220</v>
      </c>
      <c r="E222" s="248" t="str">
        <f>全车数据表!AS223</f>
        <v>3.3</v>
      </c>
      <c r="F222" s="248" t="str">
        <f>全车数据表!C223</f>
        <v>XJ220</v>
      </c>
      <c r="G222" s="246" t="str">
        <f>全车数据表!D223</f>
        <v>S</v>
      </c>
      <c r="H222" s="246">
        <f>LEN(全车数据表!E223)</f>
        <v>6</v>
      </c>
      <c r="I222" s="246" t="str">
        <f>IF(全车数据表!H223="×",0,全车数据表!H223)</f>
        <v>🔑</v>
      </c>
      <c r="J222" s="246">
        <f>IF(全车数据表!I223="×",0,全车数据表!I223)</f>
        <v>40</v>
      </c>
      <c r="K222" s="246">
        <f>IF(全车数据表!J223="×",0,全车数据表!J223)</f>
        <v>45</v>
      </c>
      <c r="L222" s="246">
        <f>IF(全车数据表!K223="×",0,全车数据表!K223)</f>
        <v>60</v>
      </c>
      <c r="M222" s="246">
        <f>IF(全车数据表!L223="×",0,全车数据表!L223)</f>
        <v>70</v>
      </c>
      <c r="N222" s="246">
        <f>IF(全车数据表!M223="×",0,全车数据表!M223)</f>
        <v>85</v>
      </c>
      <c r="O222" s="246">
        <f>全车数据表!O223</f>
        <v>4173</v>
      </c>
      <c r="P222" s="246">
        <f>全车数据表!P223</f>
        <v>383.2</v>
      </c>
      <c r="Q222" s="246">
        <f>全车数据表!Q223</f>
        <v>75.17</v>
      </c>
      <c r="R222" s="246">
        <f>全车数据表!R223</f>
        <v>60.57</v>
      </c>
      <c r="S222" s="246">
        <f>全车数据表!S223</f>
        <v>82.21</v>
      </c>
      <c r="T222" s="246">
        <f>全车数据表!T223</f>
        <v>0</v>
      </c>
      <c r="U222" s="246">
        <f>全车数据表!AH223</f>
        <v>27726000</v>
      </c>
      <c r="V222" s="246">
        <f>全车数据表!AI223</f>
        <v>45000</v>
      </c>
      <c r="W222" s="246">
        <f>全车数据表!AO223</f>
        <v>7380000</v>
      </c>
      <c r="X222" s="246">
        <f>全车数据表!AP223</f>
        <v>35106000</v>
      </c>
      <c r="Y222" s="246">
        <f>全车数据表!AJ223</f>
        <v>7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398</v>
      </c>
      <c r="AD222" s="246">
        <f>全车数据表!AX223</f>
        <v>0</v>
      </c>
      <c r="AE222" s="246">
        <f>全车数据表!AY223</f>
        <v>535</v>
      </c>
      <c r="AF222" s="246" t="str">
        <f>IF(全车数据表!AZ223="","",全车数据表!AZ223)</f>
        <v>大奖赛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 t="str">
        <f>IF(全车数据表!BZ223="","",全车数据表!BZ223)</f>
        <v/>
      </c>
      <c r="AR222" s="246">
        <f>IF(全车数据表!CA223="","",全车数据表!CA223)</f>
        <v>1</v>
      </c>
      <c r="AS222" s="246" t="str">
        <f>IF(全车数据表!CB223="","",全车数据表!CB223)</f>
        <v/>
      </c>
      <c r="AT222" s="246">
        <f>IF(全车数据表!CC223="","",全车数据表!CC223)</f>
        <v>1</v>
      </c>
      <c r="AU222" s="246">
        <f>IF(全车数据表!CD223="","",全车数据表!CD223)</f>
        <v>1</v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捷豹</v>
      </c>
      <c r="BB222" s="246" t="str">
        <f>IF(全车数据表!AV223="","",全车数据表!AV223)</f>
        <v/>
      </c>
      <c r="BC222" s="246">
        <f>IF(全车数据表!BF223="","",全车数据表!BF223)</f>
        <v>4292</v>
      </c>
      <c r="BD222" s="246">
        <f>IF(全车数据表!BG223="","",全车数据表!BG223)</f>
        <v>384.9</v>
      </c>
      <c r="BE222" s="246">
        <f>IF(全车数据表!BH223="","",全车数据表!BH223)</f>
        <v>75.7</v>
      </c>
      <c r="BF222" s="246">
        <f>IF(全车数据表!BI223="","",全车数据表!BI223)</f>
        <v>61.7</v>
      </c>
      <c r="BG222" s="246">
        <f>IF(全车数据表!BJ223="","",全车数据表!BJ223)</f>
        <v>83.83</v>
      </c>
    </row>
    <row r="223" spans="1:59">
      <c r="A223" s="246">
        <f>全车数据表!A224</f>
        <v>222</v>
      </c>
      <c r="B223" s="246" t="str">
        <f>全车数据表!B224</f>
        <v>Lamborghini Egoista</v>
      </c>
      <c r="C223" s="246" t="str">
        <f>IF(全车数据表!AQ224="","",全车数据表!AQ224)</f>
        <v>Lamborghini</v>
      </c>
      <c r="D223" s="248" t="str">
        <f>全车数据表!AT224</f>
        <v>egoista</v>
      </c>
      <c r="E223" s="248" t="str">
        <f>全车数据表!AS224</f>
        <v>1.0</v>
      </c>
      <c r="F223" s="248" t="str">
        <f>全车数据表!C224</f>
        <v>自私</v>
      </c>
      <c r="G223" s="246" t="str">
        <f>全车数据表!D224</f>
        <v>S</v>
      </c>
      <c r="H223" s="246">
        <f>LEN(全车数据表!E224)</f>
        <v>6</v>
      </c>
      <c r="I223" s="246">
        <f>IF(全车数据表!H224="×",0,全车数据表!H224)</f>
        <v>60</v>
      </c>
      <c r="J223" s="246">
        <f>IF(全车数据表!I224="×",0,全车数据表!I224)</f>
        <v>13</v>
      </c>
      <c r="K223" s="246">
        <f>IF(全车数据表!J224="×",0,全车数据表!J224)</f>
        <v>16</v>
      </c>
      <c r="L223" s="246">
        <f>IF(全车数据表!K224="×",0,全车数据表!K224)</f>
        <v>25</v>
      </c>
      <c r="M223" s="246">
        <f>IF(全车数据表!L224="×",0,全车数据表!L224)</f>
        <v>38</v>
      </c>
      <c r="N223" s="246">
        <f>IF(全车数据表!M224="×",0,全车数据表!M224)</f>
        <v>48</v>
      </c>
      <c r="O223" s="246">
        <f>全车数据表!O224</f>
        <v>4213</v>
      </c>
      <c r="P223" s="246">
        <f>全车数据表!P224</f>
        <v>366.4</v>
      </c>
      <c r="Q223" s="246">
        <f>全车数据表!Q224</f>
        <v>84.48</v>
      </c>
      <c r="R223" s="246">
        <f>全车数据表!R224</f>
        <v>61.54</v>
      </c>
      <c r="S223" s="246">
        <f>全车数据表!S224</f>
        <v>72.02</v>
      </c>
      <c r="T223" s="246">
        <f>全车数据表!T224</f>
        <v>7.516</v>
      </c>
      <c r="U223" s="246">
        <f>全车数据表!AH224</f>
        <v>6798160</v>
      </c>
      <c r="V223" s="246">
        <f>全车数据表!AI224</f>
        <v>45000</v>
      </c>
      <c r="W223" s="246">
        <f>全车数据表!AO224</f>
        <v>7380000</v>
      </c>
      <c r="X223" s="246">
        <f>全车数据表!AP224</f>
        <v>14178160</v>
      </c>
      <c r="Y223" s="246">
        <f>全车数据表!AJ224</f>
        <v>7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381</v>
      </c>
      <c r="AD223" s="246">
        <f>全车数据表!AX224</f>
        <v>0</v>
      </c>
      <c r="AE223" s="246">
        <f>全车数据表!AY224</f>
        <v>506</v>
      </c>
      <c r="AF223" s="246" t="str">
        <f>IF(全车数据表!AZ224="","",全车数据表!AZ224)</f>
        <v>独家赛事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>
        <f>IF(全车数据表!BT224="","",全车数据表!BT224)</f>
        <v>1</v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 t="str">
        <f>IF(全车数据表!CC224="","",全车数据表!CC224)</f>
        <v/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兰博基尼 自私</v>
      </c>
      <c r="BB223" s="246" t="str">
        <f>IF(全车数据表!AV224="","",全车数据表!AV224)</f>
        <v/>
      </c>
      <c r="BC223" s="246">
        <f>IF(全车数据表!BF224="","",全车数据表!BF224)</f>
        <v>4332</v>
      </c>
      <c r="BD223" s="246">
        <f>IF(全车数据表!BG224="","",全车数据表!BG224)</f>
        <v>368.2</v>
      </c>
      <c r="BE223" s="246">
        <f>IF(全车数据表!BH224="","",全车数据表!BH224)</f>
        <v>85.15</v>
      </c>
      <c r="BF223" s="246">
        <f>IF(全车数据表!BI224="","",全车数据表!BI224)</f>
        <v>62.9</v>
      </c>
      <c r="BG223" s="246">
        <f>IF(全车数据表!BJ224="","",全车数据表!BJ224)</f>
        <v>72.679999999999993</v>
      </c>
    </row>
    <row r="224" spans="1:59">
      <c r="A224" s="246">
        <f>全车数据表!A225</f>
        <v>223</v>
      </c>
      <c r="B224" s="246" t="str">
        <f>全车数据表!B225</f>
        <v>Chrysler ME412</v>
      </c>
      <c r="C224" s="246" t="str">
        <f>IF(全车数据表!AQ225="","",全车数据表!AQ225)</f>
        <v>Chrysler</v>
      </c>
      <c r="D224" s="248" t="str">
        <f>全车数据表!AT225</f>
        <v>me412</v>
      </c>
      <c r="E224" s="248" t="str">
        <f>全车数据表!AS225</f>
        <v>3.8</v>
      </c>
      <c r="F224" s="248" t="str">
        <f>全车数据表!C225</f>
        <v>ME412</v>
      </c>
      <c r="G224" s="246" t="str">
        <f>全车数据表!D225</f>
        <v>S</v>
      </c>
      <c r="H224" s="246">
        <f>LEN(全车数据表!E225)</f>
        <v>6</v>
      </c>
      <c r="I224" s="246">
        <f>IF(全车数据表!H225="×",0,全车数据表!H225)</f>
        <v>85</v>
      </c>
      <c r="J224" s="246">
        <f>IF(全车数据表!I225="×",0,全车数据表!I225)</f>
        <v>25</v>
      </c>
      <c r="K224" s="246">
        <f>IF(全车数据表!J225="×",0,全车数据表!J225)</f>
        <v>29</v>
      </c>
      <c r="L224" s="246">
        <f>IF(全车数据表!K225="×",0,全车数据表!K225)</f>
        <v>38</v>
      </c>
      <c r="M224" s="246">
        <f>IF(全车数据表!L225="×",0,全车数据表!L225)</f>
        <v>54</v>
      </c>
      <c r="N224" s="246">
        <f>IF(全车数据表!M225="×",0,全车数据表!M225)</f>
        <v>69</v>
      </c>
      <c r="O224" s="246">
        <f>全车数据表!O225</f>
        <v>4241</v>
      </c>
      <c r="P224" s="246">
        <f>全车数据表!P225</f>
        <v>399.1</v>
      </c>
      <c r="Q224" s="246">
        <f>全车数据表!Q225</f>
        <v>74.900000000000006</v>
      </c>
      <c r="R224" s="246">
        <f>全车数据表!R225</f>
        <v>66.52</v>
      </c>
      <c r="S224" s="246">
        <f>全车数据表!S225</f>
        <v>63.39</v>
      </c>
      <c r="T224" s="246">
        <f>全车数据表!T225</f>
        <v>0</v>
      </c>
      <c r="U224" s="246">
        <f>全车数据表!AH225</f>
        <v>27726000</v>
      </c>
      <c r="V224" s="246">
        <f>全车数据表!AI225</f>
        <v>90000</v>
      </c>
      <c r="W224" s="246">
        <f>全车数据表!AO225</f>
        <v>14760000</v>
      </c>
      <c r="X224" s="246">
        <f>全车数据表!AP225</f>
        <v>42486000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4</v>
      </c>
      <c r="AB224" s="248" t="str">
        <f>全车数据表!AU225</f>
        <v>epic</v>
      </c>
      <c r="AC224" s="246">
        <f>全车数据表!AW225</f>
        <v>415</v>
      </c>
      <c r="AD224" s="246">
        <f>全车数据表!AX225</f>
        <v>0</v>
      </c>
      <c r="AE224" s="246">
        <f>全车数据表!AY225</f>
        <v>555</v>
      </c>
      <c r="AF224" s="246" t="str">
        <f>IF(全车数据表!AZ225="","",全车数据表!AZ225)</f>
        <v>特殊赛事</v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>
        <f>IF(全车数据表!BZ225="","",全车数据表!BZ225)</f>
        <v>1</v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IF(全车数据表!CJ225="","",全车数据表!CJ225)</f>
        <v>克莱斯勒</v>
      </c>
      <c r="BB224" s="246" t="str">
        <f>IF(全车数据表!AV225="","",全车数据表!AV225)</f>
        <v/>
      </c>
      <c r="BC224" s="246">
        <f>IF(全车数据表!BF225="","",全车数据表!BF225)</f>
        <v>4359</v>
      </c>
      <c r="BD224" s="246">
        <f>IF(全车数据表!BG225="","",全车数据表!BG225)</f>
        <v>400.6</v>
      </c>
      <c r="BE224" s="246">
        <f>IF(全车数据表!BH225="","",全车数据表!BH225)</f>
        <v>75.7</v>
      </c>
      <c r="BF224" s="246">
        <f>IF(全车数据表!BI225="","",全车数据表!BI225)</f>
        <v>67.790000000000006</v>
      </c>
      <c r="BG224" s="246">
        <f>IF(全车数据表!BJ225="","",全车数据表!BJ225)</f>
        <v>64.98</v>
      </c>
    </row>
    <row r="225" spans="1:59">
      <c r="A225" s="246">
        <f>全车数据表!A226</f>
        <v>224</v>
      </c>
      <c r="B225" s="246" t="str">
        <f>全车数据表!B226</f>
        <v>Trion Nemesis</v>
      </c>
      <c r="C225" s="246" t="str">
        <f>IF(全车数据表!AQ226="","",全车数据表!AQ226)</f>
        <v>Trion</v>
      </c>
      <c r="D225" s="248" t="str">
        <f>全车数据表!AT226</f>
        <v>nemesis</v>
      </c>
      <c r="E225" s="248" t="str">
        <f>全车数据表!AS226</f>
        <v>1.0</v>
      </c>
      <c r="F225" s="248" t="str">
        <f>全车数据表!C226</f>
        <v>复仇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60</v>
      </c>
      <c r="J225" s="246">
        <f>IF(全车数据表!I226="×",0,全车数据表!I226)</f>
        <v>13</v>
      </c>
      <c r="K225" s="246">
        <f>IF(全车数据表!J226="×",0,全车数据表!J226)</f>
        <v>16</v>
      </c>
      <c r="L225" s="246">
        <f>IF(全车数据表!K226="×",0,全车数据表!K226)</f>
        <v>25</v>
      </c>
      <c r="M225" s="246">
        <f>IF(全车数据表!L226="×",0,全车数据表!L226)</f>
        <v>38</v>
      </c>
      <c r="N225" s="246">
        <f>IF(全车数据表!M226="×",0,全车数据表!M226)</f>
        <v>48</v>
      </c>
      <c r="O225" s="246">
        <f>全车数据表!O226</f>
        <v>4344</v>
      </c>
      <c r="P225" s="246">
        <f>全车数据表!P226</f>
        <v>450.7</v>
      </c>
      <c r="Q225" s="246">
        <f>全车数据表!Q226</f>
        <v>79.98</v>
      </c>
      <c r="R225" s="246">
        <f>全车数据表!R226</f>
        <v>48.49</v>
      </c>
      <c r="S225" s="246">
        <f>全车数据表!S226</f>
        <v>44.79</v>
      </c>
      <c r="T225" s="246">
        <f>全车数据表!T226</f>
        <v>4.2659999999999991</v>
      </c>
      <c r="U225" s="246">
        <f>全车数据表!AH226</f>
        <v>6798160</v>
      </c>
      <c r="V225" s="246">
        <f>全车数据表!AI226</f>
        <v>45000</v>
      </c>
      <c r="W225" s="246">
        <f>全车数据表!AO226</f>
        <v>7380000</v>
      </c>
      <c r="X225" s="246">
        <f>全车数据表!AP226</f>
        <v>14178160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4</v>
      </c>
      <c r="AB225" s="248" t="str">
        <f>全车数据表!AU226</f>
        <v>epic</v>
      </c>
      <c r="AC225" s="246">
        <f>全车数据表!AW226</f>
        <v>475</v>
      </c>
      <c r="AD225" s="246">
        <f>全车数据表!AX226</f>
        <v>0</v>
      </c>
      <c r="AE225" s="246">
        <f>全车数据表!AY226</f>
        <v>582</v>
      </c>
      <c r="AF225" s="246" t="str">
        <f>IF(全车数据表!AZ226="","",全车数据表!AZ226)</f>
        <v>独家赛事</v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 t="str">
        <f>IF(全车数据表!BR226="","",全车数据表!BR226)</f>
        <v/>
      </c>
      <c r="AJ225" s="246" t="str">
        <f>IF(全车数据表!BS226="","",全车数据表!BS226)</f>
        <v/>
      </c>
      <c r="AK225" s="246">
        <f>IF(全车数据表!BT226="","",全车数据表!BT226)</f>
        <v>1</v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 t="str">
        <f>IF(全车数据表!BZ226="","",全车数据表!BZ226)</f>
        <v/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 t="str">
        <f>IF(全车数据表!CI226="","",全车数据表!CI226)</f>
        <v/>
      </c>
      <c r="BA225" s="246" t="str">
        <f>IF(全车数据表!CJ226="","",全车数据表!CJ226)</f>
        <v>复仇</v>
      </c>
      <c r="BB225" s="246" t="str">
        <f>IF(全车数据表!AV226="","",全车数据表!AV226)</f>
        <v/>
      </c>
      <c r="BC225" s="246">
        <f>IF(全车数据表!BF226="","",全车数据表!BF226)</f>
        <v>4466</v>
      </c>
      <c r="BD225" s="246">
        <f>IF(全车数据表!BG226="","",全车数据表!BG226)</f>
        <v>452.5</v>
      </c>
      <c r="BE225" s="246">
        <f>IF(全车数据表!BH226="","",全车数据表!BH226)</f>
        <v>80.650000000000006</v>
      </c>
      <c r="BF225" s="246">
        <f>IF(全车数据表!BI226="","",全车数据表!BI226)</f>
        <v>49.480000000000004</v>
      </c>
      <c r="BG225" s="246">
        <f>IF(全车数据表!BJ226="","",全车数据表!BJ226)</f>
        <v>45.83</v>
      </c>
    </row>
    <row r="226" spans="1:59">
      <c r="A226" s="246">
        <f>全车数据表!A227</f>
        <v>225</v>
      </c>
      <c r="B226" s="246" t="str">
        <f>全车数据表!B227</f>
        <v>Spania GTA 2015 GTA Spano</v>
      </c>
      <c r="C226" s="246" t="str">
        <f>IF(全车数据表!AQ227="","",全车数据表!AQ227)</f>
        <v>Spania GTA</v>
      </c>
      <c r="D226" s="248" t="str">
        <f>全车数据表!AT227</f>
        <v>spano</v>
      </c>
      <c r="E226" s="248" t="str">
        <f>全车数据表!AS227</f>
        <v>3.9</v>
      </c>
      <c r="F226" s="248" t="str">
        <f>全车数据表!C227</f>
        <v>Spano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85</v>
      </c>
      <c r="J226" s="246">
        <f>IF(全车数据表!I227="×",0,全车数据表!I227)</f>
        <v>25</v>
      </c>
      <c r="K226" s="246">
        <f>IF(全车数据表!J227="×",0,全车数据表!J227)</f>
        <v>29</v>
      </c>
      <c r="L226" s="246">
        <f>IF(全车数据表!K227="×",0,全车数据表!K227)</f>
        <v>38</v>
      </c>
      <c r="M226" s="246">
        <f>IF(全车数据表!L227="×",0,全车数据表!L227)</f>
        <v>54</v>
      </c>
      <c r="N226" s="246">
        <f>IF(全车数据表!M227="×",0,全车数据表!M227)</f>
        <v>69</v>
      </c>
      <c r="O226" s="246">
        <f>全车数据表!O227</f>
        <v>4373</v>
      </c>
      <c r="P226" s="246">
        <f>全车数据表!P227</f>
        <v>383.7</v>
      </c>
      <c r="Q226" s="246">
        <f>全车数据表!Q227</f>
        <v>81.2</v>
      </c>
      <c r="R226" s="246">
        <f>全车数据表!R227</f>
        <v>59.72</v>
      </c>
      <c r="S226" s="246">
        <f>全车数据表!S227</f>
        <v>69.97</v>
      </c>
      <c r="T226" s="246">
        <f>全车数据表!T227</f>
        <v>0</v>
      </c>
      <c r="U226" s="246">
        <f>全车数据表!AH227</f>
        <v>27726000</v>
      </c>
      <c r="V226" s="246">
        <f>全车数据表!AI227</f>
        <v>90000</v>
      </c>
      <c r="W226" s="246">
        <f>全车数据表!AO227</f>
        <v>14760000</v>
      </c>
      <c r="X226" s="246">
        <f>全车数据表!AP227</f>
        <v>42486000</v>
      </c>
      <c r="Y226" s="246">
        <f>全车数据表!AJ227</f>
        <v>7</v>
      </c>
      <c r="Z226" s="246">
        <f>全车数据表!AL227</f>
        <v>5</v>
      </c>
      <c r="AA226" s="246">
        <f>IF(全车数据表!AN227="×",0,全车数据表!AN227)</f>
        <v>4</v>
      </c>
      <c r="AB226" s="248" t="str">
        <f>全车数据表!AU227</f>
        <v>epic</v>
      </c>
      <c r="AC226" s="246">
        <f>全车数据表!AW227</f>
        <v>399</v>
      </c>
      <c r="AD226" s="246">
        <f>全车数据表!AX227</f>
        <v>0</v>
      </c>
      <c r="AE226" s="246">
        <f>全车数据表!AY227</f>
        <v>536</v>
      </c>
      <c r="AF226" s="246" t="str">
        <f>IF(全车数据表!AZ227="","",全车数据表!AZ227)</f>
        <v>特殊赛事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>
        <f>IF(全车数据表!BZ227="","",全车数据表!BZ227)</f>
        <v>1</v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/>
      </c>
      <c r="BB226" s="246" t="str">
        <f>IF(全车数据表!AV227="","",全车数据表!AV227)</f>
        <v/>
      </c>
      <c r="BC226" s="246">
        <f>IF(全车数据表!BF227="","",全车数据表!BF227)</f>
        <v>4507</v>
      </c>
      <c r="BD226" s="246">
        <f>IF(全车数据表!BG227="","",全车数据表!BG227)</f>
        <v>384.9</v>
      </c>
      <c r="BE226" s="246">
        <f>IF(全车数据表!BH227="","",全车数据表!BH227)</f>
        <v>82</v>
      </c>
      <c r="BF226" s="246">
        <f>IF(全车数据表!BI227="","",全车数据表!BI227)</f>
        <v>60.88</v>
      </c>
      <c r="BG226" s="246">
        <f>IF(全车数据表!BJ227="","",全车数据表!BJ227)</f>
        <v>71.81</v>
      </c>
    </row>
    <row r="227" spans="1:59">
      <c r="A227" s="246">
        <f>全车数据表!A228</f>
        <v>226</v>
      </c>
      <c r="B227" s="246" t="str">
        <f>全车数据表!B228</f>
        <v>Nissan GT-R Neon Edition</v>
      </c>
      <c r="C227" s="246" t="str">
        <f>IF(全车数据表!AQ228="","",全车数据表!AQ228)</f>
        <v>Nissan</v>
      </c>
      <c r="D227" s="248" t="str">
        <f>全车数据表!AT228</f>
        <v>gtrneon</v>
      </c>
      <c r="E227" s="248" t="str">
        <f>全车数据表!AS228</f>
        <v>4.7</v>
      </c>
      <c r="F227" s="248" t="str">
        <f>全车数据表!C228</f>
        <v>霓虹GTR</v>
      </c>
      <c r="G227" s="246" t="str">
        <f>全车数据表!D228</f>
        <v>S</v>
      </c>
      <c r="H227" s="246">
        <f>LEN(全车数据表!E228)</f>
        <v>6</v>
      </c>
      <c r="I227" s="246">
        <f>IF(全车数据表!H228="×",0,全车数据表!H228)</f>
        <v>85</v>
      </c>
      <c r="J227" s="246">
        <f>IF(全车数据表!I228="×",0,全车数据表!I228)</f>
        <v>25</v>
      </c>
      <c r="K227" s="246">
        <f>IF(全车数据表!J228="×",0,全车数据表!J228)</f>
        <v>29</v>
      </c>
      <c r="L227" s="246">
        <f>IF(全车数据表!K228="×",0,全车数据表!K228)</f>
        <v>38</v>
      </c>
      <c r="M227" s="246">
        <f>IF(全车数据表!L228="×",0,全车数据表!L228)</f>
        <v>54</v>
      </c>
      <c r="N227" s="246">
        <f>IF(全车数据表!M228="×",0,全车数据表!M228)</f>
        <v>69</v>
      </c>
      <c r="O227" s="246">
        <f>全车数据表!O228</f>
        <v>4382</v>
      </c>
      <c r="P227" s="246">
        <f>全车数据表!P228</f>
        <v>361.4</v>
      </c>
      <c r="Q227" s="246">
        <f>全车数据表!Q228</f>
        <v>87.55</v>
      </c>
      <c r="R227" s="246">
        <f>全车数据表!R228</f>
        <v>89.35</v>
      </c>
      <c r="S227" s="246">
        <f>全车数据表!S228</f>
        <v>67.55</v>
      </c>
      <c r="T227" s="246">
        <f>全车数据表!T228</f>
        <v>0</v>
      </c>
      <c r="U227" s="246">
        <f>全车数据表!AH228</f>
        <v>27726000</v>
      </c>
      <c r="V227" s="246">
        <f>全车数据表!AI228</f>
        <v>90000</v>
      </c>
      <c r="W227" s="246">
        <f>全车数据表!AO228</f>
        <v>14760000</v>
      </c>
      <c r="X227" s="246">
        <f>全车数据表!AP228</f>
        <v>42486000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4</v>
      </c>
      <c r="AB227" s="248" t="str">
        <f>全车数据表!AU228</f>
        <v>epic</v>
      </c>
      <c r="AC227" s="246">
        <f>全车数据表!AW228</f>
        <v>0</v>
      </c>
      <c r="AD227" s="246">
        <f>全车数据表!AX228</f>
        <v>0</v>
      </c>
      <c r="AE227" s="246">
        <f>全车数据表!AY228</f>
        <v>0</v>
      </c>
      <c r="AF227" s="246" t="str">
        <f>IF(全车数据表!AZ228="","",全车数据表!AZ228)</f>
        <v>特殊赛事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>
        <f>IF(全车数据表!BZ228="","",全车数据表!BZ228)</f>
        <v>1</v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/>
      </c>
      <c r="BA227" s="246" t="str">
        <f>IF(全车数据表!CJ228="","",全车数据表!CJ228)</f>
        <v>日产尼桑</v>
      </c>
      <c r="BB227" s="246" t="str">
        <f>IF(全车数据表!AV228="","",全车数据表!AV228)</f>
        <v/>
      </c>
      <c r="BC227" s="246">
        <f>IF(全车数据表!BF228="","",全车数据表!BF228)</f>
        <v>4589</v>
      </c>
      <c r="BD227" s="246">
        <f>IF(全车数据表!BG228="","",全车数据表!BG228)</f>
        <v>364.5</v>
      </c>
      <c r="BE227" s="246">
        <f>IF(全车数据表!BH228="","",全车数据表!BH228)</f>
        <v>88.75</v>
      </c>
      <c r="BF227" s="246">
        <f>IF(全车数据表!BI228="","",全车数据表!BI228)</f>
        <v>93.94</v>
      </c>
      <c r="BG227" s="246">
        <f>IF(全车数据表!BJ228="","",全车数据表!BJ228)</f>
        <v>71.099999999999994</v>
      </c>
    </row>
    <row r="228" spans="1:59">
      <c r="A228" s="246">
        <f>全车数据表!A229</f>
        <v>227</v>
      </c>
      <c r="B228" s="246" t="str">
        <f>全车数据表!B229</f>
        <v>Ferrari SF90 Stradale</v>
      </c>
      <c r="C228" s="246" t="str">
        <f>IF(全车数据表!AQ229="","",全车数据表!AQ229)</f>
        <v>Ferrari</v>
      </c>
      <c r="D228" s="248" t="str">
        <f>全车数据表!AT229</f>
        <v>sf90</v>
      </c>
      <c r="E228" s="248" t="str">
        <f>全车数据表!AS229</f>
        <v>2.5</v>
      </c>
      <c r="F228" s="248" t="str">
        <f>全车数据表!C229</f>
        <v>SF90</v>
      </c>
      <c r="G228" s="246" t="str">
        <f>全车数据表!D229</f>
        <v>S</v>
      </c>
      <c r="H228" s="246">
        <f>LEN(全车数据表!E229)</f>
        <v>6</v>
      </c>
      <c r="I228" s="246">
        <f>IF(全车数据表!H229="×",0,全车数据表!H229)</f>
        <v>60</v>
      </c>
      <c r="J228" s="246">
        <f>IF(全车数据表!I229="×",0,全车数据表!I229)</f>
        <v>25</v>
      </c>
      <c r="K228" s="246">
        <f>IF(全车数据表!J229="×",0,全车数据表!J229)</f>
        <v>30</v>
      </c>
      <c r="L228" s="246">
        <f>IF(全车数据表!K229="×",0,全车数据表!K229)</f>
        <v>35</v>
      </c>
      <c r="M228" s="246">
        <f>IF(全车数据表!L229="×",0,全车数据表!L229)</f>
        <v>45</v>
      </c>
      <c r="N228" s="246">
        <f>IF(全车数据表!M229="×",0,全车数据表!M229)</f>
        <v>55</v>
      </c>
      <c r="O228" s="246">
        <f>全车数据表!O229</f>
        <v>4395</v>
      </c>
      <c r="P228" s="246">
        <f>全车数据表!P229</f>
        <v>355.4</v>
      </c>
      <c r="Q228" s="246">
        <f>全车数据表!Q229</f>
        <v>86.83</v>
      </c>
      <c r="R228" s="246">
        <f>全车数据表!R229</f>
        <v>93.51</v>
      </c>
      <c r="S228" s="246">
        <f>全车数据表!S229</f>
        <v>69.900000000000006</v>
      </c>
      <c r="T228" s="246">
        <f>全车数据表!T229</f>
        <v>7.33</v>
      </c>
      <c r="U228" s="246">
        <f>全车数据表!AH229</f>
        <v>27726000</v>
      </c>
      <c r="V228" s="246">
        <f>全车数据表!AI229</f>
        <v>90000</v>
      </c>
      <c r="W228" s="246">
        <f>全车数据表!AO229</f>
        <v>14760000</v>
      </c>
      <c r="X228" s="246">
        <f>全车数据表!AP229</f>
        <v>42486000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4</v>
      </c>
      <c r="AB228" s="248" t="str">
        <f>全车数据表!AU229</f>
        <v>epic</v>
      </c>
      <c r="AC228" s="246">
        <f>全车数据表!AW229</f>
        <v>370</v>
      </c>
      <c r="AD228" s="246">
        <f>全车数据表!AX229</f>
        <v>379</v>
      </c>
      <c r="AE228" s="246">
        <f>全车数据表!AY229</f>
        <v>501</v>
      </c>
      <c r="AF228" s="246" t="str">
        <f>IF(全车数据表!AZ229="","",全车数据表!AZ229)</f>
        <v>特殊赛事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>
        <f>IF(全车数据表!BZ229="","",全车数据表!BZ229)</f>
        <v>1</v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>
        <f>IF(全车数据表!CD229="","",全车数据表!CD229)</f>
        <v>1</v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IF(全车数据表!CJ229="","",全车数据表!CJ229)</f>
        <v>法拉利 顺丰</v>
      </c>
      <c r="BB228" s="246">
        <f>IF(全车数据表!AV229="","",全车数据表!AV229)</f>
        <v>55</v>
      </c>
      <c r="BC228" s="246">
        <f>IF(全车数据表!BF229="","",全车数据表!BF229)</f>
        <v>4556</v>
      </c>
      <c r="BD228" s="246">
        <f>IF(全车数据表!BG229="","",全车数据表!BG229)</f>
        <v>357.1</v>
      </c>
      <c r="BE228" s="246">
        <f>IF(全车数据表!BH229="","",全车数据表!BH229)</f>
        <v>87.85</v>
      </c>
      <c r="BF228" s="246">
        <f>IF(全车数据表!BI229="","",全车数据表!BI229)</f>
        <v>96.42</v>
      </c>
      <c r="BG228" s="246">
        <f>IF(全车数据表!BJ229="","",全车数据表!BJ229)</f>
        <v>72.12</v>
      </c>
    </row>
    <row r="229" spans="1:59">
      <c r="A229" s="246">
        <f>全车数据表!A230</f>
        <v>228</v>
      </c>
      <c r="B229" s="246" t="str">
        <f>全车数据表!B230</f>
        <v>FV Frangivento Sorpasso GT3🔑</v>
      </c>
      <c r="C229" s="246" t="str">
        <f>IF(全车数据表!AQ230="","",全车数据表!AQ230)</f>
        <v>FV Frangivento</v>
      </c>
      <c r="D229" s="248" t="str">
        <f>全车数据表!AT230</f>
        <v>sorpasso</v>
      </c>
      <c r="E229" s="248" t="str">
        <f>全车数据表!AS230</f>
        <v>4.0</v>
      </c>
      <c r="F229" s="248" t="str">
        <f>全车数据表!C230</f>
        <v>Sorpasso</v>
      </c>
      <c r="G229" s="246" t="str">
        <f>全车数据表!D230</f>
        <v>S</v>
      </c>
      <c r="H229" s="246">
        <f>LEN(全车数据表!E230)</f>
        <v>6</v>
      </c>
      <c r="I229" s="246" t="str">
        <f>IF(全车数据表!H230="×",0,全车数据表!H230)</f>
        <v>🔑</v>
      </c>
      <c r="J229" s="246">
        <f>IF(全车数据表!I230="×",0,全车数据表!I230)</f>
        <v>40</v>
      </c>
      <c r="K229" s="246">
        <f>IF(全车数据表!J230="×",0,全车数据表!J230)</f>
        <v>45</v>
      </c>
      <c r="L229" s="246">
        <f>IF(全车数据表!K230="×",0,全车数据表!K230)</f>
        <v>60</v>
      </c>
      <c r="M229" s="246">
        <f>IF(全车数据表!L230="×",0,全车数据表!L230)</f>
        <v>70</v>
      </c>
      <c r="N229" s="246">
        <f>IF(全车数据表!M230="×",0,全车数据表!M230)</f>
        <v>85</v>
      </c>
      <c r="O229" s="246">
        <f>全车数据表!O230</f>
        <v>4398</v>
      </c>
      <c r="P229" s="246">
        <f>全车数据表!P230</f>
        <v>391.3</v>
      </c>
      <c r="Q229" s="246">
        <f>全车数据表!Q230</f>
        <v>85.7</v>
      </c>
      <c r="R229" s="246">
        <f>全车数据表!R230</f>
        <v>56.68</v>
      </c>
      <c r="S229" s="246">
        <f>全车数据表!S230</f>
        <v>47.35</v>
      </c>
      <c r="T229" s="246">
        <f>全车数据表!T230</f>
        <v>3.3</v>
      </c>
      <c r="U229" s="246">
        <f>全车数据表!AH230</f>
        <v>27726000</v>
      </c>
      <c r="V229" s="246">
        <f>全车数据表!AI230</f>
        <v>90000</v>
      </c>
      <c r="W229" s="246">
        <f>全车数据表!AO230</f>
        <v>14760000</v>
      </c>
      <c r="X229" s="246">
        <f>全车数据表!AP230</f>
        <v>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407</v>
      </c>
      <c r="AD229" s="246">
        <f>全车数据表!AX230</f>
        <v>0</v>
      </c>
      <c r="AE229" s="246">
        <f>全车数据表!AY230</f>
        <v>549</v>
      </c>
      <c r="AF229" s="246" t="str">
        <f>IF(全车数据表!AZ230="","",全车数据表!AZ230)</f>
        <v>大奖赛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>
        <f>IF(全车数据表!CA230="","",全车数据表!CA230)</f>
        <v>1</v>
      </c>
      <c r="AS229" s="246" t="str">
        <f>IF(全车数据表!CB230="","",全车数据表!CB230)</f>
        <v/>
      </c>
      <c r="AT229" s="246">
        <f>IF(全车数据表!CC230="","",全车数据表!CC230)</f>
        <v>1</v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fw</v>
      </c>
      <c r="BB229" s="246" t="str">
        <f>IF(全车数据表!AV230="","",全车数据表!AV230)</f>
        <v/>
      </c>
      <c r="BC229" s="246">
        <f>IF(全车数据表!BF230="","",全车数据表!BF230)</f>
        <v>4521</v>
      </c>
      <c r="BD229" s="246">
        <f>IF(全车数据表!BG230="","",全车数据表!BG230)</f>
        <v>392.3</v>
      </c>
      <c r="BE229" s="246">
        <f>IF(全车数据表!BH230="","",全车数据表!BH230)</f>
        <v>86.5</v>
      </c>
      <c r="BF229" s="246">
        <f>IF(全车数据表!BI230="","",全车数据表!BI230)</f>
        <v>57.589999999999996</v>
      </c>
      <c r="BG229" s="246">
        <f>IF(全车数据表!BJ230="","",全车数据表!BJ230)</f>
        <v>50.67</v>
      </c>
    </row>
    <row r="230" spans="1:59">
      <c r="A230" s="246">
        <f>全车数据表!A231</f>
        <v>229</v>
      </c>
      <c r="B230" s="246" t="str">
        <f>全车数据表!B231</f>
        <v>McLaren Senna</v>
      </c>
      <c r="C230" s="246" t="str">
        <f>IF(全车数据表!AQ231="","",全车数据表!AQ231)</f>
        <v>McLaren</v>
      </c>
      <c r="D230" s="248" t="str">
        <f>全车数据表!AT231</f>
        <v>senna</v>
      </c>
      <c r="E230" s="248" t="str">
        <f>全车数据表!AS231</f>
        <v>1.7</v>
      </c>
      <c r="F230" s="248" t="str">
        <f>全车数据表!C231</f>
        <v>Senna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60</v>
      </c>
      <c r="J230" s="246">
        <f>IF(全车数据表!I231="×",0,全车数据表!I231)</f>
        <v>13</v>
      </c>
      <c r="K230" s="246">
        <f>IF(全车数据表!J231="×",0,全车数据表!J231)</f>
        <v>16</v>
      </c>
      <c r="L230" s="246">
        <f>IF(全车数据表!K231="×",0,全车数据表!K231)</f>
        <v>25</v>
      </c>
      <c r="M230" s="246">
        <f>IF(全车数据表!L231="×",0,全车数据表!L231)</f>
        <v>38</v>
      </c>
      <c r="N230" s="246">
        <f>IF(全车数据表!M231="×",0,全车数据表!M231)</f>
        <v>48</v>
      </c>
      <c r="O230" s="246">
        <f>全车数据表!O231</f>
        <v>4406</v>
      </c>
      <c r="P230" s="246">
        <f>全车数据表!P231</f>
        <v>358.7</v>
      </c>
      <c r="Q230" s="246">
        <f>全车数据表!Q231</f>
        <v>82.91</v>
      </c>
      <c r="R230" s="246">
        <f>全车数据表!R231</f>
        <v>101.81</v>
      </c>
      <c r="S230" s="246">
        <f>全车数据表!S231</f>
        <v>78.25</v>
      </c>
      <c r="T230" s="246">
        <f>全车数据表!T231</f>
        <v>9.1489999999999974</v>
      </c>
      <c r="U230" s="246">
        <f>全车数据表!AH231</f>
        <v>27726000</v>
      </c>
      <c r="V230" s="246">
        <f>全车数据表!AI231</f>
        <v>90000</v>
      </c>
      <c r="W230" s="246">
        <f>全车数据表!AO231</f>
        <v>14760000</v>
      </c>
      <c r="X230" s="246">
        <f>全车数据表!AP231</f>
        <v>42486000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373</v>
      </c>
      <c r="AD230" s="246">
        <f>全车数据表!AX231</f>
        <v>0</v>
      </c>
      <c r="AE230" s="246">
        <f>全车数据表!AY231</f>
        <v>493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>
        <f>IF(全车数据表!BZ231="","",全车数据表!BZ231)</f>
        <v>1</v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>
        <f>IF(全车数据表!CD231="","",全车数据表!CD231)</f>
        <v>1</v>
      </c>
      <c r="AV230" s="246" t="str">
        <f>IF(全车数据表!CE231="","",全车数据表!CE231)</f>
        <v/>
      </c>
      <c r="AW230" s="246">
        <f>IF(全车数据表!CF231="","",全车数据表!CF231)</f>
        <v>1</v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迈凯伦 塞纳</v>
      </c>
      <c r="BB230" s="246">
        <f>IF(全车数据表!AV231="","",全车数据表!AV231)</f>
        <v>57</v>
      </c>
      <c r="BC230" s="246">
        <f>IF(全车数据表!BF231="","",全车数据表!BF231)</f>
        <v>4576</v>
      </c>
      <c r="BD230" s="246">
        <f>IF(全车数据表!BG231="","",全车数据表!BG231)</f>
        <v>360.8</v>
      </c>
      <c r="BE230" s="246">
        <f>IF(全车数据表!BH231="","",全车数据表!BH231)</f>
        <v>83.8</v>
      </c>
      <c r="BF230" s="246">
        <f>IF(全车数据表!BI231="","",全车数据表!BI231)</f>
        <v>104.9</v>
      </c>
      <c r="BG230" s="246">
        <f>IF(全车数据表!BJ231="","",全车数据表!BJ231)</f>
        <v>81</v>
      </c>
    </row>
    <row r="231" spans="1:59">
      <c r="A231" s="246">
        <f>全车数据表!A232</f>
        <v>230</v>
      </c>
      <c r="B231" s="246" t="str">
        <f>全车数据表!B232</f>
        <v>Bugatti Veyron 16.4 Grand Sport Vitesse</v>
      </c>
      <c r="C231" s="246" t="str">
        <f>IF(全车数据表!AQ232="","",全车数据表!AQ232)</f>
        <v>Bugatti</v>
      </c>
      <c r="D231" s="248" t="str">
        <f>全车数据表!AT232</f>
        <v>veyron</v>
      </c>
      <c r="E231" s="248" t="str">
        <f>全车数据表!AS232</f>
        <v>3.0</v>
      </c>
      <c r="F231" s="248" t="str">
        <f>全车数据表!C232</f>
        <v>威龙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85</v>
      </c>
      <c r="J231" s="246">
        <f>IF(全车数据表!I232="×",0,全车数据表!I232)</f>
        <v>25</v>
      </c>
      <c r="K231" s="246">
        <f>IF(全车数据表!J232="×",0,全车数据表!J232)</f>
        <v>29</v>
      </c>
      <c r="L231" s="246">
        <f>IF(全车数据表!K232="×",0,全车数据表!K232)</f>
        <v>38</v>
      </c>
      <c r="M231" s="246">
        <f>IF(全车数据表!L232="×",0,全车数据表!L232)</f>
        <v>54</v>
      </c>
      <c r="N231" s="246">
        <f>IF(全车数据表!M232="×",0,全车数据表!M232)</f>
        <v>69</v>
      </c>
      <c r="O231" s="246">
        <f>全车数据表!O232</f>
        <v>4406</v>
      </c>
      <c r="P231" s="246">
        <f>全车数据表!P232</f>
        <v>419</v>
      </c>
      <c r="Q231" s="246">
        <f>全车数据表!Q232</f>
        <v>81.06</v>
      </c>
      <c r="R231" s="246">
        <f>全车数据表!R232</f>
        <v>49.15</v>
      </c>
      <c r="S231" s="246">
        <f>全车数据表!S232</f>
        <v>50.72</v>
      </c>
      <c r="T231" s="246">
        <f>全车数据表!T232</f>
        <v>0</v>
      </c>
      <c r="U231" s="246">
        <f>全车数据表!AH232</f>
        <v>27726000</v>
      </c>
      <c r="V231" s="246">
        <f>全车数据表!AI232</f>
        <v>90000</v>
      </c>
      <c r="W231" s="246">
        <f>全车数据表!AO232</f>
        <v>14760000</v>
      </c>
      <c r="X231" s="246">
        <f>全车数据表!AP232</f>
        <v>42486000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441</v>
      </c>
      <c r="AD231" s="246">
        <f>全车数据表!AX232</f>
        <v>0</v>
      </c>
      <c r="AE231" s="246">
        <f>全车数据表!AY232</f>
        <v>568</v>
      </c>
      <c r="AF231" s="246" t="str">
        <f>IF(全车数据表!AZ232="","",全车数据表!AZ232)</f>
        <v>特殊赛事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>
        <f>IF(全车数据表!BZ232="","",全车数据表!BZ232)</f>
        <v>1</v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>
        <f>IF(全车数据表!CD232="","",全车数据表!CD232)</f>
        <v>1</v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>无顶</v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>布加迪 威龙 威航</v>
      </c>
      <c r="BB231" s="246">
        <f>IF(全车数据表!AV232="","",全车数据表!AV232)</f>
        <v>59</v>
      </c>
      <c r="BC231" s="246">
        <f>IF(全车数据表!BF232="","",全车数据表!BF232)</f>
        <v>4548</v>
      </c>
      <c r="BD231" s="246">
        <f>IF(全车数据表!BG232="","",全车数据表!BG232)</f>
        <v>420</v>
      </c>
      <c r="BE231" s="246">
        <f>IF(全车数据表!BH232="","",全车数据表!BH232)</f>
        <v>81.55</v>
      </c>
      <c r="BF231" s="246">
        <f>IF(全车数据表!BI232="","",全车数据表!BI232)</f>
        <v>50.12</v>
      </c>
      <c r="BG231" s="246">
        <f>IF(全车数据表!BJ232="","",全车数据表!BJ232)</f>
        <v>52.17</v>
      </c>
    </row>
    <row r="232" spans="1:59">
      <c r="A232" s="246">
        <f>全车数据表!A233</f>
        <v>231</v>
      </c>
      <c r="B232" s="246" t="str">
        <f>全车数据表!B233</f>
        <v>Lamborghini Terzo Millennio</v>
      </c>
      <c r="C232" s="246" t="str">
        <f>IF(全车数据表!AQ233="","",全车数据表!AQ233)</f>
        <v>Lamborghini</v>
      </c>
      <c r="D232" s="248" t="str">
        <f>全车数据表!AT233</f>
        <v>terzo</v>
      </c>
      <c r="E232" s="248" t="str">
        <f>全车数据表!AS233</f>
        <v>1.0</v>
      </c>
      <c r="F232" s="248" t="str">
        <f>全车数据表!C233</f>
        <v>千年牛</v>
      </c>
      <c r="G232" s="246" t="str">
        <f>全车数据表!D233</f>
        <v>S</v>
      </c>
      <c r="H232" s="246">
        <f>LEN(全车数据表!E233)</f>
        <v>6</v>
      </c>
      <c r="I232" s="246">
        <f>IF(全车数据表!H233="×",0,全车数据表!H233)</f>
        <v>60</v>
      </c>
      <c r="J232" s="246">
        <f>IF(全车数据表!I233="×",0,全车数据表!I233)</f>
        <v>13</v>
      </c>
      <c r="K232" s="246">
        <f>IF(全车数据表!J233="×",0,全车数据表!J233)</f>
        <v>16</v>
      </c>
      <c r="L232" s="246">
        <f>IF(全车数据表!K233="×",0,全车数据表!K233)</f>
        <v>25</v>
      </c>
      <c r="M232" s="246">
        <f>IF(全车数据表!L233="×",0,全车数据表!L233)</f>
        <v>38</v>
      </c>
      <c r="N232" s="246">
        <f>IF(全车数据表!M233="×",0,全车数据表!M233)</f>
        <v>48</v>
      </c>
      <c r="O232" s="246">
        <f>全车数据表!O233</f>
        <v>4411</v>
      </c>
      <c r="P232" s="246">
        <f>全车数据表!P233</f>
        <v>394.3</v>
      </c>
      <c r="Q232" s="246">
        <f>全车数据表!Q233</f>
        <v>82.77</v>
      </c>
      <c r="R232" s="246">
        <f>全车数据表!R233</f>
        <v>52.84</v>
      </c>
      <c r="S232" s="246">
        <f>全车数据表!S233</f>
        <v>69.290000000000006</v>
      </c>
      <c r="T232" s="246">
        <f>全车数据表!T233</f>
        <v>6.55</v>
      </c>
      <c r="U232" s="246">
        <f>全车数据表!AH233</f>
        <v>27726000</v>
      </c>
      <c r="V232" s="246">
        <f>全车数据表!AI233</f>
        <v>90000</v>
      </c>
      <c r="W232" s="246">
        <f>全车数据表!AO233</f>
        <v>14760000</v>
      </c>
      <c r="X232" s="246">
        <f>全车数据表!AP233</f>
        <v>42486000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410</v>
      </c>
      <c r="AD232" s="246">
        <f>全车数据表!AX233</f>
        <v>0</v>
      </c>
      <c r="AE232" s="246">
        <f>全车数据表!AY233</f>
        <v>551</v>
      </c>
      <c r="AF232" s="246" t="str">
        <f>IF(全车数据表!AZ233="","",全车数据表!AZ233)</f>
        <v>红币商店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>
        <f>IF(全车数据表!BS233="","",全车数据表!BS233)</f>
        <v>1</v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>
        <f>IF(全车数据表!BZ233="","",全车数据表!BZ233)</f>
        <v>1</v>
      </c>
      <c r="AR232" s="246" t="str">
        <f>IF(全车数据表!CA233="","",全车数据表!CA233)</f>
        <v/>
      </c>
      <c r="AS232" s="246" t="str">
        <f>IF(全车数据表!CB233="","",全车数据表!CB233)</f>
        <v/>
      </c>
      <c r="AT232" s="246" t="str">
        <f>IF(全车数据表!CC233="","",全车数据表!CC233)</f>
        <v/>
      </c>
      <c r="AU232" s="246">
        <f>IF(全车数据表!CD233="","",全车数据表!CD233)</f>
        <v>1</v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>
        <f>IF(全车数据表!CI233="","",全车数据表!CI233)</f>
        <v>1</v>
      </c>
      <c r="BA232" s="246" t="str">
        <f>IF(全车数据表!CJ233="","",全车数据表!CJ233)</f>
        <v>兰博基尼 千年牛 电牛</v>
      </c>
      <c r="BB232" s="246">
        <f>IF(全车数据表!AV233="","",全车数据表!AV233)</f>
        <v>36</v>
      </c>
      <c r="BC232" s="246">
        <f>IF(全车数据表!BF233="","",全车数据表!BF233)</f>
        <v>4534</v>
      </c>
      <c r="BD232" s="246">
        <f>IF(全车数据表!BG233="","",全车数据表!BG233)</f>
        <v>396</v>
      </c>
      <c r="BE232" s="246">
        <f>IF(全车数据表!BH233="","",全车数据表!BH233)</f>
        <v>83.35</v>
      </c>
      <c r="BF232" s="246">
        <f>IF(全车数据表!BI233="","",全车数据表!BI233)</f>
        <v>53.81</v>
      </c>
      <c r="BG232" s="246">
        <f>IF(全车数据表!BJ233="","",全车数据表!BJ233)</f>
        <v>71.11</v>
      </c>
    </row>
    <row r="233" spans="1:59">
      <c r="A233" s="246">
        <f>全车数据表!A234</f>
        <v>232</v>
      </c>
      <c r="B233" s="246" t="str">
        <f>全车数据表!B234</f>
        <v>Vision 1789</v>
      </c>
      <c r="C233" s="246" t="str">
        <f>IF(全车数据表!AQ234="","",全车数据表!AQ234)</f>
        <v>Vision</v>
      </c>
      <c r="D233" s="248" t="str">
        <f>全车数据表!AT234</f>
        <v>1789</v>
      </c>
      <c r="E233" s="248" t="str">
        <f>全车数据表!AS234</f>
        <v>3.4</v>
      </c>
      <c r="F233" s="248" t="str">
        <f>全车数据表!C234</f>
        <v>1789</v>
      </c>
      <c r="G233" s="246" t="str">
        <f>全车数据表!D234</f>
        <v>S</v>
      </c>
      <c r="H233" s="246">
        <f>LEN(全车数据表!E234)</f>
        <v>6</v>
      </c>
      <c r="I233" s="246">
        <f>IF(全车数据表!H234="×",0,全车数据表!H234)</f>
        <v>85</v>
      </c>
      <c r="J233" s="246">
        <f>IF(全车数据表!I234="×",0,全车数据表!I234)</f>
        <v>25</v>
      </c>
      <c r="K233" s="246">
        <f>IF(全车数据表!J234="×",0,全车数据表!J234)</f>
        <v>29</v>
      </c>
      <c r="L233" s="246">
        <f>IF(全车数据表!K234="×",0,全车数据表!K234)</f>
        <v>38</v>
      </c>
      <c r="M233" s="246">
        <f>IF(全车数据表!L234="×",0,全车数据表!L234)</f>
        <v>54</v>
      </c>
      <c r="N233" s="246">
        <f>IF(全车数据表!M234="×",0,全车数据表!M234)</f>
        <v>69</v>
      </c>
      <c r="O233" s="246">
        <f>全车数据表!O234</f>
        <v>4435</v>
      </c>
      <c r="P233" s="246">
        <f>全车数据表!P234</f>
        <v>390.2</v>
      </c>
      <c r="Q233" s="246">
        <f>全车数据表!Q234</f>
        <v>81.290000000000006</v>
      </c>
      <c r="R233" s="246">
        <f>全车数据表!R234</f>
        <v>59.91</v>
      </c>
      <c r="S233" s="246">
        <f>全车数据表!S234</f>
        <v>72.19</v>
      </c>
      <c r="T233" s="246">
        <f>全车数据表!T234</f>
        <v>0</v>
      </c>
      <c r="U233" s="246">
        <f>全车数据表!AH234</f>
        <v>27726000</v>
      </c>
      <c r="V233" s="246">
        <f>全车数据表!AI234</f>
        <v>90000</v>
      </c>
      <c r="W233" s="246">
        <f>全车数据表!AO234</f>
        <v>14760000</v>
      </c>
      <c r="X233" s="246">
        <f>全车数据表!AP234</f>
        <v>42486000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405</v>
      </c>
      <c r="AD233" s="246">
        <f>全车数据表!AX234</f>
        <v>0</v>
      </c>
      <c r="AE233" s="246">
        <f>全车数据表!AY234</f>
        <v>547</v>
      </c>
      <c r="AF233" s="246" t="str">
        <f>IF(全车数据表!AZ234="","",全车数据表!AZ234)</f>
        <v>每日多人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>
        <f>IF(全车数据表!BX234="","",全车数据表!BX234)</f>
        <v>1</v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/>
      </c>
      <c r="BB233" s="246">
        <f>IF(全车数据表!AV234="","",全车数据表!AV234)</f>
        <v>37</v>
      </c>
      <c r="BC233" s="246">
        <f>IF(全车数据表!BF234="","",全车数据表!BF234)</f>
        <v>4567</v>
      </c>
      <c r="BD233" s="246">
        <f>IF(全车数据表!BG234="","",全车数据表!BG234)</f>
        <v>391.3</v>
      </c>
      <c r="BE233" s="246">
        <f>IF(全车数据表!BH234="","",全车数据表!BH234)</f>
        <v>82</v>
      </c>
      <c r="BF233" s="246">
        <f>IF(全车数据表!BI234="","",全车数据表!BI234)</f>
        <v>61.639999999999993</v>
      </c>
      <c r="BG233" s="246">
        <f>IF(全车数据表!BJ234="","",全车数据表!BJ234)</f>
        <v>74.92</v>
      </c>
    </row>
    <row r="234" spans="1:59">
      <c r="A234" s="246">
        <f>全车数据表!A235</f>
        <v>233</v>
      </c>
      <c r="B234" s="246" t="str">
        <f>全车数据表!B235</f>
        <v>Pininfarina Teorema</v>
      </c>
      <c r="C234" s="246" t="str">
        <f>IF(全车数据表!AQ235="","",全车数据表!AQ235)</f>
        <v>Pininfarina</v>
      </c>
      <c r="D234" s="248" t="str">
        <f>全车数据表!AT235</f>
        <v>teorema</v>
      </c>
      <c r="E234" s="248" t="str">
        <f>全车数据表!AS235</f>
        <v>24.3</v>
      </c>
      <c r="F234" s="248" t="str">
        <f>全车数据表!C235</f>
        <v>Teorema</v>
      </c>
      <c r="G234" s="246" t="str">
        <f>全车数据表!D235</f>
        <v>S</v>
      </c>
      <c r="H234" s="246">
        <f>LEN(全车数据表!E235)</f>
        <v>6</v>
      </c>
      <c r="I234" s="246">
        <f>IF(全车数据表!H235="×",0,全车数据表!H235)</f>
        <v>85</v>
      </c>
      <c r="J234" s="246">
        <f>IF(全车数据表!I235="×",0,全车数据表!I235)</f>
        <v>25</v>
      </c>
      <c r="K234" s="246">
        <f>IF(全车数据表!J235="×",0,全车数据表!J235)</f>
        <v>29</v>
      </c>
      <c r="L234" s="246">
        <f>IF(全车数据表!K235="×",0,全车数据表!K235)</f>
        <v>38</v>
      </c>
      <c r="M234" s="246">
        <f>IF(全车数据表!L235="×",0,全车数据表!L235)</f>
        <v>54</v>
      </c>
      <c r="N234" s="246">
        <f>IF(全车数据表!M235="×",0,全车数据表!M235)</f>
        <v>69</v>
      </c>
      <c r="O234" s="246">
        <f>全车数据表!O235</f>
        <v>4473</v>
      </c>
      <c r="P234" s="246">
        <f>全车数据表!P235</f>
        <v>422.9</v>
      </c>
      <c r="Q234" s="246">
        <f>全车数据表!Q235</f>
        <v>77.14</v>
      </c>
      <c r="R234" s="246">
        <f>全车数据表!R235</f>
        <v>55.74</v>
      </c>
      <c r="S234" s="246">
        <f>全车数据表!S235</f>
        <v>51.7</v>
      </c>
      <c r="T234" s="246">
        <f>全车数据表!T235</f>
        <v>0</v>
      </c>
      <c r="U234" s="246">
        <f>全车数据表!AH235</f>
        <v>27726000</v>
      </c>
      <c r="V234" s="246">
        <f>全车数据表!AI235</f>
        <v>90000</v>
      </c>
      <c r="W234" s="246">
        <f>全车数据表!AO235</f>
        <v>14760000</v>
      </c>
      <c r="X234" s="246">
        <f>全车数据表!AP235</f>
        <v>42486000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0</v>
      </c>
      <c r="AD234" s="246">
        <f>全车数据表!AX235</f>
        <v>0</v>
      </c>
      <c r="AE234" s="246">
        <f>全车数据表!AY235</f>
        <v>0</v>
      </c>
      <c r="AF234" s="246" t="str">
        <f>IF(全车数据表!AZ235="","",全车数据表!AZ235)</f>
        <v>不知道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 t="str">
        <f>IF(全车数据表!CC235="","",全车数据表!CC235)</f>
        <v/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/>
      </c>
      <c r="BB234" s="246" t="str">
        <f>IF(全车数据表!AV235="","",全车数据表!AV235)</f>
        <v/>
      </c>
      <c r="BC234" s="246">
        <f>IF(全车数据表!BF235="","",全车数据表!BF235)</f>
        <v>4617</v>
      </c>
      <c r="BD234" s="246">
        <f>IF(全车数据表!BG235="","",全车数据表!BG235)</f>
        <v>425.2</v>
      </c>
      <c r="BE234" s="246">
        <f>IF(全车数据表!BH235="","",全车数据表!BH235)</f>
        <v>77.5</v>
      </c>
      <c r="BF234" s="246">
        <f>IF(全车数据表!BI235="","",全车数据表!BI235)</f>
        <v>56.620000000000005</v>
      </c>
      <c r="BG234" s="246">
        <f>IF(全车数据表!BJ235="","",全车数据表!BJ235)</f>
        <v>53.690000000000005</v>
      </c>
    </row>
    <row r="235" spans="1:59">
      <c r="A235" s="246">
        <f>全车数据表!A236</f>
        <v>234</v>
      </c>
      <c r="B235" s="246" t="str">
        <f>全车数据表!B236</f>
        <v>W Motors Fenyr SuperSport</v>
      </c>
      <c r="C235" s="246" t="str">
        <f>IF(全车数据表!AQ236="","",全车数据表!AQ236)</f>
        <v>W Motors</v>
      </c>
      <c r="D235" s="248" t="str">
        <f>全车数据表!AT236</f>
        <v>fenyr</v>
      </c>
      <c r="E235" s="248" t="str">
        <f>全车数据表!AS236</f>
        <v>1.0</v>
      </c>
      <c r="F235" s="248" t="str">
        <f>全车数据表!C236</f>
        <v>狼王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60</v>
      </c>
      <c r="J235" s="246">
        <f>IF(全车数据表!I236="×",0,全车数据表!I236)</f>
        <v>13</v>
      </c>
      <c r="K235" s="246">
        <f>IF(全车数据表!J236="×",0,全车数据表!J236)</f>
        <v>16</v>
      </c>
      <c r="L235" s="246">
        <f>IF(全车数据表!K236="×",0,全车数据表!K236)</f>
        <v>25</v>
      </c>
      <c r="M235" s="246">
        <f>IF(全车数据表!L236="×",0,全车数据表!L236)</f>
        <v>38</v>
      </c>
      <c r="N235" s="246">
        <f>IF(全车数据表!M236="×",0,全车数据表!M236)</f>
        <v>48</v>
      </c>
      <c r="O235" s="246">
        <f>全车数据表!O236</f>
        <v>4479</v>
      </c>
      <c r="P235" s="246">
        <f>全车数据表!P236</f>
        <v>416.9</v>
      </c>
      <c r="Q235" s="246">
        <f>全车数据表!Q236</f>
        <v>82.19</v>
      </c>
      <c r="R235" s="246">
        <f>全车数据表!R236</f>
        <v>43.24</v>
      </c>
      <c r="S235" s="246">
        <f>全车数据表!S236</f>
        <v>68.599999999999994</v>
      </c>
      <c r="T235" s="246">
        <f>全车数据表!T236</f>
        <v>6.1</v>
      </c>
      <c r="U235" s="246">
        <f>全车数据表!AH236</f>
        <v>6798160</v>
      </c>
      <c r="V235" s="246">
        <f>全车数据表!AI236</f>
        <v>45000</v>
      </c>
      <c r="W235" s="246">
        <f>全车数据表!AO236</f>
        <v>7380000</v>
      </c>
      <c r="X235" s="246">
        <f>全车数据表!AP236</f>
        <v>14178160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438</v>
      </c>
      <c r="AD235" s="246">
        <f>全车数据表!AX236</f>
        <v>0</v>
      </c>
      <c r="AE235" s="246">
        <f>全车数据表!AY236</f>
        <v>566</v>
      </c>
      <c r="AF235" s="246" t="str">
        <f>IF(全车数据表!AZ236="","",全车数据表!AZ236)</f>
        <v>多人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>
        <f>IF(全车数据表!BX236="","",全车数据表!BX236)</f>
        <v>1</v>
      </c>
      <c r="AP235" s="246" t="str">
        <f>IF(全车数据表!BY236="","",全车数据表!BY236)</f>
        <v/>
      </c>
      <c r="AQ235" s="246" t="str">
        <f>IF(全车数据表!BZ236="","",全车数据表!BZ236)</f>
        <v/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 t="str">
        <f>IF(全车数据表!CD236="","",全车数据表!CD236)</f>
        <v/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芬尼尔 狼王</v>
      </c>
      <c r="BB235" s="246" t="str">
        <f>IF(全车数据表!AV236="","",全车数据表!AV236)</f>
        <v/>
      </c>
      <c r="BC235" s="246">
        <f>IF(全车数据表!BF236="","",全车数据表!BF236)</f>
        <v>4603</v>
      </c>
      <c r="BD235" s="246">
        <f>IF(全车数据表!BG236="","",全车数据表!BG236)</f>
        <v>418.2</v>
      </c>
      <c r="BE235" s="246">
        <f>IF(全车数据表!BH236="","",全车数据表!BH236)</f>
        <v>82.899999999999991</v>
      </c>
      <c r="BF235" s="246">
        <f>IF(全车数据表!BI236="","",全车数据表!BI236)</f>
        <v>43.85</v>
      </c>
      <c r="BG235" s="246">
        <f>IF(全车数据表!BJ236="","",全车数据表!BJ236)</f>
        <v>69.429999999999993</v>
      </c>
    </row>
    <row r="236" spans="1:59">
      <c r="A236" s="246">
        <f>全车数据表!A237</f>
        <v>235</v>
      </c>
      <c r="B236" s="246" t="str">
        <f>全车数据表!B237</f>
        <v>Aston Martin Valkyrie</v>
      </c>
      <c r="C236" s="246" t="str">
        <f>IF(全车数据表!AQ237="","",全车数据表!AQ237)</f>
        <v>Aston Martin</v>
      </c>
      <c r="D236" s="248" t="str">
        <f>全车数据表!AT237</f>
        <v>valkyrie</v>
      </c>
      <c r="E236" s="248" t="str">
        <f>全车数据表!AS237</f>
        <v>2.9</v>
      </c>
      <c r="F236" s="248" t="str">
        <f>全车数据表!C237</f>
        <v>女武神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85</v>
      </c>
      <c r="J236" s="246">
        <f>IF(全车数据表!I237="×",0,全车数据表!I237)</f>
        <v>25</v>
      </c>
      <c r="K236" s="246">
        <f>IF(全车数据表!J237="×",0,全车数据表!J237)</f>
        <v>29</v>
      </c>
      <c r="L236" s="246">
        <f>IF(全车数据表!K237="×",0,全车数据表!K237)</f>
        <v>38</v>
      </c>
      <c r="M236" s="246">
        <f>IF(全车数据表!L237="×",0,全车数据表!L237)</f>
        <v>54</v>
      </c>
      <c r="N236" s="246">
        <f>IF(全车数据表!M237="×",0,全车数据表!M237)</f>
        <v>69</v>
      </c>
      <c r="O236" s="246">
        <f>全车数据表!O237</f>
        <v>4488</v>
      </c>
      <c r="P236" s="246">
        <f>全车数据表!P237</f>
        <v>378.2</v>
      </c>
      <c r="Q236" s="246">
        <f>全车数据表!Q237</f>
        <v>80.3</v>
      </c>
      <c r="R236" s="246">
        <f>全车数据表!R237</f>
        <v>77.91</v>
      </c>
      <c r="S236" s="246">
        <f>全车数据表!S237</f>
        <v>76.7</v>
      </c>
      <c r="T236" s="246">
        <f>全车数据表!T237</f>
        <v>8</v>
      </c>
      <c r="U236" s="246">
        <f>全车数据表!AH237</f>
        <v>27726000</v>
      </c>
      <c r="V236" s="246">
        <f>全车数据表!AI237</f>
        <v>90000</v>
      </c>
      <c r="W236" s="246">
        <f>全车数据表!AO237</f>
        <v>14760000</v>
      </c>
      <c r="X236" s="246">
        <f>全车数据表!AP237</f>
        <v>42486000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393</v>
      </c>
      <c r="AD236" s="246">
        <f>全车数据表!AX237</f>
        <v>0</v>
      </c>
      <c r="AE236" s="246">
        <f>全车数据表!AY237</f>
        <v>527</v>
      </c>
      <c r="AF236" s="246" t="str">
        <f>IF(全车数据表!AZ237="","",全车数据表!AZ237)</f>
        <v>特殊赛事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>
        <f>IF(全车数据表!BZ237="","",全车数据表!BZ237)</f>
        <v>1</v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>
        <f>IF(全车数据表!CD237="","",全车数据表!CD237)</f>
        <v>1</v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阿斯顿马丁 女武神</v>
      </c>
      <c r="BB236" s="246">
        <f>IF(全车数据表!AV237="","",全车数据表!AV237)</f>
        <v>40</v>
      </c>
      <c r="BC236" s="246">
        <f>IF(全车数据表!BF237="","",全车数据表!BF237)</f>
        <v>4631</v>
      </c>
      <c r="BD236" s="246">
        <f>IF(全车数据表!BG237="","",全车数据表!BG237)</f>
        <v>380.2</v>
      </c>
      <c r="BE236" s="246">
        <f>IF(全车数据表!BH237="","",全车数据表!BH237)</f>
        <v>81.099999999999994</v>
      </c>
      <c r="BF236" s="246">
        <f>IF(全车数据表!BI237="","",全车数据表!BI237)</f>
        <v>80.649999999999991</v>
      </c>
      <c r="BG236" s="246">
        <f>IF(全车数据表!BJ237="","",全车数据表!BJ237)</f>
        <v>78.75</v>
      </c>
    </row>
    <row r="237" spans="1:59">
      <c r="A237" s="246">
        <f>全车数据表!A238</f>
        <v>236</v>
      </c>
      <c r="B237" s="246" t="str">
        <f>全车数据表!B238</f>
        <v>Zenvo TS1 GT Anniversary</v>
      </c>
      <c r="C237" s="246" t="str">
        <f>IF(全车数据表!AQ238="","",全车数据表!AQ238)</f>
        <v>Zenvo</v>
      </c>
      <c r="D237" s="248" t="str">
        <f>全车数据表!AT238</f>
        <v>ts1</v>
      </c>
      <c r="E237" s="248" t="str">
        <f>全车数据表!AS238</f>
        <v>1.3</v>
      </c>
      <c r="F237" s="248" t="str">
        <f>全车数据表!C238</f>
        <v>自燃车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60</v>
      </c>
      <c r="J237" s="246">
        <f>IF(全车数据表!I238="×",0,全车数据表!I238)</f>
        <v>13</v>
      </c>
      <c r="K237" s="246">
        <f>IF(全车数据表!J238="×",0,全车数据表!J238)</f>
        <v>16</v>
      </c>
      <c r="L237" s="246">
        <f>IF(全车数据表!K238="×",0,全车数据表!K238)</f>
        <v>25</v>
      </c>
      <c r="M237" s="246">
        <f>IF(全车数据表!L238="×",0,全车数据表!L238)</f>
        <v>38</v>
      </c>
      <c r="N237" s="246">
        <f>IF(全车数据表!M238="×",0,全车数据表!M238)</f>
        <v>48</v>
      </c>
      <c r="O237" s="246">
        <f>全车数据表!O238</f>
        <v>4514</v>
      </c>
      <c r="P237" s="246">
        <f>全车数据表!P238</f>
        <v>418.2</v>
      </c>
      <c r="Q237" s="246">
        <f>全车数据表!Q238</f>
        <v>81.290000000000006</v>
      </c>
      <c r="R237" s="246">
        <f>全车数据表!R238</f>
        <v>46.66</v>
      </c>
      <c r="S237" s="246">
        <f>全车数据表!S238</f>
        <v>63.43</v>
      </c>
      <c r="T237" s="246">
        <f>全车数据表!T238</f>
        <v>5.5670000000000011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443</v>
      </c>
      <c r="AD237" s="246">
        <f>全车数据表!AX238</f>
        <v>0</v>
      </c>
      <c r="AE237" s="246">
        <f>全车数据表!AY238</f>
        <v>568</v>
      </c>
      <c r="AF237" s="246" t="str">
        <f>IF(全车数据表!AZ238="","",全车数据表!AZ238)</f>
        <v>多人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>
        <f>IF(全车数据表!BX238="","",全车数据表!BX238)</f>
        <v>1</v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>自燃</v>
      </c>
      <c r="BB237" s="246" t="str">
        <f>IF(全车数据表!AV238="","",全车数据表!AV238)</f>
        <v/>
      </c>
      <c r="BC237" s="246">
        <f>IF(全车数据表!BF238="","",全车数据表!BF238)</f>
        <v>4672</v>
      </c>
      <c r="BD237" s="246">
        <f>IF(全车数据表!BG238="","",全车数据表!BG238)</f>
        <v>420</v>
      </c>
      <c r="BE237" s="246">
        <f>IF(全车数据表!BH238="","",全车数据表!BH238)</f>
        <v>82</v>
      </c>
      <c r="BF237" s="246">
        <f>IF(全车数据表!BI238="","",全车数据表!BI238)</f>
        <v>47.66</v>
      </c>
      <c r="BG237" s="246">
        <f>IF(全车数据表!BJ238="","",全车数据表!BJ238)</f>
        <v>65.22</v>
      </c>
    </row>
    <row r="238" spans="1:59">
      <c r="A238" s="246">
        <f>全车数据表!A239</f>
        <v>237</v>
      </c>
      <c r="B238" s="246" t="str">
        <f>全车数据表!B239</f>
        <v>Rimac Concept S</v>
      </c>
      <c r="C238" s="246" t="str">
        <f>IF(全车数据表!AQ239="","",全车数据表!AQ239)</f>
        <v>Rimac</v>
      </c>
      <c r="D238" s="248" t="str">
        <f>全车数据表!AT239</f>
        <v>cs</v>
      </c>
      <c r="E238" s="248" t="str">
        <f>全车数据表!AS239</f>
        <v>4.3</v>
      </c>
      <c r="F238" s="248" t="str">
        <f>全车数据表!C239</f>
        <v>CS</v>
      </c>
      <c r="G238" s="246" t="str">
        <f>全车数据表!D239</f>
        <v>S</v>
      </c>
      <c r="H238" s="246">
        <f>LEN(全车数据表!E239)</f>
        <v>6</v>
      </c>
      <c r="I238" s="246">
        <f>IF(全车数据表!H239="×",0,全车数据表!H239)</f>
        <v>85</v>
      </c>
      <c r="J238" s="246">
        <f>IF(全车数据表!I239="×",0,全车数据表!I239)</f>
        <v>25</v>
      </c>
      <c r="K238" s="246">
        <f>IF(全车数据表!J239="×",0,全车数据表!J239)</f>
        <v>29</v>
      </c>
      <c r="L238" s="246">
        <f>IF(全车数据表!K239="×",0,全车数据表!K239)</f>
        <v>38</v>
      </c>
      <c r="M238" s="246">
        <f>IF(全车数据表!L239="×",0,全车数据表!L239)</f>
        <v>54</v>
      </c>
      <c r="N238" s="246">
        <f>IF(全车数据表!M239="×",0,全车数据表!M239)</f>
        <v>69</v>
      </c>
      <c r="O238" s="246">
        <f>全车数据表!O239</f>
        <v>4528</v>
      </c>
      <c r="P238" s="246">
        <f>全车数据表!P239</f>
        <v>376.3</v>
      </c>
      <c r="Q238" s="246">
        <f>全车数据表!Q239</f>
        <v>84.53</v>
      </c>
      <c r="R238" s="246">
        <f>全车数据表!R239</f>
        <v>79.09</v>
      </c>
      <c r="S238" s="246">
        <f>全车数据表!S239</f>
        <v>69.86</v>
      </c>
      <c r="T238" s="246">
        <f>全车数据表!T239</f>
        <v>0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391</v>
      </c>
      <c r="AD238" s="246">
        <f>全车数据表!AX239</f>
        <v>0</v>
      </c>
      <c r="AE238" s="246">
        <f>全车数据表!AY239</f>
        <v>523</v>
      </c>
      <c r="AF238" s="246" t="str">
        <f>IF(全车数据表!AZ239="","",全车数据表!AZ239)</f>
        <v>特殊赛事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>
        <f>IF(全车数据表!BZ239="","",全车数据表!BZ239)</f>
        <v>1</v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/>
      </c>
      <c r="BB238" s="246" t="str">
        <f>IF(全车数据表!AV239="","",全车数据表!AV239)</f>
        <v/>
      </c>
      <c r="BC238" s="246">
        <f>IF(全车数据表!BF239="","",全车数据表!BF239)</f>
        <v>4686</v>
      </c>
      <c r="BD238" s="246">
        <f>IF(全车数据表!BG239="","",全车数据表!BG239)</f>
        <v>377.5</v>
      </c>
      <c r="BE238" s="246">
        <f>IF(全车数据表!BH239="","",全车数据表!BH239)</f>
        <v>85.15</v>
      </c>
      <c r="BF238" s="246">
        <f>IF(全车数据表!BI239="","",全车数据表!BI239)</f>
        <v>82.64</v>
      </c>
      <c r="BG238" s="246">
        <f>IF(全车数据表!BJ239="","",全车数据表!BJ239)</f>
        <v>72.94</v>
      </c>
    </row>
    <row r="239" spans="1:59">
      <c r="A239" s="246">
        <f>全车数据表!A240</f>
        <v>238</v>
      </c>
      <c r="B239" s="246" t="str">
        <f>全车数据表!B240</f>
        <v>Automobili Pininfarina Battista</v>
      </c>
      <c r="C239" s="246" t="str">
        <f>IF(全车数据表!AQ240="","",全车数据表!AQ240)</f>
        <v>Automobili Pininfarina</v>
      </c>
      <c r="D239" s="248" t="str">
        <f>全车数据表!AT240</f>
        <v>battista</v>
      </c>
      <c r="E239" s="248" t="str">
        <f>全车数据表!AS240</f>
        <v>1.8</v>
      </c>
      <c r="F239" s="248" t="str">
        <f>全车数据表!C240</f>
        <v>秋王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60</v>
      </c>
      <c r="J239" s="246">
        <f>IF(全车数据表!I240="×",0,全车数据表!I240)</f>
        <v>25</v>
      </c>
      <c r="K239" s="246">
        <f>IF(全车数据表!J240="×",0,全车数据表!J240)</f>
        <v>35</v>
      </c>
      <c r="L239" s="246">
        <f>IF(全车数据表!K240="×",0,全车数据表!K240)</f>
        <v>46</v>
      </c>
      <c r="M239" s="246">
        <f>IF(全车数据表!L240="×",0,全车数据表!L240)</f>
        <v>58</v>
      </c>
      <c r="N239" s="246">
        <f>IF(全车数据表!M240="×",0,全车数据表!M240)</f>
        <v>76</v>
      </c>
      <c r="O239" s="246">
        <f>全车数据表!O240</f>
        <v>4550</v>
      </c>
      <c r="P239" s="246">
        <f>全车数据表!P240</f>
        <v>368.5</v>
      </c>
      <c r="Q239" s="246">
        <f>全车数据表!Q240</f>
        <v>88.49</v>
      </c>
      <c r="R239" s="246">
        <f>全车数据表!R240</f>
        <v>80.45</v>
      </c>
      <c r="S239" s="246">
        <f>全车数据表!S240</f>
        <v>78.260000000000005</v>
      </c>
      <c r="T239" s="246">
        <f>全车数据表!T240</f>
        <v>8.6300000000000008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383</v>
      </c>
      <c r="AD239" s="246">
        <f>全车数据表!AX240</f>
        <v>0</v>
      </c>
      <c r="AE239" s="246">
        <f>全车数据表!AY240</f>
        <v>509</v>
      </c>
      <c r="AF239" s="246" t="str">
        <f>IF(全车数据表!AZ240="","",全车数据表!AZ240)</f>
        <v>特殊赛事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>
        <f>IF(全车数据表!BZ240="","",全车数据表!BZ240)</f>
        <v>1</v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>
        <f>IF(全车数据表!CD240="","",全车数据表!CD240)</f>
        <v>1</v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>巴蒂斯塔 秋王</v>
      </c>
      <c r="BB239" s="246">
        <f>IF(全车数据表!AV240="","",全车数据表!AV240)</f>
        <v>39</v>
      </c>
      <c r="BC239" s="246">
        <f>IF(全车数据表!BF240="","",全车数据表!BF240)</f>
        <v>4706</v>
      </c>
      <c r="BD239" s="246">
        <f>IF(全车数据表!BG240="","",全车数据表!BG240)</f>
        <v>370.5</v>
      </c>
      <c r="BE239" s="246">
        <f>IF(全车数据表!BH240="","",全车数据表!BH240)</f>
        <v>89.199999999999989</v>
      </c>
      <c r="BF239" s="246">
        <f>IF(全车数据表!BI240="","",全车数据表!BI240)</f>
        <v>83.04</v>
      </c>
      <c r="BG239" s="246">
        <f>IF(全车数据表!BJ240="","",全车数据表!BJ240)</f>
        <v>80.83</v>
      </c>
    </row>
    <row r="240" spans="1:59">
      <c r="A240" s="246">
        <f>全车数据表!A241</f>
        <v>239</v>
      </c>
      <c r="B240" s="246" t="str">
        <f>全车数据表!B241</f>
        <v>Naran Hyper Coupe</v>
      </c>
      <c r="C240" s="246" t="str">
        <f>IF(全车数据表!AQ241="","",全车数据表!AQ241)</f>
        <v>Naran</v>
      </c>
      <c r="D240" s="248" t="str">
        <f>全车数据表!AT241</f>
        <v>naran</v>
      </c>
      <c r="E240" s="248" t="str">
        <f>全车数据表!AS241</f>
        <v>3.2</v>
      </c>
      <c r="F240" s="248" t="str">
        <f>全车数据表!C241</f>
        <v>纳兰</v>
      </c>
      <c r="G240" s="246" t="str">
        <f>全车数据表!D241</f>
        <v>S</v>
      </c>
      <c r="H240" s="246">
        <f>LEN(全车数据表!E241)</f>
        <v>6</v>
      </c>
      <c r="I240" s="246">
        <f>IF(全车数据表!H241="×",0,全车数据表!H241)</f>
        <v>85</v>
      </c>
      <c r="J240" s="246">
        <f>IF(全车数据表!I241="×",0,全车数据表!I241)</f>
        <v>25</v>
      </c>
      <c r="K240" s="246">
        <f>IF(全车数据表!J241="×",0,全车数据表!J241)</f>
        <v>29</v>
      </c>
      <c r="L240" s="246">
        <f>IF(全车数据表!K241="×",0,全车数据表!K241)</f>
        <v>38</v>
      </c>
      <c r="M240" s="246">
        <f>IF(全车数据表!L241="×",0,全车数据表!L241)</f>
        <v>54</v>
      </c>
      <c r="N240" s="246">
        <f>IF(全车数据表!M241="×",0,全车数据表!M241)</f>
        <v>69</v>
      </c>
      <c r="O240" s="246">
        <f>全车数据表!O241</f>
        <v>4566</v>
      </c>
      <c r="P240" s="246">
        <f>全车数据表!P241</f>
        <v>383.4</v>
      </c>
      <c r="Q240" s="246">
        <f>全车数据表!Q241</f>
        <v>85.79</v>
      </c>
      <c r="R240" s="246">
        <f>全车数据表!R241</f>
        <v>67.31</v>
      </c>
      <c r="S240" s="246">
        <f>全车数据表!S241</f>
        <v>65.58</v>
      </c>
      <c r="T240" s="246">
        <f>全车数据表!T241</f>
        <v>0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398</v>
      </c>
      <c r="AD240" s="246">
        <f>全车数据表!AX241</f>
        <v>0</v>
      </c>
      <c r="AE240" s="246">
        <f>全车数据表!AY241</f>
        <v>536</v>
      </c>
      <c r="AF240" s="246" t="str">
        <f>IF(全车数据表!AZ241="","",全车数据表!AZ241)</f>
        <v>特殊赛事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>
        <f>IF(全车数据表!BZ241="","",全车数据表!BZ241)</f>
        <v>1</v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纳兰</v>
      </c>
      <c r="BB240" s="246">
        <f>IF(全车数据表!AV241="","",全车数据表!AV241)</f>
        <v>58</v>
      </c>
      <c r="BC240" s="246">
        <f>IF(全车数据表!BF241="","",全车数据表!BF241)</f>
        <v>4714</v>
      </c>
      <c r="BD240" s="246">
        <f>IF(全车数据表!BG241="","",全车数据表!BG241)</f>
        <v>384.9</v>
      </c>
      <c r="BE240" s="246">
        <f>IF(全车数据表!BH241="","",全车数据表!BH241)</f>
        <v>86.5</v>
      </c>
      <c r="BF240" s="246">
        <f>IF(全车数据表!BI241="","",全车数据表!BI241)</f>
        <v>69.08</v>
      </c>
      <c r="BG240" s="246">
        <f>IF(全车数据表!BJ241="","",全车数据表!BJ241)</f>
        <v>67.44</v>
      </c>
    </row>
    <row r="241" spans="1:59">
      <c r="A241" s="246">
        <f>全车数据表!A242</f>
        <v>240</v>
      </c>
      <c r="B241" s="246" t="str">
        <f>全车数据表!B242</f>
        <v>McLaren Speedtail</v>
      </c>
      <c r="C241" s="246" t="str">
        <f>IF(全车数据表!AQ242="","",全车数据表!AQ242)</f>
        <v>McLaren</v>
      </c>
      <c r="D241" s="248" t="str">
        <f>全车数据表!AT242</f>
        <v>speedtail</v>
      </c>
      <c r="E241" s="248" t="str">
        <f>全车数据表!AS242</f>
        <v>2.4</v>
      </c>
      <c r="F241" s="248" t="str">
        <f>全车数据表!C242</f>
        <v>速尾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85</v>
      </c>
      <c r="J241" s="246">
        <f>IF(全车数据表!I242="×",0,全车数据表!I242)</f>
        <v>25</v>
      </c>
      <c r="K241" s="246">
        <f>IF(全车数据表!J242="×",0,全车数据表!J242)</f>
        <v>29</v>
      </c>
      <c r="L241" s="246">
        <f>IF(全车数据表!K242="×",0,全车数据表!K242)</f>
        <v>38</v>
      </c>
      <c r="M241" s="246">
        <f>IF(全车数据表!L242="×",0,全车数据表!L242)</f>
        <v>54</v>
      </c>
      <c r="N241" s="246">
        <f>IF(全车数据表!M242="×",0,全车数据表!M242)</f>
        <v>69</v>
      </c>
      <c r="O241" s="246">
        <f>全车数据表!O242</f>
        <v>4593</v>
      </c>
      <c r="P241" s="246">
        <f>全车数据表!P242</f>
        <v>416.7</v>
      </c>
      <c r="Q241" s="246">
        <f>全车数据表!Q242</f>
        <v>81.11</v>
      </c>
      <c r="R241" s="246">
        <f>全车数据表!R242</f>
        <v>56.65</v>
      </c>
      <c r="S241" s="246">
        <f>全车数据表!S242</f>
        <v>74.2</v>
      </c>
      <c r="T241" s="246">
        <f>全车数据表!T242</f>
        <v>6.77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438</v>
      </c>
      <c r="AD241" s="246">
        <f>全车数据表!AX242</f>
        <v>0</v>
      </c>
      <c r="AE241" s="246">
        <f>全车数据表!AY242</f>
        <v>566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迈凯伦 速尾 速度尾巴</v>
      </c>
      <c r="BB241" s="246">
        <f>IF(全车数据表!AV242="","",全车数据表!AV242)</f>
        <v>32</v>
      </c>
      <c r="BC241" s="246">
        <f>IF(全车数据表!BF242="","",全车数据表!BF242)</f>
        <v>4723</v>
      </c>
      <c r="BD241" s="246">
        <f>IF(全车数据表!BG242="","",全车数据表!BG242)</f>
        <v>418.2</v>
      </c>
      <c r="BE241" s="246">
        <f>IF(全车数据表!BH242="","",全车数据表!BH242)</f>
        <v>82</v>
      </c>
      <c r="BF241" s="246">
        <f>IF(全车数据表!BI242="","",全车数据表!BI242)</f>
        <v>57.809999999999995</v>
      </c>
      <c r="BG241" s="246">
        <f>IF(全车数据表!BJ242="","",全车数据表!BJ242)</f>
        <v>76.41</v>
      </c>
    </row>
    <row r="242" spans="1:59">
      <c r="A242" s="246">
        <f>全车数据表!A243</f>
        <v>241</v>
      </c>
      <c r="B242" s="246" t="str">
        <f>全车数据表!B243</f>
        <v>Faraday FFZero1</v>
      </c>
      <c r="C242" s="246" t="str">
        <f>IF(全车数据表!AQ243="","",全车数据表!AQ243)</f>
        <v>Faraday</v>
      </c>
      <c r="D242" s="248" t="str">
        <f>全车数据表!AT243</f>
        <v>ff01</v>
      </c>
      <c r="E242" s="248" t="str">
        <f>全车数据表!AS243</f>
        <v>3.9</v>
      </c>
      <c r="F242" s="248" t="str">
        <f>全车数据表!C243</f>
        <v>FF01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4602</v>
      </c>
      <c r="P242" s="246">
        <f>全车数据表!P243</f>
        <v>423</v>
      </c>
      <c r="Q242" s="246">
        <f>全车数据表!Q243</f>
        <v>86.06</v>
      </c>
      <c r="R242" s="246">
        <f>全车数据表!R243</f>
        <v>42.83</v>
      </c>
      <c r="S242" s="246">
        <f>全车数据表!S243</f>
        <v>51.7</v>
      </c>
      <c r="T242" s="246">
        <f>全车数据表!T243</f>
        <v>0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445</v>
      </c>
      <c r="AD242" s="246">
        <f>全车数据表!AX243</f>
        <v>0</v>
      </c>
      <c r="AE242" s="246">
        <f>全车数据表!AY243</f>
        <v>569</v>
      </c>
      <c r="AF242" s="246" t="str">
        <f>IF(全车数据表!AZ243="","",全车数据表!AZ243)</f>
        <v>道路测试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 t="str">
        <f>IF(全车数据表!BZ243="","",全车数据表!BZ243)</f>
        <v/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>法拉第未来</v>
      </c>
      <c r="BB242" s="246" t="str">
        <f>IF(全车数据表!AV243="","",全车数据表!AV243)</f>
        <v/>
      </c>
      <c r="BC242" s="246">
        <f>IF(全车数据表!BF243="","",全车数据表!BF243)</f>
        <v>4731</v>
      </c>
      <c r="BD242" s="246">
        <f>IF(全车数据表!BG243="","",全车数据表!BG243)</f>
        <v>425.2</v>
      </c>
      <c r="BE242" s="246">
        <f>IF(全车数据表!BH243="","",全车数据表!BH243)</f>
        <v>86.5</v>
      </c>
      <c r="BF242" s="246">
        <f>IF(全车数据表!BI243="","",全车数据表!BI243)</f>
        <v>43.41</v>
      </c>
      <c r="BG242" s="246">
        <f>IF(全车数据表!BJ243="","",全车数据表!BJ243)</f>
        <v>53.690000000000005</v>
      </c>
    </row>
    <row r="243" spans="1:59">
      <c r="A243" s="246">
        <f>全车数据表!A244</f>
        <v>242</v>
      </c>
      <c r="B243" s="246" t="str">
        <f>全车数据表!B244</f>
        <v>Koenigsegg Regera</v>
      </c>
      <c r="C243" s="246" t="str">
        <f>IF(全车数据表!AQ244="","",全车数据表!AQ244)</f>
        <v>Koenigsegg</v>
      </c>
      <c r="D243" s="248" t="str">
        <f>全车数据表!AT244</f>
        <v>regera</v>
      </c>
      <c r="E243" s="248" t="str">
        <f>全车数据表!AS244</f>
        <v>1.0</v>
      </c>
      <c r="F243" s="248" t="str">
        <f>全车数据表!C244</f>
        <v>统治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60</v>
      </c>
      <c r="J243" s="246">
        <f>IF(全车数据表!I244="×",0,全车数据表!I244)</f>
        <v>13</v>
      </c>
      <c r="K243" s="246">
        <f>IF(全车数据表!J244="×",0,全车数据表!J244)</f>
        <v>16</v>
      </c>
      <c r="L243" s="246">
        <f>IF(全车数据表!K244="×",0,全车数据表!K244)</f>
        <v>25</v>
      </c>
      <c r="M243" s="246">
        <f>IF(全车数据表!L244="×",0,全车数据表!L244)</f>
        <v>38</v>
      </c>
      <c r="N243" s="246">
        <f>IF(全车数据表!M244="×",0,全车数据表!M244)</f>
        <v>48</v>
      </c>
      <c r="O243" s="246">
        <f>全车数据表!O244</f>
        <v>4616</v>
      </c>
      <c r="P243" s="246">
        <f>全车数据表!P244</f>
        <v>457.1</v>
      </c>
      <c r="Q243" s="246">
        <f>全车数据表!Q244</f>
        <v>80.88</v>
      </c>
      <c r="R243" s="246">
        <f>全车数据表!R244</f>
        <v>48.75</v>
      </c>
      <c r="S243" s="246">
        <f>全车数据表!S244</f>
        <v>52.48</v>
      </c>
      <c r="T243" s="246">
        <f>全车数据表!T244</f>
        <v>4.6159999999999997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481</v>
      </c>
      <c r="AD243" s="246">
        <f>全车数据表!AX244</f>
        <v>0</v>
      </c>
      <c r="AE243" s="246">
        <f>全车数据表!AY244</f>
        <v>585</v>
      </c>
      <c r="AF243" s="246" t="str">
        <f>IF(全车数据表!AZ244="","",全车数据表!AZ244)</f>
        <v>传奇商店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>
        <f>IF(全车数据表!BS244="","",全车数据表!BS244)</f>
        <v>1</v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>
        <f>IF(全车数据表!CD244="","",全车数据表!CD244)</f>
        <v>1</v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>
        <f>IF(全车数据表!CI244="","",全车数据表!CI244)</f>
        <v>1</v>
      </c>
      <c r="BA243" s="246" t="str">
        <f>IF(全车数据表!CJ244="","",全车数据表!CJ244)</f>
        <v>柯尼塞格 统治 雷旮旯</v>
      </c>
      <c r="BB243" s="246">
        <f>IF(全车数据表!AV244="","",全车数据表!AV244)</f>
        <v>18</v>
      </c>
      <c r="BC243" s="246">
        <f>IF(全车数据表!BF244="","",全车数据表!BF244)</f>
        <v>4742</v>
      </c>
      <c r="BD243" s="246">
        <f>IF(全车数据表!BG244="","",全车数据表!BG244)</f>
        <v>459</v>
      </c>
      <c r="BE243" s="246">
        <f>IF(全车数据表!BH244="","",全车数据表!BH244)</f>
        <v>81.55</v>
      </c>
      <c r="BF243" s="246">
        <f>IF(全车数据表!BI244="","",全车数据表!BI244)</f>
        <v>49.54</v>
      </c>
      <c r="BG243" s="246">
        <f>IF(全车数据表!BJ244="","",全车数据表!BJ244)</f>
        <v>53.55</v>
      </c>
    </row>
    <row r="244" spans="1:59">
      <c r="A244" s="246">
        <f>全车数据表!A245</f>
        <v>243</v>
      </c>
      <c r="B244" s="246" t="str">
        <f>全车数据表!B245</f>
        <v>Saleen S7 Twin Turbo🔑</v>
      </c>
      <c r="C244" s="246" t="str">
        <f>IF(全车数据表!AQ245="","",全车数据表!AQ245)</f>
        <v>Saleen</v>
      </c>
      <c r="D244" s="248" t="str">
        <f>全车数据表!AT245</f>
        <v>saleens7</v>
      </c>
      <c r="E244" s="248" t="str">
        <f>全车数据表!AS245</f>
        <v>4.2</v>
      </c>
      <c r="F244" s="248" t="str">
        <f>全车数据表!C245</f>
        <v>萨林S7</v>
      </c>
      <c r="G244" s="246" t="str">
        <f>全车数据表!D245</f>
        <v>S</v>
      </c>
      <c r="H244" s="246">
        <f>LEN(全车数据表!E245)</f>
        <v>6</v>
      </c>
      <c r="I244" s="246" t="str">
        <f>IF(全车数据表!H245="×",0,全车数据表!H245)</f>
        <v>🔑</v>
      </c>
      <c r="J244" s="246">
        <f>IF(全车数据表!I245="×",0,全车数据表!I245)</f>
        <v>40</v>
      </c>
      <c r="K244" s="246">
        <f>IF(全车数据表!J245="×",0,全车数据表!J245)</f>
        <v>45</v>
      </c>
      <c r="L244" s="246">
        <f>IF(全车数据表!K245="×",0,全车数据表!K245)</f>
        <v>60</v>
      </c>
      <c r="M244" s="246">
        <f>IF(全车数据表!L245="×",0,全车数据表!L245)</f>
        <v>70</v>
      </c>
      <c r="N244" s="246">
        <f>IF(全车数据表!M245="×",0,全车数据表!M245)</f>
        <v>85</v>
      </c>
      <c r="O244" s="246">
        <f>全车数据表!O245</f>
        <v>4629</v>
      </c>
      <c r="P244" s="246">
        <f>全车数据表!P245</f>
        <v>429.9</v>
      </c>
      <c r="Q244" s="246">
        <f>全车数据表!Q245</f>
        <v>69.5</v>
      </c>
      <c r="R244" s="246">
        <f>全车数据表!R245</f>
        <v>68.97</v>
      </c>
      <c r="S244" s="246">
        <f>全车数据表!S245</f>
        <v>77.31</v>
      </c>
      <c r="T244" s="246">
        <f>全车数据表!T245</f>
        <v>6.9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452</v>
      </c>
      <c r="AD244" s="246">
        <f>全车数据表!AX245</f>
        <v>0</v>
      </c>
      <c r="AE244" s="246">
        <f>全车数据表!AY245</f>
        <v>572</v>
      </c>
      <c r="AF244" s="246" t="str">
        <f>IF(全车数据表!AZ245="","",全车数据表!AZ245)</f>
        <v>特殊赛事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>
        <f>IF(全车数据表!BZ245="","",全车数据表!BZ245)</f>
        <v>1</v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>
        <f>IF(全车数据表!CC245="","",全车数据表!CC245)</f>
        <v>1</v>
      </c>
      <c r="AU244" s="246" t="str">
        <f>IF(全车数据表!CD245="","",全车数据表!CD245)</f>
        <v/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>赛麟</v>
      </c>
      <c r="BB244" s="246" t="str">
        <f>IF(全车数据表!AV245="","",全车数据表!AV245)</f>
        <v/>
      </c>
      <c r="BC244" s="246">
        <f>IF(全车数据表!BF245="","",全车数据表!BF245)</f>
        <v>4756</v>
      </c>
      <c r="BD244" s="246">
        <f>IF(全车数据表!BG245="","",全车数据表!BG245)</f>
        <v>433</v>
      </c>
      <c r="BE244" s="246">
        <f>IF(全车数据表!BH245="","",全车数据表!BH245)</f>
        <v>70.3</v>
      </c>
      <c r="BF244" s="246">
        <f>IF(全车数据表!BI245="","",全车数据表!BI245)</f>
        <v>69.64</v>
      </c>
      <c r="BG244" s="246">
        <f>IF(全车数据表!BJ245="","",全车数据表!BJ245)</f>
        <v>79.13</v>
      </c>
    </row>
    <row r="245" spans="1:59">
      <c r="A245" s="246">
        <f>全车数据表!A246</f>
        <v>244</v>
      </c>
      <c r="B245" s="246" t="str">
        <f>全车数据表!B246</f>
        <v>Ultima RS🔑</v>
      </c>
      <c r="C245" s="246" t="str">
        <f>IF(全车数据表!AQ246="","",全车数据表!AQ246)</f>
        <v>Ultima</v>
      </c>
      <c r="D245" s="248" t="str">
        <f>全车数据表!AT246</f>
        <v>ultimars</v>
      </c>
      <c r="E245" s="248" t="str">
        <f>全车数据表!AS246</f>
        <v>3.3</v>
      </c>
      <c r="F245" s="248" t="str">
        <f>全车数据表!C246</f>
        <v>Ultima RS</v>
      </c>
      <c r="G245" s="246" t="str">
        <f>全车数据表!D246</f>
        <v>S</v>
      </c>
      <c r="H245" s="246">
        <f>LEN(全车数据表!E246)</f>
        <v>6</v>
      </c>
      <c r="I245" s="246" t="str">
        <f>IF(全车数据表!H246="×",0,全车数据表!H246)</f>
        <v>🔑</v>
      </c>
      <c r="J245" s="246">
        <f>IF(全车数据表!I246="×",0,全车数据表!I246)</f>
        <v>40</v>
      </c>
      <c r="K245" s="246">
        <f>IF(全车数据表!J246="×",0,全车数据表!J246)</f>
        <v>45</v>
      </c>
      <c r="L245" s="246">
        <f>IF(全车数据表!K246="×",0,全车数据表!K246)</f>
        <v>60</v>
      </c>
      <c r="M245" s="246">
        <f>IF(全车数据表!L246="×",0,全车数据表!L246)</f>
        <v>70</v>
      </c>
      <c r="N245" s="246">
        <f>IF(全车数据表!M246="×",0,全车数据表!M246)</f>
        <v>85</v>
      </c>
      <c r="O245" s="246">
        <f>全车数据表!O246</f>
        <v>4644</v>
      </c>
      <c r="P245" s="246">
        <f>全车数据表!P246</f>
        <v>418.2</v>
      </c>
      <c r="Q245" s="246">
        <f>全车数据表!Q246</f>
        <v>81.38</v>
      </c>
      <c r="R245" s="246">
        <f>全车数据表!R246</f>
        <v>63.54</v>
      </c>
      <c r="S245" s="246">
        <f>全车数据表!S246</f>
        <v>63.24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440</v>
      </c>
      <c r="AD245" s="246">
        <f>全车数据表!AX246</f>
        <v>0</v>
      </c>
      <c r="AE245" s="246">
        <f>全车数据表!AY246</f>
        <v>567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>
        <f>IF(全车数据表!BZ246="","",全车数据表!BZ246)</f>
        <v>1</v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>
        <f>IF(全车数据表!CC246="","",全车数据表!CC246)</f>
        <v>1</v>
      </c>
      <c r="AU245" s="246">
        <f>IF(全车数据表!CD246="","",全车数据表!CD246)</f>
        <v>1</v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>奥特曼</v>
      </c>
      <c r="BB245" s="246" t="str">
        <f>IF(全车数据表!AV246="","",全车数据表!AV246)</f>
        <v/>
      </c>
      <c r="BC245" s="246">
        <f>IF(全车数据表!BF246="","",全车数据表!BF246)</f>
        <v>4771</v>
      </c>
      <c r="BD245" s="246">
        <f>IF(全车数据表!BG246="","",全车数据表!BG246)</f>
        <v>420</v>
      </c>
      <c r="BE245" s="246">
        <f>IF(全车数据表!BH246="","",全车数据表!BH246)</f>
        <v>82</v>
      </c>
      <c r="BF245" s="246">
        <f>IF(全车数据表!BI246="","",全车数据表!BI246)</f>
        <v>65</v>
      </c>
      <c r="BG245" s="246">
        <f>IF(全车数据表!BJ246="","",全车数据表!BJ246)</f>
        <v>65</v>
      </c>
    </row>
    <row r="246" spans="1:59">
      <c r="A246" s="246">
        <f>全车数据表!A247</f>
        <v>245</v>
      </c>
      <c r="B246" s="246" t="str">
        <f>全车数据表!B247</f>
        <v>Lamborghini Sian FKP 37</v>
      </c>
      <c r="C246" s="246" t="str">
        <f>IF(全车数据表!AQ247="","",全车数据表!AQ247)</f>
        <v>Lamborghini</v>
      </c>
      <c r="D246" s="248" t="str">
        <f>全车数据表!AT247</f>
        <v>sian</v>
      </c>
      <c r="E246" s="248" t="str">
        <f>全车数据表!AS247</f>
        <v>2.2</v>
      </c>
      <c r="F246" s="248" t="str">
        <f>全车数据表!C247</f>
        <v>Sian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4685</v>
      </c>
      <c r="P246" s="246">
        <f>全车数据表!P247</f>
        <v>368.1</v>
      </c>
      <c r="Q246" s="246">
        <f>全车数据表!Q247</f>
        <v>82.1</v>
      </c>
      <c r="R246" s="246">
        <f>全车数据表!R247</f>
        <v>92.35</v>
      </c>
      <c r="S246" s="246">
        <f>全车数据表!S247</f>
        <v>81.180000000000007</v>
      </c>
      <c r="T246" s="246">
        <f>全车数据表!T247</f>
        <v>9.57</v>
      </c>
      <c r="U246" s="246">
        <f>全车数据表!AH247</f>
        <v>27726000</v>
      </c>
      <c r="V246" s="246">
        <f>全车数据表!AI247</f>
        <v>90000</v>
      </c>
      <c r="W246" s="246">
        <f>全车数据表!AO247</f>
        <v>14760000</v>
      </c>
      <c r="X246" s="246">
        <f>全车数据表!AP247</f>
        <v>42486000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383</v>
      </c>
      <c r="AD246" s="246">
        <f>全车数据表!AX247</f>
        <v>393</v>
      </c>
      <c r="AE246" s="246">
        <f>全车数据表!AY247</f>
        <v>523</v>
      </c>
      <c r="AF246" s="246" t="str">
        <f>IF(全车数据表!AZ247="","",全车数据表!AZ247)</f>
        <v>特殊赛事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 t="str">
        <f>IF(全车数据表!BY247="","",全车数据表!BY247)</f>
        <v/>
      </c>
      <c r="AQ246" s="246">
        <f>IF(全车数据表!BZ247="","",全车数据表!BZ247)</f>
        <v>1</v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>
        <f>IF(全车数据表!CD247="","",全车数据表!CD247)</f>
        <v>1</v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兰博基尼 西安</v>
      </c>
      <c r="BB246" s="246">
        <f>IF(全车数据表!AV247="","",全车数据表!AV247)</f>
        <v>60</v>
      </c>
      <c r="BC246" s="246" t="str">
        <f>IF(全车数据表!BF247="","",全车数据表!BF247)</f>
        <v/>
      </c>
      <c r="BD246" s="246" t="str">
        <f>IF(全车数据表!BG247="","",全车数据表!BG247)</f>
        <v/>
      </c>
      <c r="BE246" s="246" t="str">
        <f>IF(全车数据表!BH247="","",全车数据表!BH247)</f>
        <v/>
      </c>
      <c r="BF246" s="246" t="str">
        <f>IF(全车数据表!BI247="","",全车数据表!BI247)</f>
        <v/>
      </c>
      <c r="BG246" s="246" t="str">
        <f>IF(全车数据表!BJ247="","",全车数据表!BJ247)</f>
        <v/>
      </c>
    </row>
    <row r="247" spans="1:59">
      <c r="A247" s="246">
        <f>全车数据表!A248</f>
        <v>246</v>
      </c>
      <c r="B247" s="246" t="str">
        <f>全车数据表!B248</f>
        <v>Ajlani Drakuma</v>
      </c>
      <c r="C247" s="246" t="str">
        <f>IF(全车数据表!AQ248="","",全车数据表!AQ248)</f>
        <v>Ajlani</v>
      </c>
      <c r="D247" s="248" t="str">
        <f>全车数据表!AT248</f>
        <v>drakuma</v>
      </c>
      <c r="E247" s="248" t="str">
        <f>全车数据表!AS248</f>
        <v>3.7</v>
      </c>
      <c r="F247" s="248" t="str">
        <f>全车数据表!C248</f>
        <v>Drakuma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4702</v>
      </c>
      <c r="P247" s="246">
        <f>全车数据表!P248</f>
        <v>441</v>
      </c>
      <c r="Q247" s="246">
        <f>全车数据表!Q248</f>
        <v>81.56</v>
      </c>
      <c r="R247" s="246">
        <f>全车数据表!R248</f>
        <v>47.91</v>
      </c>
      <c r="S247" s="246">
        <f>全车数据表!S248</f>
        <v>60.58</v>
      </c>
      <c r="T247" s="246">
        <f>全车数据表!T248</f>
        <v>0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464</v>
      </c>
      <c r="AD247" s="246">
        <f>全车数据表!AX248</f>
        <v>0</v>
      </c>
      <c r="AE247" s="246">
        <f>全车数据表!AY248</f>
        <v>578</v>
      </c>
      <c r="AF247" s="246" t="str">
        <f>IF(全车数据表!AZ248="","",全车数据表!AZ248)</f>
        <v>特殊赛事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>
        <f>IF(全车数据表!BZ248="","",全车数据表!BZ248)</f>
        <v>1</v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 t="str">
        <f>IF(全车数据表!CD248="","",全车数据表!CD248)</f>
        <v/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中东狼</v>
      </c>
      <c r="BB247" s="246" t="str">
        <f>IF(全车数据表!AV248="","",全车数据表!AV248)</f>
        <v/>
      </c>
      <c r="BC247" s="246">
        <f>IF(全车数据表!BF248="","",全车数据表!BF248)</f>
        <v>4830</v>
      </c>
      <c r="BD247" s="246">
        <f>IF(全车数据表!BG248="","",全车数据表!BG248)</f>
        <v>443.4</v>
      </c>
      <c r="BE247" s="246">
        <f>IF(全车数据表!BH248="","",全车数据表!BH248)</f>
        <v>82</v>
      </c>
      <c r="BF247" s="246">
        <f>IF(全车数据表!BI248="","",全车数据表!BI248)</f>
        <v>48.919999999999995</v>
      </c>
      <c r="BG247" s="246">
        <f>IF(全车数据表!BJ248="","",全车数据表!BJ248)</f>
        <v>62.14</v>
      </c>
    </row>
    <row r="248" spans="1:59">
      <c r="A248" s="246">
        <f>全车数据表!A249</f>
        <v>247</v>
      </c>
      <c r="B248" s="246" t="str">
        <f>全车数据表!B249</f>
        <v>Inferno Automobili Inferno</v>
      </c>
      <c r="C248" s="246" t="str">
        <f>IF(全车数据表!AQ249="","",全车数据表!AQ249)</f>
        <v>Inferno</v>
      </c>
      <c r="D248" s="248" t="str">
        <f>全车数据表!AT249</f>
        <v>inferno</v>
      </c>
      <c r="E248" s="248" t="str">
        <f>全车数据表!AS249</f>
        <v>2.7</v>
      </c>
      <c r="F248" s="248" t="str">
        <f>全车数据表!C249</f>
        <v>地狱火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85</v>
      </c>
      <c r="J248" s="246">
        <f>IF(全车数据表!I249="×",0,全车数据表!I249)</f>
        <v>25</v>
      </c>
      <c r="K248" s="246">
        <f>IF(全车数据表!J249="×",0,全车数据表!J249)</f>
        <v>29</v>
      </c>
      <c r="L248" s="246">
        <f>IF(全车数据表!K249="×",0,全车数据表!K249)</f>
        <v>38</v>
      </c>
      <c r="M248" s="246">
        <f>IF(全车数据表!L249="×",0,全车数据表!L249)</f>
        <v>54</v>
      </c>
      <c r="N248" s="246">
        <f>IF(全车数据表!M249="×",0,全车数据表!M249)</f>
        <v>69</v>
      </c>
      <c r="O248" s="246">
        <f>全车数据表!O249</f>
        <v>4722</v>
      </c>
      <c r="P248" s="246">
        <f>全车数据表!P249</f>
        <v>412.6</v>
      </c>
      <c r="Q248" s="246">
        <f>全车数据表!Q249</f>
        <v>83.05</v>
      </c>
      <c r="R248" s="246">
        <f>全车数据表!R249</f>
        <v>54.88</v>
      </c>
      <c r="S248" s="246">
        <f>全车数据表!S249</f>
        <v>76.62</v>
      </c>
      <c r="T248" s="246">
        <f>全车数据表!T249</f>
        <v>7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432</v>
      </c>
      <c r="AD248" s="246">
        <f>全车数据表!AX249</f>
        <v>0</v>
      </c>
      <c r="AE248" s="246">
        <f>全车数据表!AY249</f>
        <v>563</v>
      </c>
      <c r="AF248" s="246" t="str">
        <f>IF(全车数据表!AZ249="","",全车数据表!AZ249)</f>
        <v>特殊赛事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>
        <f>IF(全车数据表!CD249="","",全车数据表!CD249)</f>
        <v>1</v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>地狱火 QQ飞车</v>
      </c>
      <c r="BB248" s="246" t="str">
        <f>IF(全车数据表!AV249="","",全车数据表!AV249)</f>
        <v/>
      </c>
      <c r="BC248" s="246" t="str">
        <f>IF(全车数据表!BF249="","",全车数据表!BF249)</f>
        <v/>
      </c>
      <c r="BD248" s="246" t="str">
        <f>IF(全车数据表!BG249="","",全车数据表!BG249)</f>
        <v/>
      </c>
      <c r="BE248" s="246" t="str">
        <f>IF(全车数据表!BH249="","",全车数据表!BH249)</f>
        <v/>
      </c>
      <c r="BF248" s="246" t="str">
        <f>IF(全车数据表!BI249="","",全车数据表!BI249)</f>
        <v/>
      </c>
      <c r="BG248" s="246" t="str">
        <f>IF(全车数据表!BJ249="","",全车数据表!BJ249)</f>
        <v/>
      </c>
    </row>
    <row r="249" spans="1:59">
      <c r="A249" s="246">
        <f>全车数据表!A250</f>
        <v>248</v>
      </c>
      <c r="B249" s="246" t="str">
        <f>全车数据表!B250</f>
        <v>Torino Design Super Sport🔑</v>
      </c>
      <c r="C249" s="246" t="str">
        <f>IF(全车数据表!AQ250="","",全车数据表!AQ250)</f>
        <v>Torino Design</v>
      </c>
      <c r="D249" s="248" t="str">
        <f>全车数据表!AT250</f>
        <v>torino</v>
      </c>
      <c r="E249" s="248" t="str">
        <f>全车数据表!AS250</f>
        <v>3.9</v>
      </c>
      <c r="F249" s="248" t="str">
        <f>全车数据表!C250</f>
        <v>都林</v>
      </c>
      <c r="G249" s="246" t="str">
        <f>全车数据表!D250</f>
        <v>S</v>
      </c>
      <c r="H249" s="246">
        <f>LEN(全车数据表!E250)</f>
        <v>6</v>
      </c>
      <c r="I249" s="246" t="str">
        <f>IF(全车数据表!H250="×",0,全车数据表!H250)</f>
        <v>🔑</v>
      </c>
      <c r="J249" s="246">
        <f>IF(全车数据表!I250="×",0,全车数据表!I250)</f>
        <v>40</v>
      </c>
      <c r="K249" s="246">
        <f>IF(全车数据表!J250="×",0,全车数据表!J250)</f>
        <v>45</v>
      </c>
      <c r="L249" s="246">
        <f>IF(全车数据表!K250="×",0,全车数据表!K250)</f>
        <v>60</v>
      </c>
      <c r="M249" s="246">
        <f>IF(全车数据表!L250="×",0,全车数据表!L250)</f>
        <v>70</v>
      </c>
      <c r="N249" s="246">
        <f>IF(全车数据表!M250="×",0,全车数据表!M250)</f>
        <v>85</v>
      </c>
      <c r="O249" s="246">
        <f>全车数据表!O250</f>
        <v>4741</v>
      </c>
      <c r="P249" s="246">
        <f>全车数据表!P250</f>
        <v>405.3</v>
      </c>
      <c r="Q249" s="246">
        <f>全车数据表!Q250</f>
        <v>82.28</v>
      </c>
      <c r="R249" s="246">
        <f>全车数据表!R250</f>
        <v>62.3</v>
      </c>
      <c r="S249" s="246">
        <f>全车数据表!S250</f>
        <v>75.81</v>
      </c>
      <c r="T249" s="246">
        <f>全车数据表!T250</f>
        <v>0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422</v>
      </c>
      <c r="AD249" s="246">
        <f>全车数据表!AX250</f>
        <v>0</v>
      </c>
      <c r="AE249" s="246">
        <f>全车数据表!AY250</f>
        <v>559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>
        <f>IF(全车数据表!BZ250="","",全车数据表!BZ250)</f>
        <v>1</v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>
        <f>IF(全车数据表!CC250="","",全车数据表!CC250)</f>
        <v>1</v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/>
      </c>
      <c r="BB249" s="246" t="str">
        <f>IF(全车数据表!AV250="","",全车数据表!AV250)</f>
        <v/>
      </c>
      <c r="BC249" s="246">
        <f>IF(全车数据表!BF250="","",全车数据表!BF250)</f>
        <v>4870</v>
      </c>
      <c r="BD249" s="246">
        <f>IF(全车数据表!BG250="","",全车数据表!BG250)</f>
        <v>407.1</v>
      </c>
      <c r="BE249" s="246">
        <f>IF(全车数据表!BH250="","",全车数据表!BH250)</f>
        <v>82.9</v>
      </c>
      <c r="BF249" s="246">
        <f>IF(全车数据表!BI250="","",全车数据表!BI250)</f>
        <v>63.48</v>
      </c>
      <c r="BG249" s="246">
        <f>IF(全车数据表!BJ250="","",全车数据表!BJ250)</f>
        <v>77.16</v>
      </c>
    </row>
    <row r="250" spans="1:59">
      <c r="A250" s="246">
        <f>全车数据表!A251</f>
        <v>249</v>
      </c>
      <c r="B250" s="246" t="str">
        <f>全车数据表!B251</f>
        <v>Bugatti Chiron</v>
      </c>
      <c r="C250" s="246" t="str">
        <f>IF(全车数据表!AQ251="","",全车数据表!AQ251)</f>
        <v>Bugatti</v>
      </c>
      <c r="D250" s="248" t="str">
        <f>全车数据表!AT251</f>
        <v>chiron</v>
      </c>
      <c r="E250" s="248" t="str">
        <f>全车数据表!AS251</f>
        <v>1.0</v>
      </c>
      <c r="F250" s="248" t="str">
        <f>全车数据表!C251</f>
        <v>肥龙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60</v>
      </c>
      <c r="J250" s="246">
        <f>IF(全车数据表!I251="×",0,全车数据表!I251)</f>
        <v>13</v>
      </c>
      <c r="K250" s="246">
        <f>IF(全车数据表!J251="×",0,全车数据表!J251)</f>
        <v>16</v>
      </c>
      <c r="L250" s="246">
        <f>IF(全车数据表!K251="×",0,全车数据表!K251)</f>
        <v>25</v>
      </c>
      <c r="M250" s="246">
        <f>IF(全车数据表!L251="×",0,全车数据表!L251)</f>
        <v>38</v>
      </c>
      <c r="N250" s="246">
        <f>IF(全车数据表!M251="×",0,全车数据表!M251)</f>
        <v>48</v>
      </c>
      <c r="O250" s="246">
        <f>全车数据表!O251</f>
        <v>4755</v>
      </c>
      <c r="P250" s="246">
        <f>全车数据表!P251</f>
        <v>443.4</v>
      </c>
      <c r="Q250" s="246">
        <f>全车数据表!Q251</f>
        <v>84.4</v>
      </c>
      <c r="R250" s="246">
        <f>全车数据表!R251</f>
        <v>45.62</v>
      </c>
      <c r="S250" s="246">
        <f>全车数据表!S251</f>
        <v>63.63</v>
      </c>
      <c r="T250" s="246">
        <f>全车数据表!T251</f>
        <v>5.4329999999999989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467</v>
      </c>
      <c r="AD250" s="246">
        <f>全车数据表!AX251</f>
        <v>0</v>
      </c>
      <c r="AE250" s="246">
        <f>全车数据表!AY251</f>
        <v>579</v>
      </c>
      <c r="AF250" s="246" t="str">
        <f>IF(全车数据表!AZ251="","",全车数据表!AZ251)</f>
        <v>传奇商店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>
        <f>IF(全车数据表!BS251="","",全车数据表!BS251)</f>
        <v>1</v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>
        <f>IF(全车数据表!BZ251="","",全车数据表!BZ251)</f>
        <v>1</v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>
        <f>IF(全车数据表!CD251="","",全车数据表!CD251)</f>
        <v>1</v>
      </c>
      <c r="AV250" s="246" t="str">
        <f>IF(全车数据表!CE251="","",全车数据表!CE251)</f>
        <v/>
      </c>
      <c r="AW250" s="246">
        <f>IF(全车数据表!CF251="","",全车数据表!CF251)</f>
        <v>1</v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>
        <f>IF(全车数据表!CI251="","",全车数据表!CI251)</f>
        <v>1</v>
      </c>
      <c r="BA250" s="246" t="str">
        <f>IF(全车数据表!CJ251="","",全车数据表!CJ251)</f>
        <v>布加迪 胖龙 肥龙 奇龙 凯龙</v>
      </c>
      <c r="BB250" s="246">
        <f>IF(全车数据表!AV251="","",全车数据表!AV251)</f>
        <v>20</v>
      </c>
      <c r="BC250" s="246">
        <f>IF(全车数据表!BF251="","",全车数据表!BF251)</f>
        <v>4884</v>
      </c>
      <c r="BD250" s="246">
        <f>IF(全车数据表!BG251="","",全车数据表!BG251)</f>
        <v>446</v>
      </c>
      <c r="BE250" s="246">
        <f>IF(全车数据表!BH251="","",全车数据表!BH251)</f>
        <v>85.15</v>
      </c>
      <c r="BF250" s="246">
        <f>IF(全车数据表!BI251="","",全车数据表!BI251)</f>
        <v>46.37</v>
      </c>
      <c r="BG250" s="246">
        <f>IF(全车数据表!BJ251="","",全车数据表!BJ251)</f>
        <v>64.760000000000005</v>
      </c>
    </row>
    <row r="251" spans="1:59">
      <c r="A251" s="246">
        <f>全车数据表!A252</f>
        <v>250</v>
      </c>
      <c r="B251" s="246" t="str">
        <f>全车数据表!B252</f>
        <v>BXR Bailey Blade GT1</v>
      </c>
      <c r="C251" s="246" t="str">
        <f>IF(全车数据表!AQ252="","",全车数据表!AQ252)</f>
        <v>BXR</v>
      </c>
      <c r="D251" s="248" t="str">
        <f>全车数据表!AT252</f>
        <v>bxr</v>
      </c>
      <c r="E251" s="248" t="str">
        <f>全车数据表!AS252</f>
        <v>2.3</v>
      </c>
      <c r="F251" s="248" t="str">
        <f>全车数据表!C252</f>
        <v>BXR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85</v>
      </c>
      <c r="J251" s="246">
        <f>IF(全车数据表!I252="×",0,全车数据表!I252)</f>
        <v>25</v>
      </c>
      <c r="K251" s="246">
        <f>IF(全车数据表!J252="×",0,全车数据表!J252)</f>
        <v>29</v>
      </c>
      <c r="L251" s="246">
        <f>IF(全车数据表!K252="×",0,全车数据表!K252)</f>
        <v>38</v>
      </c>
      <c r="M251" s="246">
        <f>IF(全车数据表!L252="×",0,全车数据表!L252)</f>
        <v>54</v>
      </c>
      <c r="N251" s="246">
        <f>IF(全车数据表!M252="×",0,全车数据表!M252)</f>
        <v>69</v>
      </c>
      <c r="O251" s="246">
        <f>全车数据表!O252</f>
        <v>4764</v>
      </c>
      <c r="P251" s="246">
        <f>全车数据表!P252</f>
        <v>449.5</v>
      </c>
      <c r="Q251" s="246">
        <f>全车数据表!Q252</f>
        <v>80.48</v>
      </c>
      <c r="R251" s="246">
        <f>全车数据表!R252</f>
        <v>46.87</v>
      </c>
      <c r="S251" s="246">
        <f>全车数据表!S252</f>
        <v>70.66</v>
      </c>
      <c r="T251" s="246">
        <f>全车数据表!T252</f>
        <v>5.97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473</v>
      </c>
      <c r="AD251" s="246">
        <f>全车数据表!AX252</f>
        <v>0</v>
      </c>
      <c r="AE251" s="246">
        <f>全车数据表!AY252</f>
        <v>582</v>
      </c>
      <c r="AF251" s="246" t="str">
        <f>IF(全车数据表!AZ252="","",全车数据表!AZ252)</f>
        <v>特殊赛事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>
        <f>IF(全车数据表!BZ252="","",全车数据表!BZ252)</f>
        <v>1</v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鞋拔子 鼻息肉</v>
      </c>
      <c r="BB251" s="246" t="str">
        <f>IF(全车数据表!AV252="","",全车数据表!AV252)</f>
        <v/>
      </c>
      <c r="BC251" s="246">
        <f>IF(全车数据表!BF252="","",全车数据表!BF252)</f>
        <v>4919</v>
      </c>
      <c r="BD251" s="246">
        <f>IF(全车数据表!BG252="","",全车数据表!BG252)</f>
        <v>451.2</v>
      </c>
      <c r="BE251" s="246">
        <f>IF(全车数据表!BH252="","",全车数据表!BH252)</f>
        <v>81.099999999999994</v>
      </c>
      <c r="BF251" s="246">
        <f>IF(全车数据表!BI252="","",全车数据表!BI252)</f>
        <v>47.58</v>
      </c>
      <c r="BG251" s="246">
        <f>IF(全车数据表!BJ252="","",全车数据表!BJ252)</f>
        <v>72.45</v>
      </c>
    </row>
    <row r="252" spans="1:59">
      <c r="A252" s="246">
        <f>全车数据表!A253</f>
        <v>251</v>
      </c>
      <c r="B252" s="246" t="str">
        <f>全车数据表!B253</f>
        <v>Bugatti Divo</v>
      </c>
      <c r="C252" s="246" t="str">
        <f>IF(全车数据表!AQ253="","",全车数据表!AQ253)</f>
        <v>Bugatti</v>
      </c>
      <c r="D252" s="248" t="str">
        <f>全车数据表!AT253</f>
        <v>divo</v>
      </c>
      <c r="E252" s="248" t="str">
        <f>全车数据表!AS253</f>
        <v>2.6</v>
      </c>
      <c r="F252" s="248" t="str">
        <f>全车数据表!C253</f>
        <v>Divo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85</v>
      </c>
      <c r="J252" s="246">
        <f>IF(全车数据表!I253="×",0,全车数据表!I253)</f>
        <v>25</v>
      </c>
      <c r="K252" s="246">
        <f>IF(全车数据表!J253="×",0,全车数据表!J253)</f>
        <v>29</v>
      </c>
      <c r="L252" s="246">
        <f>IF(全车数据表!K253="×",0,全车数据表!K253)</f>
        <v>38</v>
      </c>
      <c r="M252" s="246">
        <f>IF(全车数据表!L253="×",0,全车数据表!L253)</f>
        <v>54</v>
      </c>
      <c r="N252" s="246">
        <f>IF(全车数据表!M253="×",0,全车数据表!M253)</f>
        <v>69</v>
      </c>
      <c r="O252" s="246">
        <f>全车数据表!O253</f>
        <v>4773</v>
      </c>
      <c r="P252" s="246">
        <f>全车数据表!P253</f>
        <v>396</v>
      </c>
      <c r="Q252" s="246">
        <f>全车数据表!Q253</f>
        <v>85.7</v>
      </c>
      <c r="R252" s="246">
        <f>全车数据表!R253</f>
        <v>61.48</v>
      </c>
      <c r="S252" s="246">
        <f>全车数据表!S253</f>
        <v>73.989999999999995</v>
      </c>
      <c r="T252" s="246">
        <f>全车数据表!T253</f>
        <v>0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411</v>
      </c>
      <c r="AD252" s="246">
        <f>全车数据表!AX253</f>
        <v>0</v>
      </c>
      <c r="AE252" s="246">
        <f>全车数据表!AY253</f>
        <v>552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布加迪 三万老大爷</v>
      </c>
      <c r="BB252" s="246" t="str">
        <f>IF(全车数据表!AV253="","",全车数据表!AV253)</f>
        <v/>
      </c>
      <c r="BC252" s="246">
        <f>IF(全车数据表!BF253="","",全车数据表!BF253)</f>
        <v>4901</v>
      </c>
      <c r="BD252" s="246">
        <f>IF(全车数据表!BG253="","",全车数据表!BG253)</f>
        <v>397.8</v>
      </c>
      <c r="BE252" s="246">
        <f>IF(全车数据表!BH253="","",全车数据表!BH253)</f>
        <v>86.5</v>
      </c>
      <c r="BF252" s="246">
        <f>IF(全车数据表!BI253="","",全车数据表!BI253)</f>
        <v>62.5</v>
      </c>
      <c r="BG252" s="246">
        <f>IF(全车数据表!BJ253="","",全车数据表!BJ253)</f>
        <v>75.839999999999989</v>
      </c>
    </row>
    <row r="253" spans="1:59">
      <c r="A253" s="246">
        <f>全车数据表!A254</f>
        <v>252</v>
      </c>
      <c r="B253" s="246" t="str">
        <f>全车数据表!B254</f>
        <v>Tushek TS 900 Racer Pro</v>
      </c>
      <c r="C253" s="246" t="str">
        <f>IF(全车数据表!AQ254="","",全车数据表!AQ254)</f>
        <v>Tushek</v>
      </c>
      <c r="D253" s="248" t="str">
        <f>全车数据表!AT254</f>
        <v>ts900</v>
      </c>
      <c r="E253" s="248" t="str">
        <f>全车数据表!AS254</f>
        <v>3.4</v>
      </c>
      <c r="F253" s="248" t="str">
        <f>全车数据表!C254</f>
        <v>TS900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4779</v>
      </c>
      <c r="P253" s="246">
        <f>全车数据表!P254</f>
        <v>395.2</v>
      </c>
      <c r="Q253" s="246">
        <f>全车数据表!Q254</f>
        <v>86</v>
      </c>
      <c r="R253" s="246">
        <f>全车数据表!R254</f>
        <v>73.709999999999994</v>
      </c>
      <c r="S253" s="246">
        <f>全车数据表!S254</f>
        <v>61.51</v>
      </c>
      <c r="T253" s="246">
        <f>全车数据表!T254</f>
        <v>5.53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411</v>
      </c>
      <c r="AD253" s="246">
        <f>全车数据表!AX254</f>
        <v>0</v>
      </c>
      <c r="AE253" s="246">
        <f>全车数据表!AY254</f>
        <v>552</v>
      </c>
      <c r="AF253" s="246" t="str">
        <f>IF(全车数据表!AZ254="","",全车数据表!AZ254)</f>
        <v>特殊赛事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>
        <f>IF(全车数据表!BZ254="","",全车数据表!BZ254)</f>
        <v>1</v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 t="str">
        <f>IF(全车数据表!CD254="","",全车数据表!CD254)</f>
        <v/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/>
      </c>
      <c r="BB253" s="246" t="str">
        <f>IF(全车数据表!AV254="","",全车数据表!AV254)</f>
        <v/>
      </c>
      <c r="BC253" s="246">
        <f>IF(全车数据表!BF254="","",全车数据表!BF254)</f>
        <v>4930</v>
      </c>
      <c r="BD253" s="246">
        <f>IF(全车数据表!BG254="","",全车数据表!BG254)</f>
        <v>396.9</v>
      </c>
      <c r="BE253" s="246">
        <f>IF(全车数据表!BH254="","",全车数据表!BH254)</f>
        <v>86.73</v>
      </c>
      <c r="BF253" s="246">
        <f>IF(全车数据表!BI254="","",全车数据表!BI254)</f>
        <v>75.709999999999994</v>
      </c>
      <c r="BG253" s="246">
        <f>IF(全车数据表!BJ254="","",全车数据表!BJ254)</f>
        <v>63.41</v>
      </c>
    </row>
    <row r="254" spans="1:59">
      <c r="A254" s="246">
        <f>全车数据表!A255</f>
        <v>253</v>
      </c>
      <c r="B254" s="246" t="str">
        <f>全车数据表!B255</f>
        <v>Mazzanti Evantra Millecavalli</v>
      </c>
      <c r="C254" s="246" t="str">
        <f>IF(全车数据表!AQ255="","",全车数据表!AQ255)</f>
        <v>Mazzanti</v>
      </c>
      <c r="D254" s="248" t="str">
        <f>全车数据表!AT255</f>
        <v>millecavalli</v>
      </c>
      <c r="E254" s="248" t="str">
        <f>全车数据表!AS255</f>
        <v>2.8</v>
      </c>
      <c r="F254" s="248" t="str">
        <f>全车数据表!C255</f>
        <v>皇后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85</v>
      </c>
      <c r="J254" s="246">
        <f>IF(全车数据表!I255="×",0,全车数据表!I255)</f>
        <v>25</v>
      </c>
      <c r="K254" s="246">
        <f>IF(全车数据表!J255="×",0,全车数据表!J255)</f>
        <v>29</v>
      </c>
      <c r="L254" s="246">
        <f>IF(全车数据表!K255="×",0,全车数据表!K255)</f>
        <v>38</v>
      </c>
      <c r="M254" s="246">
        <f>IF(全车数据表!L255="×",0,全车数据表!L255)</f>
        <v>54</v>
      </c>
      <c r="N254" s="246">
        <f>IF(全车数据表!M255="×",0,全车数据表!M255)</f>
        <v>69</v>
      </c>
      <c r="O254" s="246">
        <f>全车数据表!O255</f>
        <v>4796</v>
      </c>
      <c r="P254" s="246">
        <f>全车数据表!P255</f>
        <v>412.5</v>
      </c>
      <c r="Q254" s="246">
        <f>全车数据表!Q255</f>
        <v>82.6</v>
      </c>
      <c r="R254" s="246">
        <f>全车数据表!R255</f>
        <v>63.86</v>
      </c>
      <c r="S254" s="246">
        <f>全车数据表!S255</f>
        <v>64.86</v>
      </c>
      <c r="T254" s="246">
        <f>全车数据表!T255</f>
        <v>0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432</v>
      </c>
      <c r="AD254" s="246">
        <f>全车数据表!AX255</f>
        <v>0</v>
      </c>
      <c r="AE254" s="246">
        <f>全车数据表!AY255</f>
        <v>563</v>
      </c>
      <c r="AF254" s="246" t="str">
        <f>IF(全车数据表!AZ255="","",全车数据表!AZ255)</f>
        <v>特殊赛事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 t="str">
        <f>IF(全车数据表!BS255="","",全车数据表!BS255)</f>
        <v/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>
        <f>IF(全车数据表!CD255="","",全车数据表!CD255)</f>
        <v>1</v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 t="str">
        <f>IF(全车数据表!CI255="","",全车数据表!CI255)</f>
        <v/>
      </c>
      <c r="BA254" s="246" t="str">
        <f>IF(全车数据表!CJ255="","",全车数据表!CJ255)</f>
        <v>皇后 马赞蒂</v>
      </c>
      <c r="BB254" s="246" t="str">
        <f>IF(全车数据表!AV255="","",全车数据表!AV255)</f>
        <v/>
      </c>
      <c r="BC254" s="246" t="str">
        <f>IF(全车数据表!BF255="","",全车数据表!BF255)</f>
        <v/>
      </c>
      <c r="BD254" s="246" t="str">
        <f>IF(全车数据表!BG255="","",全车数据表!BG255)</f>
        <v/>
      </c>
      <c r="BE254" s="246" t="str">
        <f>IF(全车数据表!BH255="","",全车数据表!BH255)</f>
        <v/>
      </c>
      <c r="BF254" s="246" t="str">
        <f>IF(全车数据表!BI255="","",全车数据表!BI255)</f>
        <v/>
      </c>
      <c r="BG254" s="246" t="str">
        <f>IF(全车数据表!BJ255="","",全车数据表!BJ255)</f>
        <v/>
      </c>
    </row>
    <row r="255" spans="1:59">
      <c r="A255" s="246">
        <f>全车数据表!A256</f>
        <v>254</v>
      </c>
      <c r="B255" s="246" t="str">
        <f>全车数据表!B256</f>
        <v>Toroidion 1MW</v>
      </c>
      <c r="C255" s="246" t="str">
        <f>IF(全车数据表!AQ256="","",全车数据表!AQ256)</f>
        <v>Toroidion</v>
      </c>
      <c r="D255" s="248" t="str">
        <f>全车数据表!AT256</f>
        <v>1mw</v>
      </c>
      <c r="E255" s="248" t="str">
        <f>全车数据表!AS256</f>
        <v>3.1</v>
      </c>
      <c r="F255" s="248" t="str">
        <f>全车数据表!C256</f>
        <v>1MW</v>
      </c>
      <c r="G255" s="246" t="str">
        <f>全车数据表!D256</f>
        <v>S</v>
      </c>
      <c r="H255" s="246">
        <f>LEN(全车数据表!E256)</f>
        <v>6</v>
      </c>
      <c r="I255" s="246">
        <f>IF(全车数据表!H256="×",0,全车数据表!H256)</f>
        <v>85</v>
      </c>
      <c r="J255" s="246">
        <f>IF(全车数据表!I256="×",0,全车数据表!I256)</f>
        <v>25</v>
      </c>
      <c r="K255" s="246">
        <f>IF(全车数据表!J256="×",0,全车数据表!J256)</f>
        <v>29</v>
      </c>
      <c r="L255" s="246">
        <f>IF(全车数据表!K256="×",0,全车数据表!K256)</f>
        <v>38</v>
      </c>
      <c r="M255" s="246">
        <f>IF(全车数据表!L256="×",0,全车数据表!L256)</f>
        <v>54</v>
      </c>
      <c r="N255" s="246">
        <f>IF(全车数据表!M256="×",0,全车数据表!M256)</f>
        <v>69</v>
      </c>
      <c r="O255" s="246">
        <f>全车数据表!O256</f>
        <v>4806</v>
      </c>
      <c r="P255" s="246">
        <f>全车数据表!P256</f>
        <v>460.6</v>
      </c>
      <c r="Q255" s="246">
        <f>全车数据表!Q256</f>
        <v>81.290000000000006</v>
      </c>
      <c r="R255" s="246">
        <f>全车数据表!R256</f>
        <v>60.32</v>
      </c>
      <c r="S255" s="246">
        <f>全车数据表!S256</f>
        <v>54.19</v>
      </c>
      <c r="T255" s="246">
        <f>全车数据表!T256</f>
        <v>4.5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485</v>
      </c>
      <c r="AD255" s="246">
        <f>全车数据表!AX256</f>
        <v>0</v>
      </c>
      <c r="AE255" s="246">
        <f>全车数据表!AY256</f>
        <v>587</v>
      </c>
      <c r="AF255" s="246" t="str">
        <f>IF(全车数据表!AZ256="","",全车数据表!AZ256)</f>
        <v>特殊赛事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>
        <f>IF(全车数据表!BZ256="","",全车数据表!BZ256)</f>
        <v>1</v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 t="str">
        <f>IF(全车数据表!CC256="","",全车数据表!CC256)</f>
        <v/>
      </c>
      <c r="AU255" s="246" t="str">
        <f>IF(全车数据表!CD256="","",全车数据表!CD256)</f>
        <v/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百万马力 万兆wate</v>
      </c>
      <c r="BB255" s="246" t="str">
        <f>IF(全车数据表!AV256="","",全车数据表!AV256)</f>
        <v/>
      </c>
      <c r="BC255" s="246" t="str">
        <f>IF(全车数据表!BF256="","",全车数据表!BF256)</f>
        <v/>
      </c>
      <c r="BD255" s="246" t="str">
        <f>IF(全车数据表!BG256="","",全车数据表!BG256)</f>
        <v/>
      </c>
      <c r="BE255" s="246" t="str">
        <f>IF(全车数据表!BH256="","",全车数据表!BH256)</f>
        <v/>
      </c>
      <c r="BF255" s="246" t="str">
        <f>IF(全车数据表!BI256="","",全车数据表!BI256)</f>
        <v/>
      </c>
      <c r="BG255" s="246" t="str">
        <f>IF(全车数据表!BJ256="","",全车数据表!BJ256)</f>
        <v/>
      </c>
    </row>
    <row r="256" spans="1:59">
      <c r="A256" s="246">
        <f>全车数据表!A257</f>
        <v>255</v>
      </c>
      <c r="B256" s="246" t="str">
        <f>全车数据表!B257</f>
        <v>Inferno Settimo Cerchio</v>
      </c>
      <c r="C256" s="246" t="str">
        <f>IF(全车数据表!AQ257="","",全车数据表!AQ257)</f>
        <v>Inferno</v>
      </c>
      <c r="D256" s="248" t="str">
        <f>全车数据表!AT257</f>
        <v>settimo</v>
      </c>
      <c r="E256" s="248" t="str">
        <f>全车数据表!AS257</f>
        <v>3.7</v>
      </c>
      <c r="F256" s="248" t="str">
        <f>全车数据表!C257</f>
        <v>第七狱</v>
      </c>
      <c r="G256" s="246" t="str">
        <f>全车数据表!D257</f>
        <v>S</v>
      </c>
      <c r="H256" s="246">
        <f>LEN(全车数据表!E257)</f>
        <v>6</v>
      </c>
      <c r="I256" s="246">
        <f>IF(全车数据表!H257="×",0,全车数据表!H257)</f>
        <v>85</v>
      </c>
      <c r="J256" s="246">
        <f>IF(全车数据表!I257="×",0,全车数据表!I257)</f>
        <v>25</v>
      </c>
      <c r="K256" s="246">
        <f>IF(全车数据表!J257="×",0,全车数据表!J257)</f>
        <v>29</v>
      </c>
      <c r="L256" s="246">
        <f>IF(全车数据表!K257="×",0,全车数据表!K257)</f>
        <v>38</v>
      </c>
      <c r="M256" s="246">
        <f>IF(全车数据表!L257="×",0,全车数据表!L257)</f>
        <v>54</v>
      </c>
      <c r="N256" s="246">
        <f>IF(全车数据表!M257="×",0,全车数据表!M257)</f>
        <v>69</v>
      </c>
      <c r="O256" s="246">
        <f>全车数据表!O257</f>
        <v>4817</v>
      </c>
      <c r="P256" s="246">
        <f>全车数据表!P257</f>
        <v>447.1</v>
      </c>
      <c r="Q256" s="246">
        <f>全车数据表!Q257</f>
        <v>84.34</v>
      </c>
      <c r="R256" s="246">
        <f>全车数据表!R257</f>
        <v>61.43</v>
      </c>
      <c r="S256" s="246">
        <f>全车数据表!S257</f>
        <v>39.21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470</v>
      </c>
      <c r="AD256" s="246">
        <f>全车数据表!AX257</f>
        <v>0</v>
      </c>
      <c r="AE256" s="246">
        <f>全车数据表!AY257</f>
        <v>581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 t="str">
        <f>IF(全车数据表!CC257="","",全车数据表!CC257)</f>
        <v/>
      </c>
      <c r="AU256" s="246" t="str">
        <f>IF(全车数据表!CD257="","",全车数据表!CD257)</f>
        <v/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地域</v>
      </c>
      <c r="BB256" s="246" t="str">
        <f>IF(全车数据表!AV257="","",全车数据表!AV257)</f>
        <v/>
      </c>
      <c r="BC256" s="246" t="str">
        <f>IF(全车数据表!BF257="","",全车数据表!BF257)</f>
        <v/>
      </c>
      <c r="BD256" s="246" t="str">
        <f>IF(全车数据表!BG257="","",全车数据表!BG257)</f>
        <v/>
      </c>
      <c r="BE256" s="246" t="str">
        <f>IF(全车数据表!BH257="","",全车数据表!BH257)</f>
        <v/>
      </c>
      <c r="BF256" s="246" t="str">
        <f>IF(全车数据表!BI257="","",全车数据表!BI257)</f>
        <v/>
      </c>
      <c r="BG256" s="246" t="str">
        <f>IF(全车数据表!BJ257="","",全车数据表!BJ257)</f>
        <v/>
      </c>
    </row>
    <row r="257" spans="1:59">
      <c r="A257" s="246">
        <f>全车数据表!A258</f>
        <v>256</v>
      </c>
      <c r="B257" s="246" t="str">
        <f>全车数据表!B258</f>
        <v>Bugatti Chiron Pur Sport</v>
      </c>
      <c r="C257" s="246" t="str">
        <f>IF(全车数据表!AQ258="","",全车数据表!AQ258)</f>
        <v>Bugatti</v>
      </c>
      <c r="D257" s="248" t="str">
        <f>全车数据表!AT258</f>
        <v>pursport</v>
      </c>
      <c r="E257" s="248" t="str">
        <f>全车数据表!AS258</f>
        <v>24.0</v>
      </c>
      <c r="F257" s="248" t="str">
        <f>全车数据表!C258</f>
        <v>PS龙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85</v>
      </c>
      <c r="J257" s="246">
        <f>IF(全车数据表!I258="×",0,全车数据表!I258)</f>
        <v>25</v>
      </c>
      <c r="K257" s="246">
        <f>IF(全车数据表!J258="×",0,全车数据表!J258)</f>
        <v>29</v>
      </c>
      <c r="L257" s="246">
        <f>IF(全车数据表!K258="×",0,全车数据表!K258)</f>
        <v>38</v>
      </c>
      <c r="M257" s="246">
        <f>IF(全车数据表!L258="×",0,全车数据表!L258)</f>
        <v>54</v>
      </c>
      <c r="N257" s="246">
        <f>IF(全车数据表!M258="×",0,全车数据表!M258)</f>
        <v>69</v>
      </c>
      <c r="O257" s="246">
        <f>全车数据表!O258</f>
        <v>4821</v>
      </c>
      <c r="P257" s="246">
        <f>全车数据表!P258</f>
        <v>397.8</v>
      </c>
      <c r="Q257" s="246">
        <f>全车数据表!Q258</f>
        <v>87.01</v>
      </c>
      <c r="R257" s="246">
        <f>全车数据表!R258</f>
        <v>73.62</v>
      </c>
      <c r="S257" s="246">
        <f>全车数据表!S258</f>
        <v>65.319999999999993</v>
      </c>
      <c r="T257" s="246">
        <f>全车数据表!T258</f>
        <v>0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0</v>
      </c>
      <c r="AD257" s="246">
        <f>全车数据表!AX258</f>
        <v>0</v>
      </c>
      <c r="AE257" s="246">
        <f>全车数据表!AY258</f>
        <v>0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 t="str">
        <f>IF(全车数据表!CD258="","",全车数据表!CD258)</f>
        <v/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布加迪</v>
      </c>
      <c r="BB257" s="246" t="str">
        <f>IF(全车数据表!AV258="","",全车数据表!AV258)</f>
        <v/>
      </c>
      <c r="BC257" s="246">
        <f>IF(全车数据表!BF258="","",全车数据表!BF258)</f>
        <v>4953</v>
      </c>
      <c r="BD257" s="246">
        <f>IF(全车数据表!BG258="","",全车数据表!BG258)</f>
        <v>399.7</v>
      </c>
      <c r="BE257" s="246">
        <f>IF(全车数据表!BH258="","",全车数据表!BH258)</f>
        <v>87.850000000000009</v>
      </c>
      <c r="BF257" s="246">
        <f>IF(全车数据表!BI258="","",全车数据表!BI258)</f>
        <v>75.260000000000005</v>
      </c>
      <c r="BG257" s="246">
        <f>IF(全车数据表!BJ258="","",全车数据表!BJ258)</f>
        <v>68.239999999999995</v>
      </c>
    </row>
    <row r="258" spans="1:59">
      <c r="A258" s="246">
        <f>全车数据表!A259</f>
        <v>257</v>
      </c>
      <c r="B258" s="246" t="str">
        <f>全车数据表!B259</f>
        <v>Koenigsegg Jesko🔑</v>
      </c>
      <c r="C258" s="246" t="str">
        <f>IF(全车数据表!AQ259="","",全车数据表!AQ259)</f>
        <v>Koenigsegg</v>
      </c>
      <c r="D258" s="248" t="str">
        <f>全车数据表!AT259</f>
        <v>jesko</v>
      </c>
      <c r="E258" s="248" t="str">
        <f>全车数据表!AS259</f>
        <v>1.6</v>
      </c>
      <c r="F258" s="248" t="str">
        <f>全车数据表!C259</f>
        <v>Jesko</v>
      </c>
      <c r="G258" s="246" t="str">
        <f>全车数据表!D259</f>
        <v>S</v>
      </c>
      <c r="H258" s="246">
        <f>LEN(全车数据表!E259)</f>
        <v>6</v>
      </c>
      <c r="I258" s="246" t="str">
        <f>IF(全车数据表!H259="×",0,全车数据表!H259)</f>
        <v>🔑</v>
      </c>
      <c r="J258" s="246">
        <f>IF(全车数据表!I259="×",0,全车数据表!I259)</f>
        <v>40</v>
      </c>
      <c r="K258" s="246">
        <f>IF(全车数据表!J259="×",0,全车数据表!J259)</f>
        <v>45</v>
      </c>
      <c r="L258" s="246">
        <f>IF(全车数据表!K259="×",0,全车数据表!K259)</f>
        <v>60</v>
      </c>
      <c r="M258" s="246">
        <f>IF(全车数据表!L259="×",0,全车数据表!L259)</f>
        <v>70</v>
      </c>
      <c r="N258" s="246">
        <f>IF(全车数据表!M259="×",0,全车数据表!M259)</f>
        <v>85</v>
      </c>
      <c r="O258" s="246">
        <f>全车数据表!O259</f>
        <v>4826</v>
      </c>
      <c r="P258" s="246">
        <f>全车数据表!P259</f>
        <v>496.6</v>
      </c>
      <c r="Q258" s="246">
        <f>全车数据表!Q259</f>
        <v>80.069999999999993</v>
      </c>
      <c r="R258" s="246">
        <f>全车数据表!R259</f>
        <v>48.19</v>
      </c>
      <c r="S258" s="246">
        <f>全车数据表!S259</f>
        <v>58.23</v>
      </c>
      <c r="T258" s="246">
        <f>全车数据表!T259</f>
        <v>4.8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522</v>
      </c>
      <c r="AD258" s="246">
        <f>全车数据表!AX259</f>
        <v>0</v>
      </c>
      <c r="AE258" s="246">
        <f>全车数据表!AY259</f>
        <v>600</v>
      </c>
      <c r="AF258" s="246" t="str">
        <f>IF(全车数据表!AZ259="","",全车数据表!AZ259)</f>
        <v>联会赛事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 t="str">
        <f>IF(全车数据表!BZ259="","",全车数据表!BZ259)</f>
        <v/>
      </c>
      <c r="AR258" s="246" t="str">
        <f>IF(全车数据表!CA259="","",全车数据表!CA259)</f>
        <v/>
      </c>
      <c r="AS258" s="246">
        <f>IF(全车数据表!CB259="","",全车数据表!CB259)</f>
        <v>1</v>
      </c>
      <c r="AT258" s="246">
        <f>IF(全车数据表!CC259="","",全车数据表!CC259)</f>
        <v>1</v>
      </c>
      <c r="AU258" s="246">
        <f>IF(全车数据表!CD259="","",全车数据表!CD259)</f>
        <v>1</v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柯尼塞格 杰哥</v>
      </c>
      <c r="BB258" s="246" t="str">
        <f>IF(全车数据表!AV259="","",全车数据表!AV259)</f>
        <v/>
      </c>
      <c r="BC258" s="246">
        <f>IF(全车数据表!BF259="","",全车数据表!BF259)</f>
        <v>4956</v>
      </c>
      <c r="BD258" s="246">
        <f>IF(全车数据表!BG259="","",全车数据表!BG259)</f>
        <v>498</v>
      </c>
      <c r="BE258" s="246">
        <f>IF(全车数据表!BH259="","",全车数据表!BH259)</f>
        <v>80.649999999999991</v>
      </c>
      <c r="BF258" s="246">
        <f>IF(全车数据表!BI259="","",全车数据表!BI259)</f>
        <v>48.879999999999995</v>
      </c>
      <c r="BG258" s="246">
        <f>IF(全车数据表!BJ259="","",全车数据表!BJ259)</f>
        <v>59.949999999999996</v>
      </c>
    </row>
    <row r="259" spans="1:59">
      <c r="A259" s="246">
        <f>全车数据表!A260</f>
        <v>258</v>
      </c>
      <c r="B259" s="246" t="str">
        <f>全车数据表!B260</f>
        <v>Rimac Nevera Time Attack🔑</v>
      </c>
      <c r="C259" s="246" t="str">
        <f>IF(全车数据表!AQ260="","",全车数据表!AQ260)</f>
        <v>Rimac</v>
      </c>
      <c r="D259" s="248" t="str">
        <f>全车数据表!AT260</f>
        <v>neverata</v>
      </c>
      <c r="E259" s="248" t="str">
        <f>全车数据表!AS260</f>
        <v>24.2</v>
      </c>
      <c r="F259" s="248" t="str">
        <f>全车数据表!C260</f>
        <v>Time Attack</v>
      </c>
      <c r="G259" s="246" t="str">
        <f>全车数据表!D260</f>
        <v>S</v>
      </c>
      <c r="H259" s="246">
        <f>LEN(全车数据表!E260)</f>
        <v>6</v>
      </c>
      <c r="I259" s="246" t="str">
        <f>IF(全车数据表!H260="×",0,全车数据表!H260)</f>
        <v>🔑</v>
      </c>
      <c r="J259" s="246">
        <f>IF(全车数据表!I260="×",0,全车数据表!I260)</f>
        <v>40</v>
      </c>
      <c r="K259" s="246">
        <f>IF(全车数据表!J260="×",0,全车数据表!J260)</f>
        <v>45</v>
      </c>
      <c r="L259" s="246">
        <f>IF(全车数据表!K260="×",0,全车数据表!K260)</f>
        <v>60</v>
      </c>
      <c r="M259" s="246">
        <f>IF(全车数据表!L260="×",0,全车数据表!L260)</f>
        <v>70</v>
      </c>
      <c r="N259" s="246">
        <f>IF(全车数据表!M260="×",0,全车数据表!M260)</f>
        <v>85</v>
      </c>
      <c r="O259" s="246">
        <f>全车数据表!O260</f>
        <v>4835</v>
      </c>
      <c r="P259" s="246">
        <f>全车数据表!P260</f>
        <v>409.7</v>
      </c>
      <c r="Q259" s="246">
        <f>全车数据表!Q260</f>
        <v>89.13</v>
      </c>
      <c r="R259" s="246">
        <f>全车数据表!R260</f>
        <v>63.68</v>
      </c>
      <c r="S259" s="246">
        <f>全车数据表!S260</f>
        <v>45.99</v>
      </c>
      <c r="T259" s="246">
        <f>全车数据表!T260</f>
        <v>0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0</v>
      </c>
      <c r="AD259" s="246">
        <f>全车数据表!AX260</f>
        <v>0</v>
      </c>
      <c r="AE259" s="246">
        <f>全车数据表!AY260</f>
        <v>0</v>
      </c>
      <c r="AF259" s="246" t="str">
        <f>IF(全车数据表!AZ260="","",全车数据表!AZ260)</f>
        <v>通行证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 t="str">
        <f>IF(全车数据表!BZ260="","",全车数据表!BZ260)</f>
        <v/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>
        <f>IF(全车数据表!CC260="","",全车数据表!CC260)</f>
        <v>1</v>
      </c>
      <c r="AU259" s="246" t="str">
        <f>IF(全车数据表!CD260="","",全车数据表!CD260)</f>
        <v/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c2 兔子</v>
      </c>
      <c r="BB259" s="246" t="str">
        <f>IF(全车数据表!AV260="","",全车数据表!AV260)</f>
        <v/>
      </c>
      <c r="BC259" s="246">
        <f>IF(全车数据表!BF260="","",全车数据表!BF260)</f>
        <v>4965</v>
      </c>
      <c r="BD259" s="246">
        <f>IF(全车数据表!BG260="","",全车数据表!BG260)</f>
        <v>410.8</v>
      </c>
      <c r="BE259" s="246">
        <f>IF(全车数据表!BH260="","",全车数据表!BH260)</f>
        <v>89.649999999999991</v>
      </c>
      <c r="BF259" s="246">
        <f>IF(全车数据表!BI260="","",全车数据表!BI260)</f>
        <v>65.64</v>
      </c>
      <c r="BG259" s="246">
        <f>IF(全车数据表!BJ260="","",全车数据表!BJ260)</f>
        <v>47.86</v>
      </c>
    </row>
    <row r="260" spans="1:59">
      <c r="A260" s="246">
        <f>全车数据表!A261</f>
        <v>259</v>
      </c>
      <c r="B260" s="246" t="str">
        <f>全车数据表!B261</f>
        <v>Bugatti Centodieci🔑</v>
      </c>
      <c r="C260" s="246" t="str">
        <f>IF(全车数据表!AQ261="","",全车数据表!AQ261)</f>
        <v>Bugatti</v>
      </c>
      <c r="D260" s="248" t="str">
        <f>全车数据表!AT261</f>
        <v>centodieci</v>
      </c>
      <c r="E260" s="248" t="str">
        <f>全车数据表!AS261</f>
        <v>3.6</v>
      </c>
      <c r="F260" s="248" t="str">
        <f>全车数据表!C261</f>
        <v>白龙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4843</v>
      </c>
      <c r="P260" s="246">
        <f>全车数据表!P261</f>
        <v>402.7</v>
      </c>
      <c r="Q260" s="246">
        <f>全车数据表!Q261</f>
        <v>86.51</v>
      </c>
      <c r="R260" s="246">
        <f>全车数据表!R261</f>
        <v>62.58</v>
      </c>
      <c r="S260" s="246">
        <f>全车数据表!S261</f>
        <v>77.09</v>
      </c>
      <c r="T260" s="246">
        <f>全车数据表!T261</f>
        <v>7.3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418</v>
      </c>
      <c r="AD260" s="246">
        <f>全车数据表!AX261</f>
        <v>0</v>
      </c>
      <c r="AE260" s="246">
        <f>全车数据表!AY261</f>
        <v>557</v>
      </c>
      <c r="AF260" s="246" t="str">
        <f>IF(全车数据表!AZ261="","",全车数据表!AZ261)</f>
        <v>联会赛事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 t="str">
        <f>IF(全车数据表!BZ261="","",全车数据表!BZ261)</f>
        <v/>
      </c>
      <c r="AR260" s="246" t="str">
        <f>IF(全车数据表!CA261="","",全车数据表!CA261)</f>
        <v/>
      </c>
      <c r="AS260" s="246">
        <f>IF(全车数据表!CB261="","",全车数据表!CB261)</f>
        <v>1</v>
      </c>
      <c r="AT260" s="246">
        <f>IF(全车数据表!CC261="","",全车数据表!CC261)</f>
        <v>1</v>
      </c>
      <c r="AU260" s="246">
        <f>IF(全车数据表!CD261="","",全车数据表!CD261)</f>
        <v>1</v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>布加迪 白龙 110</v>
      </c>
      <c r="BB260" s="246" t="str">
        <f>IF(全车数据表!AV261="","",全车数据表!AV261)</f>
        <v/>
      </c>
      <c r="BC260" s="246">
        <f>IF(全车数据表!BF261="","",全车数据表!BF261)</f>
        <v>4973</v>
      </c>
      <c r="BD260" s="246">
        <f>IF(全车数据表!BG261="","",全车数据表!BG261)</f>
        <v>405.2</v>
      </c>
      <c r="BE260" s="246">
        <f>IF(全车数据表!BH261="","",全车数据表!BH261)</f>
        <v>87.4</v>
      </c>
      <c r="BF260" s="246">
        <f>IF(全车数据表!BI261="","",全车数据表!BI261)</f>
        <v>63.269999999999996</v>
      </c>
      <c r="BG260" s="246">
        <f>IF(全车数据表!BJ261="","",全车数据表!BJ261)</f>
        <v>79.16</v>
      </c>
    </row>
    <row r="261" spans="1:59">
      <c r="A261" s="246">
        <f>全车数据表!A262</f>
        <v>260</v>
      </c>
      <c r="B261" s="246" t="str">
        <f>全车数据表!B262</f>
        <v>W Motors Lykan Neon🔑</v>
      </c>
      <c r="C261" s="246" t="str">
        <f>IF(全车数据表!AQ262="","",全车数据表!AQ262)</f>
        <v>W Motors</v>
      </c>
      <c r="D261" s="248" t="str">
        <f>全车数据表!AT262</f>
        <v>lykanneon</v>
      </c>
      <c r="E261" s="248" t="str">
        <f>全车数据表!AS262</f>
        <v>4.5</v>
      </c>
      <c r="F261" s="248" t="str">
        <f>全车数据表!C262</f>
        <v>霓虹狼崽</v>
      </c>
      <c r="G261" s="246" t="str">
        <f>全车数据表!D262</f>
        <v>S</v>
      </c>
      <c r="H261" s="246">
        <f>LEN(全车数据表!E262)</f>
        <v>6</v>
      </c>
      <c r="I261" s="246" t="str">
        <f>IF(全车数据表!H262="×",0,全车数据表!H262)</f>
        <v>🔑</v>
      </c>
      <c r="J261" s="246">
        <f>IF(全车数据表!I262="×",0,全车数据表!I262)</f>
        <v>40</v>
      </c>
      <c r="K261" s="246">
        <f>IF(全车数据表!J262="×",0,全车数据表!J262)</f>
        <v>45</v>
      </c>
      <c r="L261" s="246">
        <f>IF(全车数据表!K262="×",0,全车数据表!K262)</f>
        <v>60</v>
      </c>
      <c r="M261" s="246">
        <f>IF(全车数据表!L262="×",0,全车数据表!L262)</f>
        <v>70</v>
      </c>
      <c r="N261" s="246">
        <f>IF(全车数据表!M262="×",0,全车数据表!M262)</f>
        <v>85</v>
      </c>
      <c r="O261" s="246">
        <f>全车数据表!O262</f>
        <v>4845</v>
      </c>
      <c r="P261" s="246">
        <f>全车数据表!P262</f>
        <v>429.3</v>
      </c>
      <c r="Q261" s="246">
        <f>全车数据表!Q262</f>
        <v>82.91</v>
      </c>
      <c r="R261" s="246">
        <f>全车数据表!R262</f>
        <v>52.87</v>
      </c>
      <c r="S261" s="246">
        <f>全车数据表!S262</f>
        <v>65.41</v>
      </c>
      <c r="T261" s="246">
        <f>全车数据表!T262</f>
        <v>5.5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451</v>
      </c>
      <c r="AD261" s="246">
        <f>全车数据表!AX262</f>
        <v>0</v>
      </c>
      <c r="AE261" s="246">
        <f>全车数据表!AY262</f>
        <v>572</v>
      </c>
      <c r="AF261" s="246" t="str">
        <f>IF(全车数据表!AZ262="","",全车数据表!AZ262)</f>
        <v>特殊赛事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 t="str">
        <f>IF(全车数据表!BS262="","",全车数据表!BS262)</f>
        <v/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>
        <f>IF(全车数据表!CC262="","",全车数据表!CC262)</f>
        <v>1</v>
      </c>
      <c r="AU261" s="246" t="str">
        <f>IF(全车数据表!CD262="","",全车数据表!CD262)</f>
        <v/>
      </c>
      <c r="AV261" s="246" t="str">
        <f>IF(全车数据表!CE262="","",全车数据表!CE262)</f>
        <v/>
      </c>
      <c r="AW261" s="246" t="str">
        <f>IF(全车数据表!CF262="","",全车数据表!CF262)</f>
        <v/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 t="str">
        <f>IF(全车数据表!CI262="","",全车数据表!CI262)</f>
        <v/>
      </c>
      <c r="BA261" s="246" t="str">
        <f>IF(全车数据表!CJ262="","",全车数据表!CJ262)</f>
        <v>狼崽霓虹</v>
      </c>
      <c r="BB261" s="246" t="str">
        <f>IF(全车数据表!AV262="","",全车数据表!AV262)</f>
        <v/>
      </c>
      <c r="BC261" s="246">
        <f>IF(全车数据表!BF262="","",全车数据表!BF262)</f>
        <v>5043</v>
      </c>
      <c r="BD261" s="246">
        <f>IF(全车数据表!BG262="","",全车数据表!BG262)</f>
        <v>433</v>
      </c>
      <c r="BE261" s="246">
        <f>IF(全车数据表!BH262="","",全车数据表!BH262)</f>
        <v>83.8</v>
      </c>
      <c r="BF261" s="246">
        <f>IF(全车数据表!BI262="","",全车数据表!BI262)</f>
        <v>54.52</v>
      </c>
      <c r="BG261" s="246">
        <f>IF(全车数据表!BJ262="","",全车数据表!BJ262)</f>
        <v>68.459999999999994</v>
      </c>
    </row>
    <row r="262" spans="1:59">
      <c r="A262" s="246">
        <f>全车数据表!A263</f>
        <v>261</v>
      </c>
      <c r="B262" s="246" t="str">
        <f>全车数据表!B263</f>
        <v>Bugatti Mistral</v>
      </c>
      <c r="C262" s="246" t="str">
        <f>IF(全车数据表!AQ263="","",全车数据表!AQ263)</f>
        <v>Bugatti</v>
      </c>
      <c r="D262" s="248" t="str">
        <f>全车数据表!AT263</f>
        <v>mistral</v>
      </c>
      <c r="E262" s="248" t="str">
        <f>全车数据表!AS263</f>
        <v>24.2</v>
      </c>
      <c r="F262" s="248" t="str">
        <f>全车数据表!C263</f>
        <v>Mistral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4859</v>
      </c>
      <c r="P262" s="246">
        <f>全车数据表!P263</f>
        <v>459.8</v>
      </c>
      <c r="Q262" s="246">
        <f>全车数据表!Q263</f>
        <v>81.56</v>
      </c>
      <c r="R262" s="246">
        <f>全车数据表!R263</f>
        <v>57.68</v>
      </c>
      <c r="S262" s="246">
        <f>全车数据表!S263</f>
        <v>50.42</v>
      </c>
      <c r="T262" s="246">
        <f>全车数据表!T263</f>
        <v>0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0</v>
      </c>
      <c r="AD262" s="246">
        <f>全车数据表!AX263</f>
        <v>0</v>
      </c>
      <c r="AE262" s="246">
        <f>全车数据表!AY263</f>
        <v>0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布加迪 风龙</v>
      </c>
      <c r="BB262" s="246" t="str">
        <f>IF(全车数据表!AV263="","",全车数据表!AV263)</f>
        <v/>
      </c>
      <c r="BC262" s="246">
        <f>IF(全车数据表!BF263="","",全车数据表!BF263)</f>
        <v>5058</v>
      </c>
      <c r="BD262" s="246">
        <f>IF(全车数据表!BG263="","",全车数据表!BG263)</f>
        <v>464.2</v>
      </c>
      <c r="BE262" s="246">
        <f>IF(全车数据表!BH263="","",全车数据表!BH263)</f>
        <v>82</v>
      </c>
      <c r="BF262" s="246">
        <f>IF(全车数据表!BI263="","",全车数据表!BI263)</f>
        <v>58.51</v>
      </c>
      <c r="BG262" s="246">
        <f>IF(全车数据表!BJ263="","",全车数据表!BJ263)</f>
        <v>52.660000000000004</v>
      </c>
    </row>
    <row r="263" spans="1:59">
      <c r="A263" s="246">
        <f>全车数据表!A264</f>
        <v>262</v>
      </c>
      <c r="B263" s="246" t="str">
        <f>全车数据表!B264</f>
        <v>Aspark Owl</v>
      </c>
      <c r="C263" s="246" t="str">
        <f>IF(全车数据表!AQ264="","",全车数据表!AQ264)</f>
        <v>Aspark</v>
      </c>
      <c r="D263" s="248" t="str">
        <f>全车数据表!AT264</f>
        <v>owl</v>
      </c>
      <c r="E263" s="248" t="str">
        <f>全车数据表!AS264</f>
        <v>2.7</v>
      </c>
      <c r="F263" s="248" t="str">
        <f>全车数据表!C264</f>
        <v>猫头鹰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4863</v>
      </c>
      <c r="P263" s="246">
        <f>全车数据表!P264</f>
        <v>414.7</v>
      </c>
      <c r="Q263" s="246">
        <f>全车数据表!Q264</f>
        <v>89.4</v>
      </c>
      <c r="R263" s="246">
        <f>全车数据表!R264</f>
        <v>51.75</v>
      </c>
      <c r="S263" s="246">
        <f>全车数据表!S264</f>
        <v>51.27</v>
      </c>
      <c r="T263" s="246">
        <f>全车数据表!T264</f>
        <v>4.5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435</v>
      </c>
      <c r="AD263" s="246">
        <f>全车数据表!AX264</f>
        <v>0</v>
      </c>
      <c r="AE263" s="246">
        <f>全车数据表!AY264</f>
        <v>565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猫头鹰</v>
      </c>
      <c r="BB263" s="246" t="str">
        <f>IF(全车数据表!AV264="","",全车数据表!AV264)</f>
        <v/>
      </c>
      <c r="BC263" s="246">
        <f>IF(全车数据表!BF264="","",全车数据表!BF264)</f>
        <v>4994</v>
      </c>
      <c r="BD263" s="246">
        <f>IF(全车数据表!BG264="","",全车数据表!BG264)</f>
        <v>416.3</v>
      </c>
      <c r="BE263" s="246">
        <f>IF(全车数据表!BH264="","",全车数据表!BH264)</f>
        <v>90.100000000000009</v>
      </c>
      <c r="BF263" s="246">
        <f>IF(全车数据表!BI264="","",全车数据表!BI264)</f>
        <v>52.4</v>
      </c>
      <c r="BG263" s="246">
        <f>IF(全车数据表!BJ264="","",全车数据表!BJ264)</f>
        <v>52.980000000000004</v>
      </c>
    </row>
    <row r="264" spans="1:59">
      <c r="A264" s="246">
        <f>全车数据表!A265</f>
        <v>263</v>
      </c>
      <c r="B264" s="246" t="str">
        <f>全车数据表!B265</f>
        <v>Rimac Nevera🔑</v>
      </c>
      <c r="C264" s="246" t="str">
        <f>IF(全车数据表!AQ265="","",全车数据表!AQ265)</f>
        <v>Rimac</v>
      </c>
      <c r="D264" s="248" t="str">
        <f>全车数据表!AT265</f>
        <v>c2</v>
      </c>
      <c r="E264" s="248" t="str">
        <f>全车数据表!AS265</f>
        <v>1.9</v>
      </c>
      <c r="F264" s="248" t="str">
        <f>全车数据表!C265</f>
        <v>Nevera</v>
      </c>
      <c r="G264" s="246" t="str">
        <f>全车数据表!D265</f>
        <v>S</v>
      </c>
      <c r="H264" s="246">
        <f>LEN(全车数据表!E265)</f>
        <v>6</v>
      </c>
      <c r="I264" s="246" t="str">
        <f>IF(全车数据表!H265="×",0,全车数据表!H265)</f>
        <v>🔑</v>
      </c>
      <c r="J264" s="246">
        <f>IF(全车数据表!I265="×",0,全车数据表!I265)</f>
        <v>40</v>
      </c>
      <c r="K264" s="246">
        <f>IF(全车数据表!J265="×",0,全车数据表!J265)</f>
        <v>45</v>
      </c>
      <c r="L264" s="246">
        <f>IF(全车数据表!K265="×",0,全车数据表!K265)</f>
        <v>60</v>
      </c>
      <c r="M264" s="246">
        <f>IF(全车数据表!L265="×",0,全车数据表!L265)</f>
        <v>70</v>
      </c>
      <c r="N264" s="246">
        <f>IF(全车数据表!M265="×",0,全车数据表!M265)</f>
        <v>85</v>
      </c>
      <c r="O264" s="246">
        <f>全车数据表!O265</f>
        <v>4897</v>
      </c>
      <c r="P264" s="246">
        <f>全车数据表!P265</f>
        <v>421.6</v>
      </c>
      <c r="Q264" s="246">
        <f>全车数据表!Q265</f>
        <v>87.71</v>
      </c>
      <c r="R264" s="246">
        <f>全车数据表!R265</f>
        <v>51.33</v>
      </c>
      <c r="S264" s="246">
        <f>全车数据表!S265</f>
        <v>56.51</v>
      </c>
      <c r="T264" s="246">
        <f>全车数据表!T265</f>
        <v>5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444</v>
      </c>
      <c r="AD264" s="246">
        <f>全车数据表!AX265</f>
        <v>0</v>
      </c>
      <c r="AE264" s="246">
        <f>全车数据表!AY265</f>
        <v>569</v>
      </c>
      <c r="AF264" s="246" t="str">
        <f>IF(全车数据表!AZ265="","",全车数据表!AZ265)</f>
        <v>联会赛事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 t="str">
        <f>IF(全车数据表!BZ265="","",全车数据表!BZ265)</f>
        <v/>
      </c>
      <c r="AR264" s="246" t="str">
        <f>IF(全车数据表!CA265="","",全车数据表!CA265)</f>
        <v/>
      </c>
      <c r="AS264" s="246">
        <f>IF(全车数据表!CB265="","",全车数据表!CB265)</f>
        <v>1</v>
      </c>
      <c r="AT264" s="246">
        <f>IF(全车数据表!CC265="","",全车数据表!CC265)</f>
        <v>1</v>
      </c>
      <c r="AU264" s="246">
        <f>IF(全车数据表!CD265="","",全车数据表!CD265)</f>
        <v>1</v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>c2 兔子</v>
      </c>
      <c r="BB264" s="246" t="str">
        <f>IF(全车数据表!AV265="","",全车数据表!AV265)</f>
        <v/>
      </c>
      <c r="BC264" s="246">
        <f>IF(全车数据表!BF265="","",全车数据表!BF265)</f>
        <v>5028</v>
      </c>
      <c r="BD264" s="246">
        <f>IF(全车数据表!BG265="","",全车数据表!BG265)</f>
        <v>422.6</v>
      </c>
      <c r="BE264" s="246">
        <f>IF(全车数据表!BH265="","",全车数据表!BH265)</f>
        <v>88.3</v>
      </c>
      <c r="BF264" s="246">
        <f>IF(全车数据表!BI265="","",全车数据表!BI265)</f>
        <v>52.39</v>
      </c>
      <c r="BG264" s="246">
        <f>IF(全车数据表!BJ265="","",全车数据表!BJ265)</f>
        <v>58.58</v>
      </c>
    </row>
    <row r="265" spans="1:59">
      <c r="A265" s="246">
        <f>全车数据表!A266</f>
        <v>264</v>
      </c>
      <c r="B265" s="246" t="str">
        <f>全车数据表!B266</f>
        <v>Koenigsegg Agera RS</v>
      </c>
      <c r="C265" s="246" t="str">
        <f>IF(全车数据表!AQ266="","",全车数据表!AQ266)</f>
        <v>Koenigsegg</v>
      </c>
      <c r="D265" s="248" t="str">
        <f>全车数据表!AT266</f>
        <v>agerars</v>
      </c>
      <c r="E265" s="248" t="str">
        <f>全车数据表!AS266</f>
        <v>3.7</v>
      </c>
      <c r="F265" s="248" t="str">
        <f>全车数据表!C266</f>
        <v>Agera RS</v>
      </c>
      <c r="G265" s="246" t="str">
        <f>全车数据表!D266</f>
        <v>S</v>
      </c>
      <c r="H265" s="246">
        <f>LEN(全车数据表!E266)</f>
        <v>6</v>
      </c>
      <c r="I265" s="246">
        <f>IF(全车数据表!H266="×",0,全车数据表!H266)</f>
        <v>85</v>
      </c>
      <c r="J265" s="246">
        <f>IF(全车数据表!I266="×",0,全车数据表!I266)</f>
        <v>25</v>
      </c>
      <c r="K265" s="246">
        <f>IF(全车数据表!J266="×",0,全车数据表!J266)</f>
        <v>29</v>
      </c>
      <c r="L265" s="246">
        <f>IF(全车数据表!K266="×",0,全车数据表!K266)</f>
        <v>38</v>
      </c>
      <c r="M265" s="246">
        <f>IF(全车数据表!L266="×",0,全车数据表!L266)</f>
        <v>54</v>
      </c>
      <c r="N265" s="246">
        <f>IF(全车数据表!M266="×",0,全车数据表!M266)</f>
        <v>69</v>
      </c>
      <c r="O265" s="246">
        <f>全车数据表!O266</f>
        <v>4940</v>
      </c>
      <c r="P265" s="246">
        <f>全车数据表!P266</f>
        <v>484.8</v>
      </c>
      <c r="Q265" s="246">
        <f>全车数据表!Q266</f>
        <v>79.67</v>
      </c>
      <c r="R265" s="246">
        <f>全车数据表!R266</f>
        <v>60.03</v>
      </c>
      <c r="S265" s="246">
        <f>全车数据表!S266</f>
        <v>58.86</v>
      </c>
      <c r="T265" s="246">
        <f>全车数据表!T266</f>
        <v>4.8499999999999996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510</v>
      </c>
      <c r="AD265" s="246">
        <f>全车数据表!AX266</f>
        <v>0</v>
      </c>
      <c r="AE265" s="246">
        <f>全车数据表!AY266</f>
        <v>598</v>
      </c>
      <c r="AF265" s="246" t="str">
        <f>IF(全车数据表!AZ266="","",全车数据表!AZ266)</f>
        <v>Clash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 t="str">
        <f>IF(全车数据表!BZ266="","",全车数据表!BZ266)</f>
        <v/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 t="str">
        <f>IF(全车数据表!CC266="","",全车数据表!CC266)</f>
        <v/>
      </c>
      <c r="AU265" s="246" t="str">
        <f>IF(全车数据表!CD266="","",全车数据表!CD266)</f>
        <v/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>柯尼塞格</v>
      </c>
      <c r="BB265" s="246" t="str">
        <f>IF(全车数据表!AV266="","",全车数据表!AV266)</f>
        <v/>
      </c>
      <c r="BC265" s="246">
        <f>IF(全车数据表!BF266="","",全车数据表!BF266)</f>
        <v>5072</v>
      </c>
      <c r="BD265" s="246">
        <f>IF(全车数据表!BG266="","",全车数据表!BG266)</f>
        <v>488.90000000000003</v>
      </c>
      <c r="BE265" s="246">
        <f>IF(全车数据表!BH266="","",全车数据表!BH266)</f>
        <v>80.2</v>
      </c>
      <c r="BF265" s="246">
        <f>IF(全车数据表!BI266="","",全车数据表!BI266)</f>
        <v>61.22</v>
      </c>
      <c r="BG265" s="246">
        <f>IF(全车数据表!BJ266="","",全车数据表!BJ266)</f>
        <v>60.58</v>
      </c>
    </row>
    <row r="266" spans="1:59">
      <c r="A266" s="246">
        <f>全车数据表!A267</f>
        <v>265</v>
      </c>
      <c r="B266" s="246" t="str">
        <f>全车数据表!B267</f>
        <v>SSC Tuatara🔑</v>
      </c>
      <c r="C266" s="246" t="str">
        <f>IF(全车数据表!AQ267="","",全车数据表!AQ267)</f>
        <v>SSC</v>
      </c>
      <c r="D266" s="248" t="str">
        <f>全车数据表!AT267</f>
        <v>ssc</v>
      </c>
      <c r="E266" s="248" t="str">
        <f>全车数据表!AS267</f>
        <v>2.3</v>
      </c>
      <c r="F266" s="248" t="str">
        <f>全车数据表!C267</f>
        <v>大蜥蜴</v>
      </c>
      <c r="G266" s="246" t="str">
        <f>全车数据表!D267</f>
        <v>S</v>
      </c>
      <c r="H266" s="246">
        <f>LEN(全车数据表!E267)</f>
        <v>6</v>
      </c>
      <c r="I266" s="246" t="str">
        <f>IF(全车数据表!H267="×",0,全车数据表!H267)</f>
        <v>🔑</v>
      </c>
      <c r="J266" s="246">
        <f>IF(全车数据表!I267="×",0,全车数据表!I267)</f>
        <v>40</v>
      </c>
      <c r="K266" s="246">
        <f>IF(全车数据表!J267="×",0,全车数据表!J267)</f>
        <v>45</v>
      </c>
      <c r="L266" s="246">
        <f>IF(全车数据表!K267="×",0,全车数据表!K267)</f>
        <v>60</v>
      </c>
      <c r="M266" s="246">
        <f>IF(全车数据表!L267="×",0,全车数据表!L267)</f>
        <v>70</v>
      </c>
      <c r="N266" s="246">
        <f>IF(全车数据表!M267="×",0,全车数据表!M267)</f>
        <v>85</v>
      </c>
      <c r="O266" s="246">
        <f>全车数据表!O267</f>
        <v>4969</v>
      </c>
      <c r="P266" s="246">
        <f>全车数据表!P267</f>
        <v>490.6</v>
      </c>
      <c r="Q266" s="246">
        <f>全车数据表!Q267</f>
        <v>82.51</v>
      </c>
      <c r="R266" s="246">
        <f>全车数据表!R267</f>
        <v>48.77</v>
      </c>
      <c r="S266" s="246">
        <f>全车数据表!S267</f>
        <v>62.04</v>
      </c>
      <c r="T266" s="246">
        <f>全车数据表!T267</f>
        <v>5.17</v>
      </c>
      <c r="U266" s="246">
        <f>全车数据表!AH267</f>
        <v>27726000</v>
      </c>
      <c r="V266" s="246">
        <f>全车数据表!AI267</f>
        <v>45000</v>
      </c>
      <c r="W266" s="246">
        <f>全车数据表!AO267</f>
        <v>7380000</v>
      </c>
      <c r="X266" s="246">
        <f>全车数据表!AP267</f>
        <v>35106000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516</v>
      </c>
      <c r="AD266" s="246">
        <f>全车数据表!AX267</f>
        <v>0</v>
      </c>
      <c r="AE266" s="246">
        <f>全车数据表!AY267</f>
        <v>600</v>
      </c>
      <c r="AF266" s="246" t="str">
        <f>IF(全车数据表!AZ267="","",全车数据表!AZ267)</f>
        <v>特殊赛事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>
        <f>IF(全车数据表!CC267="","",全车数据表!CC267)</f>
        <v>1</v>
      </c>
      <c r="AU266" s="246">
        <f>IF(全车数据表!CD267="","",全车数据表!CD267)</f>
        <v>1</v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大蜥蜴</v>
      </c>
      <c r="BB266" s="246" t="str">
        <f>IF(全车数据表!AV267="","",全车数据表!AV267)</f>
        <v/>
      </c>
      <c r="BC266" s="246">
        <f>IF(全车数据表!BF267="","",全车数据表!BF267)</f>
        <v>5101</v>
      </c>
      <c r="BD266" s="246">
        <f>IF(全车数据表!BG267="","",全车数据表!BG267)</f>
        <v>491.5</v>
      </c>
      <c r="BE266" s="246">
        <f>IF(全车数据表!BH267="","",全车数据表!BH267)</f>
        <v>83.35</v>
      </c>
      <c r="BF266" s="246">
        <f>IF(全车数据表!BI267="","",全车数据表!BI267)</f>
        <v>49.47</v>
      </c>
      <c r="BG266" s="246">
        <f>IF(全车数据表!BJ267="","",全车数据表!BJ267)</f>
        <v>64.59</v>
      </c>
    </row>
    <row r="267" spans="1:59">
      <c r="A267" s="246">
        <f>全车数据表!A268</f>
        <v>266</v>
      </c>
      <c r="B267" s="246" t="str">
        <f>全车数据表!B268</f>
        <v>W Motors Lykan Security</v>
      </c>
      <c r="C267" s="246" t="str">
        <f>IF(全车数据表!AQ268="","",全车数据表!AQ268)</f>
        <v>W Motors</v>
      </c>
      <c r="D267" s="248" t="str">
        <f>全车数据表!AT268</f>
        <v>lykansecurity</v>
      </c>
      <c r="E267" s="248" t="str">
        <f>全车数据表!AS268</f>
        <v>3.6</v>
      </c>
      <c r="F267" s="248" t="str">
        <f>全车数据表!C268</f>
        <v>安全狼崽</v>
      </c>
      <c r="G267" s="246" t="str">
        <f>全车数据表!D268</f>
        <v>S</v>
      </c>
      <c r="H267" s="246">
        <f>LEN(全车数据表!E268)</f>
        <v>6</v>
      </c>
      <c r="I267" s="246">
        <f>IF(全车数据表!H268="×",0,全车数据表!H268)</f>
        <v>85</v>
      </c>
      <c r="J267" s="246">
        <f>IF(全车数据表!I268="×",0,全车数据表!I268)</f>
        <v>25</v>
      </c>
      <c r="K267" s="246">
        <f>IF(全车数据表!J268="×",0,全车数据表!J268)</f>
        <v>29</v>
      </c>
      <c r="L267" s="246">
        <f>IF(全车数据表!K268="×",0,全车数据表!K268)</f>
        <v>38</v>
      </c>
      <c r="M267" s="246">
        <f>IF(全车数据表!L268="×",0,全车数据表!L268)</f>
        <v>54</v>
      </c>
      <c r="N267" s="246">
        <f>IF(全车数据表!M268="×",0,全车数据表!M268)</f>
        <v>69</v>
      </c>
      <c r="O267" s="246">
        <f>全车数据表!O268</f>
        <v>4977</v>
      </c>
      <c r="P267" s="246">
        <f>全车数据表!P268</f>
        <v>445.8</v>
      </c>
      <c r="Q267" s="246">
        <f>全车数据表!Q268</f>
        <v>86.33</v>
      </c>
      <c r="R267" s="246">
        <f>全车数据表!R268</f>
        <v>61.08</v>
      </c>
      <c r="S267" s="246">
        <f>全车数据表!S268</f>
        <v>29.38</v>
      </c>
      <c r="T267" s="246">
        <f>全车数据表!T268</f>
        <v>0</v>
      </c>
      <c r="U267" s="246">
        <f>全车数据表!AH268</f>
        <v>0</v>
      </c>
      <c r="V267" s="246">
        <f>全车数据表!AI268</f>
        <v>0</v>
      </c>
      <c r="W267" s="246" t="str">
        <f>全车数据表!AO268</f>
        <v/>
      </c>
      <c r="X267" s="246">
        <f>全车数据表!AP268</f>
        <v>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469</v>
      </c>
      <c r="AD267" s="246">
        <f>全车数据表!AX268</f>
        <v>0</v>
      </c>
      <c r="AE267" s="246">
        <f>全车数据表!AY268</f>
        <v>580</v>
      </c>
      <c r="AF267" s="246" t="str">
        <f>IF(全车数据表!AZ268="","",全车数据表!AZ268)</f>
        <v>联会赛事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 t="str">
        <f>IF(全车数据表!BZ268="","",全车数据表!BZ268)</f>
        <v/>
      </c>
      <c r="AR267" s="246" t="str">
        <f>IF(全车数据表!CA268="","",全车数据表!CA268)</f>
        <v/>
      </c>
      <c r="AS267" s="246">
        <f>IF(全车数据表!CB268="","",全车数据表!CB268)</f>
        <v>1</v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神秘组织</v>
      </c>
      <c r="BB267" s="246" t="str">
        <f>IF(全车数据表!AV268="","",全车数据表!AV268)</f>
        <v/>
      </c>
      <c r="BC267" s="246" t="str">
        <f>IF(全车数据表!BF268="","",全车数据表!BF268)</f>
        <v/>
      </c>
      <c r="BD267" s="246" t="str">
        <f>IF(全车数据表!BG268="","",全车数据表!BG268)</f>
        <v/>
      </c>
      <c r="BE267" s="246" t="str">
        <f>IF(全车数据表!BH268="","",全车数据表!BH268)</f>
        <v/>
      </c>
      <c r="BF267" s="246" t="str">
        <f>IF(全车数据表!BI268="","",全车数据表!BI268)</f>
        <v/>
      </c>
      <c r="BG267" s="246" t="str">
        <f>IF(全车数据表!BJ268="","",全车数据表!BJ268)</f>
        <v/>
      </c>
    </row>
    <row r="268" spans="1:59">
      <c r="A268" s="246">
        <f>全车数据表!A269</f>
        <v>267</v>
      </c>
      <c r="B268" s="246" t="str">
        <f>全车数据表!B269</f>
        <v>Bugatti Chiron Super Sport 300+🔑</v>
      </c>
      <c r="C268" s="246" t="str">
        <f>IF(全车数据表!AQ269="","",全车数据表!AQ269)</f>
        <v>Bugatti</v>
      </c>
      <c r="D268" s="248" t="str">
        <f>全车数据表!AT269</f>
        <v>chiron300</v>
      </c>
      <c r="E268" s="248" t="str">
        <f>全车数据表!AS269</f>
        <v>4.3</v>
      </c>
      <c r="F268" s="248" t="str">
        <f>全车数据表!C269</f>
        <v>300+</v>
      </c>
      <c r="G268" s="246" t="str">
        <f>全车数据表!D269</f>
        <v>S</v>
      </c>
      <c r="H268" s="246">
        <f>LEN(全车数据表!E269)</f>
        <v>6</v>
      </c>
      <c r="I268" s="246" t="str">
        <f>IF(全车数据表!H269="×",0,全车数据表!H269)</f>
        <v>🔑</v>
      </c>
      <c r="J268" s="246">
        <f>IF(全车数据表!I269="×",0,全车数据表!I269)</f>
        <v>40</v>
      </c>
      <c r="K268" s="246">
        <f>IF(全车数据表!J269="×",0,全车数据表!J269)</f>
        <v>45</v>
      </c>
      <c r="L268" s="246">
        <f>IF(全车数据表!K269="×",0,全车数据表!K269)</f>
        <v>60</v>
      </c>
      <c r="M268" s="246">
        <f>IF(全车数据表!L269="×",0,全车数据表!L269)</f>
        <v>70</v>
      </c>
      <c r="N268" s="246">
        <f>IF(全车数据表!M269="×",0,全车数据表!M269)</f>
        <v>85</v>
      </c>
      <c r="O268" s="246">
        <f>全车数据表!O269</f>
        <v>4983</v>
      </c>
      <c r="P268" s="246">
        <f>全车数据表!P269</f>
        <v>453.6</v>
      </c>
      <c r="Q268" s="246">
        <f>全车数据表!Q269</f>
        <v>83.27</v>
      </c>
      <c r="R268" s="246">
        <f>全车数据表!R269</f>
        <v>60.63</v>
      </c>
      <c r="S268" s="246">
        <f>全车数据表!S269</f>
        <v>41.7</v>
      </c>
      <c r="T268" s="246">
        <f>全车数据表!T269</f>
        <v>4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478</v>
      </c>
      <c r="AD268" s="246">
        <f>全车数据表!AX269</f>
        <v>0</v>
      </c>
      <c r="AE268" s="246">
        <f>全车数据表!AY269</f>
        <v>584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>
        <f>IF(全车数据表!CC269="","",全车数据表!CC269)</f>
        <v>1</v>
      </c>
      <c r="AU268" s="246" t="str">
        <f>IF(全车数据表!CD269="","",全车数据表!CD269)</f>
        <v/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布加迪 300-</v>
      </c>
      <c r="BB268" s="246" t="str">
        <f>IF(全车数据表!AV269="","",全车数据表!AV269)</f>
        <v/>
      </c>
      <c r="BC268" s="246">
        <f>IF(全车数据表!BF269="","",全车数据表!BF269)</f>
        <v>5116</v>
      </c>
      <c r="BD268" s="246">
        <f>IF(全车数据表!BG269="","",全车数据表!BG269)</f>
        <v>455.1</v>
      </c>
      <c r="BE268" s="246">
        <f>IF(全车数据表!BH269="","",全车数据表!BH269)</f>
        <v>83.8</v>
      </c>
      <c r="BF268" s="246">
        <f>IF(全车数据表!BI269="","",全车数据表!BI269)</f>
        <v>62.71</v>
      </c>
      <c r="BG268" s="246">
        <f>IF(全车数据表!BJ269="","",全车数据表!BJ269)</f>
        <v>43.540000000000006</v>
      </c>
    </row>
    <row r="269" spans="1:59">
      <c r="A269" s="246">
        <f>全车数据表!A270</f>
        <v>268</v>
      </c>
      <c r="B269" s="246" t="str">
        <f>全车数据表!B270</f>
        <v>Koenigsegg CCXR🔑</v>
      </c>
      <c r="C269" s="246" t="str">
        <f>IF(全车数据表!AQ270="","",全车数据表!AQ270)</f>
        <v>Koenigsegg</v>
      </c>
      <c r="D269" s="248" t="str">
        <f>全车数据表!AT270</f>
        <v>ccxr</v>
      </c>
      <c r="E269" s="248" t="str">
        <f>全车数据表!AS270</f>
        <v>4.0</v>
      </c>
      <c r="F269" s="248" t="str">
        <f>全车数据表!C270</f>
        <v>CCXR</v>
      </c>
      <c r="G269" s="246" t="str">
        <f>全车数据表!D270</f>
        <v>S</v>
      </c>
      <c r="H269" s="246">
        <f>LEN(全车数据表!E270)</f>
        <v>6</v>
      </c>
      <c r="I269" s="246" t="str">
        <f>IF(全车数据表!H270="×",0,全车数据表!H270)</f>
        <v>🔑</v>
      </c>
      <c r="J269" s="246">
        <f>IF(全车数据表!I270="×",0,全车数据表!I270)</f>
        <v>40</v>
      </c>
      <c r="K269" s="246">
        <f>IF(全车数据表!J270="×",0,全车数据表!J270)</f>
        <v>45</v>
      </c>
      <c r="L269" s="246">
        <f>IF(全车数据表!K270="×",0,全车数据表!K270)</f>
        <v>60</v>
      </c>
      <c r="M269" s="246">
        <f>IF(全车数据表!L270="×",0,全车数据表!L270)</f>
        <v>70</v>
      </c>
      <c r="N269" s="246">
        <f>IF(全车数据表!M270="×",0,全车数据表!M270)</f>
        <v>85</v>
      </c>
      <c r="O269" s="246">
        <f>全车数据表!O270</f>
        <v>4998</v>
      </c>
      <c r="P269" s="246">
        <f>全车数据表!P270</f>
        <v>412.2</v>
      </c>
      <c r="Q269" s="246">
        <f>全车数据表!Q270</f>
        <v>79.400000000000006</v>
      </c>
      <c r="R269" s="246">
        <f>全车数据表!R270</f>
        <v>79.09</v>
      </c>
      <c r="S269" s="246">
        <f>全车数据表!S270</f>
        <v>71.510000000000005</v>
      </c>
      <c r="T269" s="246">
        <f>全车数据表!T270</f>
        <v>6.4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432</v>
      </c>
      <c r="AD269" s="246">
        <f>全车数据表!AX270</f>
        <v>0</v>
      </c>
      <c r="AE269" s="246">
        <f>全车数据表!AY270</f>
        <v>563</v>
      </c>
      <c r="AF269" s="246" t="str">
        <f>IF(全车数据表!AZ270="","",全车数据表!AZ270)</f>
        <v>特殊赛事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>
        <f>IF(全车数据表!BZ270="","",全车数据表!BZ270)</f>
        <v>1</v>
      </c>
      <c r="AR269" s="246" t="str">
        <f>IF(全车数据表!CA270="","",全车数据表!CA270)</f>
        <v/>
      </c>
      <c r="AS269" s="246" t="str">
        <f>IF(全车数据表!CB270="","",全车数据表!CB270)</f>
        <v/>
      </c>
      <c r="AT269" s="246">
        <f>IF(全车数据表!CC270="","",全车数据表!CC270)</f>
        <v>1</v>
      </c>
      <c r="AU269" s="246" t="str">
        <f>IF(全车数据表!CD270="","",全车数据表!CD270)</f>
        <v/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>柯尼塞格</v>
      </c>
      <c r="BB269" s="246" t="str">
        <f>IF(全车数据表!AV270="","",全车数据表!AV270)</f>
        <v/>
      </c>
      <c r="BC269" s="246">
        <f>IF(全车数据表!BF270="","",全车数据表!BF270)</f>
        <v>5131</v>
      </c>
      <c r="BD269" s="246">
        <f>IF(全车数据表!BG270="","",全车数据表!BG270)</f>
        <v>413.5</v>
      </c>
      <c r="BE269" s="246">
        <f>IF(全车数据表!BH270="","",全车数据表!BH270)</f>
        <v>80.2</v>
      </c>
      <c r="BF269" s="246">
        <f>IF(全车数据表!BI270="","",全车数据表!BI270)</f>
        <v>81.540000000000006</v>
      </c>
      <c r="BG269" s="246">
        <f>IF(全车数据表!BJ270="","",全车数据表!BJ270)</f>
        <v>73.47</v>
      </c>
    </row>
    <row r="270" spans="1:59">
      <c r="A270" s="246">
        <f>全车数据表!A271</f>
        <v>269</v>
      </c>
      <c r="B270" s="246" t="str">
        <f>全车数据表!B271</f>
        <v>Bugatti LA Voiture Noire🔑</v>
      </c>
      <c r="C270" s="246" t="str">
        <f>IF(全车数据表!AQ271="","",全车数据表!AQ271)</f>
        <v>Bugatti</v>
      </c>
      <c r="D270" s="248" t="str">
        <f>全车数据表!AT271</f>
        <v>lvn</v>
      </c>
      <c r="E270" s="248" t="str">
        <f>全车数据表!AS271</f>
        <v>2.6</v>
      </c>
      <c r="F270" s="248" t="str">
        <f>全车数据表!C271</f>
        <v>黑龙</v>
      </c>
      <c r="G270" s="246" t="str">
        <f>全车数据表!D271</f>
        <v>S</v>
      </c>
      <c r="H270" s="246">
        <f>LEN(全车数据表!E271)</f>
        <v>6</v>
      </c>
      <c r="I270" s="246" t="str">
        <f>IF(全车数据表!H271="×",0,全车数据表!H271)</f>
        <v>🔑</v>
      </c>
      <c r="J270" s="246">
        <f>IF(全车数据表!I271="×",0,全车数据表!I271)</f>
        <v>40</v>
      </c>
      <c r="K270" s="246">
        <f>IF(全车数据表!J271="×",0,全车数据表!J271)</f>
        <v>45</v>
      </c>
      <c r="L270" s="246">
        <f>IF(全车数据表!K271="×",0,全车数据表!K271)</f>
        <v>60</v>
      </c>
      <c r="M270" s="246">
        <f>IF(全车数据表!L271="×",0,全车数据表!L271)</f>
        <v>70</v>
      </c>
      <c r="N270" s="246">
        <f>IF(全车数据表!M271="×",0,全车数据表!M271)</f>
        <v>85</v>
      </c>
      <c r="O270" s="246">
        <f>全车数据表!O271</f>
        <v>5041</v>
      </c>
      <c r="P270" s="246">
        <f>全车数据表!P271</f>
        <v>443.4</v>
      </c>
      <c r="Q270" s="246">
        <f>全车数据表!Q271</f>
        <v>84.89</v>
      </c>
      <c r="R270" s="246">
        <f>全车数据表!R271</f>
        <v>54.63</v>
      </c>
      <c r="S270" s="246">
        <f>全车数据表!S271</f>
        <v>63.79</v>
      </c>
      <c r="T270" s="246">
        <f>全车数据表!T271</f>
        <v>0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467</v>
      </c>
      <c r="AD270" s="246">
        <f>全车数据表!AX271</f>
        <v>0</v>
      </c>
      <c r="AE270" s="246">
        <f>全车数据表!AY271</f>
        <v>579</v>
      </c>
      <c r="AF270" s="246" t="str">
        <f>IF(全车数据表!AZ271="","",全车数据表!AZ271)</f>
        <v>联会赛事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 t="str">
        <f>IF(全车数据表!BZ271="","",全车数据表!BZ271)</f>
        <v/>
      </c>
      <c r="AR270" s="246" t="str">
        <f>IF(全车数据表!CA271="","",全车数据表!CA271)</f>
        <v/>
      </c>
      <c r="AS270" s="246">
        <f>IF(全车数据表!CB271="","",全车数据表!CB271)</f>
        <v>1</v>
      </c>
      <c r="AT270" s="246">
        <f>IF(全车数据表!CC271="","",全车数据表!CC271)</f>
        <v>1</v>
      </c>
      <c r="AU270" s="246">
        <f>IF(全车数据表!CD271="","",全车数据表!CD271)</f>
        <v>1</v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>黑龙 lvn</v>
      </c>
      <c r="BB270" s="246" t="str">
        <f>IF(全车数据表!AV271="","",全车数据表!AV271)</f>
        <v/>
      </c>
      <c r="BC270" s="246" t="str">
        <f>IF(全车数据表!BF271="","",全车数据表!BF271)</f>
        <v/>
      </c>
      <c r="BD270" s="246" t="str">
        <f>IF(全车数据表!BG271="","",全车数据表!BG271)</f>
        <v/>
      </c>
      <c r="BE270" s="246" t="str">
        <f>IF(全车数据表!BH271="","",全车数据表!BH271)</f>
        <v/>
      </c>
      <c r="BF270" s="246" t="str">
        <f>IF(全车数据表!BI271="","",全车数据表!BI271)</f>
        <v/>
      </c>
      <c r="BG270" s="246" t="str">
        <f>IF(全车数据表!BJ271="","",全车数据表!BJ271)</f>
        <v/>
      </c>
    </row>
    <row r="271" spans="1:59">
      <c r="A271" s="246">
        <f>全车数据表!A272</f>
        <v>270</v>
      </c>
      <c r="B271" s="246" t="str">
        <f>全车数据表!B272</f>
        <v>Czinger 21C</v>
      </c>
      <c r="C271" s="246" t="str">
        <f>IF(全车数据表!AQ272="","",全车数据表!AQ272)</f>
        <v>Czinger</v>
      </c>
      <c r="D271" s="248" t="str">
        <f>全车数据表!AT272</f>
        <v>21c</v>
      </c>
      <c r="E271" s="248" t="str">
        <f>全车数据表!AS272</f>
        <v>24.1</v>
      </c>
      <c r="F271" s="248" t="str">
        <f>全车数据表!C272</f>
        <v>21C</v>
      </c>
      <c r="G271" s="246" t="str">
        <f>全车数据表!D272</f>
        <v>S</v>
      </c>
      <c r="H271" s="246">
        <f>LEN(全车数据表!E272)</f>
        <v>6</v>
      </c>
      <c r="I271" s="246">
        <f>IF(全车数据表!H272="×",0,全车数据表!H272)</f>
        <v>85</v>
      </c>
      <c r="J271" s="246">
        <f>IF(全车数据表!I272="×",0,全车数据表!I272)</f>
        <v>25</v>
      </c>
      <c r="K271" s="246">
        <f>IF(全车数据表!J272="×",0,全车数据表!J272)</f>
        <v>29</v>
      </c>
      <c r="L271" s="246">
        <f>IF(全车数据表!K272="×",0,全车数据表!K272)</f>
        <v>38</v>
      </c>
      <c r="M271" s="246">
        <f>IF(全车数据表!L272="×",0,全车数据表!L272)</f>
        <v>54</v>
      </c>
      <c r="N271" s="246">
        <f>IF(全车数据表!M272="×",0,全车数据表!M272)</f>
        <v>69</v>
      </c>
      <c r="O271" s="246">
        <f>全车数据表!O272</f>
        <v>5059</v>
      </c>
      <c r="P271" s="246">
        <f>全车数据表!P272</f>
        <v>423.4</v>
      </c>
      <c r="Q271" s="246">
        <f>全车数据表!Q272</f>
        <v>89.07</v>
      </c>
      <c r="R271" s="246">
        <f>全车数据表!R272</f>
        <v>49.38</v>
      </c>
      <c r="S271" s="246">
        <f>全车数据表!S272</f>
        <v>51.51</v>
      </c>
      <c r="T271" s="246">
        <f>全车数据表!T272</f>
        <v>0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0</v>
      </c>
      <c r="AD271" s="246">
        <f>全车数据表!AX272</f>
        <v>0</v>
      </c>
      <c r="AE271" s="246">
        <f>全车数据表!AY272</f>
        <v>0</v>
      </c>
      <c r="AF271" s="246" t="str">
        <f>IF(全车数据表!AZ272="","",全车数据表!AZ272)</f>
        <v>特殊赛事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>
        <f>IF(全车数据表!BZ272="","",全车数据表!BZ272)</f>
        <v>1</v>
      </c>
      <c r="AR271" s="246" t="str">
        <f>IF(全车数据表!CA272="","",全车数据表!CA272)</f>
        <v/>
      </c>
      <c r="AS271" s="246" t="str">
        <f>IF(全车数据表!CB272="","",全车数据表!CB272)</f>
        <v/>
      </c>
      <c r="AT271" s="246" t="str">
        <f>IF(全车数据表!CC272="","",全车数据表!CC272)</f>
        <v/>
      </c>
      <c r="AU271" s="246" t="str">
        <f>IF(全车数据表!CD272="","",全车数据表!CD272)</f>
        <v/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/>
      </c>
      <c r="BB271" s="246" t="str">
        <f>IF(全车数据表!AV272="","",全车数据表!AV272)</f>
        <v/>
      </c>
      <c r="BC271" s="246">
        <f>IF(全车数据表!BF272="","",全车数据表!BF272)</f>
        <v>5193</v>
      </c>
      <c r="BD271" s="246">
        <f>IF(全车数据表!BG272="","",全车数据表!BG272)</f>
        <v>425.2</v>
      </c>
      <c r="BE271" s="246">
        <f>IF(全车数据表!BH272="","",全车数据表!BH272)</f>
        <v>89.649999999999991</v>
      </c>
      <c r="BF271" s="246">
        <f>IF(全车数据表!BI272="","",全车数据表!BI272)</f>
        <v>50.46</v>
      </c>
      <c r="BG271" s="246">
        <f>IF(全车数据表!BJ272="","",全车数据表!BJ272)</f>
        <v>53.69</v>
      </c>
    </row>
    <row r="272" spans="1:59">
      <c r="A272" s="246">
        <f>全车数据表!A273</f>
        <v>271</v>
      </c>
      <c r="B272" s="246" t="str">
        <f>全车数据表!B273</f>
        <v>Deus Vayanne🔑</v>
      </c>
      <c r="C272" s="246" t="str">
        <f>IF(全车数据表!AQ273="","",全车数据表!AQ273)</f>
        <v>Deus</v>
      </c>
      <c r="D272" s="248" t="str">
        <f>全车数据表!AT273</f>
        <v>vayanne</v>
      </c>
      <c r="E272" s="248" t="str">
        <f>全车数据表!AS273</f>
        <v>4.3</v>
      </c>
      <c r="F272" s="248" t="str">
        <f>全车数据表!C273</f>
        <v>Vayanne</v>
      </c>
      <c r="G272" s="246" t="str">
        <f>全车数据表!D273</f>
        <v>S</v>
      </c>
      <c r="H272" s="246">
        <f>LEN(全车数据表!E273)</f>
        <v>6</v>
      </c>
      <c r="I272" s="246" t="str">
        <f>IF(全车数据表!H273="×",0,全车数据表!H273)</f>
        <v>🔑</v>
      </c>
      <c r="J272" s="246">
        <f>IF(全车数据表!I273="×",0,全车数据表!I273)</f>
        <v>40</v>
      </c>
      <c r="K272" s="246">
        <f>IF(全车数据表!J273="×",0,全车数据表!J273)</f>
        <v>45</v>
      </c>
      <c r="L272" s="246">
        <f>IF(全车数据表!K273="×",0,全车数据表!K273)</f>
        <v>60</v>
      </c>
      <c r="M272" s="246">
        <f>IF(全车数据表!L273="×",0,全车数据表!L273)</f>
        <v>70</v>
      </c>
      <c r="N272" s="246">
        <f>IF(全车数据表!M273="×",0,全车数据表!M273)</f>
        <v>85</v>
      </c>
      <c r="O272" s="246">
        <f>全车数据表!O273</f>
        <v>5082</v>
      </c>
      <c r="P272" s="246">
        <f>全车数据表!P273</f>
        <v>438.7</v>
      </c>
      <c r="Q272" s="246">
        <f>全车数据表!Q273</f>
        <v>86.55</v>
      </c>
      <c r="R272" s="246">
        <f>全车数据表!R273</f>
        <v>47.61</v>
      </c>
      <c r="S272" s="246">
        <f>全车数据表!S273</f>
        <v>47.08</v>
      </c>
      <c r="T272" s="246">
        <f>全车数据表!T273</f>
        <v>4.3499999999999996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462</v>
      </c>
      <c r="AD272" s="246">
        <f>全车数据表!AX273</f>
        <v>0</v>
      </c>
      <c r="AE272" s="246">
        <f>全车数据表!AY273</f>
        <v>577</v>
      </c>
      <c r="AF272" s="246" t="str">
        <f>IF(全车数据表!AZ273="","",全车数据表!AZ273)</f>
        <v>特殊赛事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>
        <f>IF(全车数据表!CC273="","",全车数据表!CC273)</f>
        <v>1</v>
      </c>
      <c r="AU272" s="246" t="str">
        <f>IF(全车数据表!CD273="","",全车数据表!CD273)</f>
        <v/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冬王</v>
      </c>
      <c r="BB272" s="246" t="str">
        <f>IF(全车数据表!AV273="","",全车数据表!AV273)</f>
        <v/>
      </c>
      <c r="BC272" s="246">
        <f>IF(全车数据表!BF273="","",全车数据表!BF273)</f>
        <v>5217</v>
      </c>
      <c r="BD272" s="246">
        <f>IF(全车数据表!BG273="","",全车数据表!BG273)</f>
        <v>440.8</v>
      </c>
      <c r="BE272" s="246">
        <f>IF(全车数据表!BH273="","",全车数据表!BH273)</f>
        <v>86.95</v>
      </c>
      <c r="BF272" s="246">
        <f>IF(全车数据表!BI273="","",全车数据表!BI273)</f>
        <v>48.769999999999996</v>
      </c>
      <c r="BG272" s="246">
        <f>IF(全车数据表!BJ273="","",全车数据表!BJ273)</f>
        <v>49.96</v>
      </c>
    </row>
    <row r="273" spans="1:59">
      <c r="A273" s="246">
        <f>全车数据表!A274</f>
        <v>272</v>
      </c>
      <c r="B273" s="246" t="str">
        <f>全车数据表!B274</f>
        <v>Koenigsegg Gemera🔑</v>
      </c>
      <c r="C273" s="246" t="str">
        <f>IF(全车数据表!AQ274="","",全车数据表!AQ274)</f>
        <v>Koenigsegg</v>
      </c>
      <c r="D273" s="248" t="str">
        <f>全车数据表!AT274</f>
        <v>gemera</v>
      </c>
      <c r="E273" s="248" t="str">
        <f>全车数据表!AS274</f>
        <v>3.2</v>
      </c>
      <c r="F273" s="248" t="str">
        <f>全车数据表!C274</f>
        <v>Gemera</v>
      </c>
      <c r="G273" s="246" t="str">
        <f>全车数据表!D274</f>
        <v>S</v>
      </c>
      <c r="H273" s="246">
        <f>LEN(全车数据表!E274)</f>
        <v>6</v>
      </c>
      <c r="I273" s="246" t="str">
        <f>IF(全车数据表!H274="×",0,全车数据表!H274)</f>
        <v>🔑</v>
      </c>
      <c r="J273" s="246">
        <f>IF(全车数据表!I274="×",0,全车数据表!I274)</f>
        <v>40</v>
      </c>
      <c r="K273" s="246">
        <f>IF(全车数据表!J274="×",0,全车数据表!J274)</f>
        <v>45</v>
      </c>
      <c r="L273" s="246">
        <f>IF(全车数据表!K274="×",0,全车数据表!K274)</f>
        <v>60</v>
      </c>
      <c r="M273" s="246">
        <f>IF(全车数据表!L274="×",0,全车数据表!L274)</f>
        <v>70</v>
      </c>
      <c r="N273" s="246">
        <f>IF(全车数据表!M274="×",0,全车数据表!M274)</f>
        <v>85</v>
      </c>
      <c r="O273" s="246">
        <f>全车数据表!O274</f>
        <v>5085</v>
      </c>
      <c r="P273" s="246">
        <f>全车数据表!P274</f>
        <v>413.1</v>
      </c>
      <c r="Q273" s="246">
        <f>全车数据表!Q274</f>
        <v>88.58</v>
      </c>
      <c r="R273" s="246">
        <f>全车数据表!R274</f>
        <v>66.06</v>
      </c>
      <c r="S273" s="246">
        <f>全车数据表!S274</f>
        <v>48.36</v>
      </c>
      <c r="T273" s="246">
        <f>全车数据表!T274</f>
        <v>4.4000000000000004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433</v>
      </c>
      <c r="AD273" s="246">
        <f>全车数据表!AX274</f>
        <v>0</v>
      </c>
      <c r="AE273" s="246">
        <f>全车数据表!AY274</f>
        <v>564</v>
      </c>
      <c r="AF273" s="246" t="str">
        <f>IF(全车数据表!AZ274="","",全车数据表!AZ274)</f>
        <v>联会赛事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 t="str">
        <f>IF(全车数据表!BZ274="","",全车数据表!BZ274)</f>
        <v/>
      </c>
      <c r="AR273" s="246" t="str">
        <f>IF(全车数据表!CA274="","",全车数据表!CA274)</f>
        <v/>
      </c>
      <c r="AS273" s="246">
        <f>IF(全车数据表!CB274="","",全车数据表!CB274)</f>
        <v>1</v>
      </c>
      <c r="AT273" s="246">
        <f>IF(全车数据表!CC274="","",全车数据表!CC274)</f>
        <v>1</v>
      </c>
      <c r="AU273" s="246">
        <f>IF(全车数据表!CD274="","",全车数据表!CD274)</f>
        <v>1</v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柯尼塞格 哥 杰弟</v>
      </c>
      <c r="BB273" s="246" t="str">
        <f>IF(全车数据表!AV274="","",全车数据表!AV274)</f>
        <v/>
      </c>
      <c r="BC273" s="246">
        <f>IF(全车数据表!BF274="","",全车数据表!BF274)</f>
        <v>5220</v>
      </c>
      <c r="BD273" s="246">
        <f>IF(全车数据表!BG274="","",全车数据表!BG274)</f>
        <v>414.5</v>
      </c>
      <c r="BE273" s="246">
        <f>IF(全车数据表!BH274="","",全车数据表!BH274)</f>
        <v>89.2</v>
      </c>
      <c r="BF273" s="246">
        <f>IF(全车数据表!BI274="","",全车数据表!BI274)</f>
        <v>67.820000000000007</v>
      </c>
      <c r="BG273" s="246">
        <f>IF(全车数据表!BJ274="","",全车数据表!BJ274)</f>
        <v>50.49</v>
      </c>
    </row>
    <row r="274" spans="1:59">
      <c r="A274" s="246">
        <f>全车数据表!A275</f>
        <v>273</v>
      </c>
      <c r="B274" s="246" t="str">
        <f>全车数据表!B275</f>
        <v>Zenvo Aurora Tur</v>
      </c>
      <c r="C274" s="246" t="str">
        <f>IF(全车数据表!AQ275="","",全车数据表!AQ275)</f>
        <v>Zenvo</v>
      </c>
      <c r="D274" s="248" t="str">
        <f>全车数据表!AT275</f>
        <v>tur</v>
      </c>
      <c r="E274" s="248" t="str">
        <f>全车数据表!AS275</f>
        <v>4.6</v>
      </c>
      <c r="F274" s="248" t="str">
        <f>全车数据表!C275</f>
        <v>Tur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5100</v>
      </c>
      <c r="P274" s="246">
        <f>全车数据表!P275</f>
        <v>467.5</v>
      </c>
      <c r="Q274" s="246">
        <f>全车数据表!Q275</f>
        <v>81.73</v>
      </c>
      <c r="R274" s="246">
        <f>全车数据表!R275</f>
        <v>56.53</v>
      </c>
      <c r="S274" s="246">
        <f>全车数据表!S275</f>
        <v>42.65</v>
      </c>
      <c r="T274" s="246">
        <f>全车数据表!T275</f>
        <v>0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0</v>
      </c>
      <c r="AD274" s="246">
        <f>全车数据表!AX275</f>
        <v>0</v>
      </c>
      <c r="AE274" s="246">
        <f>全车数据表!AY275</f>
        <v>0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 t="str">
        <f>IF(全车数据表!CD275="","",全车数据表!CD275)</f>
        <v/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极光</v>
      </c>
      <c r="BB274" s="246" t="str">
        <f>IF(全车数据表!AV275="","",全车数据表!AV275)</f>
        <v/>
      </c>
      <c r="BC274" s="246">
        <f>IF(全车数据表!BF275="","",全车数据表!BF275)</f>
        <v>5235</v>
      </c>
      <c r="BD274" s="246">
        <f>IF(全车数据表!BG275="","",全车数据表!BG275)</f>
        <v>469.4</v>
      </c>
      <c r="BE274" s="246">
        <f>IF(全车数据表!BH275="","",全车数据表!BH275)</f>
        <v>82</v>
      </c>
      <c r="BF274" s="246">
        <f>IF(全车数据表!BI275="","",全车数据表!BI275)</f>
        <v>57.02</v>
      </c>
      <c r="BG274" s="246">
        <f>IF(全车数据表!BJ275="","",全车数据表!BJ275)</f>
        <v>44.31</v>
      </c>
    </row>
    <row r="275" spans="1:59">
      <c r="A275" s="246">
        <f>全车数据表!A276</f>
        <v>274</v>
      </c>
      <c r="B275" s="246" t="str">
        <f>全车数据表!B276</f>
        <v>Hennessey Venom F5</v>
      </c>
      <c r="C275" s="246" t="str">
        <f>IF(全车数据表!AQ276="","",全车数据表!AQ276)</f>
        <v>Hennessey</v>
      </c>
      <c r="D275" s="248" t="str">
        <f>全车数据表!AT276</f>
        <v>f5</v>
      </c>
      <c r="E275" s="248" t="str">
        <f>全车数据表!AS276</f>
        <v>3.0</v>
      </c>
      <c r="F275" s="248" t="str">
        <f>全车数据表!C276</f>
        <v>毒液F5</v>
      </c>
      <c r="G275" s="246" t="str">
        <f>全车数据表!D276</f>
        <v>S</v>
      </c>
      <c r="H275" s="246">
        <f>LEN(全车数据表!E276)</f>
        <v>6</v>
      </c>
      <c r="I275" s="246">
        <f>IF(全车数据表!H276="×",0,全车数据表!H276)</f>
        <v>85</v>
      </c>
      <c r="J275" s="246">
        <f>IF(全车数据表!I276="×",0,全车数据表!I276)</f>
        <v>25</v>
      </c>
      <c r="K275" s="246">
        <f>IF(全车数据表!J276="×",0,全车数据表!J276)</f>
        <v>29</v>
      </c>
      <c r="L275" s="246">
        <f>IF(全车数据表!K276="×",0,全车数据表!K276)</f>
        <v>38</v>
      </c>
      <c r="M275" s="246">
        <f>IF(全车数据表!L276="×",0,全车数据表!L276)</f>
        <v>54</v>
      </c>
      <c r="N275" s="246">
        <f>IF(全车数据表!M276="×",0,全车数据表!M276)</f>
        <v>69</v>
      </c>
      <c r="O275" s="246">
        <f>全车数据表!O276</f>
        <v>5114</v>
      </c>
      <c r="P275" s="246">
        <f>全车数据表!P276</f>
        <v>512.29999999999995</v>
      </c>
      <c r="Q275" s="246">
        <f>全车数据表!Q276</f>
        <v>80.66</v>
      </c>
      <c r="R275" s="246">
        <f>全车数据表!R276</f>
        <v>49.07</v>
      </c>
      <c r="S275" s="246">
        <f>全车数据表!S276</f>
        <v>45.61</v>
      </c>
      <c r="T275" s="246">
        <f>全车数据表!T276</f>
        <v>4.3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538</v>
      </c>
      <c r="AD275" s="246">
        <f>全车数据表!AX276</f>
        <v>0</v>
      </c>
      <c r="AE275" s="246">
        <f>全车数据表!AY276</f>
        <v>600</v>
      </c>
      <c r="AF275" s="246" t="str">
        <f>IF(全车数据表!AZ276="","",全车数据表!AZ276)</f>
        <v>特殊赛事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>
        <f>IF(全车数据表!BZ276="","",全车数据表!BZ276)</f>
        <v>1</v>
      </c>
      <c r="AR275" s="246" t="str">
        <f>IF(全车数据表!CA276="","",全车数据表!CA276)</f>
        <v/>
      </c>
      <c r="AS275" s="246" t="str">
        <f>IF(全车数据表!CB276="","",全车数据表!CB276)</f>
        <v/>
      </c>
      <c r="AT275" s="246" t="str">
        <f>IF(全车数据表!CC276="","",全车数据表!CC276)</f>
        <v/>
      </c>
      <c r="AU275" s="246">
        <f>IF(全车数据表!CD276="","",全车数据表!CD276)</f>
        <v>1</v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>无顶</v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>轩尼诗 毒液</v>
      </c>
      <c r="BB275" s="246" t="str">
        <f>IF(全车数据表!AV276="","",全车数据表!AV276)</f>
        <v/>
      </c>
      <c r="BC275" s="246">
        <f>IF(全车数据表!BF276="","",全车数据表!BF276)</f>
        <v>5249</v>
      </c>
      <c r="BD275" s="246">
        <f>IF(全车数据表!BG276="","",全车数据表!BG276)</f>
        <v>513.59999999999991</v>
      </c>
      <c r="BE275" s="246">
        <f>IF(全车数据表!BH276="","",全车数据表!BH276)</f>
        <v>81.099999999999994</v>
      </c>
      <c r="BF275" s="246">
        <f>IF(全车数据表!BI276="","",全车数据表!BI276)</f>
        <v>49.87</v>
      </c>
      <c r="BG275" s="246">
        <f>IF(全车数据表!BJ276="","",全车数据表!BJ276)</f>
        <v>47.97</v>
      </c>
    </row>
    <row r="276" spans="1:59">
      <c r="A276" s="246">
        <f>全车数据表!A277</f>
        <v>275</v>
      </c>
      <c r="B276" s="246" t="str">
        <f>全车数据表!B277</f>
        <v>Koenigsegg CC850🔑</v>
      </c>
      <c r="C276" s="246" t="str">
        <f>IF(全车数据表!AQ277="","",全车数据表!AQ277)</f>
        <v>Koenigsegg</v>
      </c>
      <c r="D276" s="248" t="str">
        <f>全车数据表!AT277</f>
        <v>cc850</v>
      </c>
      <c r="E276" s="248" t="str">
        <f>全车数据表!AS277</f>
        <v>4.2</v>
      </c>
      <c r="F276" s="248" t="str">
        <f>全车数据表!C277</f>
        <v>CC850</v>
      </c>
      <c r="G276" s="246" t="str">
        <f>全车数据表!D277</f>
        <v>S</v>
      </c>
      <c r="H276" s="246">
        <f>LEN(全车数据表!E277)</f>
        <v>6</v>
      </c>
      <c r="I276" s="246" t="str">
        <f>IF(全车数据表!H277="×",0,全车数据表!H277)</f>
        <v>🔑</v>
      </c>
      <c r="J276" s="246">
        <f>IF(全车数据表!I277="×",0,全车数据表!I277)</f>
        <v>40</v>
      </c>
      <c r="K276" s="246">
        <f>IF(全车数据表!J277="×",0,全车数据表!J277)</f>
        <v>45</v>
      </c>
      <c r="L276" s="246">
        <f>IF(全车数据表!K277="×",0,全车数据表!K277)</f>
        <v>60</v>
      </c>
      <c r="M276" s="246">
        <f>IF(全车数据表!L277="×",0,全车数据表!L277)</f>
        <v>70</v>
      </c>
      <c r="N276" s="246">
        <f>IF(全车数据表!M277="×",0,全车数据表!M277)</f>
        <v>85</v>
      </c>
      <c r="O276" s="246">
        <f>全车数据表!O277</f>
        <v>5145</v>
      </c>
      <c r="P276" s="246">
        <f>全车数据表!P277</f>
        <v>478.3</v>
      </c>
      <c r="Q276" s="246">
        <f>全车数据表!Q277</f>
        <v>82.37</v>
      </c>
      <c r="R276" s="246">
        <f>全车数据表!R277</f>
        <v>54.39</v>
      </c>
      <c r="S276" s="246">
        <f>全车数据表!S277</f>
        <v>40.57</v>
      </c>
      <c r="T276" s="246">
        <f>全车数据表!T277</f>
        <v>3.9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503</v>
      </c>
      <c r="AD276" s="246">
        <f>全车数据表!AX277</f>
        <v>0</v>
      </c>
      <c r="AE276" s="246">
        <f>全车数据表!AY277</f>
        <v>595</v>
      </c>
      <c r="AF276" s="246" t="str">
        <f>IF(全车数据表!AZ277="","",全车数据表!AZ277)</f>
        <v>联会赛事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>
        <f>IF(全车数据表!CB277="","",全车数据表!CB277)</f>
        <v>1</v>
      </c>
      <c r="AT276" s="246">
        <f>IF(全车数据表!CC277="","",全车数据表!CC277)</f>
        <v>1</v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>柯尼塞格 哥 杰弟</v>
      </c>
      <c r="BB276" s="246" t="str">
        <f>IF(全车数据表!AV277="","",全车数据表!AV277)</f>
        <v/>
      </c>
      <c r="BC276" s="246" t="str">
        <f>IF(全车数据表!BF277="","",全车数据表!BF277)</f>
        <v/>
      </c>
      <c r="BD276" s="246" t="str">
        <f>IF(全车数据表!BG277="","",全车数据表!BG277)</f>
        <v/>
      </c>
      <c r="BE276" s="246" t="str">
        <f>IF(全车数据表!BH277="","",全车数据表!BH277)</f>
        <v/>
      </c>
      <c r="BF276" s="246" t="str">
        <f>IF(全车数据表!BI277="","",全车数据表!BI277)</f>
        <v/>
      </c>
      <c r="BG276" s="246" t="str">
        <f>IF(全车数据表!BJ277="","",全车数据表!BJ277)</f>
        <v/>
      </c>
    </row>
    <row r="277" spans="1:59">
      <c r="A277" s="246">
        <f>全车数据表!A278</f>
        <v>276</v>
      </c>
      <c r="B277" s="246" t="str">
        <f>全车数据表!B278</f>
        <v>Bugatti Chiron Security [估算]</v>
      </c>
      <c r="C277" s="246" t="str">
        <f>IF(全车数据表!AQ278="","",全车数据表!AQ278)</f>
        <v>Bugatti</v>
      </c>
      <c r="D277" s="248" t="str">
        <f>全车数据表!AT278</f>
        <v>chironsecurity</v>
      </c>
      <c r="E277" s="248" t="str">
        <f>全车数据表!AS278</f>
        <v>24.0</v>
      </c>
      <c r="F277" s="248" t="str">
        <f>全车数据表!C278</f>
        <v>安保肥龙</v>
      </c>
      <c r="G277" s="246" t="str">
        <f>全车数据表!D278</f>
        <v>S</v>
      </c>
      <c r="H277" s="246">
        <f>LEN(全车数据表!E278)</f>
        <v>6</v>
      </c>
      <c r="I277" s="246">
        <f>IF(全车数据表!H278="×",0,全车数据表!H278)</f>
        <v>85</v>
      </c>
      <c r="J277" s="246">
        <f>IF(全车数据表!I278="×",0,全车数据表!I278)</f>
        <v>25</v>
      </c>
      <c r="K277" s="246">
        <f>IF(全车数据表!J278="×",0,全车数据表!J278)</f>
        <v>29</v>
      </c>
      <c r="L277" s="246">
        <f>IF(全车数据表!K278="×",0,全车数据表!K278)</f>
        <v>38</v>
      </c>
      <c r="M277" s="246">
        <f>IF(全车数据表!L278="×",0,全车数据表!L278)</f>
        <v>54</v>
      </c>
      <c r="N277" s="246">
        <f>IF(全车数据表!M278="×",0,全车数据表!M278)</f>
        <v>69</v>
      </c>
      <c r="O277" s="246">
        <f>全车数据表!O278</f>
        <v>5189</v>
      </c>
      <c r="P277" s="246">
        <f>全车数据表!P278</f>
        <v>495.5</v>
      </c>
      <c r="Q277" s="246">
        <f>全车数据表!Q278</f>
        <v>83.98</v>
      </c>
      <c r="R277" s="246">
        <f>全车数据表!R278</f>
        <v>55.93</v>
      </c>
      <c r="S277" s="246">
        <f>全车数据表!S278</f>
        <v>30.97</v>
      </c>
      <c r="T277" s="246">
        <f>全车数据表!T278</f>
        <v>0</v>
      </c>
      <c r="U277" s="246">
        <f>全车数据表!AH278</f>
        <v>0</v>
      </c>
      <c r="V277" s="246">
        <f>全车数据表!AI278</f>
        <v>0</v>
      </c>
      <c r="W277" s="246">
        <f>全车数据表!AO278</f>
        <v>0</v>
      </c>
      <c r="X277" s="246">
        <f>全车数据表!AP278</f>
        <v>0</v>
      </c>
      <c r="Y277" s="246">
        <f>全车数据表!AJ278</f>
        <v>0</v>
      </c>
      <c r="Z277" s="246">
        <f>全车数据表!AL278</f>
        <v>0</v>
      </c>
      <c r="AA277" s="246">
        <f>IF(全车数据表!AN278="×",0,全车数据表!AN278)</f>
        <v>0</v>
      </c>
      <c r="AB277" s="248" t="str">
        <f>全车数据表!AU278</f>
        <v>epic</v>
      </c>
      <c r="AC277" s="246">
        <f>全车数据表!AW278</f>
        <v>0</v>
      </c>
      <c r="AD277" s="246">
        <f>全车数据表!AX278</f>
        <v>0</v>
      </c>
      <c r="AE277" s="246">
        <f>全车数据表!AY278</f>
        <v>0</v>
      </c>
      <c r="AF277" s="246" t="str">
        <f>IF(全车数据表!AZ278="","",全车数据表!AZ278)</f>
        <v>多人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 t="str">
        <f>IF(全车数据表!BZ278="","",全车数据表!BZ278)</f>
        <v/>
      </c>
      <c r="AR277" s="246" t="str">
        <f>IF(全车数据表!CA278="","",全车数据表!CA278)</f>
        <v/>
      </c>
      <c r="AS277" s="246" t="str">
        <f>IF(全车数据表!CB278="","",全车数据表!CB278)</f>
        <v/>
      </c>
      <c r="AT277" s="246" t="str">
        <f>IF(全车数据表!CC278="","",全车数据表!CC278)</f>
        <v/>
      </c>
      <c r="AU277" s="246" t="str">
        <f>IF(全车数据表!CD278="","",全车数据表!CD278)</f>
        <v/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/>
      </c>
      <c r="BB277" s="246" t="str">
        <f>IF(全车数据表!AV278="","",全车数据表!AV278)</f>
        <v/>
      </c>
      <c r="BC277" s="246" t="str">
        <f>IF(全车数据表!BF278="","",全车数据表!BF278)</f>
        <v/>
      </c>
      <c r="BD277" s="246" t="str">
        <f>IF(全车数据表!BG278="","",全车数据表!BG278)</f>
        <v/>
      </c>
      <c r="BE277" s="246" t="str">
        <f>IF(全车数据表!BH278="","",全车数据表!BH278)</f>
        <v/>
      </c>
      <c r="BF277" s="246" t="str">
        <f>IF(全车数据表!BI278="","",全车数据表!BI278)</f>
        <v/>
      </c>
      <c r="BG277" s="246" t="str">
        <f>IF(全车数据表!BJ278="","",全车数据表!BJ278)</f>
        <v/>
      </c>
    </row>
    <row r="278" spans="1:59">
      <c r="A278" s="246">
        <f>全车数据表!A279</f>
        <v>277</v>
      </c>
      <c r="B278" s="246" t="str">
        <f>全车数据表!B279</f>
        <v>Bugatti Bolide🔑</v>
      </c>
      <c r="C278" s="246" t="str">
        <f>IF(全车数据表!AQ279="","",全车数据表!AQ279)</f>
        <v>Bugatti</v>
      </c>
      <c r="D278" s="248" t="str">
        <f>全车数据表!AT279</f>
        <v>bolide</v>
      </c>
      <c r="E278" s="248" t="str">
        <f>全车数据表!AS279</f>
        <v>3.8</v>
      </c>
      <c r="F278" s="248" t="str">
        <f>全车数据表!C279</f>
        <v>Bolide</v>
      </c>
      <c r="G278" s="246" t="str">
        <f>全车数据表!D279</f>
        <v>S</v>
      </c>
      <c r="H278" s="246">
        <f>LEN(全车数据表!E279)</f>
        <v>6</v>
      </c>
      <c r="I278" s="246" t="str">
        <f>IF(全车数据表!H279="×",0,全车数据表!H279)</f>
        <v>🔑</v>
      </c>
      <c r="J278" s="246">
        <f>IF(全车数据表!I279="×",0,全车数据表!I279)</f>
        <v>40</v>
      </c>
      <c r="K278" s="246">
        <f>IF(全车数据表!J279="×",0,全车数据表!J279)</f>
        <v>45</v>
      </c>
      <c r="L278" s="246">
        <f>IF(全车数据表!K279="×",0,全车数据表!K279)</f>
        <v>60</v>
      </c>
      <c r="M278" s="246">
        <f>IF(全车数据表!L279="×",0,全车数据表!L279)</f>
        <v>70</v>
      </c>
      <c r="N278" s="246">
        <f>IF(全车数据表!M279="×",0,全车数据表!M279)</f>
        <v>85</v>
      </c>
      <c r="O278" s="246">
        <f>全车数据表!O279</f>
        <v>5190</v>
      </c>
      <c r="P278" s="246">
        <f>全车数据表!P279</f>
        <v>497.1</v>
      </c>
      <c r="Q278" s="246">
        <f>全车数据表!Q279</f>
        <v>84.28</v>
      </c>
      <c r="R278" s="246">
        <f>全车数据表!R279</f>
        <v>51.07</v>
      </c>
      <c r="S278" s="246">
        <f>全车数据表!S279</f>
        <v>27.5</v>
      </c>
      <c r="T278" s="246">
        <f>全车数据表!T279</f>
        <v>3.5</v>
      </c>
      <c r="U278" s="246">
        <f>全车数据表!AH279</f>
        <v>27726000</v>
      </c>
      <c r="V278" s="246">
        <f>全车数据表!AI279</f>
        <v>90000</v>
      </c>
      <c r="W278" s="246">
        <f>全车数据表!AO279</f>
        <v>14760000</v>
      </c>
      <c r="X278" s="246">
        <f>全车数据表!AP279</f>
        <v>42486000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522</v>
      </c>
      <c r="AD278" s="246">
        <f>全车数据表!AX279</f>
        <v>0</v>
      </c>
      <c r="AE278" s="246">
        <f>全车数据表!AY279</f>
        <v>600</v>
      </c>
      <c r="AF278" s="246" t="str">
        <f>IF(全车数据表!AZ279="","",全车数据表!AZ279)</f>
        <v>联会赛事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 t="str">
        <f>IF(全车数据表!BZ279="","",全车数据表!BZ279)</f>
        <v/>
      </c>
      <c r="AR278" s="246" t="str">
        <f>IF(全车数据表!CA279="","",全车数据表!CA279)</f>
        <v/>
      </c>
      <c r="AS278" s="246">
        <f>IF(全车数据表!CB279="","",全车数据表!CB279)</f>
        <v>1</v>
      </c>
      <c r="AT278" s="246">
        <f>IF(全车数据表!CC279="","",全车数据表!CC279)</f>
        <v>1</v>
      </c>
      <c r="AU278" s="246" t="str">
        <f>IF(全车数据表!CD279="","",全车数据表!CD279)</f>
        <v/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布加迪 玻璃龙</v>
      </c>
      <c r="BB278" s="246" t="str">
        <f>IF(全车数据表!AV279="","",全车数据表!AV279)</f>
        <v/>
      </c>
      <c r="BC278" s="246" t="str">
        <f>IF(全车数据表!BF279="","",全车数据表!BF279)</f>
        <v/>
      </c>
      <c r="BD278" s="246" t="str">
        <f>IF(全车数据表!BG279="","",全车数据表!BG279)</f>
        <v/>
      </c>
      <c r="BE278" s="246" t="str">
        <f>IF(全车数据表!BH279="","",全车数据表!BH279)</f>
        <v/>
      </c>
      <c r="BF278" s="246" t="str">
        <f>IF(全车数据表!BI279="","",全车数据表!BI279)</f>
        <v/>
      </c>
      <c r="BG278" s="246" t="str">
        <f>IF(全车数据表!BJ279="","",全车数据表!BJ279)</f>
        <v/>
      </c>
    </row>
    <row r="279" spans="1:59">
      <c r="A279" s="246">
        <f>全车数据表!A280</f>
        <v>278</v>
      </c>
      <c r="B279" s="246" t="str">
        <f>全车数据表!B280</f>
        <v>Koenigsegg Jesko Absolut🔑</v>
      </c>
      <c r="C279" s="246" t="str">
        <f>IF(全车数据表!AQ280="","",全车数据表!AQ280)</f>
        <v>Koenigsegg</v>
      </c>
      <c r="D279" s="248" t="str">
        <f>全车数据表!AT280</f>
        <v>absolut</v>
      </c>
      <c r="E279" s="248" t="str">
        <f>全车数据表!AS280</f>
        <v>24.0</v>
      </c>
      <c r="F279" s="248" t="str">
        <f>全车数据表!C280</f>
        <v>Absolut</v>
      </c>
      <c r="G279" s="246" t="str">
        <f>全车数据表!D280</f>
        <v>S</v>
      </c>
      <c r="H279" s="246">
        <f>LEN(全车数据表!E280)</f>
        <v>6</v>
      </c>
      <c r="I279" s="246" t="str">
        <f>IF(全车数据表!H280="×",0,全车数据表!H280)</f>
        <v>🔑</v>
      </c>
      <c r="J279" s="246">
        <f>IF(全车数据表!I280="×",0,全车数据表!I280)</f>
        <v>40</v>
      </c>
      <c r="K279" s="246">
        <f>IF(全车数据表!J280="×",0,全车数据表!J280)</f>
        <v>45</v>
      </c>
      <c r="L279" s="246">
        <f>IF(全车数据表!K280="×",0,全车数据表!K280)</f>
        <v>60</v>
      </c>
      <c r="M279" s="246">
        <f>IF(全车数据表!L280="×",0,全车数据表!L280)</f>
        <v>70</v>
      </c>
      <c r="N279" s="246">
        <f>IF(全车数据表!M280="×",0,全车数据表!M280)</f>
        <v>85</v>
      </c>
      <c r="O279" s="246">
        <f>全车数据表!O280</f>
        <v>5223</v>
      </c>
      <c r="P279" s="246">
        <f>全车数据表!P280</f>
        <v>541</v>
      </c>
      <c r="Q279" s="246">
        <f>全车数据表!Q280</f>
        <v>83.36</v>
      </c>
      <c r="R279" s="246">
        <f>全车数据表!R280</f>
        <v>61.28</v>
      </c>
      <c r="S279" s="246">
        <f>全车数据表!S280</f>
        <v>33.340000000000003</v>
      </c>
      <c r="T279" s="246">
        <f>全车数据表!T280</f>
        <v>0</v>
      </c>
      <c r="U279" s="246">
        <f>全车数据表!AH280</f>
        <v>27726000</v>
      </c>
      <c r="V279" s="246">
        <f>全车数据表!AI280</f>
        <v>90000</v>
      </c>
      <c r="W279" s="246">
        <f>全车数据表!AO280</f>
        <v>14760000</v>
      </c>
      <c r="X279" s="246">
        <f>全车数据表!AP280</f>
        <v>42486000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551</v>
      </c>
      <c r="AD279" s="246">
        <f>全车数据表!AX280</f>
        <v>0</v>
      </c>
      <c r="AE279" s="246">
        <f>全车数据表!AY280</f>
        <v>600</v>
      </c>
      <c r="AF279" s="246" t="str">
        <f>IF(全车数据表!AZ280="","",全车数据表!AZ280)</f>
        <v>联会赛事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 t="str">
        <f>IF(全车数据表!BZ280="","",全车数据表!BZ280)</f>
        <v/>
      </c>
      <c r="AR279" s="246" t="str">
        <f>IF(全车数据表!CA280="","",全车数据表!CA280)</f>
        <v/>
      </c>
      <c r="AS279" s="246">
        <f>IF(全车数据表!CB280="","",全车数据表!CB280)</f>
        <v>1</v>
      </c>
      <c r="AT279" s="246">
        <f>IF(全车数据表!CC280="","",全车数据表!CC280)</f>
        <v>1</v>
      </c>
      <c r="AU279" s="246" t="str">
        <f>IF(全车数据表!CD280="","",全车数据表!CD280)</f>
        <v/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柯尼塞格 杰皇</v>
      </c>
      <c r="BB279" s="246" t="str">
        <f>IF(全车数据表!AV280="","",全车数据表!AV280)</f>
        <v/>
      </c>
      <c r="BC279" s="246" t="str">
        <f>IF(全车数据表!BF280="","",全车数据表!BF280)</f>
        <v/>
      </c>
      <c r="BD279" s="246" t="str">
        <f>IF(全车数据表!BG280="","",全车数据表!BG280)</f>
        <v/>
      </c>
      <c r="BE279" s="246" t="str">
        <f>IF(全车数据表!BH280="","",全车数据表!BH280)</f>
        <v/>
      </c>
      <c r="BF279" s="246" t="str">
        <f>IF(全车数据表!BI280="","",全车数据表!BI280)</f>
        <v/>
      </c>
      <c r="BG279" s="246" t="str">
        <f>IF(全车数据表!BJ280="","",全车数据表!BJ280)</f>
        <v/>
      </c>
    </row>
    <row r="280" spans="1:59">
      <c r="A280" s="246">
        <f>全车数据表!A281</f>
        <v>279</v>
      </c>
      <c r="B280" s="246" t="str">
        <f>全车数据表!B281</f>
        <v>Devel Sixteen🔑</v>
      </c>
      <c r="C280" s="246" t="str">
        <f>IF(全车数据表!AQ281="","",全车数据表!AQ281)</f>
        <v>Devel</v>
      </c>
      <c r="D280" s="248" t="str">
        <f>全车数据表!AT281</f>
        <v>sixteen</v>
      </c>
      <c r="E280" s="248" t="str">
        <f>全车数据表!AS281</f>
        <v>4.4</v>
      </c>
      <c r="F280" s="248" t="str">
        <f>全车数据表!C281</f>
        <v>恶魔</v>
      </c>
      <c r="G280" s="246" t="str">
        <f>全车数据表!D281</f>
        <v>S</v>
      </c>
      <c r="H280" s="246">
        <f>LEN(全车数据表!E281)</f>
        <v>6</v>
      </c>
      <c r="I280" s="246" t="str">
        <f>IF(全车数据表!H281="×",0,全车数据表!H281)</f>
        <v>🔑</v>
      </c>
      <c r="J280" s="246">
        <f>IF(全车数据表!I281="×",0,全车数据表!I281)</f>
        <v>40</v>
      </c>
      <c r="K280" s="246">
        <f>IF(全车数据表!J281="×",0,全车数据表!J281)</f>
        <v>45</v>
      </c>
      <c r="L280" s="246">
        <f>IF(全车数据表!K281="×",0,全车数据表!K281)</f>
        <v>60</v>
      </c>
      <c r="M280" s="246">
        <f>IF(全车数据表!L281="×",0,全车数据表!L281)</f>
        <v>70</v>
      </c>
      <c r="N280" s="246">
        <f>IF(全车数据表!M281="×",0,全车数据表!M281)</f>
        <v>85</v>
      </c>
      <c r="O280" s="246">
        <f>全车数据表!O281</f>
        <v>5255</v>
      </c>
      <c r="P280" s="246">
        <f>全车数据表!P281</f>
        <v>556.5</v>
      </c>
      <c r="Q280" s="246">
        <f>全车数据表!Q281</f>
        <v>81.38</v>
      </c>
      <c r="R280" s="246">
        <f>全车数据表!R281</f>
        <v>56.38</v>
      </c>
      <c r="S280" s="246">
        <f>全车数据表!S281</f>
        <v>38.47</v>
      </c>
      <c r="T280" s="246">
        <f>全车数据表!T281</f>
        <v>3.67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559</v>
      </c>
      <c r="AD280" s="246">
        <f>全车数据表!AX281</f>
        <v>0</v>
      </c>
      <c r="AE280" s="246">
        <f>全车数据表!AY281</f>
        <v>600</v>
      </c>
      <c r="AF280" s="246" t="str">
        <f>IF(全车数据表!AZ281="","",全车数据表!AZ281)</f>
        <v>联会赛事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 t="str">
        <f>IF(全车数据表!BZ281="","",全车数据表!BZ281)</f>
        <v/>
      </c>
      <c r="AR280" s="246" t="str">
        <f>IF(全车数据表!CA281="","",全车数据表!CA281)</f>
        <v/>
      </c>
      <c r="AS280" s="246">
        <f>IF(全车数据表!CB281="","",全车数据表!CB281)</f>
        <v>1</v>
      </c>
      <c r="AT280" s="246">
        <f>IF(全车数据表!CC281="","",全车数据表!CC281)</f>
        <v>1</v>
      </c>
      <c r="AU280" s="246" t="str">
        <f>IF(全车数据表!CD281="","",全车数据表!CD281)</f>
        <v/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十六</v>
      </c>
      <c r="BB280" s="246" t="str">
        <f>IF(全车数据表!AV281="","",全车数据表!AV281)</f>
        <v/>
      </c>
      <c r="BC280" s="246">
        <f>IF(全车数据表!BF281="","",全车数据表!BF281)</f>
        <v>5385</v>
      </c>
      <c r="BD280" s="246">
        <f>IF(全车数据表!BG281="","",全车数据表!BG281)</f>
        <v>557</v>
      </c>
      <c r="BE280" s="246">
        <f>IF(全车数据表!BH281="","",全车数据表!BH281)</f>
        <v>82</v>
      </c>
      <c r="BF280" s="246">
        <f>IF(全车数据表!BI281="","",全车数据表!BI281)</f>
        <v>57.57</v>
      </c>
      <c r="BG280" s="246">
        <f>IF(全车数据表!BJ281="","",全车数据表!BJ281)</f>
        <v>39.86</v>
      </c>
    </row>
    <row r="281" spans="1:59">
      <c r="A281" s="246">
        <f>全车数据表!A282</f>
        <v>280</v>
      </c>
      <c r="B281" s="246" t="str">
        <f>全车数据表!B282</f>
        <v>Raesr Tartarus🔑</v>
      </c>
      <c r="C281" s="246" t="str">
        <f>IF(全车数据表!AQ282="","",全车数据表!AQ282)</f>
        <v>Raesr</v>
      </c>
      <c r="D281" s="248" t="str">
        <f>全车数据表!AT282</f>
        <v>tartarus</v>
      </c>
      <c r="E281" s="248" t="str">
        <f>全车数据表!AS282</f>
        <v>24.3</v>
      </c>
      <c r="F281" s="248" t="str">
        <f>全车数据表!C282</f>
        <v>Tartarus</v>
      </c>
      <c r="G281" s="246" t="str">
        <f>全车数据表!D282</f>
        <v>S</v>
      </c>
      <c r="H281" s="246">
        <f>LEN(全车数据表!E282)</f>
        <v>6</v>
      </c>
      <c r="I281" s="246" t="str">
        <f>IF(全车数据表!H282="×",0,全车数据表!H282)</f>
        <v>🔑</v>
      </c>
      <c r="J281" s="246">
        <f>IF(全车数据表!I282="×",0,全车数据表!I282)</f>
        <v>40</v>
      </c>
      <c r="K281" s="246">
        <f>IF(全车数据表!J282="×",0,全车数据表!J282)</f>
        <v>45</v>
      </c>
      <c r="L281" s="246">
        <f>IF(全车数据表!K282="×",0,全车数据表!K282)</f>
        <v>60</v>
      </c>
      <c r="M281" s="246">
        <f>IF(全车数据表!L282="×",0,全车数据表!L282)</f>
        <v>70</v>
      </c>
      <c r="N281" s="246">
        <f>IF(全车数据表!M282="×",0,全车数据表!M282)</f>
        <v>85</v>
      </c>
      <c r="O281" s="246">
        <f>全车数据表!O282</f>
        <v>5285</v>
      </c>
      <c r="P281" s="246">
        <f>全车数据表!P282</f>
        <v>538.70000000000005</v>
      </c>
      <c r="Q281" s="246">
        <f>全车数据表!Q282</f>
        <v>90.64</v>
      </c>
      <c r="R281" s="246">
        <f>全车数据表!R282</f>
        <v>61.77</v>
      </c>
      <c r="S281" s="246">
        <f>全车数据表!S282</f>
        <v>30.57</v>
      </c>
      <c r="T281" s="246">
        <f>全车数据表!T282</f>
        <v>0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0</v>
      </c>
      <c r="AD281" s="246">
        <f>全车数据表!AX282</f>
        <v>0</v>
      </c>
      <c r="AE281" s="246">
        <f>全车数据表!AY282</f>
        <v>0</v>
      </c>
      <c r="AF281" s="246" t="str">
        <f>IF(全车数据表!AZ282="","",全车数据表!AZ282)</f>
        <v>联会赛事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 t="str">
        <f>IF(全车数据表!BZ282="","",全车数据表!BZ282)</f>
        <v/>
      </c>
      <c r="AR281" s="246" t="str">
        <f>IF(全车数据表!CA282="","",全车数据表!CA282)</f>
        <v/>
      </c>
      <c r="AS281" s="246">
        <f>IF(全车数据表!CB282="","",全车数据表!CB282)</f>
        <v>1</v>
      </c>
      <c r="AT281" s="246">
        <f>IF(全车数据表!CC282="","",全车数据表!CC282)</f>
        <v>1</v>
      </c>
      <c r="AU281" s="246" t="str">
        <f>IF(全车数据表!CD282="","",全车数据表!CD282)</f>
        <v/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/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/>
      </c>
      <c r="BB281" s="246" t="str">
        <f>IF(全车数据表!AV282="","",全车数据表!AV282)</f>
        <v/>
      </c>
      <c r="BC281" s="246" t="str">
        <f>IF(全车数据表!BF282="","",全车数据表!BF282)</f>
        <v/>
      </c>
      <c r="BD281" s="246" t="str">
        <f>IF(全车数据表!BG282="","",全车数据表!BG282)</f>
        <v/>
      </c>
      <c r="BE281" s="246" t="str">
        <f>IF(全车数据表!BH282="","",全车数据表!BH282)</f>
        <v/>
      </c>
      <c r="BF281" s="246" t="str">
        <f>IF(全车数据表!BI282="","",全车数据表!BI282)</f>
        <v/>
      </c>
      <c r="BG281" s="246" t="str">
        <f>IF(全车数据表!BJ282="","",全车数据表!BJ282)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6875" defaultRowHeight="15.75"/>
  <cols>
    <col min="1" max="1" width="8.6875" style="10" customWidth="1"/>
    <col min="2" max="16384" width="8.6875" style="10"/>
  </cols>
  <sheetData>
    <row r="1" spans="1:18" ht="15" customHeight="1"/>
    <row r="2" spans="1:18" s="14" customFormat="1" ht="27.75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2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3.2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75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75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75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7.649999999999999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3.2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149999999999999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149999999999999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3.2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149999999999999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149999999999999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149999999999999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149999999999999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149999999999999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3.2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149999999999999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149999999999999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2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5">
      <c r="B24" s="25"/>
      <c r="S24" s="26" t="s">
        <v>527</v>
      </c>
      <c r="T24" s="26"/>
    </row>
    <row r="25" spans="1:20" s="27" customFormat="1" ht="16.5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6875" defaultRowHeight="15.75"/>
  <cols>
    <col min="1" max="1" width="15.6875" style="33" customWidth="1"/>
    <col min="2" max="2" width="16.6875" style="33" customWidth="1"/>
    <col min="3" max="8" width="8.6875" style="33" customWidth="1"/>
    <col min="9" max="9" width="15.6875" style="33" customWidth="1"/>
    <col min="10" max="10" width="16.6875" style="33" customWidth="1"/>
    <col min="11" max="16" width="8.6875" style="33" customWidth="1"/>
    <col min="17" max="16384" width="8.6875" style="33"/>
  </cols>
  <sheetData>
    <row r="1" spans="1:52" s="28" customFormat="1" ht="20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10" t="s">
        <v>359</v>
      </c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  <c r="N2" s="511"/>
      <c r="O2" s="511"/>
      <c r="P2" s="512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" customHeight="1" thickBot="1">
      <c r="A3" s="34"/>
      <c r="B3" s="506" t="s">
        <v>523</v>
      </c>
      <c r="C3" s="507"/>
      <c r="D3" s="507"/>
      <c r="E3" s="507"/>
      <c r="F3" s="507"/>
      <c r="G3" s="507"/>
      <c r="H3" s="507"/>
      <c r="I3" s="507"/>
      <c r="J3" s="507"/>
      <c r="K3" s="507"/>
      <c r="L3" s="507"/>
      <c r="M3" s="507"/>
      <c r="N3" s="507"/>
      <c r="O3" s="507"/>
      <c r="P3" s="508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5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8" t="s">
        <v>319</v>
      </c>
      <c r="C5" s="519"/>
      <c r="D5" s="519"/>
      <c r="E5" s="519"/>
      <c r="F5" s="519"/>
      <c r="G5" s="519"/>
      <c r="H5" s="520"/>
      <c r="I5" s="37"/>
      <c r="J5" s="518" t="s">
        <v>320</v>
      </c>
      <c r="K5" s="519"/>
      <c r="L5" s="519"/>
      <c r="M5" s="519"/>
      <c r="N5" s="519"/>
      <c r="O5" s="519"/>
      <c r="P5" s="520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496" t="s">
        <v>432</v>
      </c>
      <c r="D6" s="496"/>
      <c r="E6" s="509" t="s">
        <v>97</v>
      </c>
      <c r="F6" s="509"/>
      <c r="G6" s="501" t="str">
        <f>IFERROR(IF(VLOOKUP($C$7,全车数据表!$B:$AP,4,0)&lt;&gt;0,VLOOKUP($C$7,全车数据表!$B:$AP,4,0),"暂无"),"")</f>
        <v/>
      </c>
      <c r="H6" s="502"/>
      <c r="I6" s="39"/>
      <c r="J6" s="38" t="s">
        <v>314</v>
      </c>
      <c r="K6" s="496" t="s">
        <v>432</v>
      </c>
      <c r="L6" s="496"/>
      <c r="M6" s="509" t="s">
        <v>97</v>
      </c>
      <c r="N6" s="509"/>
      <c r="O6" s="501" t="str">
        <f>IFERROR(IF(VLOOKUP($K$7,全车数据表!$C:$AP,3,0)&lt;&gt;0,VLOOKUP($K$7,全车数据表!$C:$AP,3,0),"暂无"),"")</f>
        <v/>
      </c>
      <c r="P6" s="502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03" t="s">
        <v>432</v>
      </c>
      <c r="D7" s="504"/>
      <c r="E7" s="504"/>
      <c r="F7" s="504"/>
      <c r="G7" s="504"/>
      <c r="H7" s="505"/>
      <c r="I7" s="39"/>
      <c r="J7" s="40" t="s">
        <v>316</v>
      </c>
      <c r="K7" s="504" t="s">
        <v>432</v>
      </c>
      <c r="L7" s="504"/>
      <c r="M7" s="504"/>
      <c r="N7" s="504"/>
      <c r="O7" s="504"/>
      <c r="P7" s="505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7" t="str">
        <f>IFERROR(IF(VLOOKUP($C$7,全车数据表!$B:$AP,14,0)&lt;&gt;0,VLOOKUP($C$7,全车数据表!$B:$AP,14,0),"暂无"),"")</f>
        <v/>
      </c>
      <c r="D9" s="497"/>
      <c r="E9" s="500" t="s">
        <v>318</v>
      </c>
      <c r="F9" s="500"/>
      <c r="G9" s="497" t="str">
        <f>IFERROR(IF(VLOOKUP($C$7,全车数据表!$B:$AP,41,0)&lt;&gt;0,VLOOKUP($C$7,全车数据表!$B:$AP,41,0),"暂无"),"")</f>
        <v/>
      </c>
      <c r="H9" s="499"/>
      <c r="I9" s="39"/>
      <c r="J9" s="40" t="s">
        <v>98</v>
      </c>
      <c r="K9" s="497" t="str">
        <f>IFERROR(IF(VLOOKUP($K$7,全车数据表!$C:$AP,13,0)&lt;&gt;0,VLOOKUP($K$7,全车数据表!$C:$AP,13,0),"暂无"),"")</f>
        <v/>
      </c>
      <c r="L9" s="497"/>
      <c r="M9" s="500" t="s">
        <v>318</v>
      </c>
      <c r="N9" s="500"/>
      <c r="O9" s="497" t="str">
        <f>IFERROR(IF(VLOOKUP($K$7,全车数据表!$C:$AP,40,0)&lt;&gt;0,VLOOKUP($K$7,全车数据表!$C:$AP,40,0),"暂无"),"")</f>
        <v/>
      </c>
      <c r="P9" s="499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98" t="str">
        <f>IFERROR(IF(VLOOKUP($C$7,全车数据表!$B:$AP,15,0)&lt;&gt;0,VLOOKUP($C$7,全车数据表!$B:$AP,15,0),"暂无"),"")</f>
        <v/>
      </c>
      <c r="D10" s="498"/>
      <c r="E10" s="500" t="s">
        <v>159</v>
      </c>
      <c r="F10" s="500"/>
      <c r="G10" s="497" t="str">
        <f>IFERROR(IF(VLOOKUP($C$7,全车数据表!$B:$AP,35,0)&lt;&gt;0,VLOOKUP($C$7,全车数据表!$B:$AP,35,0),"暂无"),"")</f>
        <v/>
      </c>
      <c r="H10" s="499"/>
      <c r="I10" s="39"/>
      <c r="J10" s="40" t="s">
        <v>99</v>
      </c>
      <c r="K10" s="498" t="str">
        <f>IFERROR(IF(VLOOKUP($K$7,全车数据表!$C:$AP,14,0)&lt;&gt;0,VLOOKUP($K$7,全车数据表!$C:$AP,14,0),"暂无"),"")</f>
        <v/>
      </c>
      <c r="L10" s="498"/>
      <c r="M10" s="500" t="s">
        <v>159</v>
      </c>
      <c r="N10" s="500"/>
      <c r="O10" s="497" t="str">
        <f>IFERROR(IF(VLOOKUP($K$7,全车数据表!$C:$AP,34,0)&lt;&gt;0,VLOOKUP($K$7,全车数据表!$C:$AP,34,0),"暂无"),"")</f>
        <v/>
      </c>
      <c r="P10" s="499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5" t="str">
        <f>IFERROR(IF(VLOOKUP($C$7,全车数据表!$B:$AP,16,0)&lt;&gt;0,VLOOKUP($C$7,全车数据表!$B:$AP,16,0),"暂无"),"")</f>
        <v/>
      </c>
      <c r="D11" s="495"/>
      <c r="E11" s="514" t="s">
        <v>160</v>
      </c>
      <c r="F11" s="514"/>
      <c r="G11" s="497" t="str">
        <f>IFERROR(IF(VLOOKUP($C$7,全车数据表!$B:$AP,37,0)&lt;&gt;0,VLOOKUP($C$7,全车数据表!$B:$AP,37,0),"暂无"),"")</f>
        <v/>
      </c>
      <c r="H11" s="499"/>
      <c r="I11" s="39"/>
      <c r="J11" s="40" t="s">
        <v>100</v>
      </c>
      <c r="K11" s="495" t="str">
        <f>IFERROR(IF(VLOOKUP($K$7,全车数据表!$C:$AP,15,0)&lt;&gt;0,VLOOKUP($K$7,全车数据表!$C:$AP,15,0),"暂无"),"")</f>
        <v/>
      </c>
      <c r="L11" s="495"/>
      <c r="M11" s="514" t="s">
        <v>160</v>
      </c>
      <c r="N11" s="514"/>
      <c r="O11" s="497" t="str">
        <f>IFERROR(IF(VLOOKUP($K$7,全车数据表!$C:$AP,36,0)&lt;&gt;0,VLOOKUP($K$7,全车数据表!$C:$AP,36,0),"暂无"),"")</f>
        <v/>
      </c>
      <c r="P11" s="499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5" t="str">
        <f>IFERROR(IF(VLOOKUP($C$7,全车数据表!$B:$AP,17,0)&lt;&gt;0,VLOOKUP($C$7,全车数据表!$B:$AP,17,0),"暂无"),"")</f>
        <v/>
      </c>
      <c r="D12" s="495"/>
      <c r="E12" s="500" t="s">
        <v>161</v>
      </c>
      <c r="F12" s="500"/>
      <c r="G12" s="497" t="str">
        <f>IFERROR(IF(VLOOKUP($C$7,全车数据表!$B:$AP,39,0)&lt;&gt;0,VLOOKUP($C$7,全车数据表!$B:$AP,39,0),"暂无"),"")</f>
        <v/>
      </c>
      <c r="H12" s="499"/>
      <c r="I12" s="39"/>
      <c r="J12" s="40" t="s">
        <v>101</v>
      </c>
      <c r="K12" s="495" t="str">
        <f>IFERROR(IF(VLOOKUP($K$7,全车数据表!$C:$AP,16,0)&lt;&gt;0,VLOOKUP($K$7,全车数据表!$C:$AP,16,0),"暂无"),"")</f>
        <v/>
      </c>
      <c r="L12" s="495"/>
      <c r="M12" s="500" t="s">
        <v>161</v>
      </c>
      <c r="N12" s="500"/>
      <c r="O12" s="497" t="str">
        <f>IFERROR(IF(VLOOKUP($K$7,全车数据表!$C:$AP,38,0)&lt;&gt;0,VLOOKUP($K$7,全车数据表!$C:$AP,38,0),"暂无"),"")</f>
        <v/>
      </c>
      <c r="P12" s="499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13" t="str">
        <f>IFERROR(IF(VLOOKUP($C$7,全车数据表!$B:$AP,18,0)&lt;&gt;0,VLOOKUP($C$7,全车数据表!$B:$AP,18,0),"暂无"),"")</f>
        <v/>
      </c>
      <c r="D13" s="513"/>
      <c r="E13" s="515" t="s">
        <v>156</v>
      </c>
      <c r="F13" s="515"/>
      <c r="G13" s="516" t="str">
        <f>IFERROR(IF(VLOOKUP($C$7,全车数据表!$B:$AP,19,0)&lt;&gt;0,VLOOKUP($C$7,全车数据表!$B:$AP,19,0),"暂无"),"")</f>
        <v/>
      </c>
      <c r="H13" s="517"/>
      <c r="I13" s="39"/>
      <c r="J13" s="198" t="s">
        <v>102</v>
      </c>
      <c r="K13" s="513" t="str">
        <f>IFERROR(IF(VLOOKUP($K$7,全车数据表!$C:$AP,17,0)&lt;&gt;0,VLOOKUP($K$7,全车数据表!$C:$AP,17,0),"暂无"),"")</f>
        <v/>
      </c>
      <c r="L13" s="513"/>
      <c r="M13" s="515" t="s">
        <v>156</v>
      </c>
      <c r="N13" s="515"/>
      <c r="O13" s="516" t="str">
        <f>IFERROR(IF(VLOOKUP($K$7,全车数据表!$C:$AP,18,0)&lt;&gt;0,VLOOKUP($K$7,全车数据表!$C:$AP,18,0),"暂无"),"")</f>
        <v/>
      </c>
      <c r="P13" s="517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5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6875" defaultRowHeight="15.75"/>
  <cols>
    <col min="1" max="1" width="3.6875" style="43" customWidth="1"/>
    <col min="2" max="2" width="45.6875" style="43" customWidth="1"/>
    <col min="3" max="3" width="12.6875" style="43" customWidth="1"/>
    <col min="4" max="4" width="6.6875" style="43" customWidth="1"/>
    <col min="5" max="5" width="13.6875" style="43" customWidth="1"/>
    <col min="6" max="10" width="10.1875" style="43" customWidth="1"/>
    <col min="11" max="11" width="9.6875" style="43" customWidth="1"/>
    <col min="12" max="15" width="6.6875" style="43" customWidth="1"/>
    <col min="16" max="16" width="13.6875" style="43" customWidth="1"/>
    <col min="17" max="17" width="15.3125" style="43" customWidth="1"/>
    <col min="18" max="18" width="34.1875" style="43" customWidth="1"/>
    <col min="19" max="16384" width="8.6875" style="43"/>
  </cols>
  <sheetData>
    <row r="1" spans="1:31" ht="25.25" customHeight="1" thickTop="1" thickBot="1">
      <c r="A1" s="529" t="s">
        <v>92</v>
      </c>
      <c r="B1" s="527" t="s">
        <v>93</v>
      </c>
      <c r="C1" s="527"/>
      <c r="D1" s="527"/>
      <c r="E1" s="527"/>
      <c r="F1" s="527" t="s">
        <v>94</v>
      </c>
      <c r="G1" s="531"/>
      <c r="H1" s="531"/>
      <c r="I1" s="531"/>
      <c r="J1" s="531"/>
      <c r="K1" s="174" t="s">
        <v>156</v>
      </c>
      <c r="L1" s="527" t="s">
        <v>187</v>
      </c>
      <c r="M1" s="527"/>
      <c r="N1" s="527"/>
      <c r="O1" s="527"/>
      <c r="P1" s="528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5" customHeight="1" thickBot="1">
      <c r="A2" s="530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全车数据表!N21</f>
        <v>78</v>
      </c>
      <c r="M13" s="219">
        <f>全车数据表!AJ21*4</f>
        <v>28</v>
      </c>
      <c r="N13" s="154">
        <f>全车数据表!AL21*4</f>
        <v>8</v>
      </c>
      <c r="O13" s="157">
        <f>IF(全车数据表!AN21="×",全车数据表!AN21,4*全车数据表!AN21)</f>
        <v>4</v>
      </c>
      <c r="P13" s="167">
        <f>全车数据表!AP21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全车数据表!N22</f>
        <v>128</v>
      </c>
      <c r="M14" s="220">
        <f>全车数据表!AJ22*4</f>
        <v>28</v>
      </c>
      <c r="N14" s="155">
        <f>全车数据表!AL22*4</f>
        <v>8</v>
      </c>
      <c r="O14" s="159">
        <f>IF(全车数据表!AN22="×",全车数据表!AN22,4*全车数据表!AN22)</f>
        <v>4</v>
      </c>
      <c r="P14" s="168">
        <f>全车数据表!AP22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全车数据表!N25</f>
        <v>128</v>
      </c>
      <c r="M15" s="220">
        <f>全车数据表!AJ25*4</f>
        <v>28</v>
      </c>
      <c r="N15" s="155">
        <f>全车数据表!AL25*4</f>
        <v>8</v>
      </c>
      <c r="O15" s="159">
        <f>IF(全车数据表!AN25="×",全车数据表!AN25,4*全车数据表!AN25)</f>
        <v>4</v>
      </c>
      <c r="P15" s="168">
        <f>全车数据表!AP25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全车数据表!N28</f>
        <v>128</v>
      </c>
      <c r="M16" s="220">
        <f>全车数据表!AJ28*4</f>
        <v>28</v>
      </c>
      <c r="N16" s="155">
        <f>全车数据表!AL28*4</f>
        <v>8</v>
      </c>
      <c r="O16" s="159">
        <f>IF(全车数据表!AN28="×",全车数据表!AN28,4*全车数据表!AN28)</f>
        <v>4</v>
      </c>
      <c r="P16" s="168">
        <f>全车数据表!AP28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全车数据表!N29</f>
        <v>128</v>
      </c>
      <c r="M17" s="220">
        <f>全车数据表!AJ29*4</f>
        <v>28</v>
      </c>
      <c r="N17" s="155">
        <f>全车数据表!AL29*4</f>
        <v>8</v>
      </c>
      <c r="O17" s="159">
        <f>IF(全车数据表!AN29="×",全车数据表!AN29,4*全车数据表!AN29)</f>
        <v>4</v>
      </c>
      <c r="P17" s="168">
        <f>全车数据表!AP29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全车数据表!N30</f>
        <v>128</v>
      </c>
      <c r="M18" s="220">
        <f>全车数据表!AJ30*4</f>
        <v>28</v>
      </c>
      <c r="N18" s="155">
        <f>全车数据表!AL30*4</f>
        <v>8</v>
      </c>
      <c r="O18" s="159">
        <f>IF(全车数据表!AN30="×",全车数据表!AN30,4*全车数据表!AN30)</f>
        <v>4</v>
      </c>
      <c r="P18" s="168">
        <f>全车数据表!AP30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全车数据表!N32</f>
        <v>128</v>
      </c>
      <c r="M19" s="221">
        <f>全车数据表!AJ32*4</f>
        <v>28</v>
      </c>
      <c r="N19" s="156">
        <f>全车数据表!AL32*4</f>
        <v>8</v>
      </c>
      <c r="O19" s="163">
        <f>IF(全车数据表!AN32="×",全车数据表!AN32,4*全车数据表!AN32)</f>
        <v>4</v>
      </c>
      <c r="P19" s="169">
        <f>全车数据表!AP32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全车数据表!N41</f>
        <v>85</v>
      </c>
      <c r="M20" s="222">
        <f>全车数据表!AJ41*4</f>
        <v>16</v>
      </c>
      <c r="N20" s="161">
        <f>全车数据表!AL41*4</f>
        <v>4</v>
      </c>
      <c r="O20" s="164">
        <f>IF(全车数据表!AN41="×",全车数据表!AN41,4*全车数据表!AN41)</f>
        <v>4</v>
      </c>
      <c r="P20" s="170">
        <f>全车数据表!AP41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全车数据表!N42</f>
        <v>90</v>
      </c>
      <c r="M21" s="219">
        <f>全车数据表!AJ42*4</f>
        <v>16</v>
      </c>
      <c r="N21" s="154">
        <f>全车数据表!AL42*4</f>
        <v>4</v>
      </c>
      <c r="O21" s="157">
        <f>IF(全车数据表!AN42="×",全车数据表!AN42,4*全车数据表!AN42)</f>
        <v>4</v>
      </c>
      <c r="P21" s="167">
        <f>全车数据表!AP42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全车数据表!N44</f>
        <v>95</v>
      </c>
      <c r="M22" s="219">
        <f>全车数据表!AJ44*4</f>
        <v>16</v>
      </c>
      <c r="N22" s="154">
        <f>全车数据表!AL44*4</f>
        <v>4</v>
      </c>
      <c r="O22" s="157">
        <f>IF(全车数据表!AN44="×",全车数据表!AN44,4*全车数据表!AN44)</f>
        <v>4</v>
      </c>
      <c r="P22" s="167">
        <f>全车数据表!AP44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全车数据表!N45</f>
        <v>90</v>
      </c>
      <c r="M23" s="219">
        <f>全车数据表!AJ45*4</f>
        <v>16</v>
      </c>
      <c r="N23" s="154">
        <f>全车数据表!AL45*4</f>
        <v>4</v>
      </c>
      <c r="O23" s="157">
        <f>IF(全车数据表!AN45="×",全车数据表!AN45,4*全车数据表!AN45)</f>
        <v>4</v>
      </c>
      <c r="P23" s="167">
        <f>全车数据表!AP45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全车数据表!N46</f>
        <v>100</v>
      </c>
      <c r="M24" s="219">
        <f>全车数据表!AJ46*4</f>
        <v>16</v>
      </c>
      <c r="N24" s="154">
        <f>全车数据表!AL46*4</f>
        <v>4</v>
      </c>
      <c r="O24" s="157">
        <f>IF(全车数据表!AN46="×",全车数据表!AN46,4*全车数据表!AN46)</f>
        <v>4</v>
      </c>
      <c r="P24" s="167">
        <f>全车数据表!AP46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全车数据表!N47</f>
        <v>110</v>
      </c>
      <c r="M25" s="219">
        <f>全车数据表!AJ47*4</f>
        <v>16</v>
      </c>
      <c r="N25" s="154">
        <f>全车数据表!AL47*4</f>
        <v>4</v>
      </c>
      <c r="O25" s="157">
        <f>IF(全车数据表!AN47="×",全车数据表!AN47,4*全车数据表!AN47)</f>
        <v>4</v>
      </c>
      <c r="P25" s="167">
        <f>全车数据表!AP47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全车数据表!N48</f>
        <v>103</v>
      </c>
      <c r="M26" s="219">
        <f>全车数据表!AJ48*4</f>
        <v>24</v>
      </c>
      <c r="N26" s="154">
        <f>全车数据表!AL48*4</f>
        <v>12</v>
      </c>
      <c r="O26" s="157">
        <f>IF(全车数据表!AN48="×",全车数据表!AN48,4*全车数据表!AN48)</f>
        <v>4</v>
      </c>
      <c r="P26" s="167">
        <f>全车数据表!AP48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全车数据表!N52</f>
        <v>103</v>
      </c>
      <c r="M27" s="219">
        <f>全车数据表!AJ52*4</f>
        <v>24</v>
      </c>
      <c r="N27" s="154">
        <f>全车数据表!AL52*4</f>
        <v>12</v>
      </c>
      <c r="O27" s="157">
        <f>IF(全车数据表!AN52="×",全车数据表!AN52,4*全车数据表!AN52)</f>
        <v>4</v>
      </c>
      <c r="P27" s="167">
        <f>全车数据表!AP52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全车数据表!N54</f>
        <v>165</v>
      </c>
      <c r="M28" s="223">
        <f>全车数据表!AJ54*4</f>
        <v>24</v>
      </c>
      <c r="N28" s="162">
        <f>全车数据表!AL54*4</f>
        <v>12</v>
      </c>
      <c r="O28" s="165">
        <f>IF(全车数据表!AN54="×",全车数据表!AN54,4*全车数据表!AN54)</f>
        <v>4</v>
      </c>
      <c r="P28" s="167">
        <f>全车数据表!AP54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全车数据表!N55</f>
        <v>103</v>
      </c>
      <c r="M29" s="219">
        <f>全车数据表!AJ55*4</f>
        <v>24</v>
      </c>
      <c r="N29" s="154">
        <f>全车数据表!AL55*4</f>
        <v>12</v>
      </c>
      <c r="O29" s="157">
        <f>IF(全车数据表!AN55="×",全车数据表!AN55,4*全车数据表!AN55)</f>
        <v>4</v>
      </c>
      <c r="P29" s="167">
        <f>全车数据表!AP55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全车数据表!N57</f>
        <v>165</v>
      </c>
      <c r="M30" s="219">
        <f>全车数据表!AJ57*4</f>
        <v>24</v>
      </c>
      <c r="N30" s="154">
        <f>全车数据表!AL57*4</f>
        <v>12</v>
      </c>
      <c r="O30" s="157">
        <f>IF(全车数据表!AN57="×",全车数据表!AN57,4*全车数据表!AN57)</f>
        <v>4</v>
      </c>
      <c r="P30" s="167">
        <f>全车数据表!AP57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全车数据表!N59</f>
        <v>103</v>
      </c>
      <c r="M31" s="219">
        <f>全车数据表!AJ59*4</f>
        <v>24</v>
      </c>
      <c r="N31" s="154">
        <f>全车数据表!AL59*4</f>
        <v>12</v>
      </c>
      <c r="O31" s="157">
        <f>IF(全车数据表!AN59="×",全车数据表!AN59,4*全车数据表!AN59)</f>
        <v>4</v>
      </c>
      <c r="P31" s="167">
        <f>全车数据表!AP59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全车数据表!N60</f>
        <v>103</v>
      </c>
      <c r="M32" s="219">
        <f>全车数据表!AJ60*4</f>
        <v>24</v>
      </c>
      <c r="N32" s="154">
        <f>全车数据表!AL60*4</f>
        <v>12</v>
      </c>
      <c r="O32" s="157">
        <f>IF(全车数据表!AN60="×",全车数据表!AN60,4*全车数据表!AN60)</f>
        <v>4</v>
      </c>
      <c r="P32" s="167">
        <f>全车数据表!AP60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全车数据表!N72</f>
        <v>134</v>
      </c>
      <c r="M33" s="219">
        <f>全车数据表!AJ72*4</f>
        <v>36</v>
      </c>
      <c r="N33" s="154">
        <f>全车数据表!AL72*4</f>
        <v>16</v>
      </c>
      <c r="O33" s="157">
        <f>IF(全车数据表!AN72="×",全车数据表!AN72,4*全车数据表!AN72)</f>
        <v>8</v>
      </c>
      <c r="P33" s="167">
        <f>全车数据表!AP72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全车数据表!N77</f>
        <v>133</v>
      </c>
      <c r="M34" s="219">
        <f>全车数据表!AJ77*4</f>
        <v>36</v>
      </c>
      <c r="N34" s="154">
        <f>全车数据表!AL77*4</f>
        <v>16</v>
      </c>
      <c r="O34" s="157">
        <f>IF(全车数据表!AN77="×",全车数据表!AN77,4*全车数据表!AN77)</f>
        <v>8</v>
      </c>
      <c r="P34" s="167">
        <f>全车数据表!AP77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全车数据表!N88</f>
        <v>134</v>
      </c>
      <c r="M35" s="219">
        <f>全车数据表!AJ88*4</f>
        <v>36</v>
      </c>
      <c r="N35" s="154">
        <f>全车数据表!AL88*4</f>
        <v>16</v>
      </c>
      <c r="O35" s="157">
        <f>IF(全车数据表!AN88="×",全车数据表!AN88,4*全车数据表!AN88)</f>
        <v>8</v>
      </c>
      <c r="P35" s="167">
        <f>全车数据表!AP88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全车数据表!N88</f>
        <v>134</v>
      </c>
      <c r="M36" s="219">
        <f>全车数据表!AJ88*4</f>
        <v>36</v>
      </c>
      <c r="N36" s="154">
        <f>全车数据表!AL88*4</f>
        <v>16</v>
      </c>
      <c r="O36" s="157">
        <f>IF(全车数据表!AN88="×",全车数据表!AN88,4*全车数据表!AN88)</f>
        <v>8</v>
      </c>
      <c r="P36" s="167">
        <f>全车数据表!AP88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全车数据表!N93</f>
        <v>130</v>
      </c>
      <c r="M37" s="218">
        <f>全车数据表!AJ93*4</f>
        <v>24</v>
      </c>
      <c r="N37" s="158">
        <f>全车数据表!AL93*4</f>
        <v>4</v>
      </c>
      <c r="O37" s="160">
        <f>IF(全车数据表!AN93="×",全车数据表!AN93,4*全车数据表!AN93)</f>
        <v>4</v>
      </c>
      <c r="P37" s="166">
        <f>全车数据表!AP93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全车数据表!N94</f>
        <v>130</v>
      </c>
      <c r="M38" s="219">
        <f>全车数据表!AJ94*4</f>
        <v>24</v>
      </c>
      <c r="N38" s="154">
        <f>全车数据表!AL94*4</f>
        <v>4</v>
      </c>
      <c r="O38" s="157">
        <f>IF(全车数据表!AN94="×",全车数据表!AN94,4*全车数据表!AN94)</f>
        <v>4</v>
      </c>
      <c r="P38" s="167">
        <f>全车数据表!AP94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全车数据表!N95</f>
        <v>108</v>
      </c>
      <c r="M39" s="219">
        <f>全车数据表!AJ95*4</f>
        <v>24</v>
      </c>
      <c r="N39" s="154">
        <f>全车数据表!AL95*4</f>
        <v>16</v>
      </c>
      <c r="O39" s="157">
        <f>IF(全车数据表!AN95="×",全车数据表!AN95,4*全车数据表!AN95)</f>
        <v>8</v>
      </c>
      <c r="P39" s="167">
        <f>全车数据表!AP95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全车数据表!N97</f>
        <v>140</v>
      </c>
      <c r="M40" s="219">
        <f>全车数据表!AJ97*4</f>
        <v>24</v>
      </c>
      <c r="N40" s="154">
        <f>全车数据表!AL97*4</f>
        <v>4</v>
      </c>
      <c r="O40" s="157">
        <f>IF(全车数据表!AN97="×",全车数据表!AN97,4*全车数据表!AN97)</f>
        <v>4</v>
      </c>
      <c r="P40" s="167">
        <f>全车数据表!AP97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全车数据表!N98</f>
        <v>188</v>
      </c>
      <c r="M41" s="219">
        <f>全车数据表!AJ98*4</f>
        <v>24</v>
      </c>
      <c r="N41" s="154">
        <f>全车数据表!AL98*4</f>
        <v>16</v>
      </c>
      <c r="O41" s="157">
        <f>IF(全车数据表!AN98="×",全车数据表!AN98,4*全车数据表!AN98)</f>
        <v>8</v>
      </c>
      <c r="P41" s="167">
        <f>全车数据表!AP98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全车数据表!N99</f>
        <v>113</v>
      </c>
      <c r="M42" s="219">
        <f>全车数据表!AJ99*4</f>
        <v>24</v>
      </c>
      <c r="N42" s="154">
        <f>全车数据表!AL99*4</f>
        <v>16</v>
      </c>
      <c r="O42" s="157">
        <f>IF(全车数据表!AN99="×",全车数据表!AN99,4*全车数据表!AN99)</f>
        <v>8</v>
      </c>
      <c r="P42" s="167">
        <f>全车数据表!AP99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全车数据表!N100</f>
        <v>118</v>
      </c>
      <c r="M43" s="219">
        <f>全车数据表!AJ100*4</f>
        <v>24</v>
      </c>
      <c r="N43" s="154">
        <f>全车数据表!AL100*4</f>
        <v>16</v>
      </c>
      <c r="O43" s="157">
        <f>IF(全车数据表!AN100="×",全车数据表!AN100,4*全车数据表!AN100)</f>
        <v>8</v>
      </c>
      <c r="P43" s="167">
        <f>全车数据表!AP100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全车数据表!N105</f>
        <v>118</v>
      </c>
      <c r="M44" s="219">
        <f>全车数据表!AJ105*4</f>
        <v>24</v>
      </c>
      <c r="N44" s="154">
        <f>全车数据表!AL105*4</f>
        <v>16</v>
      </c>
      <c r="O44" s="157">
        <f>IF(全车数据表!AN105="×",全车数据表!AN105,4*全车数据表!AN105)</f>
        <v>8</v>
      </c>
      <c r="P44" s="167">
        <f>全车数据表!AP105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全车数据表!N109</f>
        <v>173</v>
      </c>
      <c r="M45" s="223">
        <f>全车数据表!AJ109*4</f>
        <v>24</v>
      </c>
      <c r="N45" s="162">
        <f>全车数据表!AL109*4</f>
        <v>16</v>
      </c>
      <c r="O45" s="165">
        <f>IF(全车数据表!AN109="×",全车数据表!AN109,4*全车数据表!AN109)</f>
        <v>8</v>
      </c>
      <c r="P45" s="167">
        <f>全车数据表!AP109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全车数据表!N112</f>
        <v>118</v>
      </c>
      <c r="M46" s="219">
        <f>全车数据表!AJ112*4</f>
        <v>24</v>
      </c>
      <c r="N46" s="154">
        <f>全车数据表!AL112*4</f>
        <v>16</v>
      </c>
      <c r="O46" s="157">
        <f>IF(全车数据表!AN112="×",全车数据表!AN112,4*全车数据表!AN112)</f>
        <v>8</v>
      </c>
      <c r="P46" s="167">
        <f>全车数据表!AP112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全车数据表!N116</f>
        <v>118</v>
      </c>
      <c r="M47" s="219">
        <f>全车数据表!AJ116*4</f>
        <v>24</v>
      </c>
      <c r="N47" s="154">
        <f>全车数据表!AL116*4</f>
        <v>16</v>
      </c>
      <c r="O47" s="157">
        <f>IF(全车数据表!AN116="×",全车数据表!AN116,4*全车数据表!AN116)</f>
        <v>8</v>
      </c>
      <c r="P47" s="167">
        <f>全车数据表!AP116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全车数据表!N120</f>
        <v>105</v>
      </c>
      <c r="M48" s="219">
        <f>全车数据表!AJ120*4</f>
        <v>32</v>
      </c>
      <c r="N48" s="154">
        <f>全车数据表!AL120*4</f>
        <v>20</v>
      </c>
      <c r="O48" s="157">
        <f>IF(全车数据表!AN120="×",全车数据表!AN120,4*全车数据表!AN120)</f>
        <v>8</v>
      </c>
      <c r="P48" s="167">
        <f>全车数据表!AP120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全车数据表!N124</f>
        <v>105</v>
      </c>
      <c r="M49" s="219">
        <f>全车数据表!AJ124*4</f>
        <v>32</v>
      </c>
      <c r="N49" s="154">
        <f>全车数据表!AL124*4</f>
        <v>20</v>
      </c>
      <c r="O49" s="157">
        <f>IF(全车数据表!AN124="×",全车数据表!AN124,4*全车数据表!AN124)</f>
        <v>8</v>
      </c>
      <c r="P49" s="167">
        <f>全车数据表!AP124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全车数据表!N126</f>
        <v>162</v>
      </c>
      <c r="M50" s="219">
        <f>全车数据表!AJ126*4</f>
        <v>32</v>
      </c>
      <c r="N50" s="154">
        <f>全车数据表!AL126*4</f>
        <v>20</v>
      </c>
      <c r="O50" s="157">
        <f>IF(全车数据表!AN126="×",全车数据表!AN126,4*全车数据表!AN126)</f>
        <v>8</v>
      </c>
      <c r="P50" s="167">
        <f>全车数据表!AP126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全车数据表!N128</f>
        <v>105</v>
      </c>
      <c r="M51" s="219">
        <f>全车数据表!AJ128*4</f>
        <v>32</v>
      </c>
      <c r="N51" s="154">
        <f>全车数据表!AL128*4</f>
        <v>20</v>
      </c>
      <c r="O51" s="157">
        <f>IF(全车数据表!AN128="×",全车数据表!AN128,4*全车数据表!AN128)</f>
        <v>8</v>
      </c>
      <c r="P51" s="167">
        <f>全车数据表!AP128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全车数据表!N133</f>
        <v>105</v>
      </c>
      <c r="M52" s="219">
        <f>全车数据表!AJ133*4</f>
        <v>32</v>
      </c>
      <c r="N52" s="154">
        <f>全车数据表!AL133*4</f>
        <v>20</v>
      </c>
      <c r="O52" s="157">
        <f>IF(全车数据表!AN133="×",全车数据表!AN133,4*全车数据表!AN133)</f>
        <v>8</v>
      </c>
      <c r="P52" s="167">
        <f>全车数据表!AP133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全车数据表!N134</f>
        <v>162</v>
      </c>
      <c r="M53" s="219">
        <f>全车数据表!AJ134*4</f>
        <v>32</v>
      </c>
      <c r="N53" s="154">
        <f>全车数据表!AL134*4</f>
        <v>20</v>
      </c>
      <c r="O53" s="157">
        <f>IF(全车数据表!AN134="×",全车数据表!AN134,4*全车数据表!AN134)</f>
        <v>8</v>
      </c>
      <c r="P53" s="167">
        <f>全车数据表!AP134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全车数据表!N135</f>
        <v>162</v>
      </c>
      <c r="M54" s="219">
        <f>全车数据表!AJ135*4</f>
        <v>32</v>
      </c>
      <c r="N54" s="154">
        <f>全车数据表!AL135*4</f>
        <v>20</v>
      </c>
      <c r="O54" s="157">
        <f>IF(全车数据表!AN135="×",全车数据表!AN135,4*全车数据表!AN135)</f>
        <v>8</v>
      </c>
      <c r="P54" s="167">
        <f>全车数据表!AP135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全车数据表!N142</f>
        <v>162</v>
      </c>
      <c r="M55" s="222">
        <f>全车数据表!AJ142*4</f>
        <v>32</v>
      </c>
      <c r="N55" s="161">
        <f>全车数据表!AL142*4</f>
        <v>20</v>
      </c>
      <c r="O55" s="164">
        <f>IF(全车数据表!AN142="×",全车数据表!AN142,4*全车数据表!AN142)</f>
        <v>8</v>
      </c>
      <c r="P55" s="167">
        <f>全车数据表!AP142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全车数据表!N143</f>
        <v>162</v>
      </c>
      <c r="M56" s="222">
        <f>全车数据表!AJ143*4</f>
        <v>32</v>
      </c>
      <c r="N56" s="161">
        <f>全车数据表!AL143*4</f>
        <v>20</v>
      </c>
      <c r="O56" s="164">
        <f>IF(全车数据表!AN143="×",全车数据表!AN143,4*全车数据表!AN143)</f>
        <v>8</v>
      </c>
      <c r="P56" s="167">
        <f>全车数据表!AP143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全车数据表!N147</f>
        <v>226</v>
      </c>
      <c r="M57" s="222">
        <f>全车数据表!AJ147*4</f>
        <v>32</v>
      </c>
      <c r="N57" s="161">
        <f>全车数据表!AL147*4</f>
        <v>20</v>
      </c>
      <c r="O57" s="164">
        <f>IF(全车数据表!AN147="×",全车数据表!AN147,4*全车数据表!AN147)</f>
        <v>12</v>
      </c>
      <c r="P57" s="167">
        <f>全车数据表!AP147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全车数据表!N150</f>
        <v>240</v>
      </c>
      <c r="M58" s="222">
        <f>全车数据表!AJ150*4</f>
        <v>32</v>
      </c>
      <c r="N58" s="161">
        <f>全车数据表!AL150*4</f>
        <v>20</v>
      </c>
      <c r="O58" s="164">
        <f>IF(全车数据表!AN150="×",全车数据表!AN150,4*全车数据表!AN150)</f>
        <v>12</v>
      </c>
      <c r="P58" s="167">
        <f>全车数据表!AP150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全车数据表!N152</f>
        <v>245</v>
      </c>
      <c r="M59" s="222">
        <f>全车数据表!AJ152*4</f>
        <v>32</v>
      </c>
      <c r="N59" s="161">
        <f>全车数据表!AL152*4</f>
        <v>20</v>
      </c>
      <c r="O59" s="164">
        <f>IF(全车数据表!AN152="×",全车数据表!AN152,4*全车数据表!AN152)</f>
        <v>12</v>
      </c>
      <c r="P59" s="167">
        <f>全车数据表!AP152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全车数据表!N159</f>
        <v>136</v>
      </c>
      <c r="M60" s="218">
        <f>全车数据表!AJ159*4</f>
        <v>20</v>
      </c>
      <c r="N60" s="158">
        <f>全车数据表!AL159*4</f>
        <v>20</v>
      </c>
      <c r="O60" s="160">
        <f>IF(全车数据表!AN159="×",全车数据表!AN159,4*全车数据表!AN159)</f>
        <v>8</v>
      </c>
      <c r="P60" s="166">
        <f>全车数据表!AP159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全车数据表!N160</f>
        <v>136</v>
      </c>
      <c r="M61" s="219">
        <f>全车数据表!AJ160*4</f>
        <v>20</v>
      </c>
      <c r="N61" s="154">
        <f>全车数据表!AL160*4</f>
        <v>20</v>
      </c>
      <c r="O61" s="157">
        <f>IF(全车数据表!AN160="×",全车数据表!AN160,4*全车数据表!AN160)</f>
        <v>8</v>
      </c>
      <c r="P61" s="167">
        <f>全车数据表!AP160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全车数据表!N162</f>
        <v>136</v>
      </c>
      <c r="M62" s="219">
        <f>全车数据表!AJ162*4</f>
        <v>20</v>
      </c>
      <c r="N62" s="154">
        <f>全车数据表!AL162*4</f>
        <v>20</v>
      </c>
      <c r="O62" s="157">
        <f>IF(全车数据表!AN162="×",全车数据表!AN162,4*全车数据表!AN162)</f>
        <v>8</v>
      </c>
      <c r="P62" s="167">
        <f>全车数据表!AP162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全车数据表!N163</f>
        <v>136</v>
      </c>
      <c r="M63" s="219">
        <f>全车数据表!AJ163*4</f>
        <v>20</v>
      </c>
      <c r="N63" s="154">
        <f>全车数据表!AL163*4</f>
        <v>20</v>
      </c>
      <c r="O63" s="157">
        <f>IF(全车数据表!AN163="×",全车数据表!AN163,4*全车数据表!AN163)</f>
        <v>8</v>
      </c>
      <c r="P63" s="167">
        <f>全车数据表!AP163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全车数据表!N165</f>
        <v>122</v>
      </c>
      <c r="M64" s="219">
        <f>全车数据表!AJ165*4</f>
        <v>24</v>
      </c>
      <c r="N64" s="154">
        <f>全车数据表!AL165*4</f>
        <v>20</v>
      </c>
      <c r="O64" s="157">
        <f>IF(全车数据表!AN165="×",全车数据表!AN165,4*全车数据表!AN165)</f>
        <v>12</v>
      </c>
      <c r="P64" s="167">
        <f>全车数据表!AP165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全车数据表!N166</f>
        <v>122</v>
      </c>
      <c r="M65" s="219">
        <f>全车数据表!AJ166*4</f>
        <v>24</v>
      </c>
      <c r="N65" s="154">
        <f>全车数据表!AL166*4</f>
        <v>20</v>
      </c>
      <c r="O65" s="157">
        <f>IF(全车数据表!AN166="×",全车数据表!AN166,4*全车数据表!AN166)</f>
        <v>12</v>
      </c>
      <c r="P65" s="167">
        <f>全车数据表!AP166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全车数据表!N168</f>
        <v>122</v>
      </c>
      <c r="M66" s="219">
        <f>全车数据表!AJ168*4</f>
        <v>24</v>
      </c>
      <c r="N66" s="154">
        <f>全车数据表!AL168*4</f>
        <v>20</v>
      </c>
      <c r="O66" s="157">
        <f>IF(全车数据表!AN168="×",全车数据表!AN168,4*全车数据表!AN168)</f>
        <v>12</v>
      </c>
      <c r="P66" s="167">
        <f>全车数据表!AP168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全车数据表!N170</f>
        <v>187</v>
      </c>
      <c r="M67" s="219">
        <f>全车数据表!AJ170*4</f>
        <v>24</v>
      </c>
      <c r="N67" s="154">
        <f>全车数据表!AL170*4</f>
        <v>20</v>
      </c>
      <c r="O67" s="157">
        <f>IF(全车数据表!AN170="×",全车数据表!AN170,4*全车数据表!AN170)</f>
        <v>12</v>
      </c>
      <c r="P67" s="167">
        <f>全车数据表!AP170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全车数据表!N172</f>
        <v>187</v>
      </c>
      <c r="M68" s="223">
        <f>全车数据表!AJ172*4</f>
        <v>24</v>
      </c>
      <c r="N68" s="162">
        <f>全车数据表!AL172*4</f>
        <v>20</v>
      </c>
      <c r="O68" s="165">
        <f>IF(全车数据表!AN172="×",全车数据表!AN172,4*全车数据表!AN172)</f>
        <v>12</v>
      </c>
      <c r="P68" s="167">
        <f>全车数据表!AP172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全车数据表!N174</f>
        <v>132</v>
      </c>
      <c r="M69" s="219">
        <f>全车数据表!AJ174*4</f>
        <v>24</v>
      </c>
      <c r="N69" s="154">
        <f>全车数据表!AL174*4</f>
        <v>20</v>
      </c>
      <c r="O69" s="157">
        <f>IF(全车数据表!AN174="×",全车数据表!AN174,4*全车数据表!AN174)</f>
        <v>12</v>
      </c>
      <c r="P69" s="167">
        <f>全车数据表!AP174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全车数据表!N178</f>
        <v>122</v>
      </c>
      <c r="M70" s="219">
        <f>全车数据表!AJ178*4</f>
        <v>24</v>
      </c>
      <c r="N70" s="154">
        <f>全车数据表!AL178*4</f>
        <v>20</v>
      </c>
      <c r="O70" s="157">
        <f>IF(全车数据表!AN178="×",全车数据表!AN178,4*全车数据表!AN178)</f>
        <v>12</v>
      </c>
      <c r="P70" s="167">
        <f>全车数据表!AP178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全车数据表!N179</f>
        <v>250</v>
      </c>
      <c r="M71" s="219">
        <f>全车数据表!AJ179*4</f>
        <v>24</v>
      </c>
      <c r="N71" s="154">
        <f>全车数据表!AL179*4</f>
        <v>20</v>
      </c>
      <c r="O71" s="157">
        <f>IF(全车数据表!AN179="×",全车数据表!AN179,4*全车数据表!AN179)</f>
        <v>16</v>
      </c>
      <c r="P71" s="167">
        <f>全车数据表!AP179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全车数据表!N182</f>
        <v>183</v>
      </c>
      <c r="M72" s="219">
        <f>全车数据表!AJ182*4</f>
        <v>24</v>
      </c>
      <c r="N72" s="154">
        <f>全车数据表!AL182*4</f>
        <v>20</v>
      </c>
      <c r="O72" s="157">
        <f>IF(全车数据表!AN182="×",全车数据表!AN182,4*全车数据表!AN182)</f>
        <v>16</v>
      </c>
      <c r="P72" s="167">
        <f>全车数据表!AP182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全车数据表!N184</f>
        <v>187</v>
      </c>
      <c r="M73" s="219">
        <f>全车数据表!AJ184*4</f>
        <v>24</v>
      </c>
      <c r="N73" s="154">
        <f>全车数据表!AL184*4</f>
        <v>20</v>
      </c>
      <c r="O73" s="157">
        <f>IF(全车数据表!AN184="×",全车数据表!AN184,4*全车数据表!AN184)</f>
        <v>12</v>
      </c>
      <c r="P73" s="167">
        <f>全车数据表!AP184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全车数据表!N192</f>
        <v>249</v>
      </c>
      <c r="M74" s="219">
        <f>全车数据表!AJ192*4</f>
        <v>24</v>
      </c>
      <c r="N74" s="154">
        <f>全车数据表!AL192*4</f>
        <v>20</v>
      </c>
      <c r="O74" s="157">
        <f>IF(全车数据表!AN192="×",全车数据表!AN192,4*全车数据表!AN192)</f>
        <v>16</v>
      </c>
      <c r="P74" s="167">
        <f>全车数据表!AP192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全车数据表!N193</f>
        <v>183</v>
      </c>
      <c r="M75" s="219">
        <f>全车数据表!AJ193*4</f>
        <v>24</v>
      </c>
      <c r="N75" s="154">
        <f>全车数据表!AL193*4</f>
        <v>20</v>
      </c>
      <c r="O75" s="157">
        <f>IF(全车数据表!AN193="×",全车数据表!AN193,4*全车数据表!AN193)</f>
        <v>16</v>
      </c>
      <c r="P75" s="167">
        <f>全车数据表!AP193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全车数据表!N195</f>
        <v>249</v>
      </c>
      <c r="M76" s="219">
        <f>全车数据表!AJ195*4</f>
        <v>24</v>
      </c>
      <c r="N76" s="154">
        <f>全车数据表!AL195*4</f>
        <v>20</v>
      </c>
      <c r="O76" s="157">
        <f>IF(全车数据表!AN195="×",全车数据表!AN195,4*全车数据表!AN195)</f>
        <v>16</v>
      </c>
      <c r="P76" s="167">
        <f>全车数据表!AP195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全车数据表!N197</f>
        <v>250</v>
      </c>
      <c r="M77" s="219">
        <f>全车数据表!AJ197*4</f>
        <v>24</v>
      </c>
      <c r="N77" s="154">
        <f>全车数据表!AL197*4</f>
        <v>20</v>
      </c>
      <c r="O77" s="157">
        <f>IF(全车数据表!AN197="×",全车数据表!AN197,4*全车数据表!AN197)</f>
        <v>16</v>
      </c>
      <c r="P77" s="167">
        <f>全车数据表!AP197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全车数据表!N201</f>
        <v>250</v>
      </c>
      <c r="M78" s="220">
        <f>全车数据表!AJ201*4</f>
        <v>24</v>
      </c>
      <c r="N78" s="155">
        <f>全车数据表!AL201*4</f>
        <v>20</v>
      </c>
      <c r="O78" s="159">
        <f>IF(全车数据表!AN201="×",全车数据表!AN201,4*全车数据表!AN201)</f>
        <v>16</v>
      </c>
      <c r="P78" s="168">
        <f>全车数据表!AP201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全车数据表!N204</f>
        <v>265</v>
      </c>
      <c r="M79" s="221">
        <f>全车数据表!AJ204*4</f>
        <v>24</v>
      </c>
      <c r="N79" s="156">
        <f>全车数据表!AL204*4</f>
        <v>20</v>
      </c>
      <c r="O79" s="163">
        <f>IF(全车数据表!AN204="×",全车数据表!AN204,4*全车数据表!AN204)</f>
        <v>16</v>
      </c>
      <c r="P79" s="169">
        <f>全车数据表!AP204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全车数据表!N215</f>
        <v>133</v>
      </c>
      <c r="M80" s="218">
        <f>全车数据表!AJ215*4</f>
        <v>28</v>
      </c>
      <c r="N80" s="158">
        <f>全车数据表!AL215*4</f>
        <v>20</v>
      </c>
      <c r="O80" s="160">
        <f>IF(全车数据表!AN215="×",全车数据表!AN215,4*全车数据表!AN215)</f>
        <v>12</v>
      </c>
      <c r="P80" s="166">
        <f>全车数据表!AP215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全车数据表!N216</f>
        <v>133</v>
      </c>
      <c r="M81" s="219">
        <f>全车数据表!AJ216*4</f>
        <v>28</v>
      </c>
      <c r="N81" s="154">
        <f>全车数据表!AL216*4</f>
        <v>20</v>
      </c>
      <c r="O81" s="157">
        <f>IF(全车数据表!AN216="×",全车数据表!AN216,4*全车数据表!AN216)</f>
        <v>12</v>
      </c>
      <c r="P81" s="167">
        <f>全车数据表!AP216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全车数据表!N218</f>
        <v>133</v>
      </c>
      <c r="M82" s="219">
        <f>全车数据表!AJ218*4</f>
        <v>28</v>
      </c>
      <c r="N82" s="154">
        <f>全车数据表!AL218*4</f>
        <v>20</v>
      </c>
      <c r="O82" s="157">
        <f>IF(全车数据表!AN218="×",全车数据表!AN218,4*全车数据表!AN218)</f>
        <v>12</v>
      </c>
      <c r="P82" s="167">
        <f>全车数据表!AP218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全车数据表!N219</f>
        <v>133</v>
      </c>
      <c r="M83" s="219">
        <f>全车数据表!AJ219*4</f>
        <v>28</v>
      </c>
      <c r="N83" s="154">
        <f>全车数据表!AL219*4</f>
        <v>20</v>
      </c>
      <c r="O83" s="157">
        <f>IF(全车数据表!AN219="×",全车数据表!AN219,4*全车数据表!AN219)</f>
        <v>12</v>
      </c>
      <c r="P83" s="167">
        <f>全车数据表!AP219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全车数据表!N221</f>
        <v>200</v>
      </c>
      <c r="M84" s="219">
        <f>全车数据表!AJ221*4</f>
        <v>28</v>
      </c>
      <c r="N84" s="154">
        <f>全车数据表!AL221*4</f>
        <v>20</v>
      </c>
      <c r="O84" s="157">
        <f>IF(全车数据表!AN221="×",全车数据表!AN221,4*全车数据表!AN221)</f>
        <v>16</v>
      </c>
      <c r="P84" s="167">
        <f>全车数据表!AP221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全车数据表!N224</f>
        <v>200</v>
      </c>
      <c r="M85" s="219">
        <f>全车数据表!AJ224*4</f>
        <v>28</v>
      </c>
      <c r="N85" s="154">
        <f>全车数据表!AL224*4</f>
        <v>20</v>
      </c>
      <c r="O85" s="157">
        <f>IF(全车数据表!AN224="×",全车数据表!AN224,4*全车数据表!AN224)</f>
        <v>16</v>
      </c>
      <c r="P85" s="167">
        <f>全车数据表!AP224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全车数据表!N226</f>
        <v>200</v>
      </c>
      <c r="M86" s="219">
        <f>全车数据表!AJ226*4</f>
        <v>28</v>
      </c>
      <c r="N86" s="154">
        <f>全车数据表!AL226*4</f>
        <v>20</v>
      </c>
      <c r="O86" s="157">
        <f>IF(全车数据表!AN226="×",全车数据表!AN226,4*全车数据表!AN226)</f>
        <v>16</v>
      </c>
      <c r="P86" s="167">
        <f>全车数据表!AP226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全车数据表!N231</f>
        <v>200</v>
      </c>
      <c r="M87" s="219">
        <f>全车数据表!AJ231*4</f>
        <v>28</v>
      </c>
      <c r="N87" s="154">
        <f>全车数据表!AL231*4</f>
        <v>20</v>
      </c>
      <c r="O87" s="157">
        <f>IF(全车数据表!AN231="×",全车数据表!AN231,4*全车数据表!AN231)</f>
        <v>16</v>
      </c>
      <c r="P87" s="167">
        <f>全车数据表!AP231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全车数据表!N233</f>
        <v>200</v>
      </c>
      <c r="M88" s="219">
        <f>全车数据表!AJ233*4</f>
        <v>28</v>
      </c>
      <c r="N88" s="154">
        <f>全车数据表!AL233*4</f>
        <v>20</v>
      </c>
      <c r="O88" s="157">
        <f>IF(全车数据表!AN233="×",全车数据表!AN233,4*全车数据表!AN233)</f>
        <v>16</v>
      </c>
      <c r="P88" s="167">
        <f>全车数据表!AP233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全车数据表!N236</f>
        <v>200</v>
      </c>
      <c r="M89" s="219">
        <f>全车数据表!AJ236*4</f>
        <v>28</v>
      </c>
      <c r="N89" s="154">
        <f>全车数据表!AL236*4</f>
        <v>20</v>
      </c>
      <c r="O89" s="157">
        <f>IF(全车数据表!AN236="×",全车数据表!AN236,4*全车数据表!AN236)</f>
        <v>16</v>
      </c>
      <c r="P89" s="167">
        <f>全车数据表!AP236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全车数据表!N238</f>
        <v>200</v>
      </c>
      <c r="M90" s="219">
        <f>全车数据表!AJ238*4</f>
        <v>28</v>
      </c>
      <c r="N90" s="154">
        <f>全车数据表!AL238*4</f>
        <v>20</v>
      </c>
      <c r="O90" s="157">
        <f>IF(全车数据表!AN238="×",全车数据表!AN238,4*全车数据表!AN238)</f>
        <v>16</v>
      </c>
      <c r="P90" s="167">
        <f>全车数据表!AP238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全车数据表!N240</f>
        <v>300</v>
      </c>
      <c r="M91" s="219">
        <f>全车数据表!AJ240*4</f>
        <v>28</v>
      </c>
      <c r="N91" s="154">
        <f>全车数据表!AL240*4</f>
        <v>20</v>
      </c>
      <c r="O91" s="157">
        <f>IF(全车数据表!AN240="×",全车数据表!AN240,4*全车数据表!AN240)</f>
        <v>16</v>
      </c>
      <c r="P91" s="167">
        <f>全车数据表!AP240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全车数据表!N244</f>
        <v>200</v>
      </c>
      <c r="M92" s="219">
        <f>全车数据表!AJ244*4</f>
        <v>28</v>
      </c>
      <c r="N92" s="154">
        <f>全车数据表!AL244*4</f>
        <v>20</v>
      </c>
      <c r="O92" s="157">
        <f>IF(全车数据表!AN244="×",全车数据表!AN244,4*全车数据表!AN244)</f>
        <v>16</v>
      </c>
      <c r="P92" s="167">
        <f>全车数据表!AP244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全车数据表!N247</f>
        <v>300</v>
      </c>
      <c r="M93" s="219">
        <f>全车数据表!AJ247*4</f>
        <v>28</v>
      </c>
      <c r="N93" s="154">
        <f>全车数据表!AL247*4</f>
        <v>20</v>
      </c>
      <c r="O93" s="157">
        <f>IF(全车数据表!AN247="×",全车数据表!AN247,4*全车数据表!AN247)</f>
        <v>16</v>
      </c>
      <c r="P93" s="167">
        <f>全车数据表!AP247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全车数据表!N251</f>
        <v>200</v>
      </c>
      <c r="M94" s="219">
        <f>全车数据表!AJ251*4</f>
        <v>28</v>
      </c>
      <c r="N94" s="154">
        <f>全车数据表!AL251*4</f>
        <v>20</v>
      </c>
      <c r="O94" s="157">
        <f>IF(全车数据表!AN251="×",全车数据表!AN251,4*全车数据表!AN251)</f>
        <v>16</v>
      </c>
      <c r="P94" s="167">
        <f>全车数据表!AP251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全车数据表!N259</f>
        <v>300</v>
      </c>
      <c r="M95" s="220">
        <f>全车数据表!AJ259*4</f>
        <v>28</v>
      </c>
      <c r="N95" s="155">
        <f>全车数据表!AL259*4</f>
        <v>20</v>
      </c>
      <c r="O95" s="159">
        <f>IF(全车数据表!AN259="×",全车数据表!AN259,4*全车数据表!AN259)</f>
        <v>16</v>
      </c>
      <c r="P95" s="168">
        <f>全车数据表!AP259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全车数据表!N265</f>
        <v>300</v>
      </c>
      <c r="M96" s="224">
        <f>全车数据表!AJ265*4</f>
        <v>28</v>
      </c>
      <c r="N96" s="171">
        <f>全车数据表!AL265*4</f>
        <v>20</v>
      </c>
      <c r="O96" s="172">
        <f>IF(全车数据表!AN265="×",全车数据表!AN265,4*全车数据表!AN265)</f>
        <v>16</v>
      </c>
      <c r="P96" s="173">
        <f>全车数据表!AP265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3" t="s">
        <v>169</v>
      </c>
      <c r="B97" s="524"/>
      <c r="C97" s="524"/>
      <c r="D97" s="526" t="str">
        <f>"金币："&amp;SUMIF(P:P,"&lt;&gt;0",P:P)</f>
        <v>金币：1151423120</v>
      </c>
      <c r="E97" s="526"/>
      <c r="F97" s="525" t="str">
        <f>"蓝色零件：4 × "&amp;SUMIF(M:M,"&lt;&gt;0",M:M)/4</f>
        <v>蓝色零件：4 × 602</v>
      </c>
      <c r="G97" s="525"/>
      <c r="H97" s="521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1"/>
      <c r="J97" s="521"/>
      <c r="K97" s="521"/>
      <c r="L97" s="521"/>
      <c r="M97" s="521"/>
      <c r="N97" s="521"/>
      <c r="O97" s="521"/>
      <c r="P97" s="52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6.149999999999999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8125" defaultRowHeight="15.75"/>
  <cols>
    <col min="2" max="2" width="36.18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全车数据表!A21</f>
        <v>19</v>
      </c>
      <c r="B12" t="str">
        <f>全车数据表!B21</f>
        <v>Ford Shelby GT350R</v>
      </c>
      <c r="C12" s="256">
        <f>全车数据表!P21</f>
        <v>299.89999999999998</v>
      </c>
      <c r="D12" s="256">
        <f>全车数据表!Q21</f>
        <v>75.06</v>
      </c>
      <c r="E12" s="256">
        <f>全车数据表!R21</f>
        <v>58.97</v>
      </c>
      <c r="F12" s="256">
        <f>全车数据表!S21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全车数据表!A22</f>
        <v>20</v>
      </c>
      <c r="B13" t="str">
        <f>全车数据表!B22</f>
        <v>Porsche 911 Targa 4S</v>
      </c>
      <c r="C13" s="256">
        <f>全车数据表!P22</f>
        <v>315.10000000000002</v>
      </c>
      <c r="D13" s="256">
        <f>全车数据表!Q22</f>
        <v>75.37</v>
      </c>
      <c r="E13" s="256">
        <f>全车数据表!R22</f>
        <v>41.57</v>
      </c>
      <c r="F13" s="256">
        <f>全车数据表!S22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全车数据表!A25</f>
        <v>23</v>
      </c>
      <c r="B14" t="str">
        <f>全车数据表!B25</f>
        <v>Ginetta G60</v>
      </c>
      <c r="C14" s="256">
        <f>全车数据表!P25</f>
        <v>290.7</v>
      </c>
      <c r="D14" s="256">
        <f>全车数据表!Q25</f>
        <v>71.510000000000005</v>
      </c>
      <c r="E14" s="256">
        <f>全车数据表!R25</f>
        <v>74.81</v>
      </c>
      <c r="F14" s="256">
        <f>全车数据表!S25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全车数据表!A28</f>
        <v>26</v>
      </c>
      <c r="B15" t="str">
        <f>全车数据表!B28</f>
        <v>Honda Civic Type-R</v>
      </c>
      <c r="C15" s="256">
        <f>全车数据表!P28</f>
        <v>285.3</v>
      </c>
      <c r="D15" s="256">
        <f>全车数据表!Q28</f>
        <v>82.09</v>
      </c>
      <c r="E15" s="256">
        <f>全车数据表!R28</f>
        <v>68.41</v>
      </c>
      <c r="F15" s="256">
        <f>全车数据表!S28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全车数据表!A29</f>
        <v>27</v>
      </c>
      <c r="B16" t="str">
        <f>全车数据表!B29</f>
        <v>Porsche Taycan Turbo S</v>
      </c>
      <c r="C16" s="256">
        <f>全车数据表!P29</f>
        <v>279.2</v>
      </c>
      <c r="D16" s="256">
        <f>全车数据表!Q29</f>
        <v>83.74</v>
      </c>
      <c r="E16" s="256">
        <f>全车数据表!R29</f>
        <v>75.77</v>
      </c>
      <c r="F16" s="256">
        <f>全车数据表!S29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全车数据表!A30</f>
        <v>28</v>
      </c>
      <c r="B17" t="str">
        <f>全车数据表!B30</f>
        <v>TVR Griffith</v>
      </c>
      <c r="C17" s="256">
        <f>全车数据表!P30</f>
        <v>338.7</v>
      </c>
      <c r="D17" s="256">
        <f>全车数据表!Q30</f>
        <v>69.28</v>
      </c>
      <c r="E17" s="256">
        <f>全车数据表!R30</f>
        <v>47.31</v>
      </c>
      <c r="F17" s="256">
        <f>全车数据表!S30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全车数据表!A31</f>
        <v>29</v>
      </c>
      <c r="B18" t="str">
        <f>全车数据表!B31</f>
        <v>Bentley Continental GT3🔑</v>
      </c>
      <c r="C18" s="256">
        <f>全车数据表!P31</f>
        <v>300.8</v>
      </c>
      <c r="D18" s="256">
        <f>全车数据表!Q31</f>
        <v>74.739999999999995</v>
      </c>
      <c r="E18" s="256">
        <f>全车数据表!R31</f>
        <v>72.52</v>
      </c>
      <c r="F18" s="256">
        <f>全车数据表!S31</f>
        <v>50.79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1458.1120000000001</v>
      </c>
    </row>
    <row r="19" spans="1:10">
      <c r="A19">
        <f>全车数据表!A32</f>
        <v>30</v>
      </c>
      <c r="B19" t="str">
        <f>全车数据表!B32</f>
        <v>Mazda Furai</v>
      </c>
      <c r="C19" s="256">
        <f>全车数据表!P32</f>
        <v>305.5</v>
      </c>
      <c r="D19" s="256">
        <f>全车数据表!Q32</f>
        <v>80.95</v>
      </c>
      <c r="E19" s="256">
        <f>全车数据表!R32</f>
        <v>57.23</v>
      </c>
      <c r="F19" s="256">
        <f>全车数据表!S32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全车数据表!A34</f>
        <v>32</v>
      </c>
      <c r="B20" t="str">
        <f>全车数据表!B34</f>
        <v>Chevrolet Corvette C7.R🔑</v>
      </c>
      <c r="C20" s="256">
        <f>全车数据表!P34</f>
        <v>307.60000000000002</v>
      </c>
      <c r="D20" s="256">
        <f>全车数据表!Q34</f>
        <v>80.48</v>
      </c>
      <c r="E20" s="256">
        <f>全车数据表!R34</f>
        <v>47.08</v>
      </c>
      <c r="F20" s="256">
        <f>全车数据表!S34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全车数据表!A41</f>
        <v>39</v>
      </c>
      <c r="B21" t="str">
        <f>全车数据表!B41</f>
        <v>Dodge Challenger SRT8</v>
      </c>
      <c r="C21" s="256">
        <f>全车数据表!P41</f>
        <v>308.60000000000002</v>
      </c>
      <c r="D21" s="256">
        <f>全车数据表!Q41</f>
        <v>71.92</v>
      </c>
      <c r="E21" s="256">
        <f>全车数据表!R41</f>
        <v>39.840000000000003</v>
      </c>
      <c r="F21" s="256">
        <f>全车数据表!S41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全车数据表!A42</f>
        <v>40</v>
      </c>
      <c r="B22" t="str">
        <f>全车数据表!B42</f>
        <v>BMW 3.0 CSL hommage</v>
      </c>
      <c r="C22" s="256">
        <f>全车数据表!P42</f>
        <v>297.39999999999998</v>
      </c>
      <c r="D22" s="256">
        <f>全车数据表!Q42</f>
        <v>73.39</v>
      </c>
      <c r="E22" s="256">
        <f>全车数据表!R42</f>
        <v>50.08</v>
      </c>
      <c r="F22" s="256">
        <f>全车数据表!S42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全车数据表!A44</f>
        <v>42</v>
      </c>
      <c r="B23" t="str">
        <f>全车数据表!B44</f>
        <v>Chevrolet Camaro ZL1 50TH Edition</v>
      </c>
      <c r="C23" s="256">
        <f>全车数据表!P44</f>
        <v>271</v>
      </c>
      <c r="D23" s="256">
        <f>全车数据表!Q44</f>
        <v>78.14</v>
      </c>
      <c r="E23" s="256">
        <f>全车数据表!R44</f>
        <v>83.14</v>
      </c>
      <c r="F23" s="256">
        <f>全车数据表!S44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全车数据表!A45</f>
        <v>43</v>
      </c>
      <c r="B24" t="str">
        <f>全车数据表!B45</f>
        <v>Lotus Evora Sport 410</v>
      </c>
      <c r="C24" s="256">
        <f>全车数据表!P45</f>
        <v>317.7</v>
      </c>
      <c r="D24" s="256">
        <f>全车数据表!Q45</f>
        <v>71.7</v>
      </c>
      <c r="E24" s="256">
        <f>全车数据表!R45</f>
        <v>50.93</v>
      </c>
      <c r="F24" s="256">
        <f>全车数据表!S45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全车数据表!A46</f>
        <v>44</v>
      </c>
      <c r="B25" t="str">
        <f>全车数据表!B46</f>
        <v>Mercedes-Benz AMG GT S</v>
      </c>
      <c r="C25" s="256">
        <f>全车数据表!P46</f>
        <v>329.4</v>
      </c>
      <c r="D25" s="256">
        <f>全车数据表!Q46</f>
        <v>71.34</v>
      </c>
      <c r="E25" s="256">
        <f>全车数据表!R46</f>
        <v>42.69</v>
      </c>
      <c r="F25" s="256">
        <f>全车数据表!S46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全车数据表!A47</f>
        <v>45</v>
      </c>
      <c r="B26" t="str">
        <f>全车数据表!B47</f>
        <v>BMW M4 GTS</v>
      </c>
      <c r="C26" s="256">
        <f>全车数据表!P47</f>
        <v>326.5</v>
      </c>
      <c r="D26" s="256">
        <f>全车数据表!Q47</f>
        <v>73.72</v>
      </c>
      <c r="E26" s="256">
        <f>全车数据表!R47</f>
        <v>51.19</v>
      </c>
      <c r="F26" s="256">
        <f>全车数据表!S47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全车数据表!A48</f>
        <v>46</v>
      </c>
      <c r="B27" t="str">
        <f>全车数据表!B48</f>
        <v>Rezvani Beast X</v>
      </c>
      <c r="C27" s="256">
        <f>全车数据表!P48</f>
        <v>299.5</v>
      </c>
      <c r="D27" s="256">
        <f>全车数据表!Q48</f>
        <v>84.62</v>
      </c>
      <c r="E27" s="256">
        <f>全车数据表!R48</f>
        <v>69.2</v>
      </c>
      <c r="F27" s="256">
        <f>全车数据表!S48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全车数据表!A52</f>
        <v>50</v>
      </c>
      <c r="B28" t="str">
        <f>全车数据表!B52</f>
        <v>Dodge Viper ACR</v>
      </c>
      <c r="C28" s="256">
        <f>全车数据表!P52</f>
        <v>303.89999999999998</v>
      </c>
      <c r="D28" s="256">
        <f>全车数据表!Q52</f>
        <v>77.319999999999993</v>
      </c>
      <c r="E28" s="256">
        <f>全车数据表!R52</f>
        <v>86.2</v>
      </c>
      <c r="F28" s="256">
        <f>全车数据表!S52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全车数据表!A54</f>
        <v>52</v>
      </c>
      <c r="B29" t="str">
        <f>全车数据表!B54</f>
        <v>Ford Shelby GR-1</v>
      </c>
      <c r="C29" s="256">
        <f>全车数据表!P54</f>
        <v>321.7</v>
      </c>
      <c r="D29" s="256">
        <f>全车数据表!Q54</f>
        <v>75.319999999999993</v>
      </c>
      <c r="E29" s="256">
        <f>全车数据表!R54</f>
        <v>69.599999999999994</v>
      </c>
      <c r="F29" s="256">
        <f>全车数据表!S54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全车数据表!A55</f>
        <v>53</v>
      </c>
      <c r="B30" t="str">
        <f>全车数据表!B55</f>
        <v>Pininfarina H2 Speed</v>
      </c>
      <c r="C30" s="256">
        <f>全车数据表!P55</f>
        <v>317.89999999999998</v>
      </c>
      <c r="D30" s="256">
        <f>全车数据表!Q55</f>
        <v>78.22</v>
      </c>
      <c r="E30" s="256">
        <f>全车数据表!R55</f>
        <v>86.5</v>
      </c>
      <c r="F30" s="256">
        <f>全车数据表!S55</f>
        <v>60.57</v>
      </c>
      <c r="G30" s="254">
        <f t="shared" si="0"/>
        <v>1377.28</v>
      </c>
      <c r="H30" s="254">
        <f t="shared" si="1"/>
        <v>243.64999999999998</v>
      </c>
      <c r="I30" s="255">
        <f t="shared" si="2"/>
        <v>248.55000000000007</v>
      </c>
      <c r="J30" s="254">
        <f t="shared" si="3"/>
        <v>1583.296</v>
      </c>
    </row>
    <row r="31" spans="1:10">
      <c r="A31">
        <f>全车数据表!A57</f>
        <v>55</v>
      </c>
      <c r="B31" t="str">
        <f>全车数据表!B57</f>
        <v>Artega Scalo SuperErelletra</v>
      </c>
      <c r="C31" s="256">
        <f>全车数据表!P57</f>
        <v>316.3</v>
      </c>
      <c r="D31" s="256">
        <f>全车数据表!Q57</f>
        <v>85.72</v>
      </c>
      <c r="E31" s="256">
        <f>全车数据表!R57</f>
        <v>57.94</v>
      </c>
      <c r="F31" s="256">
        <f>全车数据表!S57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全车数据表!A59</f>
        <v>57</v>
      </c>
      <c r="B32" t="str">
        <f>全车数据表!B59</f>
        <v>Acura 2017 NSX</v>
      </c>
      <c r="C32" s="256">
        <f>全车数据表!P59</f>
        <v>323.5</v>
      </c>
      <c r="D32" s="256">
        <f>全车数据表!Q59</f>
        <v>84.32</v>
      </c>
      <c r="E32" s="256">
        <f>全车数据表!R59</f>
        <v>63.02</v>
      </c>
      <c r="F32" s="256">
        <f>全车数据表!S59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全车数据表!A60</f>
        <v>58</v>
      </c>
      <c r="B33" t="str">
        <f>全车数据表!B60</f>
        <v>Maserati Alfieri</v>
      </c>
      <c r="C33" s="256">
        <f>全车数据表!P60</f>
        <v>335.7</v>
      </c>
      <c r="D33" s="256">
        <f>全车数据表!Q60</f>
        <v>74.430000000000007</v>
      </c>
      <c r="E33" s="256">
        <f>全车数据表!R60</f>
        <v>41.38</v>
      </c>
      <c r="F33" s="256">
        <f>全车数据表!S60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全车数据表!A72</f>
        <v>70</v>
      </c>
      <c r="B34" t="str">
        <f>全车数据表!B72</f>
        <v>Vencer Sarthe</v>
      </c>
      <c r="C34" s="256">
        <f>全车数据表!P72</f>
        <v>350.5</v>
      </c>
      <c r="D34" s="256">
        <f>全车数据表!Q72</f>
        <v>74.12</v>
      </c>
      <c r="E34" s="256">
        <f>全车数据表!R72</f>
        <v>62.87</v>
      </c>
      <c r="F34" s="256">
        <f>全车数据表!S72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全车数据表!A68</f>
        <v>66</v>
      </c>
      <c r="B35" t="str">
        <f>全车数据表!B68</f>
        <v>Ferrari F40</v>
      </c>
      <c r="C35" s="256">
        <f>全车数据表!P68</f>
        <v>340.6</v>
      </c>
      <c r="D35" s="256">
        <f>全车数据表!Q68</f>
        <v>72.88</v>
      </c>
      <c r="E35" s="256">
        <f>全车数据表!R68</f>
        <v>69.319999999999993</v>
      </c>
      <c r="F35" s="256">
        <f>全车数据表!S68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全车数据表!A74</f>
        <v>72</v>
      </c>
      <c r="B36" t="str">
        <f>全车数据表!B74</f>
        <v>Bentley Mulliner Bacalar</v>
      </c>
      <c r="C36" s="256">
        <f>全车数据表!P74</f>
        <v>340.4</v>
      </c>
      <c r="D36" s="256">
        <f>全车数据表!Q74</f>
        <v>77.38</v>
      </c>
      <c r="E36" s="256">
        <f>全车数据表!R74</f>
        <v>67.260000000000005</v>
      </c>
      <c r="F36" s="256">
        <f>全车数据表!S74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全车数据表!A77</f>
        <v>75</v>
      </c>
      <c r="B37" t="str">
        <f>全车数据表!B77</f>
        <v>Porsche 718 Cayman GT4 ClubSport🔑</v>
      </c>
      <c r="C37" s="256">
        <f>全车数据表!P77</f>
        <v>323.60000000000002</v>
      </c>
      <c r="D37" s="256">
        <f>全车数据表!Q77</f>
        <v>73.44</v>
      </c>
      <c r="E37" s="256">
        <f>全车数据表!R77</f>
        <v>87.24</v>
      </c>
      <c r="F37" s="256">
        <f>全车数据表!S77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全车数据表!A79</f>
        <v>77</v>
      </c>
      <c r="B38" t="str">
        <f>全车数据表!B79</f>
        <v>Chevrolet Corvette Stingray</v>
      </c>
      <c r="C38" s="256">
        <f>全车数据表!P79</f>
        <v>327.7</v>
      </c>
      <c r="D38" s="256">
        <f>全车数据表!Q79</f>
        <v>81.56</v>
      </c>
      <c r="E38" s="256">
        <f>全车数据表!R79</f>
        <v>60.15</v>
      </c>
      <c r="F38" s="256">
        <f>全车数据表!S79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全车数据表!A82</f>
        <v>80</v>
      </c>
      <c r="B39" t="str">
        <f>全车数据表!B82</f>
        <v>Ferrari 599XX EVO🔑</v>
      </c>
      <c r="C39" s="256">
        <f>全车数据表!P82</f>
        <v>322</v>
      </c>
      <c r="D39" s="256">
        <f>全车数据表!Q82</f>
        <v>80.98</v>
      </c>
      <c r="E39" s="256">
        <f>全车数据表!R82</f>
        <v>83.65</v>
      </c>
      <c r="F39" s="256">
        <f>全车数据表!S82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全车数据表!A85</f>
        <v>83</v>
      </c>
      <c r="B40" t="str">
        <f>全车数据表!B85</f>
        <v>Arrinera Hussarya 33</v>
      </c>
      <c r="C40" s="256">
        <f>全车数据表!P85</f>
        <v>352.1</v>
      </c>
      <c r="D40" s="256">
        <f>全车数据表!Q85</f>
        <v>78.53</v>
      </c>
      <c r="E40" s="256">
        <f>全车数据表!R85</f>
        <v>59.47</v>
      </c>
      <c r="F40" s="256">
        <f>全车数据表!S85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全车数据表!A88</f>
        <v>86</v>
      </c>
      <c r="B41" t="str">
        <f>全车数据表!B88</f>
        <v>Lamborghini Gallardo LP 560-4</v>
      </c>
      <c r="C41" s="256">
        <f>全车数据表!P88</f>
        <v>340.7</v>
      </c>
      <c r="D41" s="256">
        <f>全车数据表!Q88</f>
        <v>76.56</v>
      </c>
      <c r="E41" s="256">
        <f>全车数据表!R88</f>
        <v>75.81</v>
      </c>
      <c r="F41" s="256">
        <f>全车数据表!S88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全车数据表!A93</f>
        <v>91</v>
      </c>
      <c r="B42" t="str">
        <f>全车数据表!B93</f>
        <v>Porsche 911 GTS Coupe</v>
      </c>
      <c r="C42" s="256">
        <f>全车数据表!P93</f>
        <v>328.8</v>
      </c>
      <c r="D42" s="256">
        <f>全车数据表!Q93</f>
        <v>71.209999999999994</v>
      </c>
      <c r="E42" s="256">
        <f>全车数据表!R93</f>
        <v>45.84</v>
      </c>
      <c r="F42" s="256">
        <f>全车数据表!S93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全车数据表!A94</f>
        <v>92</v>
      </c>
      <c r="B43" t="str">
        <f>全车数据表!B94</f>
        <v>Aston Martin DB11</v>
      </c>
      <c r="C43" s="256">
        <f>全车数据表!P94</f>
        <v>340.6</v>
      </c>
      <c r="D43" s="256">
        <f>全车数据表!Q94</f>
        <v>74.2</v>
      </c>
      <c r="E43" s="256">
        <f>全车数据表!R94</f>
        <v>43.21</v>
      </c>
      <c r="F43" s="256">
        <f>全车数据表!S94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全车数据表!A95</f>
        <v>93</v>
      </c>
      <c r="B44" t="str">
        <f>全车数据表!B95</f>
        <v>Jaguar F-type SVR</v>
      </c>
      <c r="C44" s="256">
        <f>全车数据表!P95</f>
        <v>341</v>
      </c>
      <c r="D44" s="256">
        <f>全车数据表!Q95</f>
        <v>75.55</v>
      </c>
      <c r="E44" s="256">
        <f>全车数据表!R95</f>
        <v>49.28</v>
      </c>
      <c r="F44" s="256">
        <f>全车数据表!S95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全车数据表!A97</f>
        <v>95</v>
      </c>
      <c r="B45" t="str">
        <f>全车数据表!B97</f>
        <v>Exotic Rides W70</v>
      </c>
      <c r="C45" s="256">
        <f>全车数据表!P97</f>
        <v>329.7</v>
      </c>
      <c r="D45" s="256">
        <f>全车数据表!Q97</f>
        <v>80.209999999999994</v>
      </c>
      <c r="E45" s="256">
        <f>全车数据表!R97</f>
        <v>45.2</v>
      </c>
      <c r="F45" s="256">
        <f>全车数据表!S97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全车数据表!A98</f>
        <v>96</v>
      </c>
      <c r="B46" t="str">
        <f>全车数据表!B98</f>
        <v>Porsche 911 GT1 Evolution</v>
      </c>
      <c r="C46" s="256">
        <f>全车数据表!P98</f>
        <v>329.8</v>
      </c>
      <c r="D46" s="256">
        <f>全车数据表!Q98</f>
        <v>75.150000000000006</v>
      </c>
      <c r="E46" s="256">
        <f>全车数据表!R98</f>
        <v>53.7</v>
      </c>
      <c r="F46" s="256">
        <f>全车数据表!S98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全车数据表!A99</f>
        <v>97</v>
      </c>
      <c r="B47" t="str">
        <f>全车数据表!B99</f>
        <v>Ford GT</v>
      </c>
      <c r="C47" s="256">
        <f>全车数据表!P99</f>
        <v>362.8</v>
      </c>
      <c r="D47" s="256">
        <f>全车数据表!Q99</f>
        <v>79.150000000000006</v>
      </c>
      <c r="E47" s="256">
        <f>全车数据表!R99</f>
        <v>34.36</v>
      </c>
      <c r="F47" s="256">
        <f>全车数据表!S99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全车数据表!A100</f>
        <v>98</v>
      </c>
      <c r="B48" t="str">
        <f>全车数据表!B100</f>
        <v>Lamborghini Asterion</v>
      </c>
      <c r="C48" s="256">
        <f>全车数据表!P100</f>
        <v>336.6</v>
      </c>
      <c r="D48" s="256">
        <f>全车数据表!Q100</f>
        <v>81.05</v>
      </c>
      <c r="E48" s="256">
        <f>全车数据表!R100</f>
        <v>45.56</v>
      </c>
      <c r="F48" s="256">
        <f>全车数据表!S100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全车数据表!A105</f>
        <v>103</v>
      </c>
      <c r="B49" t="str">
        <f>全车数据表!B105</f>
        <v>Cadillac Cien Concept</v>
      </c>
      <c r="C49" s="256">
        <f>全车数据表!P105</f>
        <v>368</v>
      </c>
      <c r="D49" s="256">
        <f>全车数据表!Q105</f>
        <v>76.55</v>
      </c>
      <c r="E49" s="256">
        <f>全车数据表!R105</f>
        <v>36.14</v>
      </c>
      <c r="F49" s="256">
        <f>全车数据表!S105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全车数据表!A107</f>
        <v>105</v>
      </c>
      <c r="B50" t="str">
        <f>全车数据表!B107</f>
        <v>Ford GT MKII🔑</v>
      </c>
      <c r="C50" s="256">
        <f>全车数据表!P107</f>
        <v>315.5</v>
      </c>
      <c r="D50" s="256">
        <f>全车数据表!Q107</f>
        <v>86.26</v>
      </c>
      <c r="E50" s="256">
        <f>全车数据表!R107</f>
        <v>79</v>
      </c>
      <c r="F50" s="256">
        <f>全车数据表!S107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全车数据表!A109</f>
        <v>107</v>
      </c>
      <c r="B51" t="str">
        <f>全车数据表!B109</f>
        <v>ItalDesign Zerouno</v>
      </c>
      <c r="C51" s="256">
        <f>全车数据表!P109</f>
        <v>341</v>
      </c>
      <c r="D51" s="256">
        <f>全车数据表!Q109</f>
        <v>79.25</v>
      </c>
      <c r="E51" s="256">
        <f>全车数据表!R109</f>
        <v>58.34</v>
      </c>
      <c r="F51" s="256">
        <f>全车数据表!S109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全车数据表!A112</f>
        <v>110</v>
      </c>
      <c r="B52" t="str">
        <f>全车数据表!B112</f>
        <v>Ferrari 488 GTB</v>
      </c>
      <c r="C52" s="256">
        <f>全车数据表!P112</f>
        <v>347.6</v>
      </c>
      <c r="D52" s="256">
        <f>全车数据表!Q112</f>
        <v>80.239999999999995</v>
      </c>
      <c r="E52" s="256">
        <f>全车数据表!R112</f>
        <v>48.38</v>
      </c>
      <c r="F52" s="256">
        <f>全车数据表!S112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全车数据表!A116</f>
        <v>114</v>
      </c>
      <c r="B53" t="str">
        <f>全车数据表!B116</f>
        <v>Glickenhaus 003S</v>
      </c>
      <c r="C53" s="256">
        <f>全车数据表!P116</f>
        <v>368.8</v>
      </c>
      <c r="D53" s="256">
        <f>全车数据表!Q116</f>
        <v>79.44</v>
      </c>
      <c r="E53" s="256">
        <f>全车数据表!R116</f>
        <v>38.58</v>
      </c>
      <c r="F53" s="256">
        <f>全车数据表!S116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全车数据表!A120</f>
        <v>118</v>
      </c>
      <c r="B54" t="str">
        <f>全车数据表!B120</f>
        <v>Ferrari F12tdf</v>
      </c>
      <c r="C54" s="256">
        <f>全车数据表!P120</f>
        <v>360.5</v>
      </c>
      <c r="D54" s="256">
        <f>全车数据表!Q120</f>
        <v>78.38</v>
      </c>
      <c r="E54" s="256">
        <f>全车数据表!R120</f>
        <v>40.130000000000003</v>
      </c>
      <c r="F54" s="256">
        <f>全车数据表!S120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全车数据表!A124</f>
        <v>122</v>
      </c>
      <c r="B55" t="str">
        <f>全车数据表!B124</f>
        <v>Chevrolet Corvette Grand Sport</v>
      </c>
      <c r="C55" s="256">
        <f>全车数据表!P124</f>
        <v>331.2</v>
      </c>
      <c r="D55" s="256">
        <f>全车数据表!Q124</f>
        <v>76.55</v>
      </c>
      <c r="E55" s="256">
        <f>全车数据表!R124</f>
        <v>92.99</v>
      </c>
      <c r="F55" s="256">
        <f>全车数据表!S124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全车数据表!A125</f>
        <v>123</v>
      </c>
      <c r="B56" t="str">
        <f>全车数据表!B125</f>
        <v>Apex AP-0</v>
      </c>
      <c r="C56" s="256">
        <f>全车数据表!P125</f>
        <v>335.1</v>
      </c>
      <c r="D56" s="256">
        <f>全车数据表!Q125</f>
        <v>80.959999999999994</v>
      </c>
      <c r="E56" s="256">
        <f>全车数据表!R125</f>
        <v>89.37</v>
      </c>
      <c r="F56" s="256">
        <f>全车数据表!S125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全车数据表!A126</f>
        <v>124</v>
      </c>
      <c r="B57" t="str">
        <f>全车数据表!B126</f>
        <v>Aston Martin Vantage GT12</v>
      </c>
      <c r="C57" s="256">
        <f>全车数据表!P126</f>
        <v>337.8</v>
      </c>
      <c r="D57" s="256">
        <f>全车数据表!Q126</f>
        <v>78.260000000000005</v>
      </c>
      <c r="E57" s="256">
        <f>全车数据表!R126</f>
        <v>86.85</v>
      </c>
      <c r="F57" s="256">
        <f>全车数据表!S126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全车数据表!A128</f>
        <v>126</v>
      </c>
      <c r="B58" t="str">
        <f>全车数据表!B128</f>
        <v>Sin R1 550</v>
      </c>
      <c r="C58" s="256">
        <f>全车数据表!P128</f>
        <v>370.6</v>
      </c>
      <c r="D58" s="256">
        <f>全车数据表!Q128</f>
        <v>77.040000000000006</v>
      </c>
      <c r="E58" s="256">
        <f>全车数据表!R128</f>
        <v>45.74</v>
      </c>
      <c r="F58" s="256">
        <f>全车数据表!S128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全车数据表!A130</f>
        <v>128</v>
      </c>
      <c r="B59" t="str">
        <f>全车数据表!B130</f>
        <v>Ferrari Enzo Ferrari</v>
      </c>
      <c r="C59" s="256">
        <f>全车数据表!P130</f>
        <v>364.8</v>
      </c>
      <c r="D59" s="256">
        <f>全车数据表!Q130</f>
        <v>75.290000000000006</v>
      </c>
      <c r="E59" s="256">
        <f>全车数据表!R130</f>
        <v>64.95</v>
      </c>
      <c r="F59" s="256">
        <f>全车数据表!S130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全车数据表!A133</f>
        <v>131</v>
      </c>
      <c r="B60" t="str">
        <f>全车数据表!B133</f>
        <v>Apollo N</v>
      </c>
      <c r="C60" s="256">
        <f>全车数据表!P133</f>
        <v>374.1</v>
      </c>
      <c r="D60" s="256">
        <f>全车数据表!Q133</f>
        <v>80.319999999999993</v>
      </c>
      <c r="E60" s="256">
        <f>全车数据表!R133</f>
        <v>58.13</v>
      </c>
      <c r="F60" s="256">
        <f>全车数据表!S133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全车数据表!A134</f>
        <v>132</v>
      </c>
      <c r="B61" t="str">
        <f>全车数据表!B134</f>
        <v>Mercedes-Benz SLR McLaren</v>
      </c>
      <c r="C61" s="256">
        <f>全车数据表!P134</f>
        <v>353.3</v>
      </c>
      <c r="D61" s="256">
        <f>全车数据表!Q134</f>
        <v>78.180000000000007</v>
      </c>
      <c r="E61" s="256">
        <f>全车数据表!R134</f>
        <v>66.599999999999994</v>
      </c>
      <c r="F61" s="256">
        <f>全车数据表!S134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全车数据表!A135</f>
        <v>133</v>
      </c>
      <c r="B62" t="str">
        <f>全车数据表!B135</f>
        <v>Aston Martin DBS SuperLeggera</v>
      </c>
      <c r="C62" s="256">
        <f>全车数据表!P135</f>
        <v>355.4</v>
      </c>
      <c r="D62" s="256">
        <f>全车数据表!Q135</f>
        <v>79.16</v>
      </c>
      <c r="E62" s="256">
        <f>全车数据表!R135</f>
        <v>70.739999999999995</v>
      </c>
      <c r="F62" s="256">
        <f>全车数据表!S135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全车数据表!A142</f>
        <v>140</v>
      </c>
      <c r="B63" t="str">
        <f>全车数据表!B142</f>
        <v>Lamborghini Huracan EVO Spyder</v>
      </c>
      <c r="C63" s="256">
        <f>全车数据表!P142</f>
        <v>344</v>
      </c>
      <c r="D63" s="256">
        <f>全车数据表!Q142</f>
        <v>84.31</v>
      </c>
      <c r="E63" s="256">
        <f>全车数据表!R142</f>
        <v>75.97</v>
      </c>
      <c r="F63" s="256">
        <f>全车数据表!S142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全车数据表!A143</f>
        <v>141</v>
      </c>
      <c r="B64" t="str">
        <f>全车数据表!B143</f>
        <v>Porsche Carrera GT</v>
      </c>
      <c r="C64" s="256">
        <f>全车数据表!P143</f>
        <v>347.8</v>
      </c>
      <c r="D64" s="256">
        <f>全车数据表!Q143</f>
        <v>78.67</v>
      </c>
      <c r="E64" s="256">
        <f>全车数据表!R143</f>
        <v>84.88</v>
      </c>
      <c r="F64" s="256">
        <f>全车数据表!S143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全车数据表!A147</f>
        <v>145</v>
      </c>
      <c r="B65" t="str">
        <f>全车数据表!B147</f>
        <v>Porsche 911 GT3 RS</v>
      </c>
      <c r="C65" s="256">
        <f>全车数据表!P147</f>
        <v>339.4</v>
      </c>
      <c r="D65" s="256">
        <f>全车数据表!Q147</f>
        <v>85.84</v>
      </c>
      <c r="E65" s="256">
        <f>全车数据表!R147</f>
        <v>92.97</v>
      </c>
      <c r="F65" s="256">
        <f>全车数据表!S147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全车数据表!A148</f>
        <v>146</v>
      </c>
      <c r="B66" t="str">
        <f>全车数据表!B148</f>
        <v>Ferrari 488  Challenge EVO🔑</v>
      </c>
      <c r="C66" s="256">
        <f>全车数据表!P148</f>
        <v>351.2</v>
      </c>
      <c r="D66" s="256">
        <f>全车数据表!Q148</f>
        <v>82.76</v>
      </c>
      <c r="E66" s="256">
        <f>全车数据表!R148</f>
        <v>77.11</v>
      </c>
      <c r="F66" s="256">
        <f>全车数据表!S148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全车数据表!A150</f>
        <v>148</v>
      </c>
      <c r="B67" t="str">
        <f>全车数据表!B150</f>
        <v>Lotus Evija</v>
      </c>
      <c r="C67" s="256">
        <f>全车数据表!P150</f>
        <v>368.1</v>
      </c>
      <c r="D67" s="256">
        <f>全车数据表!Q150</f>
        <v>81.14</v>
      </c>
      <c r="E67" s="256">
        <f>全车数据表!R150</f>
        <v>65.02</v>
      </c>
      <c r="F67" s="256">
        <f>全车数据表!S150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全车数据表!A152</f>
        <v>150</v>
      </c>
      <c r="B68" t="str">
        <f>全车数据表!B152</f>
        <v>Mclaren F1 LM🔑</v>
      </c>
      <c r="C68" s="256">
        <f>全车数据表!P152</f>
        <v>377.6</v>
      </c>
      <c r="D68" s="256">
        <f>全车数据表!Q152</f>
        <v>74.66</v>
      </c>
      <c r="E68" s="256">
        <f>全车数据表!R152</f>
        <v>66.61</v>
      </c>
      <c r="F68" s="256">
        <f>全车数据表!S152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全车数据表!A159</f>
        <v>157</v>
      </c>
      <c r="B69" t="str">
        <f>全车数据表!B159</f>
        <v>Aston Martin Vulcan</v>
      </c>
      <c r="C69" s="256">
        <f>全车数据表!P159</f>
        <v>343.5</v>
      </c>
      <c r="D69" s="256">
        <f>全车数据表!Q159</f>
        <v>78.7</v>
      </c>
      <c r="E69" s="256">
        <f>全车数据表!R159</f>
        <v>47.8</v>
      </c>
      <c r="F69" s="256">
        <f>全车数据表!S159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全车数据表!A160</f>
        <v>158</v>
      </c>
      <c r="B70" t="str">
        <f>全车数据表!B160</f>
        <v>Nissan GT-R Nismo</v>
      </c>
      <c r="C70" s="256">
        <f>全车数据表!P160</f>
        <v>329.7</v>
      </c>
      <c r="D70" s="256">
        <f>全车数据表!Q160</f>
        <v>84.83</v>
      </c>
      <c r="E70" s="256">
        <f>全车数据表!R160</f>
        <v>60.69</v>
      </c>
      <c r="F70" s="256">
        <f>全车数据表!S160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全车数据表!A162</f>
        <v>160</v>
      </c>
      <c r="B71" t="str">
        <f>全车数据表!B162</f>
        <v>Ferrari J50</v>
      </c>
      <c r="C71" s="256">
        <f>全车数据表!P162</f>
        <v>350.6</v>
      </c>
      <c r="D71" s="256">
        <f>全车数据表!Q162</f>
        <v>80.41</v>
      </c>
      <c r="E71" s="256">
        <f>全车数据表!R162</f>
        <v>48.37</v>
      </c>
      <c r="F71" s="256">
        <f>全车数据表!S162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全车数据表!A163</f>
        <v>161</v>
      </c>
      <c r="B72" t="str">
        <f>全车数据表!B163</f>
        <v>Dodge Viper GTS</v>
      </c>
      <c r="C72" s="256">
        <f>全车数据表!P163</f>
        <v>353.5</v>
      </c>
      <c r="D72" s="256">
        <f>全车数据表!Q163</f>
        <v>80.33</v>
      </c>
      <c r="E72" s="256">
        <f>全车数据表!R163</f>
        <v>45.29</v>
      </c>
      <c r="F72" s="256">
        <f>全车数据表!S163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全车数据表!A165</f>
        <v>163</v>
      </c>
      <c r="B73" t="str">
        <f>全车数据表!B165</f>
        <v>Ferrari LaFerrari</v>
      </c>
      <c r="C73" s="256">
        <f>全车数据表!P165</f>
        <v>364.6</v>
      </c>
      <c r="D73" s="256">
        <f>全车数据表!Q165</f>
        <v>80.23</v>
      </c>
      <c r="E73" s="256">
        <f>全车数据表!R165</f>
        <v>43.06</v>
      </c>
      <c r="F73" s="256">
        <f>全车数据表!S165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全车数据表!A166</f>
        <v>164</v>
      </c>
      <c r="B74" t="str">
        <f>全车数据表!B166</f>
        <v>McLaren P1™</v>
      </c>
      <c r="C74" s="256">
        <f>全车数据表!P166</f>
        <v>364.6</v>
      </c>
      <c r="D74" s="256">
        <f>全车数据表!Q166</f>
        <v>83.64</v>
      </c>
      <c r="E74" s="256">
        <f>全车数据表!R166</f>
        <v>47.54</v>
      </c>
      <c r="F74" s="256">
        <f>全车数据表!S166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全车数据表!A168</f>
        <v>166</v>
      </c>
      <c r="B75" t="str">
        <f>全车数据表!B168</f>
        <v>Lamborghini Aventador SV Coupe</v>
      </c>
      <c r="C75" s="256">
        <f>全车数据表!P168</f>
        <v>367.9</v>
      </c>
      <c r="D75" s="256">
        <f>全车数据表!Q168</f>
        <v>80.83</v>
      </c>
      <c r="E75" s="256">
        <f>全车数据表!R168</f>
        <v>50.15</v>
      </c>
      <c r="F75" s="256">
        <f>全车数据表!S168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全车数据表!A170</f>
        <v>168</v>
      </c>
      <c r="B76" t="str">
        <f>全车数据表!B170</f>
        <v>Ferrari 812 SuperFast</v>
      </c>
      <c r="C76" s="256">
        <f>全车数据表!P170</f>
        <v>353.6</v>
      </c>
      <c r="D76" s="256">
        <f>全车数据表!Q170</f>
        <v>81.13</v>
      </c>
      <c r="E76" s="256">
        <f>全车数据表!R170</f>
        <v>63.17</v>
      </c>
      <c r="F76" s="256">
        <f>全车数据表!S170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全车数据表!A172</f>
        <v>170</v>
      </c>
      <c r="B77" t="str">
        <f>全车数据表!B172</f>
        <v>Chevrolet Corvette ZR1</v>
      </c>
      <c r="C77" s="256">
        <f>全车数据表!P172</f>
        <v>355.4</v>
      </c>
      <c r="D77" s="256">
        <f>全车数据表!Q172</f>
        <v>82.03</v>
      </c>
      <c r="E77" s="256">
        <f>全车数据表!R172</f>
        <v>60.09</v>
      </c>
      <c r="F77" s="256">
        <f>全车数据表!S172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全车数据表!A173</f>
        <v>171</v>
      </c>
      <c r="B78" t="str">
        <f>全车数据表!B173</f>
        <v>Jaguar C-X75</v>
      </c>
      <c r="C78" s="256">
        <f>全车数据表!P173</f>
        <v>369.2</v>
      </c>
      <c r="D78" s="256">
        <f>全车数据表!Q173</f>
        <v>75.540000000000006</v>
      </c>
      <c r="E78" s="256">
        <f>全车数据表!R173</f>
        <v>73.17</v>
      </c>
      <c r="F78" s="256">
        <f>全车数据表!S173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全车数据表!A174</f>
        <v>172</v>
      </c>
      <c r="B79" t="str">
        <f>全车数据表!B174</f>
        <v>VLF Force 1 V10</v>
      </c>
      <c r="C79" s="256">
        <f>全车数据表!P174</f>
        <v>368.8</v>
      </c>
      <c r="D79" s="256">
        <f>全车数据表!Q174</f>
        <v>80.33</v>
      </c>
      <c r="E79" s="256">
        <f>全车数据表!R174</f>
        <v>54.68</v>
      </c>
      <c r="F79" s="256">
        <f>全车数据表!S174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全车数据表!A178</f>
        <v>176</v>
      </c>
      <c r="B80" t="str">
        <f>全车数据表!B178</f>
        <v>Porsche 918 Spyder</v>
      </c>
      <c r="C80" s="256">
        <f>全车数据表!P178</f>
        <v>362.4</v>
      </c>
      <c r="D80" s="256">
        <f>全车数据表!Q178</f>
        <v>83.03</v>
      </c>
      <c r="E80" s="256">
        <f>全车数据表!R178</f>
        <v>51.8</v>
      </c>
      <c r="F80" s="256">
        <f>全车数据表!S178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全车数据表!A179</f>
        <v>177</v>
      </c>
      <c r="B81" t="str">
        <f>全车数据表!B179</f>
        <v>Vanda Electrics Dendrobium</v>
      </c>
      <c r="C81" s="256">
        <f>全车数据表!P179</f>
        <v>339.9</v>
      </c>
      <c r="D81" s="256">
        <f>全车数据表!Q179</f>
        <v>86.24</v>
      </c>
      <c r="E81" s="256">
        <f>全车数据表!R179</f>
        <v>95.92</v>
      </c>
      <c r="F81" s="256">
        <f>全车数据表!S179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全车数据表!A182</f>
        <v>180</v>
      </c>
      <c r="B82" t="str">
        <f>全车数据表!B182</f>
        <v>McLaren 570S Spider</v>
      </c>
      <c r="C82" s="256">
        <f>全车数据表!P182</f>
        <v>377.2</v>
      </c>
      <c r="D82" s="256">
        <f>全车数据表!Q182</f>
        <v>79.23</v>
      </c>
      <c r="E82" s="256">
        <f>全车数据表!R182</f>
        <v>66.06</v>
      </c>
      <c r="F82" s="256">
        <f>全车数据表!S182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全车数据表!A184</f>
        <v>182</v>
      </c>
      <c r="B83" t="str">
        <f>全车数据表!B184</f>
        <v>Lamborghini Aventador J</v>
      </c>
      <c r="C83" s="256">
        <f>全车数据表!P184</f>
        <v>363.8</v>
      </c>
      <c r="D83" s="256">
        <f>全车数据表!Q184</f>
        <v>79.83</v>
      </c>
      <c r="E83" s="256">
        <f>全车数据表!R184</f>
        <v>73.099999999999994</v>
      </c>
      <c r="F83" s="256">
        <f>全车数据表!S184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全车数据表!A192</f>
        <v>190</v>
      </c>
      <c r="B84" t="str">
        <f>全车数据表!B192</f>
        <v>Porsche 911 GT2 RS ClubSport🔑</v>
      </c>
      <c r="C84" s="256">
        <f>全车数据表!P192</f>
        <v>356.9</v>
      </c>
      <c r="D84" s="256">
        <f>全车数据表!Q192</f>
        <v>83.64</v>
      </c>
      <c r="E84" s="256">
        <f>全车数据表!R192</f>
        <v>85.42</v>
      </c>
      <c r="F84" s="256">
        <f>全车数据表!S192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全车数据表!A193</f>
        <v>191</v>
      </c>
      <c r="B85" t="str">
        <f>全车数据表!B193</f>
        <v>Pagani Huayra BC</v>
      </c>
      <c r="C85" s="256">
        <f>全车数据表!P193</f>
        <v>365.4</v>
      </c>
      <c r="D85" s="256">
        <f>全车数据表!Q193</f>
        <v>80.040000000000006</v>
      </c>
      <c r="E85" s="256">
        <f>全车数据表!R193</f>
        <v>63.11</v>
      </c>
      <c r="F85" s="256">
        <f>全车数据表!S193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全车数据表!A195</f>
        <v>193</v>
      </c>
      <c r="B86" t="str">
        <f>全车数据表!B195</f>
        <v>Lamborghini SC18🔑</v>
      </c>
      <c r="C86" s="256">
        <f>全车数据表!P195</f>
        <v>362.1</v>
      </c>
      <c r="D86" s="256">
        <f>全车数据表!Q195</f>
        <v>82.03</v>
      </c>
      <c r="E86" s="256">
        <f>全车数据表!R195</f>
        <v>64</v>
      </c>
      <c r="F86" s="256">
        <f>全车数据表!S195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全车数据表!A197</f>
        <v>195</v>
      </c>
      <c r="B87" t="str">
        <f>全车数据表!B197</f>
        <v>Ferrari LaFerrari Aperta</v>
      </c>
      <c r="C87" s="256">
        <f>全车数据表!P197</f>
        <v>366.2</v>
      </c>
      <c r="D87" s="256">
        <f>全车数据表!Q197</f>
        <v>81.03</v>
      </c>
      <c r="E87" s="256">
        <f>全车数据表!R197</f>
        <v>82.48</v>
      </c>
      <c r="F87" s="256">
        <f>全车数据表!S197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全车数据表!A198</f>
        <v>196</v>
      </c>
      <c r="B88" t="str">
        <f>全车数据表!B198</f>
        <v>Ferrari F8 Tributo</v>
      </c>
      <c r="C88" s="256">
        <f>全车数据表!P198</f>
        <v>360.2</v>
      </c>
      <c r="D88" s="256">
        <f>全车数据表!Q198</f>
        <v>83.14</v>
      </c>
      <c r="E88" s="256">
        <f>全车数据表!R198</f>
        <v>94.22</v>
      </c>
      <c r="F88" s="256">
        <f>全车数据表!S198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全车数据表!A201</f>
        <v>199</v>
      </c>
      <c r="B89" t="str">
        <f>全车数据表!B201</f>
        <v>Genty Akylone</v>
      </c>
      <c r="C89" s="256">
        <f>全车数据表!P201</f>
        <v>371.7</v>
      </c>
      <c r="D89" s="256">
        <f>全车数据表!Q201</f>
        <v>82.93</v>
      </c>
      <c r="E89" s="256">
        <f>全车数据表!R201</f>
        <v>67.81</v>
      </c>
      <c r="F89" s="256">
        <f>全车数据表!S201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全车数据表!A204</f>
        <v>202</v>
      </c>
      <c r="B90" t="str">
        <f>全车数据表!B204</f>
        <v>TechRules AT96 Track Version🔑</v>
      </c>
      <c r="C90" s="256">
        <f>全车数据表!P204</f>
        <v>364.6</v>
      </c>
      <c r="D90" s="256">
        <f>全车数据表!Q204</f>
        <v>85.53</v>
      </c>
      <c r="E90" s="256">
        <f>全车数据表!R204</f>
        <v>75.739999999999995</v>
      </c>
      <c r="F90" s="256">
        <f>全车数据表!S204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全车数据表!A207</f>
        <v>205</v>
      </c>
      <c r="B91" t="str">
        <f>全车数据表!B207</f>
        <v>Aston Martin Valhalla Concept Car</v>
      </c>
      <c r="C91" s="256">
        <f>全车数据表!P207</f>
        <v>377.4</v>
      </c>
      <c r="D91" s="256">
        <f>全车数据表!Q207</f>
        <v>82.23</v>
      </c>
      <c r="E91" s="256">
        <f>全车数据表!R207</f>
        <v>81.760000000000005</v>
      </c>
      <c r="F91" s="256">
        <f>全车数据表!S207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全车数据表!A215</f>
        <v>213</v>
      </c>
      <c r="B92" t="str">
        <f>全车数据表!B215</f>
        <v>Lamborghini Centenario</v>
      </c>
      <c r="C92" s="256">
        <f>全车数据表!P215</f>
        <v>363.9</v>
      </c>
      <c r="D92" s="256">
        <f>全车数据表!Q215</f>
        <v>80.48</v>
      </c>
      <c r="E92" s="256">
        <f>全车数据表!R215</f>
        <v>47.46</v>
      </c>
      <c r="F92" s="256">
        <f>全车数据表!S215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全车数据表!A216</f>
        <v>214</v>
      </c>
      <c r="B93" t="str">
        <f>全车数据表!B216</f>
        <v>Ferrari FXX K</v>
      </c>
      <c r="C93" s="256">
        <f>全车数据表!P216</f>
        <v>363.1</v>
      </c>
      <c r="D93" s="256">
        <f>全车数据表!Q216</f>
        <v>83.9</v>
      </c>
      <c r="E93" s="256">
        <f>全车数据表!R216</f>
        <v>43.75</v>
      </c>
      <c r="F93" s="256">
        <f>全车数据表!S216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全车数据表!A218</f>
        <v>216</v>
      </c>
      <c r="B94" t="str">
        <f>全车数据表!B218</f>
        <v>Icona Vulcano Titanium</v>
      </c>
      <c r="C94" s="256">
        <f>全车数据表!P218</f>
        <v>381.7</v>
      </c>
      <c r="D94" s="256">
        <f>全车数据表!Q218</f>
        <v>81.38</v>
      </c>
      <c r="E94" s="256">
        <f>全车数据表!R218</f>
        <v>43.38</v>
      </c>
      <c r="F94" s="256">
        <f>全车数据表!S218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全车数据表!A219</f>
        <v>217</v>
      </c>
      <c r="B95" t="str">
        <f>全车数据表!B219</f>
        <v>W Motors Lykan HyperSport</v>
      </c>
      <c r="C95" s="256">
        <f>全车数据表!P219</f>
        <v>407.5</v>
      </c>
      <c r="D95" s="256">
        <f>全车数据表!Q219</f>
        <v>80.48</v>
      </c>
      <c r="E95" s="256">
        <f>全车数据表!R219</f>
        <v>40.97</v>
      </c>
      <c r="F95" s="256">
        <f>全车数据表!S219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全车数据表!A221</f>
        <v>219</v>
      </c>
      <c r="B96" t="str">
        <f>全车数据表!B221</f>
        <v>Lamborghini Veneno</v>
      </c>
      <c r="C96" s="256">
        <f>全车数据表!P221</f>
        <v>370.2</v>
      </c>
      <c r="D96" s="256">
        <f>全车数据表!Q221</f>
        <v>81.2</v>
      </c>
      <c r="E96" s="256">
        <f>全车数据表!R221</f>
        <v>62.39</v>
      </c>
      <c r="F96" s="256">
        <f>全车数据表!S221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全车数据表!A224</f>
        <v>222</v>
      </c>
      <c r="B97" t="str">
        <f>全车数据表!B224</f>
        <v>Lamborghini Egoista</v>
      </c>
      <c r="C97" s="256">
        <f>全车数据表!P224</f>
        <v>366.4</v>
      </c>
      <c r="D97" s="256">
        <f>全车数据表!Q224</f>
        <v>84.48</v>
      </c>
      <c r="E97" s="256">
        <f>全车数据表!R224</f>
        <v>61.54</v>
      </c>
      <c r="F97" s="256">
        <f>全车数据表!S224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全车数据表!A226</f>
        <v>224</v>
      </c>
      <c r="B98" t="str">
        <f>全车数据表!B226</f>
        <v>Trion Nemesis</v>
      </c>
      <c r="C98" s="256">
        <f>全车数据表!P226</f>
        <v>450.7</v>
      </c>
      <c r="D98" s="256">
        <f>全车数据表!Q226</f>
        <v>79.98</v>
      </c>
      <c r="E98" s="256">
        <f>全车数据表!R226</f>
        <v>48.49</v>
      </c>
      <c r="F98" s="256">
        <f>全车数据表!S226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全车数据表!A229</f>
        <v>227</v>
      </c>
      <c r="B99" t="str">
        <f>全车数据表!B229</f>
        <v>Ferrari SF90 Stradale</v>
      </c>
      <c r="C99" s="256">
        <f>全车数据表!P229</f>
        <v>355.4</v>
      </c>
      <c r="D99" s="256">
        <f>全车数据表!Q229</f>
        <v>86.83</v>
      </c>
      <c r="E99" s="256">
        <f>全车数据表!R229</f>
        <v>93.51</v>
      </c>
      <c r="F99" s="256">
        <f>全车数据表!S229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全车数据表!A231</f>
        <v>229</v>
      </c>
      <c r="B100" t="str">
        <f>全车数据表!B231</f>
        <v>McLaren Senna</v>
      </c>
      <c r="C100" s="256">
        <f>全车数据表!P231</f>
        <v>358.7</v>
      </c>
      <c r="D100" s="256">
        <f>全车数据表!Q231</f>
        <v>82.91</v>
      </c>
      <c r="E100" s="256">
        <f>全车数据表!R231</f>
        <v>101.81</v>
      </c>
      <c r="F100" s="256">
        <f>全车数据表!S231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全车数据表!A233</f>
        <v>231</v>
      </c>
      <c r="B101" t="str">
        <f>全车数据表!B233</f>
        <v>Lamborghini Terzo Millennio</v>
      </c>
      <c r="C101" s="256">
        <f>全车数据表!P233</f>
        <v>394.3</v>
      </c>
      <c r="D101" s="256">
        <f>全车数据表!Q233</f>
        <v>82.77</v>
      </c>
      <c r="E101" s="256">
        <f>全车数据表!R233</f>
        <v>52.84</v>
      </c>
      <c r="F101" s="256">
        <f>全车数据表!S233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全车数据表!A236</f>
        <v>234</v>
      </c>
      <c r="B102" t="str">
        <f>全车数据表!B236</f>
        <v>W Motors Fenyr SuperSport</v>
      </c>
      <c r="C102" s="256">
        <f>全车数据表!P236</f>
        <v>416.9</v>
      </c>
      <c r="D102" s="256">
        <f>全车数据表!Q236</f>
        <v>82.19</v>
      </c>
      <c r="E102" s="256">
        <f>全车数据表!R236</f>
        <v>43.24</v>
      </c>
      <c r="F102" s="256">
        <f>全车数据表!S236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全车数据表!A238</f>
        <v>236</v>
      </c>
      <c r="B103" t="str">
        <f>全车数据表!B238</f>
        <v>Zenvo TS1 GT Anniversary</v>
      </c>
      <c r="C103" s="256">
        <f>全车数据表!P238</f>
        <v>418.2</v>
      </c>
      <c r="D103" s="256">
        <f>全车数据表!Q238</f>
        <v>81.290000000000006</v>
      </c>
      <c r="E103" s="256">
        <f>全车数据表!R238</f>
        <v>46.66</v>
      </c>
      <c r="F103" s="256">
        <f>全车数据表!S238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全车数据表!A240</f>
        <v>238</v>
      </c>
      <c r="B104" t="str">
        <f>全车数据表!B240</f>
        <v>Automobili Pininfarina Battista</v>
      </c>
      <c r="C104" s="256">
        <f>全车数据表!P240</f>
        <v>368.5</v>
      </c>
      <c r="D104" s="256">
        <f>全车数据表!Q240</f>
        <v>88.49</v>
      </c>
      <c r="E104" s="256">
        <f>全车数据表!R240</f>
        <v>80.45</v>
      </c>
      <c r="F104" s="256">
        <f>全车数据表!S240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全车数据表!A242</f>
        <v>240</v>
      </c>
      <c r="B105" t="str">
        <f>全车数据表!B242</f>
        <v>McLaren Speedtail</v>
      </c>
      <c r="C105" s="256">
        <f>全车数据表!P242</f>
        <v>416.7</v>
      </c>
      <c r="D105" s="256">
        <f>全车数据表!Q242</f>
        <v>81.11</v>
      </c>
      <c r="E105" s="256">
        <f>全车数据表!R242</f>
        <v>56.65</v>
      </c>
      <c r="F105" s="256">
        <f>全车数据表!S242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全车数据表!A244</f>
        <v>242</v>
      </c>
      <c r="B106" t="str">
        <f>全车数据表!B244</f>
        <v>Koenigsegg Regera</v>
      </c>
      <c r="C106" s="256">
        <f>全车数据表!P244</f>
        <v>457.1</v>
      </c>
      <c r="D106" s="256">
        <f>全车数据表!Q244</f>
        <v>80.88</v>
      </c>
      <c r="E106" s="256">
        <f>全车数据表!R244</f>
        <v>48.75</v>
      </c>
      <c r="F106" s="256">
        <f>全车数据表!S244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全车数据表!A247</f>
        <v>245</v>
      </c>
      <c r="B107" t="str">
        <f>全车数据表!B247</f>
        <v>Lamborghini Sian FKP 37</v>
      </c>
      <c r="C107" s="256">
        <f>全车数据表!P247</f>
        <v>368.1</v>
      </c>
      <c r="D107" s="256">
        <f>全车数据表!Q247</f>
        <v>82.1</v>
      </c>
      <c r="E107" s="256">
        <f>全车数据表!R247</f>
        <v>92.35</v>
      </c>
      <c r="F107" s="256">
        <f>全车数据表!S247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全车数据表!A251</f>
        <v>249</v>
      </c>
      <c r="B108" t="str">
        <f>全车数据表!B251</f>
        <v>Bugatti Chiron</v>
      </c>
      <c r="C108" s="256">
        <f>全车数据表!P251</f>
        <v>443.4</v>
      </c>
      <c r="D108" s="256">
        <f>全车数据表!Q251</f>
        <v>84.4</v>
      </c>
      <c r="E108" s="256">
        <f>全车数据表!R251</f>
        <v>45.62</v>
      </c>
      <c r="F108" s="256">
        <f>全车数据表!S251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全车数据表!A252</f>
        <v>250</v>
      </c>
      <c r="B109" t="str">
        <f>全车数据表!B252</f>
        <v>BXR Bailey Blade GT1</v>
      </c>
      <c r="C109" s="256">
        <f>全车数据表!P252</f>
        <v>449.5</v>
      </c>
      <c r="D109" s="256">
        <f>全车数据表!Q252</f>
        <v>80.48</v>
      </c>
      <c r="E109" s="256">
        <f>全车数据表!R252</f>
        <v>46.87</v>
      </c>
      <c r="F109" s="256">
        <f>全车数据表!S252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全车数据表!A259</f>
        <v>257</v>
      </c>
      <c r="B110" t="str">
        <f>全车数据表!B259</f>
        <v>Koenigsegg Jesko🔑</v>
      </c>
      <c r="C110" s="256">
        <f>全车数据表!P259</f>
        <v>496.6</v>
      </c>
      <c r="D110" s="256">
        <f>全车数据表!Q259</f>
        <v>80.069999999999993</v>
      </c>
      <c r="E110" s="256">
        <f>全车数据表!R259</f>
        <v>48.19</v>
      </c>
      <c r="F110" s="256">
        <f>全车数据表!S259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全车数据表!A265</f>
        <v>263</v>
      </c>
      <c r="B111" t="str">
        <f>全车数据表!B265</f>
        <v>Rimac Nevera🔑</v>
      </c>
      <c r="C111" s="256">
        <f>全车数据表!P265</f>
        <v>421.6</v>
      </c>
      <c r="D111" s="256">
        <f>全车数据表!Q265</f>
        <v>87.71</v>
      </c>
      <c r="E111" s="256">
        <f>全车数据表!R265</f>
        <v>51.33</v>
      </c>
      <c r="F111" s="256">
        <f>全车数据表!S265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全车数据表!A267</f>
        <v>265</v>
      </c>
      <c r="B112" t="str">
        <f>全车数据表!B267</f>
        <v>SSC Tuatara🔑</v>
      </c>
      <c r="C112" s="256">
        <f>全车数据表!P267</f>
        <v>490.6</v>
      </c>
      <c r="D112" s="256">
        <f>全车数据表!Q267</f>
        <v>82.51</v>
      </c>
      <c r="E112" s="256">
        <f>全车数据表!R267</f>
        <v>48.77</v>
      </c>
      <c r="F112" s="256">
        <f>全车数据表!S267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6875" defaultRowHeight="15.75"/>
  <cols>
    <col min="1" max="1" width="8.6875" style="33" customWidth="1"/>
    <col min="2" max="2" width="12.6875" style="33" customWidth="1"/>
    <col min="3" max="5" width="18.6875" style="33" customWidth="1"/>
    <col min="6" max="6" width="8.6875" style="33" customWidth="1"/>
    <col min="7" max="7" width="12.6875" style="33" customWidth="1"/>
    <col min="8" max="11" width="18.6875" style="33" customWidth="1"/>
    <col min="12" max="16384" width="8.68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5" t="s">
        <v>355</v>
      </c>
      <c r="C2" s="536"/>
      <c r="D2" s="536"/>
      <c r="E2" s="537"/>
      <c r="F2" s="80"/>
      <c r="G2" s="550" t="s">
        <v>357</v>
      </c>
      <c r="H2" s="551"/>
      <c r="I2" s="551"/>
      <c r="J2" s="551"/>
      <c r="K2" s="552"/>
      <c r="L2" s="35"/>
    </row>
    <row r="3" spans="1:27" ht="25.25" customHeight="1" thickBot="1">
      <c r="A3" s="81"/>
      <c r="B3" s="541" t="s">
        <v>524</v>
      </c>
      <c r="C3" s="542"/>
      <c r="D3" s="542"/>
      <c r="E3" s="543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5" customHeight="1" thickBot="1">
      <c r="A4" s="37"/>
      <c r="B4" s="541"/>
      <c r="C4" s="542"/>
      <c r="D4" s="542"/>
      <c r="E4" s="543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5" customHeight="1" thickBot="1">
      <c r="A5" s="37"/>
      <c r="B5" s="541"/>
      <c r="C5" s="542"/>
      <c r="D5" s="542"/>
      <c r="E5" s="543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5" customHeight="1" thickBot="1">
      <c r="A6" s="37"/>
      <c r="B6" s="541"/>
      <c r="C6" s="542"/>
      <c r="D6" s="542"/>
      <c r="E6" s="543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5" customHeight="1" thickBot="1">
      <c r="A7" s="37"/>
      <c r="B7" s="541"/>
      <c r="C7" s="542"/>
      <c r="D7" s="542"/>
      <c r="E7" s="543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5" customHeight="1" thickBot="1">
      <c r="A8" s="37"/>
      <c r="B8" s="544"/>
      <c r="C8" s="545"/>
      <c r="D8" s="545"/>
      <c r="E8" s="546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50" t="s">
        <v>356</v>
      </c>
      <c r="C10" s="551"/>
      <c r="D10" s="551"/>
      <c r="E10" s="552"/>
      <c r="F10" s="80"/>
      <c r="G10" s="535" t="s">
        <v>358</v>
      </c>
      <c r="H10" s="536"/>
      <c r="I10" s="536"/>
      <c r="J10" s="536"/>
      <c r="K10" s="537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5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5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5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5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5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5" t="s">
        <v>374</v>
      </c>
      <c r="C17" s="536"/>
      <c r="D17" s="536"/>
      <c r="E17" s="536"/>
      <c r="F17" s="536"/>
      <c r="G17" s="536"/>
      <c r="H17" s="536"/>
      <c r="I17" s="536"/>
      <c r="J17" s="536"/>
      <c r="K17" s="537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32" t="s">
        <v>525</v>
      </c>
      <c r="C18" s="533"/>
      <c r="D18" s="533"/>
      <c r="E18" s="533"/>
      <c r="F18" s="533"/>
      <c r="G18" s="533"/>
      <c r="H18" s="533"/>
      <c r="I18" s="533"/>
      <c r="J18" s="533"/>
      <c r="K18" s="534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5" t="s">
        <v>360</v>
      </c>
      <c r="C20" s="536"/>
      <c r="D20" s="536"/>
      <c r="E20" s="537"/>
      <c r="F20" s="80"/>
      <c r="G20" s="538" t="s">
        <v>357</v>
      </c>
      <c r="H20" s="539"/>
      <c r="I20" s="539"/>
      <c r="J20" s="539"/>
      <c r="K20" s="540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5" customHeight="1" thickBot="1">
      <c r="A21" s="28"/>
      <c r="B21" s="541" t="s">
        <v>526</v>
      </c>
      <c r="C21" s="542"/>
      <c r="D21" s="542"/>
      <c r="E21" s="543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5" customHeight="1" thickBot="1">
      <c r="A22" s="28"/>
      <c r="B22" s="541"/>
      <c r="C22" s="542"/>
      <c r="D22" s="542"/>
      <c r="E22" s="543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5" customHeight="1" thickBot="1">
      <c r="A23" s="28"/>
      <c r="B23" s="541"/>
      <c r="C23" s="542"/>
      <c r="D23" s="542"/>
      <c r="E23" s="543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5" customHeight="1" thickBot="1">
      <c r="A24" s="28"/>
      <c r="B24" s="541"/>
      <c r="C24" s="542"/>
      <c r="D24" s="542"/>
      <c r="E24" s="543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5" customHeight="1" thickBot="1">
      <c r="A25" s="28"/>
      <c r="B25" s="541"/>
      <c r="C25" s="542"/>
      <c r="D25" s="542"/>
      <c r="E25" s="543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5" customHeight="1" thickBot="1">
      <c r="A26" s="28"/>
      <c r="B26" s="544"/>
      <c r="C26" s="545"/>
      <c r="D26" s="545"/>
      <c r="E26" s="546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5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38" t="s">
        <v>356</v>
      </c>
      <c r="C28" s="539"/>
      <c r="D28" s="539"/>
      <c r="E28" s="540"/>
      <c r="F28" s="80"/>
      <c r="G28" s="547" t="s">
        <v>358</v>
      </c>
      <c r="H28" s="548"/>
      <c r="I28" s="548"/>
      <c r="J28" s="548"/>
      <c r="K28" s="549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5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5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5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5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5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5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8125" defaultRowHeight="15.75"/>
  <cols>
    <col min="2" max="2" width="6.5" bestFit="1" customWidth="1"/>
    <col min="3" max="3" width="34.8125" bestFit="1" customWidth="1"/>
    <col min="4" max="4" width="32.81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875" bestFit="1" customWidth="1"/>
    <col min="13" max="13" width="8.1875" bestFit="1" customWidth="1"/>
    <col min="14" max="14" width="6.6875" bestFit="1" customWidth="1"/>
    <col min="16" max="16" width="4.6875" bestFit="1" customWidth="1"/>
    <col min="17" max="17" width="13.6875" bestFit="1" customWidth="1"/>
    <col min="18" max="20" width="8.3125" bestFit="1" customWidth="1"/>
    <col min="22" max="22" width="11.6875" customWidth="1"/>
  </cols>
  <sheetData>
    <row r="1" spans="2:39" ht="16.149999999999999" thickBot="1"/>
    <row r="2" spans="2:39" ht="16.5" thickTop="1" thickBot="1">
      <c r="B2" s="558" t="s">
        <v>363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60"/>
      <c r="O2" s="1"/>
      <c r="P2" s="561" t="s">
        <v>364</v>
      </c>
      <c r="Q2" s="564"/>
      <c r="R2" s="564"/>
      <c r="S2" s="564"/>
      <c r="T2" s="565"/>
      <c r="V2" s="553" t="s">
        <v>485</v>
      </c>
      <c r="W2" s="554"/>
      <c r="X2" s="554"/>
      <c r="Y2" s="554"/>
      <c r="Z2" s="554"/>
      <c r="AA2" s="554"/>
      <c r="AB2" s="554"/>
      <c r="AC2" s="554"/>
      <c r="AD2" s="554"/>
      <c r="AE2" s="554"/>
      <c r="AF2" s="554"/>
      <c r="AG2" s="554"/>
      <c r="AH2" s="554"/>
      <c r="AI2" s="554"/>
      <c r="AJ2" s="554"/>
      <c r="AK2" s="554"/>
      <c r="AL2" s="554"/>
      <c r="AM2" s="555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6" t="s">
        <v>467</v>
      </c>
      <c r="X3" s="556"/>
      <c r="Y3" s="556"/>
      <c r="Z3" s="556" t="s">
        <v>466</v>
      </c>
      <c r="AA3" s="556"/>
      <c r="AB3" s="556"/>
      <c r="AC3" s="556"/>
      <c r="AD3" s="556"/>
      <c r="AE3" s="556"/>
      <c r="AF3" s="556"/>
      <c r="AG3" s="556"/>
      <c r="AH3" s="556"/>
      <c r="AI3" s="556"/>
      <c r="AJ3" s="556"/>
      <c r="AK3" s="556"/>
      <c r="AL3" s="556"/>
      <c r="AM3" s="557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6.149999999999999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6.5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1" t="s">
        <v>373</v>
      </c>
      <c r="Q8" s="562"/>
      <c r="R8" s="562"/>
      <c r="S8" s="562"/>
      <c r="T8" s="563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6.149999999999999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6.149999999999999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6.149999999999999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6.149999999999999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6.149999999999999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6.149999999999999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2025-01-22T03:24:30Z</dcterms:modified>
</cp:coreProperties>
</file>