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lter\code\a9-data\"/>
    </mc:Choice>
  </mc:AlternateContent>
  <xr:revisionPtr revIDLastSave="0" documentId="13_ncr:1_{941CADF8-7B53-4196-BD2A-988CAD39465B}" xr6:coauthVersionLast="47" xr6:coauthVersionMax="47" xr10:uidLastSave="{00000000-0000-0000-0000-000000000000}"/>
  <bookViews>
    <workbookView xWindow="-108" yWindow="-108" windowWidth="30936" windowHeight="16776" activeTab="3" xr2:uid="{00000000-000D-0000-FFFF-FFFF00000000}"/>
  </bookViews>
  <sheets>
    <sheet name="编者的话" sheetId="7" r:id="rId1"/>
    <sheet name="快速查询" sheetId="10" r:id="rId2"/>
    <sheet name="满改数据表" sheetId="8" state="hidden" r:id="rId3"/>
    <sheet name="全车数据表" sheetId="6" r:id="rId4"/>
    <sheet name="四维图" sheetId="13" r:id="rId5"/>
    <sheet name="车辆数据预测" sheetId="11" r:id="rId6"/>
    <sheet name="数据卡片" sheetId="12" r:id="rId7"/>
    <sheet name="versionNoteGL" sheetId="15" r:id="rId8"/>
    <sheet name="计算辅助页面" sheetId="9" r:id="rId9"/>
    <sheet name="car_id校对" sheetId="16" r:id="rId10"/>
  </sheets>
  <definedNames>
    <definedName name="_xlnm._FilterDatabase" localSheetId="2" hidden="1">满改数据表!$A$2:$AE$97</definedName>
    <definedName name="_xlnm._FilterDatabase" localSheetId="3" hidden="1">全车数据表!$A$2:$CL$231</definedName>
    <definedName name="_xlnm._FilterDatabase" localSheetId="6" hidden="1">数据卡片!$A$1:$Z$1</definedName>
    <definedName name="_xlnm._FilterDatabase" localSheetId="4" hidden="1">四维图!$A$1:$J$117</definedName>
    <definedName name="别称">计算辅助页面!$I$4:$N$27</definedName>
    <definedName name="等级">计算辅助页面!$B$3:$G$3</definedName>
    <definedName name="名称">计算辅助页面!$B$4:$G$27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30" i="12" l="1"/>
  <c r="B230" i="12"/>
  <c r="C230" i="12"/>
  <c r="D230" i="12"/>
  <c r="E230" i="12"/>
  <c r="F230" i="12"/>
  <c r="G230" i="12"/>
  <c r="H230" i="12"/>
  <c r="I230" i="12"/>
  <c r="J230" i="12"/>
  <c r="K230" i="12"/>
  <c r="L230" i="12"/>
  <c r="M230" i="12"/>
  <c r="N230" i="12"/>
  <c r="O230" i="12"/>
  <c r="P230" i="12"/>
  <c r="Q230" i="12"/>
  <c r="R230" i="12"/>
  <c r="S230" i="12"/>
  <c r="T230" i="12"/>
  <c r="U230" i="12"/>
  <c r="V230" i="12"/>
  <c r="W230" i="12"/>
  <c r="X230" i="12"/>
  <c r="Y230" i="12"/>
  <c r="Z230" i="12"/>
  <c r="AA230" i="12"/>
  <c r="AB230" i="12"/>
  <c r="AC230" i="12"/>
  <c r="AD230" i="12"/>
  <c r="AE230" i="12"/>
  <c r="AF230" i="12"/>
  <c r="AG230" i="12"/>
  <c r="AH230" i="12"/>
  <c r="AI230" i="12"/>
  <c r="AJ230" i="12"/>
  <c r="AK230" i="12"/>
  <c r="AL230" i="12"/>
  <c r="AM230" i="12"/>
  <c r="AN230" i="12"/>
  <c r="AO230" i="12"/>
  <c r="AP230" i="12"/>
  <c r="AQ230" i="12"/>
  <c r="AR230" i="12"/>
  <c r="AS230" i="12"/>
  <c r="AT230" i="12"/>
  <c r="AU230" i="12"/>
  <c r="AV230" i="12"/>
  <c r="AW230" i="12"/>
  <c r="AX230" i="12"/>
  <c r="AY230" i="12"/>
  <c r="AZ230" i="12"/>
  <c r="BA230" i="12"/>
  <c r="A229" i="12"/>
  <c r="B229" i="12"/>
  <c r="C229" i="12"/>
  <c r="D229" i="12"/>
  <c r="E229" i="12"/>
  <c r="F229" i="12"/>
  <c r="G229" i="12"/>
  <c r="H229" i="12"/>
  <c r="I229" i="12"/>
  <c r="J229" i="12"/>
  <c r="K229" i="12"/>
  <c r="L229" i="12"/>
  <c r="M229" i="12"/>
  <c r="N229" i="12"/>
  <c r="O229" i="12"/>
  <c r="P229" i="12"/>
  <c r="Q229" i="12"/>
  <c r="R229" i="12"/>
  <c r="S229" i="12"/>
  <c r="T229" i="12"/>
  <c r="U229" i="12"/>
  <c r="V229" i="12"/>
  <c r="W229" i="12"/>
  <c r="X229" i="12"/>
  <c r="Y229" i="12"/>
  <c r="Z229" i="12"/>
  <c r="AA229" i="12"/>
  <c r="AB229" i="12"/>
  <c r="AC229" i="12"/>
  <c r="AD229" i="12"/>
  <c r="AE229" i="12"/>
  <c r="AF229" i="12"/>
  <c r="AG229" i="12"/>
  <c r="AH229" i="12"/>
  <c r="AI229" i="12"/>
  <c r="AJ229" i="12"/>
  <c r="AK229" i="12"/>
  <c r="AL229" i="12"/>
  <c r="AM229" i="12"/>
  <c r="AN229" i="12"/>
  <c r="AO229" i="12"/>
  <c r="AP229" i="12"/>
  <c r="AQ229" i="12"/>
  <c r="AR229" i="12"/>
  <c r="AS229" i="12"/>
  <c r="AT229" i="12"/>
  <c r="AU229" i="12"/>
  <c r="AV229" i="12"/>
  <c r="AW229" i="12"/>
  <c r="AX229" i="12"/>
  <c r="AY229" i="12"/>
  <c r="AZ229" i="12"/>
  <c r="BA229" i="12"/>
  <c r="A225" i="12"/>
  <c r="B225" i="12"/>
  <c r="C225" i="12"/>
  <c r="D225" i="12"/>
  <c r="E225" i="12"/>
  <c r="F225" i="12"/>
  <c r="G225" i="12"/>
  <c r="H225" i="12"/>
  <c r="I225" i="12"/>
  <c r="J225" i="12"/>
  <c r="K225" i="12"/>
  <c r="L225" i="12"/>
  <c r="M225" i="12"/>
  <c r="N225" i="12"/>
  <c r="O225" i="12"/>
  <c r="P225" i="12"/>
  <c r="Q225" i="12"/>
  <c r="R225" i="12"/>
  <c r="S225" i="12"/>
  <c r="T225" i="12"/>
  <c r="U225" i="12"/>
  <c r="V225" i="12"/>
  <c r="W225" i="12"/>
  <c r="X225" i="12"/>
  <c r="Y225" i="12"/>
  <c r="Z225" i="12"/>
  <c r="AA225" i="12"/>
  <c r="AB225" i="12"/>
  <c r="AC225" i="12"/>
  <c r="AD225" i="12"/>
  <c r="AE225" i="12"/>
  <c r="AF225" i="12"/>
  <c r="AG225" i="12"/>
  <c r="AH225" i="12"/>
  <c r="AI225" i="12"/>
  <c r="AJ225" i="12"/>
  <c r="AK225" i="12"/>
  <c r="AL225" i="12"/>
  <c r="AM225" i="12"/>
  <c r="AN225" i="12"/>
  <c r="AO225" i="12"/>
  <c r="AP225" i="12"/>
  <c r="AQ225" i="12"/>
  <c r="AR225" i="12"/>
  <c r="AS225" i="12"/>
  <c r="AT225" i="12"/>
  <c r="AU225" i="12"/>
  <c r="AV225" i="12"/>
  <c r="AW225" i="12"/>
  <c r="AX225" i="12"/>
  <c r="AY225" i="12"/>
  <c r="AZ225" i="12"/>
  <c r="BA225" i="12"/>
  <c r="A226" i="12"/>
  <c r="B226" i="12"/>
  <c r="C226" i="12"/>
  <c r="D226" i="12"/>
  <c r="E226" i="12"/>
  <c r="F226" i="12"/>
  <c r="G226" i="12"/>
  <c r="H226" i="12"/>
  <c r="I226" i="12"/>
  <c r="J226" i="12"/>
  <c r="K226" i="12"/>
  <c r="L226" i="12"/>
  <c r="M226" i="12"/>
  <c r="N226" i="12"/>
  <c r="O226" i="12"/>
  <c r="P226" i="12"/>
  <c r="Q226" i="12"/>
  <c r="R226" i="12"/>
  <c r="S226" i="12"/>
  <c r="T226" i="12"/>
  <c r="U226" i="12"/>
  <c r="V226" i="12"/>
  <c r="W226" i="12"/>
  <c r="X226" i="12"/>
  <c r="Y226" i="12"/>
  <c r="Z226" i="12"/>
  <c r="AA226" i="12"/>
  <c r="AB226" i="12"/>
  <c r="AC226" i="12"/>
  <c r="AD226" i="12"/>
  <c r="AE226" i="12"/>
  <c r="AF226" i="12"/>
  <c r="AG226" i="12"/>
  <c r="AH226" i="12"/>
  <c r="AI226" i="12"/>
  <c r="AJ226" i="12"/>
  <c r="AK226" i="12"/>
  <c r="AL226" i="12"/>
  <c r="AM226" i="12"/>
  <c r="AN226" i="12"/>
  <c r="AO226" i="12"/>
  <c r="AP226" i="12"/>
  <c r="AQ226" i="12"/>
  <c r="AR226" i="12"/>
  <c r="AS226" i="12"/>
  <c r="AT226" i="12"/>
  <c r="AU226" i="12"/>
  <c r="AV226" i="12"/>
  <c r="AW226" i="12"/>
  <c r="AX226" i="12"/>
  <c r="AY226" i="12"/>
  <c r="AZ226" i="12"/>
  <c r="BA226" i="12"/>
  <c r="A227" i="12"/>
  <c r="B227" i="12"/>
  <c r="C227" i="12"/>
  <c r="D227" i="12"/>
  <c r="E227" i="12"/>
  <c r="F227" i="12"/>
  <c r="G227" i="12"/>
  <c r="H227" i="12"/>
  <c r="I227" i="12"/>
  <c r="J227" i="12"/>
  <c r="K227" i="12"/>
  <c r="L227" i="12"/>
  <c r="M227" i="12"/>
  <c r="N227" i="12"/>
  <c r="O227" i="12"/>
  <c r="P227" i="12"/>
  <c r="Q227" i="12"/>
  <c r="R227" i="12"/>
  <c r="S227" i="12"/>
  <c r="T227" i="12"/>
  <c r="U227" i="12"/>
  <c r="V227" i="12"/>
  <c r="W227" i="12"/>
  <c r="X227" i="12"/>
  <c r="Y227" i="12"/>
  <c r="Z227" i="12"/>
  <c r="AA227" i="12"/>
  <c r="AB227" i="12"/>
  <c r="AC227" i="12"/>
  <c r="AD227" i="12"/>
  <c r="AE227" i="12"/>
  <c r="AF227" i="12"/>
  <c r="AG227" i="12"/>
  <c r="AH227" i="12"/>
  <c r="AI227" i="12"/>
  <c r="AJ227" i="12"/>
  <c r="AK227" i="12"/>
  <c r="AL227" i="12"/>
  <c r="AM227" i="12"/>
  <c r="AN227" i="12"/>
  <c r="AO227" i="12"/>
  <c r="AP227" i="12"/>
  <c r="AQ227" i="12"/>
  <c r="AR227" i="12"/>
  <c r="AS227" i="12"/>
  <c r="AT227" i="12"/>
  <c r="AU227" i="12"/>
  <c r="AV227" i="12"/>
  <c r="AW227" i="12"/>
  <c r="AX227" i="12"/>
  <c r="AY227" i="12"/>
  <c r="AZ227" i="12"/>
  <c r="BA227" i="12"/>
  <c r="A228" i="12"/>
  <c r="B228" i="12"/>
  <c r="C228" i="12"/>
  <c r="D228" i="12"/>
  <c r="E228" i="12"/>
  <c r="F228" i="12"/>
  <c r="G228" i="12"/>
  <c r="H228" i="12"/>
  <c r="I228" i="12"/>
  <c r="J228" i="12"/>
  <c r="K228" i="12"/>
  <c r="L228" i="12"/>
  <c r="M228" i="12"/>
  <c r="N228" i="12"/>
  <c r="O228" i="12"/>
  <c r="P228" i="12"/>
  <c r="Q228" i="12"/>
  <c r="R228" i="12"/>
  <c r="S228" i="12"/>
  <c r="T228" i="12"/>
  <c r="U228" i="12"/>
  <c r="V228" i="12"/>
  <c r="W228" i="12"/>
  <c r="X228" i="12"/>
  <c r="Y228" i="12"/>
  <c r="Z228" i="12"/>
  <c r="AA228" i="12"/>
  <c r="AB228" i="12"/>
  <c r="AC228" i="12"/>
  <c r="AD228" i="12"/>
  <c r="AE228" i="12"/>
  <c r="AF228" i="12"/>
  <c r="AG228" i="12"/>
  <c r="AH228" i="12"/>
  <c r="AI228" i="12"/>
  <c r="AJ228" i="12"/>
  <c r="AK228" i="12"/>
  <c r="AL228" i="12"/>
  <c r="AM228" i="12"/>
  <c r="AN228" i="12"/>
  <c r="AO228" i="12"/>
  <c r="AP228" i="12"/>
  <c r="AQ228" i="12"/>
  <c r="AR228" i="12"/>
  <c r="AS228" i="12"/>
  <c r="AT228" i="12"/>
  <c r="AU228" i="12"/>
  <c r="AV228" i="12"/>
  <c r="AW228" i="12"/>
  <c r="AX228" i="12"/>
  <c r="AY228" i="12"/>
  <c r="AZ228" i="12"/>
  <c r="BA228" i="12"/>
  <c r="A3" i="12"/>
  <c r="B3" i="12"/>
  <c r="C3" i="12"/>
  <c r="D3" i="12"/>
  <c r="E3" i="12"/>
  <c r="F3" i="12"/>
  <c r="G3" i="12"/>
  <c r="H3" i="12"/>
  <c r="I3" i="12"/>
  <c r="J3" i="12"/>
  <c r="K3" i="12"/>
  <c r="L3" i="12"/>
  <c r="M3" i="12"/>
  <c r="N3" i="12"/>
  <c r="O3" i="12"/>
  <c r="P3" i="12"/>
  <c r="Q3" i="12"/>
  <c r="R3" i="12"/>
  <c r="S3" i="12"/>
  <c r="T3" i="12"/>
  <c r="U3" i="12"/>
  <c r="V3" i="12"/>
  <c r="W3" i="12"/>
  <c r="X3" i="12"/>
  <c r="Y3" i="12"/>
  <c r="Z3" i="12"/>
  <c r="AA3" i="12"/>
  <c r="AB3" i="12"/>
  <c r="AC3" i="12"/>
  <c r="AD3" i="12"/>
  <c r="AE3" i="12"/>
  <c r="AF3" i="12"/>
  <c r="AG3" i="12"/>
  <c r="AH3" i="12"/>
  <c r="AI3" i="12"/>
  <c r="AJ3" i="12"/>
  <c r="AK3" i="12"/>
  <c r="AL3" i="12"/>
  <c r="AM3" i="12"/>
  <c r="AN3" i="12"/>
  <c r="AO3" i="12"/>
  <c r="AP3" i="12"/>
  <c r="AQ3" i="12"/>
  <c r="AR3" i="12"/>
  <c r="AS3" i="12"/>
  <c r="AT3" i="12"/>
  <c r="AU3" i="12"/>
  <c r="AV3" i="12"/>
  <c r="AW3" i="12"/>
  <c r="AX3" i="12"/>
  <c r="AY3" i="12"/>
  <c r="AZ3" i="12"/>
  <c r="BA3" i="12"/>
  <c r="A4" i="12"/>
  <c r="B4" i="12"/>
  <c r="C4" i="12"/>
  <c r="D4" i="12"/>
  <c r="E4" i="12"/>
  <c r="F4" i="12"/>
  <c r="G4" i="12"/>
  <c r="H4" i="12"/>
  <c r="I4" i="12"/>
  <c r="J4" i="12"/>
  <c r="K4" i="12"/>
  <c r="L4" i="12"/>
  <c r="M4" i="12"/>
  <c r="N4" i="12"/>
  <c r="O4" i="12"/>
  <c r="P4" i="12"/>
  <c r="Q4" i="12"/>
  <c r="R4" i="12"/>
  <c r="S4" i="12"/>
  <c r="T4" i="12"/>
  <c r="U4" i="12"/>
  <c r="V4" i="12"/>
  <c r="W4" i="12"/>
  <c r="X4" i="12"/>
  <c r="Y4" i="12"/>
  <c r="Z4" i="12"/>
  <c r="AA4" i="12"/>
  <c r="AB4" i="12"/>
  <c r="AC4" i="12"/>
  <c r="AD4" i="12"/>
  <c r="AE4" i="12"/>
  <c r="AF4" i="12"/>
  <c r="AG4" i="12"/>
  <c r="AH4" i="12"/>
  <c r="AI4" i="12"/>
  <c r="AJ4" i="12"/>
  <c r="AK4" i="12"/>
  <c r="AL4" i="12"/>
  <c r="AM4" i="12"/>
  <c r="AN4" i="12"/>
  <c r="AO4" i="12"/>
  <c r="AP4" i="12"/>
  <c r="AQ4" i="12"/>
  <c r="AR4" i="12"/>
  <c r="AS4" i="12"/>
  <c r="AT4" i="12"/>
  <c r="AU4" i="12"/>
  <c r="AV4" i="12"/>
  <c r="AW4" i="12"/>
  <c r="AX4" i="12"/>
  <c r="AY4" i="12"/>
  <c r="AZ4" i="12"/>
  <c r="BA4" i="12"/>
  <c r="A5" i="12"/>
  <c r="B5" i="12"/>
  <c r="C5" i="12"/>
  <c r="D5" i="12"/>
  <c r="E5" i="12"/>
  <c r="F5" i="12"/>
  <c r="G5" i="12"/>
  <c r="H5" i="12"/>
  <c r="I5" i="12"/>
  <c r="J5" i="12"/>
  <c r="K5" i="12"/>
  <c r="L5" i="12"/>
  <c r="M5" i="12"/>
  <c r="N5" i="12"/>
  <c r="O5" i="12"/>
  <c r="P5" i="12"/>
  <c r="Q5" i="12"/>
  <c r="R5" i="12"/>
  <c r="S5" i="12"/>
  <c r="T5" i="12"/>
  <c r="U5" i="12"/>
  <c r="V5" i="12"/>
  <c r="W5" i="12"/>
  <c r="X5" i="12"/>
  <c r="Y5" i="12"/>
  <c r="Z5" i="12"/>
  <c r="AA5" i="12"/>
  <c r="AB5" i="12"/>
  <c r="AC5" i="12"/>
  <c r="AD5" i="12"/>
  <c r="AE5" i="12"/>
  <c r="AF5" i="12"/>
  <c r="AG5" i="12"/>
  <c r="AH5" i="12"/>
  <c r="AI5" i="12"/>
  <c r="AJ5" i="12"/>
  <c r="AK5" i="12"/>
  <c r="AL5" i="12"/>
  <c r="AM5" i="12"/>
  <c r="AN5" i="12"/>
  <c r="AO5" i="12"/>
  <c r="AP5" i="12"/>
  <c r="AQ5" i="12"/>
  <c r="AR5" i="12"/>
  <c r="AS5" i="12"/>
  <c r="AT5" i="12"/>
  <c r="AU5" i="12"/>
  <c r="AV5" i="12"/>
  <c r="AW5" i="12"/>
  <c r="AX5" i="12"/>
  <c r="AY5" i="12"/>
  <c r="AZ5" i="12"/>
  <c r="BA5" i="12"/>
  <c r="A6" i="12"/>
  <c r="B6" i="12"/>
  <c r="C6" i="12"/>
  <c r="D6" i="12"/>
  <c r="E6" i="12"/>
  <c r="F6" i="12"/>
  <c r="G6" i="12"/>
  <c r="H6" i="12"/>
  <c r="I6" i="12"/>
  <c r="J6" i="12"/>
  <c r="K6" i="12"/>
  <c r="L6" i="12"/>
  <c r="M6" i="12"/>
  <c r="N6" i="12"/>
  <c r="O6" i="12"/>
  <c r="P6" i="12"/>
  <c r="Q6" i="12"/>
  <c r="R6" i="12"/>
  <c r="S6" i="12"/>
  <c r="T6" i="12"/>
  <c r="U6" i="12"/>
  <c r="V6" i="12"/>
  <c r="W6" i="12"/>
  <c r="X6" i="12"/>
  <c r="Y6" i="12"/>
  <c r="Z6" i="12"/>
  <c r="AA6" i="12"/>
  <c r="AB6" i="12"/>
  <c r="AC6" i="12"/>
  <c r="AD6" i="12"/>
  <c r="AE6" i="12"/>
  <c r="AF6" i="12"/>
  <c r="AG6" i="12"/>
  <c r="AH6" i="12"/>
  <c r="AI6" i="12"/>
  <c r="AJ6" i="12"/>
  <c r="AK6" i="12"/>
  <c r="AL6" i="12"/>
  <c r="AM6" i="12"/>
  <c r="AN6" i="12"/>
  <c r="AO6" i="12"/>
  <c r="AP6" i="12"/>
  <c r="AQ6" i="12"/>
  <c r="AR6" i="12"/>
  <c r="AS6" i="12"/>
  <c r="AT6" i="12"/>
  <c r="AU6" i="12"/>
  <c r="AV6" i="12"/>
  <c r="AW6" i="12"/>
  <c r="AX6" i="12"/>
  <c r="AY6" i="12"/>
  <c r="AZ6" i="12"/>
  <c r="BA6" i="12"/>
  <c r="A7" i="12"/>
  <c r="B7" i="12"/>
  <c r="C7" i="12"/>
  <c r="D7" i="12"/>
  <c r="E7" i="12"/>
  <c r="F7" i="12"/>
  <c r="G7" i="12"/>
  <c r="H7" i="12"/>
  <c r="I7" i="12"/>
  <c r="J7" i="12"/>
  <c r="K7" i="12"/>
  <c r="L7" i="12"/>
  <c r="M7" i="12"/>
  <c r="N7" i="12"/>
  <c r="O7" i="12"/>
  <c r="P7" i="12"/>
  <c r="Q7" i="12"/>
  <c r="R7" i="12"/>
  <c r="S7" i="12"/>
  <c r="T7" i="12"/>
  <c r="U7" i="12"/>
  <c r="V7" i="12"/>
  <c r="W7" i="12"/>
  <c r="X7" i="12"/>
  <c r="Y7" i="12"/>
  <c r="Z7" i="12"/>
  <c r="AA7" i="12"/>
  <c r="AB7" i="12"/>
  <c r="AC7" i="12"/>
  <c r="AD7" i="12"/>
  <c r="AE7" i="12"/>
  <c r="AF7" i="12"/>
  <c r="AG7" i="12"/>
  <c r="AH7" i="12"/>
  <c r="AI7" i="12"/>
  <c r="AJ7" i="12"/>
  <c r="AK7" i="12"/>
  <c r="AL7" i="12"/>
  <c r="AM7" i="12"/>
  <c r="AN7" i="12"/>
  <c r="AO7" i="12"/>
  <c r="AP7" i="12"/>
  <c r="AQ7" i="12"/>
  <c r="AR7" i="12"/>
  <c r="AS7" i="12"/>
  <c r="AT7" i="12"/>
  <c r="AU7" i="12"/>
  <c r="AV7" i="12"/>
  <c r="AW7" i="12"/>
  <c r="AX7" i="12"/>
  <c r="AY7" i="12"/>
  <c r="AZ7" i="12"/>
  <c r="BA7" i="12"/>
  <c r="A8" i="12"/>
  <c r="B8" i="12"/>
  <c r="C8" i="12"/>
  <c r="D8" i="12"/>
  <c r="E8" i="12"/>
  <c r="F8" i="12"/>
  <c r="G8" i="12"/>
  <c r="H8" i="12"/>
  <c r="I8" i="12"/>
  <c r="J8" i="12"/>
  <c r="K8" i="12"/>
  <c r="L8" i="12"/>
  <c r="M8" i="12"/>
  <c r="N8" i="12"/>
  <c r="O8" i="12"/>
  <c r="P8" i="12"/>
  <c r="Q8" i="12"/>
  <c r="R8" i="12"/>
  <c r="S8" i="12"/>
  <c r="T8" i="12"/>
  <c r="U8" i="12"/>
  <c r="V8" i="12"/>
  <c r="W8" i="12"/>
  <c r="X8" i="12"/>
  <c r="Y8" i="12"/>
  <c r="Z8" i="12"/>
  <c r="AA8" i="12"/>
  <c r="AB8" i="12"/>
  <c r="AC8" i="12"/>
  <c r="AD8" i="12"/>
  <c r="AE8" i="12"/>
  <c r="AF8" i="12"/>
  <c r="AG8" i="12"/>
  <c r="AH8" i="12"/>
  <c r="AI8" i="12"/>
  <c r="AJ8" i="12"/>
  <c r="AK8" i="12"/>
  <c r="AL8" i="12"/>
  <c r="AM8" i="12"/>
  <c r="AN8" i="12"/>
  <c r="AO8" i="12"/>
  <c r="AP8" i="12"/>
  <c r="AQ8" i="12"/>
  <c r="AR8" i="12"/>
  <c r="AS8" i="12"/>
  <c r="AT8" i="12"/>
  <c r="AU8" i="12"/>
  <c r="AV8" i="12"/>
  <c r="AW8" i="12"/>
  <c r="AX8" i="12"/>
  <c r="AY8" i="12"/>
  <c r="AZ8" i="12"/>
  <c r="BA8" i="12"/>
  <c r="A9" i="12"/>
  <c r="B9" i="12"/>
  <c r="C9" i="12"/>
  <c r="D9" i="12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U9" i="12"/>
  <c r="V9" i="12"/>
  <c r="W9" i="12"/>
  <c r="X9" i="12"/>
  <c r="Y9" i="12"/>
  <c r="Z9" i="12"/>
  <c r="AA9" i="12"/>
  <c r="AB9" i="12"/>
  <c r="AC9" i="12"/>
  <c r="AD9" i="12"/>
  <c r="AE9" i="12"/>
  <c r="AF9" i="12"/>
  <c r="AG9" i="12"/>
  <c r="AH9" i="12"/>
  <c r="AI9" i="12"/>
  <c r="AJ9" i="12"/>
  <c r="AK9" i="12"/>
  <c r="AL9" i="12"/>
  <c r="AM9" i="12"/>
  <c r="AN9" i="12"/>
  <c r="AO9" i="12"/>
  <c r="AP9" i="12"/>
  <c r="AQ9" i="12"/>
  <c r="AR9" i="12"/>
  <c r="AS9" i="12"/>
  <c r="AT9" i="12"/>
  <c r="AU9" i="12"/>
  <c r="AV9" i="12"/>
  <c r="AW9" i="12"/>
  <c r="AX9" i="12"/>
  <c r="AY9" i="12"/>
  <c r="AZ9" i="12"/>
  <c r="BA9" i="12"/>
  <c r="A10" i="12"/>
  <c r="B10" i="12"/>
  <c r="C10" i="12"/>
  <c r="D10" i="12"/>
  <c r="E10" i="12"/>
  <c r="F10" i="12"/>
  <c r="G10" i="12"/>
  <c r="H10" i="12"/>
  <c r="I10" i="12"/>
  <c r="J10" i="12"/>
  <c r="K10" i="12"/>
  <c r="L10" i="12"/>
  <c r="M10" i="12"/>
  <c r="N10" i="12"/>
  <c r="O10" i="12"/>
  <c r="P10" i="12"/>
  <c r="Q10" i="12"/>
  <c r="R10" i="12"/>
  <c r="S10" i="12"/>
  <c r="T10" i="12"/>
  <c r="U10" i="12"/>
  <c r="V10" i="12"/>
  <c r="W10" i="12"/>
  <c r="X10" i="12"/>
  <c r="Y10" i="12"/>
  <c r="Z10" i="12"/>
  <c r="AA10" i="12"/>
  <c r="AB10" i="12"/>
  <c r="AC10" i="12"/>
  <c r="AD10" i="12"/>
  <c r="AE10" i="12"/>
  <c r="AF10" i="12"/>
  <c r="AG10" i="12"/>
  <c r="AH10" i="12"/>
  <c r="AI10" i="12"/>
  <c r="AJ10" i="12"/>
  <c r="AK10" i="12"/>
  <c r="AL10" i="12"/>
  <c r="AM10" i="12"/>
  <c r="AN10" i="12"/>
  <c r="AO10" i="12"/>
  <c r="AP10" i="12"/>
  <c r="AQ10" i="12"/>
  <c r="AR10" i="12"/>
  <c r="AS10" i="12"/>
  <c r="AT10" i="12"/>
  <c r="AU10" i="12"/>
  <c r="AV10" i="12"/>
  <c r="AW10" i="12"/>
  <c r="AX10" i="12"/>
  <c r="AY10" i="12"/>
  <c r="AZ10" i="12"/>
  <c r="BA10" i="12"/>
  <c r="A11" i="12"/>
  <c r="B11" i="12"/>
  <c r="C11" i="12"/>
  <c r="D11" i="12"/>
  <c r="E11" i="12"/>
  <c r="F11" i="12"/>
  <c r="G11" i="12"/>
  <c r="H11" i="12"/>
  <c r="I11" i="12"/>
  <c r="J11" i="12"/>
  <c r="K11" i="12"/>
  <c r="L11" i="12"/>
  <c r="M11" i="12"/>
  <c r="N11" i="12"/>
  <c r="O11" i="12"/>
  <c r="P11" i="12"/>
  <c r="Q11" i="12"/>
  <c r="R11" i="12"/>
  <c r="S11" i="12"/>
  <c r="T11" i="12"/>
  <c r="U11" i="12"/>
  <c r="V11" i="12"/>
  <c r="W11" i="12"/>
  <c r="X11" i="12"/>
  <c r="Y11" i="12"/>
  <c r="Z11" i="12"/>
  <c r="AA11" i="12"/>
  <c r="AB11" i="12"/>
  <c r="AC11" i="12"/>
  <c r="AD11" i="12"/>
  <c r="AE11" i="12"/>
  <c r="AF11" i="12"/>
  <c r="AG11" i="12"/>
  <c r="AH11" i="12"/>
  <c r="AI11" i="12"/>
  <c r="AJ11" i="12"/>
  <c r="AK11" i="12"/>
  <c r="AL11" i="12"/>
  <c r="AM11" i="12"/>
  <c r="AN11" i="12"/>
  <c r="AO11" i="12"/>
  <c r="AP11" i="12"/>
  <c r="AQ11" i="12"/>
  <c r="AR11" i="12"/>
  <c r="AS11" i="12"/>
  <c r="AT11" i="12"/>
  <c r="AU11" i="12"/>
  <c r="AV11" i="12"/>
  <c r="AW11" i="12"/>
  <c r="AX11" i="12"/>
  <c r="AY11" i="12"/>
  <c r="AZ11" i="12"/>
  <c r="BA11" i="12"/>
  <c r="A12" i="12"/>
  <c r="B12" i="12"/>
  <c r="C12" i="12"/>
  <c r="D12" i="12"/>
  <c r="E12" i="12"/>
  <c r="F12" i="12"/>
  <c r="G12" i="12"/>
  <c r="H12" i="12"/>
  <c r="I12" i="12"/>
  <c r="J12" i="12"/>
  <c r="K12" i="12"/>
  <c r="L12" i="12"/>
  <c r="M12" i="12"/>
  <c r="N12" i="12"/>
  <c r="O12" i="12"/>
  <c r="P12" i="12"/>
  <c r="Q12" i="12"/>
  <c r="R12" i="12"/>
  <c r="S12" i="12"/>
  <c r="T12" i="12"/>
  <c r="U12" i="12"/>
  <c r="V12" i="12"/>
  <c r="W12" i="12"/>
  <c r="X12" i="12"/>
  <c r="Y12" i="12"/>
  <c r="Z12" i="12"/>
  <c r="AA12" i="12"/>
  <c r="AB12" i="12"/>
  <c r="AC12" i="12"/>
  <c r="AD12" i="12"/>
  <c r="AE12" i="12"/>
  <c r="AF12" i="12"/>
  <c r="AG12" i="12"/>
  <c r="AH12" i="12"/>
  <c r="AI12" i="12"/>
  <c r="AJ12" i="12"/>
  <c r="AK12" i="12"/>
  <c r="AL12" i="12"/>
  <c r="AM12" i="12"/>
  <c r="AN12" i="12"/>
  <c r="AO12" i="12"/>
  <c r="AP12" i="12"/>
  <c r="AQ12" i="12"/>
  <c r="AR12" i="12"/>
  <c r="AS12" i="12"/>
  <c r="AT12" i="12"/>
  <c r="AU12" i="12"/>
  <c r="AV12" i="12"/>
  <c r="AW12" i="12"/>
  <c r="AX12" i="12"/>
  <c r="AY12" i="12"/>
  <c r="AZ12" i="12"/>
  <c r="BA12" i="12"/>
  <c r="A13" i="12"/>
  <c r="B13" i="12"/>
  <c r="C13" i="12"/>
  <c r="D13" i="12"/>
  <c r="E13" i="12"/>
  <c r="F13" i="12"/>
  <c r="G13" i="12"/>
  <c r="H13" i="12"/>
  <c r="I13" i="12"/>
  <c r="J13" i="12"/>
  <c r="K13" i="12"/>
  <c r="L13" i="12"/>
  <c r="M13" i="12"/>
  <c r="N13" i="12"/>
  <c r="O13" i="12"/>
  <c r="P13" i="12"/>
  <c r="Q13" i="12"/>
  <c r="R13" i="12"/>
  <c r="S13" i="12"/>
  <c r="T13" i="12"/>
  <c r="U13" i="12"/>
  <c r="V13" i="12"/>
  <c r="W13" i="12"/>
  <c r="X13" i="12"/>
  <c r="Y13" i="12"/>
  <c r="Z13" i="12"/>
  <c r="AA13" i="12"/>
  <c r="AB13" i="12"/>
  <c r="AC13" i="12"/>
  <c r="AD13" i="12"/>
  <c r="AE13" i="12"/>
  <c r="AF13" i="12"/>
  <c r="AG13" i="12"/>
  <c r="AH13" i="12"/>
  <c r="AI13" i="12"/>
  <c r="AJ13" i="12"/>
  <c r="AK13" i="12"/>
  <c r="AL13" i="12"/>
  <c r="AM13" i="12"/>
  <c r="AN13" i="12"/>
  <c r="AO13" i="12"/>
  <c r="AP13" i="12"/>
  <c r="AQ13" i="12"/>
  <c r="AR13" i="12"/>
  <c r="AS13" i="12"/>
  <c r="AT13" i="12"/>
  <c r="AU13" i="12"/>
  <c r="AV13" i="12"/>
  <c r="AW13" i="12"/>
  <c r="AX13" i="12"/>
  <c r="AY13" i="12"/>
  <c r="AZ13" i="12"/>
  <c r="BA13" i="12"/>
  <c r="A14" i="12"/>
  <c r="B14" i="12"/>
  <c r="C14" i="12"/>
  <c r="D14" i="12"/>
  <c r="E14" i="12"/>
  <c r="F14" i="12"/>
  <c r="G14" i="12"/>
  <c r="H14" i="12"/>
  <c r="I14" i="12"/>
  <c r="J14" i="12"/>
  <c r="K14" i="12"/>
  <c r="L14" i="12"/>
  <c r="M14" i="12"/>
  <c r="N14" i="12"/>
  <c r="O14" i="12"/>
  <c r="P14" i="12"/>
  <c r="Q14" i="12"/>
  <c r="R14" i="12"/>
  <c r="S14" i="12"/>
  <c r="T14" i="12"/>
  <c r="U14" i="12"/>
  <c r="V14" i="12"/>
  <c r="W14" i="12"/>
  <c r="X14" i="12"/>
  <c r="Y14" i="12"/>
  <c r="Z14" i="12"/>
  <c r="AA14" i="12"/>
  <c r="AB14" i="12"/>
  <c r="AC14" i="12"/>
  <c r="AD14" i="12"/>
  <c r="AE14" i="12"/>
  <c r="AF14" i="12"/>
  <c r="AG14" i="12"/>
  <c r="AH14" i="12"/>
  <c r="AI14" i="12"/>
  <c r="AJ14" i="12"/>
  <c r="AK14" i="12"/>
  <c r="AL14" i="12"/>
  <c r="AM14" i="12"/>
  <c r="AN14" i="12"/>
  <c r="AO14" i="12"/>
  <c r="AP14" i="12"/>
  <c r="AQ14" i="12"/>
  <c r="AR14" i="12"/>
  <c r="AS14" i="12"/>
  <c r="AT14" i="12"/>
  <c r="AU14" i="12"/>
  <c r="AV14" i="12"/>
  <c r="AW14" i="12"/>
  <c r="AX14" i="12"/>
  <c r="AY14" i="12"/>
  <c r="AZ14" i="12"/>
  <c r="BA14" i="12"/>
  <c r="A15" i="12"/>
  <c r="B15" i="12"/>
  <c r="C15" i="12"/>
  <c r="D15" i="12"/>
  <c r="E15" i="12"/>
  <c r="F15" i="12"/>
  <c r="G15" i="12"/>
  <c r="H15" i="12"/>
  <c r="I15" i="12"/>
  <c r="J15" i="12"/>
  <c r="K15" i="12"/>
  <c r="L15" i="12"/>
  <c r="M15" i="12"/>
  <c r="N15" i="12"/>
  <c r="O15" i="12"/>
  <c r="P15" i="12"/>
  <c r="Q15" i="12"/>
  <c r="R15" i="12"/>
  <c r="S15" i="12"/>
  <c r="T15" i="12"/>
  <c r="U15" i="12"/>
  <c r="V15" i="12"/>
  <c r="W15" i="12"/>
  <c r="X15" i="12"/>
  <c r="Y15" i="12"/>
  <c r="Z15" i="12"/>
  <c r="AA15" i="12"/>
  <c r="AB15" i="12"/>
  <c r="AC15" i="12"/>
  <c r="AD15" i="12"/>
  <c r="AE15" i="12"/>
  <c r="AF15" i="12"/>
  <c r="AG15" i="12"/>
  <c r="AH15" i="12"/>
  <c r="AI15" i="12"/>
  <c r="AJ15" i="12"/>
  <c r="AK15" i="12"/>
  <c r="AL15" i="12"/>
  <c r="AM15" i="12"/>
  <c r="AN15" i="12"/>
  <c r="AO15" i="12"/>
  <c r="AP15" i="12"/>
  <c r="AQ15" i="12"/>
  <c r="AR15" i="12"/>
  <c r="AS15" i="12"/>
  <c r="AT15" i="12"/>
  <c r="AU15" i="12"/>
  <c r="AV15" i="12"/>
  <c r="AW15" i="12"/>
  <c r="AX15" i="12"/>
  <c r="AY15" i="12"/>
  <c r="AZ15" i="12"/>
  <c r="BA15" i="12"/>
  <c r="A16" i="12"/>
  <c r="B16" i="12"/>
  <c r="C16" i="12"/>
  <c r="D16" i="12"/>
  <c r="E16" i="12"/>
  <c r="F16" i="12"/>
  <c r="G16" i="12"/>
  <c r="H16" i="12"/>
  <c r="I16" i="12"/>
  <c r="J16" i="12"/>
  <c r="K16" i="12"/>
  <c r="L16" i="12"/>
  <c r="M16" i="12"/>
  <c r="N16" i="12"/>
  <c r="O16" i="12"/>
  <c r="P16" i="12"/>
  <c r="Q16" i="12"/>
  <c r="R16" i="12"/>
  <c r="S16" i="12"/>
  <c r="T16" i="12"/>
  <c r="U16" i="12"/>
  <c r="V16" i="12"/>
  <c r="W16" i="12"/>
  <c r="X16" i="12"/>
  <c r="Y16" i="12"/>
  <c r="Z16" i="12"/>
  <c r="AA16" i="12"/>
  <c r="AB16" i="12"/>
  <c r="AC16" i="12"/>
  <c r="AD16" i="12"/>
  <c r="AE16" i="12"/>
  <c r="AF16" i="12"/>
  <c r="AG16" i="12"/>
  <c r="AH16" i="12"/>
  <c r="AI16" i="12"/>
  <c r="AJ16" i="12"/>
  <c r="AK16" i="12"/>
  <c r="AL16" i="12"/>
  <c r="AM16" i="12"/>
  <c r="AN16" i="12"/>
  <c r="AO16" i="12"/>
  <c r="AP16" i="12"/>
  <c r="AQ16" i="12"/>
  <c r="AR16" i="12"/>
  <c r="AS16" i="12"/>
  <c r="AT16" i="12"/>
  <c r="AU16" i="12"/>
  <c r="AV16" i="12"/>
  <c r="AW16" i="12"/>
  <c r="AX16" i="12"/>
  <c r="AY16" i="12"/>
  <c r="AZ16" i="12"/>
  <c r="BA16" i="12"/>
  <c r="A17" i="12"/>
  <c r="B17" i="12"/>
  <c r="C17" i="12"/>
  <c r="D17" i="12"/>
  <c r="E17" i="12"/>
  <c r="F17" i="12"/>
  <c r="G17" i="12"/>
  <c r="H17" i="12"/>
  <c r="I17" i="12"/>
  <c r="J17" i="12"/>
  <c r="K17" i="12"/>
  <c r="L17" i="12"/>
  <c r="M17" i="12"/>
  <c r="N17" i="12"/>
  <c r="O17" i="12"/>
  <c r="P17" i="12"/>
  <c r="Q17" i="12"/>
  <c r="R17" i="12"/>
  <c r="S17" i="12"/>
  <c r="T17" i="12"/>
  <c r="U17" i="12"/>
  <c r="V17" i="12"/>
  <c r="W17" i="12"/>
  <c r="X17" i="12"/>
  <c r="Y17" i="12"/>
  <c r="Z17" i="12"/>
  <c r="AA17" i="12"/>
  <c r="AB17" i="12"/>
  <c r="AC17" i="12"/>
  <c r="AD17" i="12"/>
  <c r="AE17" i="12"/>
  <c r="AF17" i="12"/>
  <c r="AG17" i="12"/>
  <c r="AH17" i="12"/>
  <c r="AI17" i="12"/>
  <c r="AJ17" i="12"/>
  <c r="AK17" i="12"/>
  <c r="AL17" i="12"/>
  <c r="AM17" i="12"/>
  <c r="AN17" i="12"/>
  <c r="AO17" i="12"/>
  <c r="AP17" i="12"/>
  <c r="AQ17" i="12"/>
  <c r="AR17" i="12"/>
  <c r="AS17" i="12"/>
  <c r="AT17" i="12"/>
  <c r="AU17" i="12"/>
  <c r="AV17" i="12"/>
  <c r="AW17" i="12"/>
  <c r="AX17" i="12"/>
  <c r="AY17" i="12"/>
  <c r="AZ17" i="12"/>
  <c r="BA17" i="12"/>
  <c r="A18" i="12"/>
  <c r="B18" i="12"/>
  <c r="C18" i="12"/>
  <c r="D18" i="12"/>
  <c r="E18" i="12"/>
  <c r="F18" i="12"/>
  <c r="G18" i="12"/>
  <c r="H18" i="12"/>
  <c r="I18" i="12"/>
  <c r="J18" i="12"/>
  <c r="K18" i="12"/>
  <c r="L18" i="12"/>
  <c r="M18" i="12"/>
  <c r="N18" i="12"/>
  <c r="O18" i="12"/>
  <c r="P18" i="12"/>
  <c r="Q18" i="12"/>
  <c r="R18" i="12"/>
  <c r="S18" i="12"/>
  <c r="T18" i="12"/>
  <c r="U18" i="12"/>
  <c r="V18" i="12"/>
  <c r="W18" i="12"/>
  <c r="X18" i="12"/>
  <c r="Y18" i="12"/>
  <c r="Z18" i="12"/>
  <c r="AA18" i="12"/>
  <c r="AB18" i="12"/>
  <c r="AC18" i="12"/>
  <c r="AD18" i="12"/>
  <c r="AE18" i="12"/>
  <c r="AF18" i="12"/>
  <c r="AG18" i="12"/>
  <c r="AH18" i="12"/>
  <c r="AI18" i="12"/>
  <c r="AJ18" i="12"/>
  <c r="AK18" i="12"/>
  <c r="AL18" i="12"/>
  <c r="AM18" i="12"/>
  <c r="AN18" i="12"/>
  <c r="AO18" i="12"/>
  <c r="AP18" i="12"/>
  <c r="AQ18" i="12"/>
  <c r="AR18" i="12"/>
  <c r="AS18" i="12"/>
  <c r="AT18" i="12"/>
  <c r="AU18" i="12"/>
  <c r="AV18" i="12"/>
  <c r="AW18" i="12"/>
  <c r="AX18" i="12"/>
  <c r="AY18" i="12"/>
  <c r="AZ18" i="12"/>
  <c r="BA18" i="12"/>
  <c r="A19" i="12"/>
  <c r="B19" i="12"/>
  <c r="C19" i="12"/>
  <c r="D19" i="12"/>
  <c r="E19" i="12"/>
  <c r="F19" i="12"/>
  <c r="G19" i="12"/>
  <c r="H19" i="12"/>
  <c r="I19" i="12"/>
  <c r="J19" i="12"/>
  <c r="K19" i="12"/>
  <c r="L19" i="12"/>
  <c r="M19" i="12"/>
  <c r="N19" i="12"/>
  <c r="O19" i="12"/>
  <c r="P19" i="12"/>
  <c r="Q19" i="12"/>
  <c r="R19" i="12"/>
  <c r="S19" i="12"/>
  <c r="T19" i="12"/>
  <c r="U19" i="12"/>
  <c r="V19" i="12"/>
  <c r="W19" i="12"/>
  <c r="X19" i="12"/>
  <c r="Y19" i="12"/>
  <c r="Z19" i="12"/>
  <c r="AA19" i="12"/>
  <c r="AB19" i="12"/>
  <c r="AC19" i="12"/>
  <c r="AD19" i="12"/>
  <c r="AE19" i="12"/>
  <c r="AF19" i="12"/>
  <c r="AG19" i="12"/>
  <c r="AH19" i="12"/>
  <c r="AI19" i="12"/>
  <c r="AJ19" i="12"/>
  <c r="AK19" i="12"/>
  <c r="AL19" i="12"/>
  <c r="AM19" i="12"/>
  <c r="AN19" i="12"/>
  <c r="AO19" i="12"/>
  <c r="AP19" i="12"/>
  <c r="AQ19" i="12"/>
  <c r="AR19" i="12"/>
  <c r="AS19" i="12"/>
  <c r="AT19" i="12"/>
  <c r="AU19" i="12"/>
  <c r="AV19" i="12"/>
  <c r="AW19" i="12"/>
  <c r="AX19" i="12"/>
  <c r="AY19" i="12"/>
  <c r="AZ19" i="12"/>
  <c r="BA19" i="12"/>
  <c r="A20" i="12"/>
  <c r="B20" i="12"/>
  <c r="C20" i="12"/>
  <c r="D20" i="12"/>
  <c r="E20" i="12"/>
  <c r="F20" i="12"/>
  <c r="G20" i="12"/>
  <c r="H20" i="12"/>
  <c r="I20" i="12"/>
  <c r="J20" i="12"/>
  <c r="K20" i="12"/>
  <c r="L20" i="12"/>
  <c r="M20" i="12"/>
  <c r="N20" i="12"/>
  <c r="O20" i="12"/>
  <c r="P20" i="12"/>
  <c r="Q20" i="12"/>
  <c r="R20" i="12"/>
  <c r="S20" i="12"/>
  <c r="T20" i="12"/>
  <c r="U20" i="12"/>
  <c r="V20" i="12"/>
  <c r="W20" i="12"/>
  <c r="X20" i="12"/>
  <c r="Y20" i="12"/>
  <c r="Z20" i="12"/>
  <c r="AA20" i="12"/>
  <c r="AB20" i="12"/>
  <c r="AC20" i="12"/>
  <c r="AD20" i="12"/>
  <c r="AE20" i="12"/>
  <c r="AF20" i="12"/>
  <c r="AG20" i="12"/>
  <c r="AH20" i="12"/>
  <c r="AI20" i="12"/>
  <c r="AJ20" i="12"/>
  <c r="AK20" i="12"/>
  <c r="AL20" i="12"/>
  <c r="AM20" i="12"/>
  <c r="AN20" i="12"/>
  <c r="AO20" i="12"/>
  <c r="AP20" i="12"/>
  <c r="AQ20" i="12"/>
  <c r="AR20" i="12"/>
  <c r="AS20" i="12"/>
  <c r="AT20" i="12"/>
  <c r="AU20" i="12"/>
  <c r="AV20" i="12"/>
  <c r="AW20" i="12"/>
  <c r="AX20" i="12"/>
  <c r="AY20" i="12"/>
  <c r="AZ20" i="12"/>
  <c r="BA20" i="12"/>
  <c r="A21" i="12"/>
  <c r="B21" i="12"/>
  <c r="C21" i="12"/>
  <c r="D21" i="12"/>
  <c r="E21" i="12"/>
  <c r="F21" i="12"/>
  <c r="G21" i="12"/>
  <c r="H21" i="12"/>
  <c r="I21" i="12"/>
  <c r="J21" i="12"/>
  <c r="K21" i="12"/>
  <c r="L21" i="12"/>
  <c r="M21" i="12"/>
  <c r="N21" i="12"/>
  <c r="O21" i="12"/>
  <c r="P21" i="12"/>
  <c r="Q21" i="12"/>
  <c r="R21" i="12"/>
  <c r="S21" i="12"/>
  <c r="T21" i="12"/>
  <c r="U21" i="12"/>
  <c r="V21" i="12"/>
  <c r="W21" i="12"/>
  <c r="X21" i="12"/>
  <c r="Y21" i="12"/>
  <c r="Z21" i="12"/>
  <c r="AA21" i="12"/>
  <c r="AB21" i="12"/>
  <c r="AC21" i="12"/>
  <c r="AD21" i="12"/>
  <c r="AE21" i="12"/>
  <c r="AF21" i="12"/>
  <c r="AG21" i="12"/>
  <c r="AH21" i="12"/>
  <c r="AI21" i="12"/>
  <c r="AJ21" i="12"/>
  <c r="AK21" i="12"/>
  <c r="AL21" i="12"/>
  <c r="AM21" i="12"/>
  <c r="AN21" i="12"/>
  <c r="AO21" i="12"/>
  <c r="AP21" i="12"/>
  <c r="AQ21" i="12"/>
  <c r="AR21" i="12"/>
  <c r="AS21" i="12"/>
  <c r="AT21" i="12"/>
  <c r="AU21" i="12"/>
  <c r="AV21" i="12"/>
  <c r="AW21" i="12"/>
  <c r="AX21" i="12"/>
  <c r="AY21" i="12"/>
  <c r="AZ21" i="12"/>
  <c r="BA21" i="12"/>
  <c r="A22" i="12"/>
  <c r="B22" i="12"/>
  <c r="C22" i="12"/>
  <c r="D22" i="12"/>
  <c r="E22" i="12"/>
  <c r="F22" i="12"/>
  <c r="G22" i="12"/>
  <c r="H22" i="12"/>
  <c r="I22" i="12"/>
  <c r="J22" i="12"/>
  <c r="K22" i="12"/>
  <c r="L22" i="12"/>
  <c r="M22" i="12"/>
  <c r="N22" i="12"/>
  <c r="O22" i="12"/>
  <c r="P22" i="12"/>
  <c r="Q22" i="12"/>
  <c r="R22" i="12"/>
  <c r="S22" i="12"/>
  <c r="T22" i="12"/>
  <c r="U22" i="12"/>
  <c r="V22" i="12"/>
  <c r="W22" i="12"/>
  <c r="X22" i="12"/>
  <c r="Y22" i="12"/>
  <c r="Z22" i="12"/>
  <c r="AA22" i="12"/>
  <c r="AB22" i="12"/>
  <c r="AC22" i="12"/>
  <c r="AD22" i="12"/>
  <c r="AE22" i="12"/>
  <c r="AF22" i="12"/>
  <c r="AG22" i="12"/>
  <c r="AH22" i="12"/>
  <c r="AI22" i="12"/>
  <c r="AJ22" i="12"/>
  <c r="AK22" i="12"/>
  <c r="AL22" i="12"/>
  <c r="AM22" i="12"/>
  <c r="AN22" i="12"/>
  <c r="AO22" i="12"/>
  <c r="AP22" i="12"/>
  <c r="AQ22" i="12"/>
  <c r="AR22" i="12"/>
  <c r="AS22" i="12"/>
  <c r="AT22" i="12"/>
  <c r="AU22" i="12"/>
  <c r="AV22" i="12"/>
  <c r="AW22" i="12"/>
  <c r="AX22" i="12"/>
  <c r="AY22" i="12"/>
  <c r="AZ22" i="12"/>
  <c r="BA22" i="12"/>
  <c r="A23" i="12"/>
  <c r="B23" i="12"/>
  <c r="C23" i="12"/>
  <c r="D23" i="12"/>
  <c r="E23" i="12"/>
  <c r="F23" i="12"/>
  <c r="G23" i="12"/>
  <c r="H23" i="12"/>
  <c r="I23" i="12"/>
  <c r="J23" i="12"/>
  <c r="K23" i="12"/>
  <c r="L23" i="12"/>
  <c r="M23" i="12"/>
  <c r="N23" i="12"/>
  <c r="O23" i="12"/>
  <c r="P23" i="12"/>
  <c r="Q23" i="12"/>
  <c r="R23" i="12"/>
  <c r="S23" i="12"/>
  <c r="T23" i="12"/>
  <c r="U23" i="12"/>
  <c r="V23" i="12"/>
  <c r="W23" i="12"/>
  <c r="X23" i="12"/>
  <c r="Y23" i="12"/>
  <c r="Z23" i="12"/>
  <c r="AA23" i="12"/>
  <c r="AB23" i="12"/>
  <c r="AC23" i="12"/>
  <c r="AD23" i="12"/>
  <c r="AE23" i="12"/>
  <c r="AF23" i="12"/>
  <c r="AG23" i="12"/>
  <c r="AH23" i="12"/>
  <c r="AI23" i="12"/>
  <c r="AJ23" i="12"/>
  <c r="AK23" i="12"/>
  <c r="AL23" i="12"/>
  <c r="AM23" i="12"/>
  <c r="AN23" i="12"/>
  <c r="AO23" i="12"/>
  <c r="AP23" i="12"/>
  <c r="AQ23" i="12"/>
  <c r="AR23" i="12"/>
  <c r="AS23" i="12"/>
  <c r="AT23" i="12"/>
  <c r="AU23" i="12"/>
  <c r="AV23" i="12"/>
  <c r="AW23" i="12"/>
  <c r="AX23" i="12"/>
  <c r="AY23" i="12"/>
  <c r="AZ23" i="12"/>
  <c r="BA23" i="12"/>
  <c r="A24" i="12"/>
  <c r="B24" i="12"/>
  <c r="C24" i="12"/>
  <c r="D24" i="12"/>
  <c r="E24" i="12"/>
  <c r="F24" i="12"/>
  <c r="G24" i="12"/>
  <c r="H24" i="12"/>
  <c r="I24" i="12"/>
  <c r="J24" i="12"/>
  <c r="K24" i="12"/>
  <c r="L24" i="12"/>
  <c r="M24" i="12"/>
  <c r="N24" i="12"/>
  <c r="O24" i="12"/>
  <c r="P24" i="12"/>
  <c r="Q24" i="12"/>
  <c r="R24" i="12"/>
  <c r="S24" i="12"/>
  <c r="T24" i="12"/>
  <c r="U24" i="12"/>
  <c r="V24" i="12"/>
  <c r="W24" i="12"/>
  <c r="X24" i="12"/>
  <c r="Y24" i="12"/>
  <c r="Z24" i="12"/>
  <c r="AA24" i="12"/>
  <c r="AB24" i="12"/>
  <c r="AC24" i="12"/>
  <c r="AD24" i="12"/>
  <c r="AE24" i="12"/>
  <c r="AF24" i="12"/>
  <c r="AG24" i="12"/>
  <c r="AH24" i="12"/>
  <c r="AI24" i="12"/>
  <c r="AJ24" i="12"/>
  <c r="AK24" i="12"/>
  <c r="AL24" i="12"/>
  <c r="AM24" i="12"/>
  <c r="AN24" i="12"/>
  <c r="AO24" i="12"/>
  <c r="AP24" i="12"/>
  <c r="AQ24" i="12"/>
  <c r="AR24" i="12"/>
  <c r="AS24" i="12"/>
  <c r="AT24" i="12"/>
  <c r="AU24" i="12"/>
  <c r="AV24" i="12"/>
  <c r="AW24" i="12"/>
  <c r="AX24" i="12"/>
  <c r="AY24" i="12"/>
  <c r="AZ24" i="12"/>
  <c r="BA24" i="12"/>
  <c r="A25" i="12"/>
  <c r="B25" i="12"/>
  <c r="C25" i="12"/>
  <c r="D25" i="12"/>
  <c r="E25" i="12"/>
  <c r="F25" i="12"/>
  <c r="G25" i="12"/>
  <c r="H25" i="12"/>
  <c r="I25" i="12"/>
  <c r="J25" i="12"/>
  <c r="K25" i="12"/>
  <c r="L25" i="12"/>
  <c r="M25" i="12"/>
  <c r="N25" i="12"/>
  <c r="O25" i="12"/>
  <c r="P25" i="12"/>
  <c r="Q25" i="12"/>
  <c r="R25" i="12"/>
  <c r="S25" i="12"/>
  <c r="T25" i="12"/>
  <c r="U25" i="12"/>
  <c r="V25" i="12"/>
  <c r="W25" i="12"/>
  <c r="X25" i="12"/>
  <c r="Y25" i="12"/>
  <c r="Z25" i="12"/>
  <c r="AA25" i="12"/>
  <c r="AB25" i="12"/>
  <c r="AC25" i="12"/>
  <c r="AD25" i="12"/>
  <c r="AE25" i="12"/>
  <c r="AF25" i="12"/>
  <c r="AG25" i="12"/>
  <c r="AH25" i="12"/>
  <c r="AI25" i="12"/>
  <c r="AJ25" i="12"/>
  <c r="AK25" i="12"/>
  <c r="AL25" i="12"/>
  <c r="AM25" i="12"/>
  <c r="AN25" i="12"/>
  <c r="AO25" i="12"/>
  <c r="AP25" i="12"/>
  <c r="AQ25" i="12"/>
  <c r="AR25" i="12"/>
  <c r="AS25" i="12"/>
  <c r="AT25" i="12"/>
  <c r="AU25" i="12"/>
  <c r="AV25" i="12"/>
  <c r="AW25" i="12"/>
  <c r="AX25" i="12"/>
  <c r="AY25" i="12"/>
  <c r="AZ25" i="12"/>
  <c r="BA25" i="12"/>
  <c r="A26" i="12"/>
  <c r="B26" i="12"/>
  <c r="C26" i="12"/>
  <c r="D26" i="12"/>
  <c r="E26" i="12"/>
  <c r="F26" i="12"/>
  <c r="G26" i="12"/>
  <c r="H26" i="12"/>
  <c r="I26" i="12"/>
  <c r="J26" i="12"/>
  <c r="K26" i="12"/>
  <c r="L26" i="12"/>
  <c r="M26" i="12"/>
  <c r="N26" i="12"/>
  <c r="O26" i="12"/>
  <c r="P26" i="12"/>
  <c r="Q26" i="12"/>
  <c r="R26" i="12"/>
  <c r="S26" i="12"/>
  <c r="T26" i="12"/>
  <c r="U26" i="12"/>
  <c r="V26" i="12"/>
  <c r="W26" i="12"/>
  <c r="X26" i="12"/>
  <c r="Y26" i="12"/>
  <c r="Z26" i="12"/>
  <c r="AA26" i="12"/>
  <c r="AB26" i="12"/>
  <c r="AC26" i="12"/>
  <c r="AD26" i="12"/>
  <c r="AE26" i="12"/>
  <c r="AF26" i="12"/>
  <c r="AG26" i="12"/>
  <c r="AH26" i="12"/>
  <c r="AI26" i="12"/>
  <c r="AJ26" i="12"/>
  <c r="AK26" i="12"/>
  <c r="AL26" i="12"/>
  <c r="AM26" i="12"/>
  <c r="AN26" i="12"/>
  <c r="AO26" i="12"/>
  <c r="AP26" i="12"/>
  <c r="AQ26" i="12"/>
  <c r="AR26" i="12"/>
  <c r="AS26" i="12"/>
  <c r="AT26" i="12"/>
  <c r="AU26" i="12"/>
  <c r="AV26" i="12"/>
  <c r="AW26" i="12"/>
  <c r="AX26" i="12"/>
  <c r="AY26" i="12"/>
  <c r="AZ26" i="12"/>
  <c r="BA26" i="12"/>
  <c r="A27" i="12"/>
  <c r="B27" i="12"/>
  <c r="C27" i="12"/>
  <c r="D27" i="12"/>
  <c r="E27" i="12"/>
  <c r="F27" i="12"/>
  <c r="G27" i="12"/>
  <c r="H27" i="12"/>
  <c r="I27" i="12"/>
  <c r="J27" i="12"/>
  <c r="K27" i="12"/>
  <c r="L27" i="12"/>
  <c r="M27" i="12"/>
  <c r="N27" i="12"/>
  <c r="O27" i="12"/>
  <c r="P27" i="12"/>
  <c r="Q27" i="12"/>
  <c r="R27" i="12"/>
  <c r="S27" i="12"/>
  <c r="T27" i="12"/>
  <c r="U27" i="12"/>
  <c r="V27" i="12"/>
  <c r="W27" i="12"/>
  <c r="X27" i="12"/>
  <c r="Y27" i="12"/>
  <c r="Z27" i="12"/>
  <c r="AA27" i="12"/>
  <c r="AB27" i="12"/>
  <c r="AC27" i="12"/>
  <c r="AD27" i="12"/>
  <c r="AE27" i="12"/>
  <c r="AF27" i="12"/>
  <c r="AG27" i="12"/>
  <c r="AH27" i="12"/>
  <c r="AI27" i="12"/>
  <c r="AJ27" i="12"/>
  <c r="AK27" i="12"/>
  <c r="AL27" i="12"/>
  <c r="AM27" i="12"/>
  <c r="AN27" i="12"/>
  <c r="AO27" i="12"/>
  <c r="AP27" i="12"/>
  <c r="AQ27" i="12"/>
  <c r="AR27" i="12"/>
  <c r="AS27" i="12"/>
  <c r="AT27" i="12"/>
  <c r="AU27" i="12"/>
  <c r="AV27" i="12"/>
  <c r="AW27" i="12"/>
  <c r="AX27" i="12"/>
  <c r="AY27" i="12"/>
  <c r="AZ27" i="12"/>
  <c r="BA27" i="12"/>
  <c r="A28" i="12"/>
  <c r="B28" i="12"/>
  <c r="C28" i="12"/>
  <c r="D28" i="12"/>
  <c r="E28" i="12"/>
  <c r="F28" i="12"/>
  <c r="G28" i="12"/>
  <c r="H28" i="12"/>
  <c r="I28" i="12"/>
  <c r="J28" i="12"/>
  <c r="K28" i="12"/>
  <c r="L28" i="12"/>
  <c r="M28" i="12"/>
  <c r="N28" i="12"/>
  <c r="O28" i="12"/>
  <c r="P28" i="12"/>
  <c r="Q28" i="12"/>
  <c r="R28" i="12"/>
  <c r="S28" i="12"/>
  <c r="T28" i="12"/>
  <c r="U28" i="12"/>
  <c r="V28" i="12"/>
  <c r="W28" i="12"/>
  <c r="X28" i="12"/>
  <c r="Y28" i="12"/>
  <c r="Z28" i="12"/>
  <c r="AA28" i="12"/>
  <c r="AB28" i="12"/>
  <c r="AC28" i="12"/>
  <c r="AD28" i="12"/>
  <c r="AE28" i="12"/>
  <c r="AF28" i="12"/>
  <c r="AG28" i="12"/>
  <c r="AH28" i="12"/>
  <c r="AI28" i="12"/>
  <c r="AJ28" i="12"/>
  <c r="AK28" i="12"/>
  <c r="AL28" i="12"/>
  <c r="AM28" i="12"/>
  <c r="AN28" i="12"/>
  <c r="AO28" i="12"/>
  <c r="AP28" i="12"/>
  <c r="AQ28" i="12"/>
  <c r="AR28" i="12"/>
  <c r="AS28" i="12"/>
  <c r="AT28" i="12"/>
  <c r="AU28" i="12"/>
  <c r="AV28" i="12"/>
  <c r="AW28" i="12"/>
  <c r="AX28" i="12"/>
  <c r="AY28" i="12"/>
  <c r="AZ28" i="12"/>
  <c r="BA28" i="12"/>
  <c r="A29" i="12"/>
  <c r="B29" i="12"/>
  <c r="C29" i="12"/>
  <c r="D29" i="12"/>
  <c r="E29" i="12"/>
  <c r="F29" i="12"/>
  <c r="G29" i="12"/>
  <c r="H29" i="12"/>
  <c r="I29" i="12"/>
  <c r="J29" i="12"/>
  <c r="K29" i="12"/>
  <c r="L29" i="12"/>
  <c r="M29" i="12"/>
  <c r="N29" i="12"/>
  <c r="O29" i="12"/>
  <c r="P29" i="12"/>
  <c r="Q29" i="12"/>
  <c r="R29" i="12"/>
  <c r="S29" i="12"/>
  <c r="T29" i="12"/>
  <c r="U29" i="12"/>
  <c r="V29" i="12"/>
  <c r="W29" i="12"/>
  <c r="X29" i="12"/>
  <c r="Y29" i="12"/>
  <c r="Z29" i="12"/>
  <c r="AA29" i="12"/>
  <c r="AB29" i="12"/>
  <c r="AC29" i="12"/>
  <c r="AD29" i="12"/>
  <c r="AE29" i="12"/>
  <c r="AF29" i="12"/>
  <c r="AG29" i="12"/>
  <c r="AH29" i="12"/>
  <c r="AI29" i="12"/>
  <c r="AJ29" i="12"/>
  <c r="AK29" i="12"/>
  <c r="AL29" i="12"/>
  <c r="AM29" i="12"/>
  <c r="AN29" i="12"/>
  <c r="AO29" i="12"/>
  <c r="AP29" i="12"/>
  <c r="AQ29" i="12"/>
  <c r="AR29" i="12"/>
  <c r="AS29" i="12"/>
  <c r="AT29" i="12"/>
  <c r="AU29" i="12"/>
  <c r="AV29" i="12"/>
  <c r="AW29" i="12"/>
  <c r="AX29" i="12"/>
  <c r="AY29" i="12"/>
  <c r="AZ29" i="12"/>
  <c r="BA29" i="12"/>
  <c r="A30" i="12"/>
  <c r="B30" i="12"/>
  <c r="C30" i="12"/>
  <c r="D30" i="12"/>
  <c r="E30" i="12"/>
  <c r="F30" i="12"/>
  <c r="G30" i="12"/>
  <c r="H30" i="12"/>
  <c r="I30" i="12"/>
  <c r="J30" i="12"/>
  <c r="K30" i="12"/>
  <c r="L30" i="12"/>
  <c r="M30" i="12"/>
  <c r="N30" i="12"/>
  <c r="O30" i="12"/>
  <c r="P30" i="12"/>
  <c r="Q30" i="12"/>
  <c r="R30" i="12"/>
  <c r="S30" i="12"/>
  <c r="T30" i="12"/>
  <c r="U30" i="12"/>
  <c r="V30" i="12"/>
  <c r="W30" i="12"/>
  <c r="X30" i="12"/>
  <c r="Y30" i="12"/>
  <c r="Z30" i="12"/>
  <c r="AA30" i="12"/>
  <c r="AB30" i="12"/>
  <c r="AC30" i="12"/>
  <c r="AD30" i="12"/>
  <c r="AE30" i="12"/>
  <c r="AF30" i="12"/>
  <c r="AG30" i="12"/>
  <c r="AH30" i="12"/>
  <c r="AI30" i="12"/>
  <c r="AJ30" i="12"/>
  <c r="AK30" i="12"/>
  <c r="AL30" i="12"/>
  <c r="AM30" i="12"/>
  <c r="AN30" i="12"/>
  <c r="AO30" i="12"/>
  <c r="AP30" i="12"/>
  <c r="AQ30" i="12"/>
  <c r="AR30" i="12"/>
  <c r="AS30" i="12"/>
  <c r="AT30" i="12"/>
  <c r="AU30" i="12"/>
  <c r="AV30" i="12"/>
  <c r="AW30" i="12"/>
  <c r="AX30" i="12"/>
  <c r="AY30" i="12"/>
  <c r="AZ30" i="12"/>
  <c r="BA30" i="12"/>
  <c r="A31" i="12"/>
  <c r="B31" i="12"/>
  <c r="C31" i="12"/>
  <c r="D31" i="12"/>
  <c r="E31" i="12"/>
  <c r="F31" i="12"/>
  <c r="G31" i="12"/>
  <c r="H31" i="12"/>
  <c r="I31" i="12"/>
  <c r="J31" i="12"/>
  <c r="K31" i="12"/>
  <c r="L31" i="12"/>
  <c r="M31" i="12"/>
  <c r="N31" i="12"/>
  <c r="O31" i="12"/>
  <c r="P31" i="12"/>
  <c r="Q31" i="12"/>
  <c r="R31" i="12"/>
  <c r="S31" i="12"/>
  <c r="T31" i="12"/>
  <c r="U31" i="12"/>
  <c r="V31" i="12"/>
  <c r="W31" i="12"/>
  <c r="X31" i="12"/>
  <c r="Y31" i="12"/>
  <c r="Z31" i="12"/>
  <c r="AA31" i="12"/>
  <c r="AB31" i="12"/>
  <c r="AC31" i="12"/>
  <c r="AD31" i="12"/>
  <c r="AE31" i="12"/>
  <c r="AF31" i="12"/>
  <c r="AG31" i="12"/>
  <c r="AH31" i="12"/>
  <c r="AI31" i="12"/>
  <c r="AJ31" i="12"/>
  <c r="AK31" i="12"/>
  <c r="AL31" i="12"/>
  <c r="AM31" i="12"/>
  <c r="AN31" i="12"/>
  <c r="AO31" i="12"/>
  <c r="AP31" i="12"/>
  <c r="AQ31" i="12"/>
  <c r="AR31" i="12"/>
  <c r="AS31" i="12"/>
  <c r="AT31" i="12"/>
  <c r="AU31" i="12"/>
  <c r="AV31" i="12"/>
  <c r="AW31" i="12"/>
  <c r="AX31" i="12"/>
  <c r="AY31" i="12"/>
  <c r="AZ31" i="12"/>
  <c r="BA31" i="12"/>
  <c r="A32" i="12"/>
  <c r="B32" i="12"/>
  <c r="C32" i="12"/>
  <c r="D32" i="12"/>
  <c r="E32" i="12"/>
  <c r="F32" i="12"/>
  <c r="G32" i="12"/>
  <c r="H32" i="12"/>
  <c r="I32" i="12"/>
  <c r="J32" i="12"/>
  <c r="K32" i="12"/>
  <c r="L32" i="12"/>
  <c r="M32" i="12"/>
  <c r="N32" i="12"/>
  <c r="O32" i="12"/>
  <c r="P32" i="12"/>
  <c r="Q32" i="12"/>
  <c r="R32" i="12"/>
  <c r="S32" i="12"/>
  <c r="T32" i="12"/>
  <c r="U32" i="12"/>
  <c r="V32" i="12"/>
  <c r="W32" i="12"/>
  <c r="X32" i="12"/>
  <c r="Y32" i="12"/>
  <c r="Z32" i="12"/>
  <c r="AA32" i="12"/>
  <c r="AB32" i="12"/>
  <c r="AC32" i="12"/>
  <c r="AD32" i="12"/>
  <c r="AE32" i="12"/>
  <c r="AF32" i="12"/>
  <c r="AG32" i="12"/>
  <c r="AH32" i="12"/>
  <c r="AI32" i="12"/>
  <c r="AJ32" i="12"/>
  <c r="AK32" i="12"/>
  <c r="AL32" i="12"/>
  <c r="AM32" i="12"/>
  <c r="AN32" i="12"/>
  <c r="AO32" i="12"/>
  <c r="AP32" i="12"/>
  <c r="AQ32" i="12"/>
  <c r="AR32" i="12"/>
  <c r="AS32" i="12"/>
  <c r="AT32" i="12"/>
  <c r="AU32" i="12"/>
  <c r="AV32" i="12"/>
  <c r="AW32" i="12"/>
  <c r="AX32" i="12"/>
  <c r="AY32" i="12"/>
  <c r="AZ32" i="12"/>
  <c r="BA32" i="12"/>
  <c r="A33" i="12"/>
  <c r="B33" i="12"/>
  <c r="C33" i="12"/>
  <c r="D33" i="12"/>
  <c r="E33" i="12"/>
  <c r="F33" i="12"/>
  <c r="G33" i="12"/>
  <c r="H33" i="12"/>
  <c r="I33" i="12"/>
  <c r="J33" i="12"/>
  <c r="K33" i="12"/>
  <c r="L33" i="12"/>
  <c r="M33" i="12"/>
  <c r="N33" i="12"/>
  <c r="O33" i="12"/>
  <c r="P33" i="12"/>
  <c r="Q33" i="12"/>
  <c r="R33" i="12"/>
  <c r="S33" i="12"/>
  <c r="T33" i="12"/>
  <c r="U33" i="12"/>
  <c r="V33" i="12"/>
  <c r="W33" i="12"/>
  <c r="X33" i="12"/>
  <c r="Y33" i="12"/>
  <c r="Z33" i="12"/>
  <c r="AA33" i="12"/>
  <c r="AB33" i="12"/>
  <c r="AC33" i="12"/>
  <c r="AD33" i="12"/>
  <c r="AE33" i="12"/>
  <c r="AF33" i="12"/>
  <c r="AG33" i="12"/>
  <c r="AH33" i="12"/>
  <c r="AI33" i="12"/>
  <c r="AJ33" i="12"/>
  <c r="AK33" i="12"/>
  <c r="AL33" i="12"/>
  <c r="AM33" i="12"/>
  <c r="AN33" i="12"/>
  <c r="AO33" i="12"/>
  <c r="AP33" i="12"/>
  <c r="AQ33" i="12"/>
  <c r="AR33" i="12"/>
  <c r="AS33" i="12"/>
  <c r="AT33" i="12"/>
  <c r="AU33" i="12"/>
  <c r="AV33" i="12"/>
  <c r="AW33" i="12"/>
  <c r="AX33" i="12"/>
  <c r="AY33" i="12"/>
  <c r="AZ33" i="12"/>
  <c r="BA33" i="12"/>
  <c r="A34" i="12"/>
  <c r="B34" i="12"/>
  <c r="C34" i="12"/>
  <c r="D34" i="12"/>
  <c r="E34" i="12"/>
  <c r="F34" i="12"/>
  <c r="G34" i="12"/>
  <c r="H34" i="12"/>
  <c r="I34" i="12"/>
  <c r="J34" i="12"/>
  <c r="K34" i="12"/>
  <c r="L34" i="12"/>
  <c r="M34" i="12"/>
  <c r="N34" i="12"/>
  <c r="O34" i="12"/>
  <c r="P34" i="12"/>
  <c r="Q34" i="12"/>
  <c r="R34" i="12"/>
  <c r="S34" i="12"/>
  <c r="T34" i="12"/>
  <c r="U34" i="12"/>
  <c r="V34" i="12"/>
  <c r="W34" i="12"/>
  <c r="X34" i="12"/>
  <c r="Y34" i="12"/>
  <c r="Z34" i="12"/>
  <c r="AA34" i="12"/>
  <c r="AB34" i="12"/>
  <c r="AC34" i="12"/>
  <c r="AD34" i="12"/>
  <c r="AE34" i="12"/>
  <c r="AF34" i="12"/>
  <c r="AG34" i="12"/>
  <c r="AH34" i="12"/>
  <c r="AI34" i="12"/>
  <c r="AJ34" i="12"/>
  <c r="AK34" i="12"/>
  <c r="AL34" i="12"/>
  <c r="AM34" i="12"/>
  <c r="AN34" i="12"/>
  <c r="AO34" i="12"/>
  <c r="AP34" i="12"/>
  <c r="AQ34" i="12"/>
  <c r="AR34" i="12"/>
  <c r="AS34" i="12"/>
  <c r="AT34" i="12"/>
  <c r="AU34" i="12"/>
  <c r="AV34" i="12"/>
  <c r="AW34" i="12"/>
  <c r="AX34" i="12"/>
  <c r="AY34" i="12"/>
  <c r="AZ34" i="12"/>
  <c r="BA34" i="12"/>
  <c r="A35" i="12"/>
  <c r="B35" i="12"/>
  <c r="C35" i="12"/>
  <c r="D35" i="12"/>
  <c r="E35" i="12"/>
  <c r="F35" i="12"/>
  <c r="G35" i="12"/>
  <c r="H35" i="12"/>
  <c r="I35" i="12"/>
  <c r="J35" i="12"/>
  <c r="K35" i="12"/>
  <c r="L35" i="12"/>
  <c r="M35" i="12"/>
  <c r="N35" i="12"/>
  <c r="O35" i="12"/>
  <c r="P35" i="12"/>
  <c r="Q35" i="12"/>
  <c r="R35" i="12"/>
  <c r="S35" i="12"/>
  <c r="T35" i="12"/>
  <c r="U35" i="12"/>
  <c r="V35" i="12"/>
  <c r="W35" i="12"/>
  <c r="X35" i="12"/>
  <c r="Y35" i="12"/>
  <c r="Z35" i="12"/>
  <c r="AA35" i="12"/>
  <c r="AB35" i="12"/>
  <c r="AC35" i="12"/>
  <c r="AD35" i="12"/>
  <c r="AE35" i="12"/>
  <c r="AF35" i="12"/>
  <c r="AG35" i="12"/>
  <c r="AH35" i="12"/>
  <c r="AI35" i="12"/>
  <c r="AJ35" i="12"/>
  <c r="AK35" i="12"/>
  <c r="AL35" i="12"/>
  <c r="AM35" i="12"/>
  <c r="AN35" i="12"/>
  <c r="AO35" i="12"/>
  <c r="AP35" i="12"/>
  <c r="AQ35" i="12"/>
  <c r="AR35" i="12"/>
  <c r="AS35" i="12"/>
  <c r="AT35" i="12"/>
  <c r="AU35" i="12"/>
  <c r="AV35" i="12"/>
  <c r="AW35" i="12"/>
  <c r="AX35" i="12"/>
  <c r="AY35" i="12"/>
  <c r="AZ35" i="12"/>
  <c r="BA35" i="12"/>
  <c r="A36" i="12"/>
  <c r="B36" i="12"/>
  <c r="C36" i="12"/>
  <c r="D36" i="12"/>
  <c r="E36" i="12"/>
  <c r="F36" i="12"/>
  <c r="G36" i="12"/>
  <c r="H36" i="12"/>
  <c r="I36" i="12"/>
  <c r="J36" i="12"/>
  <c r="K36" i="12"/>
  <c r="L36" i="12"/>
  <c r="M36" i="12"/>
  <c r="N36" i="12"/>
  <c r="O36" i="12"/>
  <c r="P36" i="12"/>
  <c r="Q36" i="12"/>
  <c r="R36" i="12"/>
  <c r="S36" i="12"/>
  <c r="T36" i="12"/>
  <c r="U36" i="12"/>
  <c r="V36" i="12"/>
  <c r="W36" i="12"/>
  <c r="X36" i="12"/>
  <c r="Y36" i="12"/>
  <c r="Z36" i="12"/>
  <c r="AA36" i="12"/>
  <c r="AB36" i="12"/>
  <c r="AC36" i="12"/>
  <c r="AD36" i="12"/>
  <c r="AE36" i="12"/>
  <c r="AF36" i="12"/>
  <c r="AG36" i="12"/>
  <c r="AH36" i="12"/>
  <c r="AI36" i="12"/>
  <c r="AJ36" i="12"/>
  <c r="AK36" i="12"/>
  <c r="AL36" i="12"/>
  <c r="AM36" i="12"/>
  <c r="AN36" i="12"/>
  <c r="AO36" i="12"/>
  <c r="AP36" i="12"/>
  <c r="AQ36" i="12"/>
  <c r="AR36" i="12"/>
  <c r="AS36" i="12"/>
  <c r="AT36" i="12"/>
  <c r="AU36" i="12"/>
  <c r="AV36" i="12"/>
  <c r="AW36" i="12"/>
  <c r="AX36" i="12"/>
  <c r="AY36" i="12"/>
  <c r="AZ36" i="12"/>
  <c r="BA36" i="12"/>
  <c r="A37" i="12"/>
  <c r="B37" i="12"/>
  <c r="C37" i="12"/>
  <c r="D37" i="12"/>
  <c r="E37" i="12"/>
  <c r="F37" i="12"/>
  <c r="G37" i="12"/>
  <c r="H37" i="12"/>
  <c r="I37" i="12"/>
  <c r="J37" i="12"/>
  <c r="K37" i="12"/>
  <c r="L37" i="12"/>
  <c r="M37" i="12"/>
  <c r="N37" i="12"/>
  <c r="O37" i="12"/>
  <c r="P37" i="12"/>
  <c r="Q37" i="12"/>
  <c r="R37" i="12"/>
  <c r="S37" i="12"/>
  <c r="T37" i="12"/>
  <c r="U37" i="12"/>
  <c r="V37" i="12"/>
  <c r="W37" i="12"/>
  <c r="X37" i="12"/>
  <c r="Y37" i="12"/>
  <c r="Z37" i="12"/>
  <c r="AA37" i="12"/>
  <c r="AB37" i="12"/>
  <c r="AC37" i="12"/>
  <c r="AD37" i="12"/>
  <c r="AE37" i="12"/>
  <c r="AF37" i="12"/>
  <c r="AG37" i="12"/>
  <c r="AH37" i="12"/>
  <c r="AI37" i="12"/>
  <c r="AJ37" i="12"/>
  <c r="AK37" i="12"/>
  <c r="AL37" i="12"/>
  <c r="AM37" i="12"/>
  <c r="AN37" i="12"/>
  <c r="AO37" i="12"/>
  <c r="AP37" i="12"/>
  <c r="AQ37" i="12"/>
  <c r="AR37" i="12"/>
  <c r="AS37" i="12"/>
  <c r="AT37" i="12"/>
  <c r="AU37" i="12"/>
  <c r="AV37" i="12"/>
  <c r="AW37" i="12"/>
  <c r="AX37" i="12"/>
  <c r="AY37" i="12"/>
  <c r="AZ37" i="12"/>
  <c r="BA37" i="12"/>
  <c r="A38" i="12"/>
  <c r="B38" i="12"/>
  <c r="C38" i="12"/>
  <c r="D38" i="12"/>
  <c r="E38" i="12"/>
  <c r="F38" i="12"/>
  <c r="G38" i="12"/>
  <c r="H38" i="12"/>
  <c r="I38" i="12"/>
  <c r="J38" i="12"/>
  <c r="K38" i="12"/>
  <c r="L38" i="12"/>
  <c r="M38" i="12"/>
  <c r="N38" i="12"/>
  <c r="O38" i="12"/>
  <c r="P38" i="12"/>
  <c r="Q38" i="12"/>
  <c r="R38" i="12"/>
  <c r="S38" i="12"/>
  <c r="T38" i="12"/>
  <c r="U38" i="12"/>
  <c r="V38" i="12"/>
  <c r="W38" i="12"/>
  <c r="X38" i="12"/>
  <c r="Y38" i="12"/>
  <c r="Z38" i="12"/>
  <c r="AA38" i="12"/>
  <c r="AB38" i="12"/>
  <c r="AC38" i="12"/>
  <c r="AD38" i="12"/>
  <c r="AE38" i="12"/>
  <c r="AF38" i="12"/>
  <c r="AG38" i="12"/>
  <c r="AH38" i="12"/>
  <c r="AI38" i="12"/>
  <c r="AJ38" i="12"/>
  <c r="AK38" i="12"/>
  <c r="AL38" i="12"/>
  <c r="AM38" i="12"/>
  <c r="AN38" i="12"/>
  <c r="AO38" i="12"/>
  <c r="AP38" i="12"/>
  <c r="AQ38" i="12"/>
  <c r="AR38" i="12"/>
  <c r="AS38" i="12"/>
  <c r="AT38" i="12"/>
  <c r="AU38" i="12"/>
  <c r="AV38" i="12"/>
  <c r="AW38" i="12"/>
  <c r="AX38" i="12"/>
  <c r="AY38" i="12"/>
  <c r="AZ38" i="12"/>
  <c r="BA38" i="12"/>
  <c r="A39" i="12"/>
  <c r="B39" i="12"/>
  <c r="C39" i="12"/>
  <c r="D39" i="12"/>
  <c r="E39" i="12"/>
  <c r="F39" i="12"/>
  <c r="G39" i="12"/>
  <c r="H39" i="12"/>
  <c r="I39" i="12"/>
  <c r="J39" i="12"/>
  <c r="K39" i="12"/>
  <c r="L39" i="12"/>
  <c r="M39" i="12"/>
  <c r="N39" i="12"/>
  <c r="O39" i="12"/>
  <c r="P39" i="12"/>
  <c r="Q39" i="12"/>
  <c r="R39" i="12"/>
  <c r="S39" i="12"/>
  <c r="T39" i="12"/>
  <c r="U39" i="12"/>
  <c r="V39" i="12"/>
  <c r="W39" i="12"/>
  <c r="X39" i="12"/>
  <c r="Y39" i="12"/>
  <c r="Z39" i="12"/>
  <c r="AA39" i="12"/>
  <c r="AB39" i="12"/>
  <c r="AC39" i="12"/>
  <c r="AD39" i="12"/>
  <c r="AE39" i="12"/>
  <c r="AF39" i="12"/>
  <c r="AG39" i="12"/>
  <c r="AH39" i="12"/>
  <c r="AI39" i="12"/>
  <c r="AJ39" i="12"/>
  <c r="AK39" i="12"/>
  <c r="AL39" i="12"/>
  <c r="AM39" i="12"/>
  <c r="AN39" i="12"/>
  <c r="AO39" i="12"/>
  <c r="AP39" i="12"/>
  <c r="AQ39" i="12"/>
  <c r="AR39" i="12"/>
  <c r="AS39" i="12"/>
  <c r="AT39" i="12"/>
  <c r="AU39" i="12"/>
  <c r="AV39" i="12"/>
  <c r="AW39" i="12"/>
  <c r="AX39" i="12"/>
  <c r="AY39" i="12"/>
  <c r="AZ39" i="12"/>
  <c r="BA39" i="12"/>
  <c r="A40" i="12"/>
  <c r="B40" i="12"/>
  <c r="C40" i="12"/>
  <c r="D40" i="12"/>
  <c r="E40" i="12"/>
  <c r="F40" i="12"/>
  <c r="G40" i="12"/>
  <c r="H40" i="12"/>
  <c r="I40" i="12"/>
  <c r="J40" i="12"/>
  <c r="K40" i="12"/>
  <c r="L40" i="12"/>
  <c r="M40" i="12"/>
  <c r="N40" i="12"/>
  <c r="O40" i="12"/>
  <c r="P40" i="12"/>
  <c r="Q40" i="12"/>
  <c r="R40" i="12"/>
  <c r="S40" i="12"/>
  <c r="T40" i="12"/>
  <c r="U40" i="12"/>
  <c r="V40" i="12"/>
  <c r="W40" i="12"/>
  <c r="X40" i="12"/>
  <c r="Y40" i="12"/>
  <c r="Z40" i="12"/>
  <c r="AA40" i="12"/>
  <c r="AB40" i="12"/>
  <c r="AC40" i="12"/>
  <c r="AD40" i="12"/>
  <c r="AE40" i="12"/>
  <c r="AF40" i="12"/>
  <c r="AG40" i="12"/>
  <c r="AH40" i="12"/>
  <c r="AI40" i="12"/>
  <c r="AJ40" i="12"/>
  <c r="AK40" i="12"/>
  <c r="AL40" i="12"/>
  <c r="AM40" i="12"/>
  <c r="AN40" i="12"/>
  <c r="AO40" i="12"/>
  <c r="AP40" i="12"/>
  <c r="AQ40" i="12"/>
  <c r="AR40" i="12"/>
  <c r="AS40" i="12"/>
  <c r="AT40" i="12"/>
  <c r="AU40" i="12"/>
  <c r="AV40" i="12"/>
  <c r="AW40" i="12"/>
  <c r="AX40" i="12"/>
  <c r="AY40" i="12"/>
  <c r="AZ40" i="12"/>
  <c r="BA40" i="12"/>
  <c r="A41" i="12"/>
  <c r="B41" i="12"/>
  <c r="C41" i="12"/>
  <c r="D41" i="12"/>
  <c r="E41" i="12"/>
  <c r="F41" i="12"/>
  <c r="G41" i="12"/>
  <c r="H41" i="12"/>
  <c r="I41" i="12"/>
  <c r="J41" i="12"/>
  <c r="K41" i="12"/>
  <c r="L41" i="12"/>
  <c r="M41" i="12"/>
  <c r="N41" i="12"/>
  <c r="O41" i="12"/>
  <c r="P41" i="12"/>
  <c r="Q41" i="12"/>
  <c r="R41" i="12"/>
  <c r="S41" i="12"/>
  <c r="T41" i="12"/>
  <c r="U41" i="12"/>
  <c r="V41" i="12"/>
  <c r="W41" i="12"/>
  <c r="X41" i="12"/>
  <c r="Y41" i="12"/>
  <c r="Z41" i="12"/>
  <c r="AA41" i="12"/>
  <c r="AB41" i="12"/>
  <c r="AC41" i="12"/>
  <c r="AD41" i="12"/>
  <c r="AE41" i="12"/>
  <c r="AF41" i="12"/>
  <c r="AG41" i="12"/>
  <c r="AH41" i="12"/>
  <c r="AI41" i="12"/>
  <c r="AJ41" i="12"/>
  <c r="AK41" i="12"/>
  <c r="AL41" i="12"/>
  <c r="AM41" i="12"/>
  <c r="AN41" i="12"/>
  <c r="AO41" i="12"/>
  <c r="AP41" i="12"/>
  <c r="AQ41" i="12"/>
  <c r="AR41" i="12"/>
  <c r="AS41" i="12"/>
  <c r="AT41" i="12"/>
  <c r="AU41" i="12"/>
  <c r="AV41" i="12"/>
  <c r="AW41" i="12"/>
  <c r="AX41" i="12"/>
  <c r="AY41" i="12"/>
  <c r="AZ41" i="12"/>
  <c r="BA41" i="12"/>
  <c r="A42" i="12"/>
  <c r="B42" i="12"/>
  <c r="C42" i="12"/>
  <c r="D42" i="12"/>
  <c r="E42" i="12"/>
  <c r="F42" i="12"/>
  <c r="G42" i="12"/>
  <c r="H42" i="12"/>
  <c r="I42" i="12"/>
  <c r="J42" i="12"/>
  <c r="K42" i="12"/>
  <c r="L42" i="12"/>
  <c r="M42" i="12"/>
  <c r="N42" i="12"/>
  <c r="O42" i="12"/>
  <c r="P42" i="12"/>
  <c r="Q42" i="12"/>
  <c r="R42" i="12"/>
  <c r="S42" i="12"/>
  <c r="T42" i="12"/>
  <c r="U42" i="12"/>
  <c r="V42" i="12"/>
  <c r="W42" i="12"/>
  <c r="X42" i="12"/>
  <c r="Y42" i="12"/>
  <c r="Z42" i="12"/>
  <c r="AA42" i="12"/>
  <c r="AB42" i="12"/>
  <c r="AC42" i="12"/>
  <c r="AD42" i="12"/>
  <c r="AE42" i="12"/>
  <c r="AF42" i="12"/>
  <c r="AG42" i="12"/>
  <c r="AH42" i="12"/>
  <c r="AI42" i="12"/>
  <c r="AJ42" i="12"/>
  <c r="AK42" i="12"/>
  <c r="AL42" i="12"/>
  <c r="AM42" i="12"/>
  <c r="AN42" i="12"/>
  <c r="AO42" i="12"/>
  <c r="AP42" i="12"/>
  <c r="AQ42" i="12"/>
  <c r="AR42" i="12"/>
  <c r="AS42" i="12"/>
  <c r="AT42" i="12"/>
  <c r="AU42" i="12"/>
  <c r="AV42" i="12"/>
  <c r="AW42" i="12"/>
  <c r="AX42" i="12"/>
  <c r="AY42" i="12"/>
  <c r="AZ42" i="12"/>
  <c r="BA42" i="12"/>
  <c r="A43" i="12"/>
  <c r="B43" i="12"/>
  <c r="C43" i="12"/>
  <c r="D43" i="12"/>
  <c r="E43" i="12"/>
  <c r="F43" i="12"/>
  <c r="G43" i="12"/>
  <c r="H43" i="12"/>
  <c r="I43" i="12"/>
  <c r="J43" i="12"/>
  <c r="K43" i="12"/>
  <c r="L43" i="12"/>
  <c r="M43" i="12"/>
  <c r="N43" i="12"/>
  <c r="O43" i="12"/>
  <c r="P43" i="12"/>
  <c r="Q43" i="12"/>
  <c r="R43" i="12"/>
  <c r="S43" i="12"/>
  <c r="T43" i="12"/>
  <c r="U43" i="12"/>
  <c r="V43" i="12"/>
  <c r="W43" i="12"/>
  <c r="X43" i="12"/>
  <c r="Y43" i="12"/>
  <c r="Z43" i="12"/>
  <c r="AA43" i="12"/>
  <c r="AB43" i="12"/>
  <c r="AC43" i="12"/>
  <c r="AD43" i="12"/>
  <c r="AE43" i="12"/>
  <c r="AF43" i="12"/>
  <c r="AG43" i="12"/>
  <c r="AH43" i="12"/>
  <c r="AI43" i="12"/>
  <c r="AJ43" i="12"/>
  <c r="AK43" i="12"/>
  <c r="AL43" i="12"/>
  <c r="AM43" i="12"/>
  <c r="AN43" i="12"/>
  <c r="AO43" i="12"/>
  <c r="AP43" i="12"/>
  <c r="AQ43" i="12"/>
  <c r="AR43" i="12"/>
  <c r="AS43" i="12"/>
  <c r="AT43" i="12"/>
  <c r="AU43" i="12"/>
  <c r="AV43" i="12"/>
  <c r="AW43" i="12"/>
  <c r="AX43" i="12"/>
  <c r="AY43" i="12"/>
  <c r="AZ43" i="12"/>
  <c r="BA43" i="12"/>
  <c r="A44" i="12"/>
  <c r="B44" i="12"/>
  <c r="C44" i="12"/>
  <c r="D44" i="12"/>
  <c r="E44" i="12"/>
  <c r="F44" i="12"/>
  <c r="G44" i="12"/>
  <c r="H44" i="12"/>
  <c r="I44" i="12"/>
  <c r="J44" i="12"/>
  <c r="K44" i="12"/>
  <c r="L44" i="12"/>
  <c r="M44" i="12"/>
  <c r="N44" i="12"/>
  <c r="O44" i="12"/>
  <c r="P44" i="12"/>
  <c r="Q44" i="12"/>
  <c r="R44" i="12"/>
  <c r="S44" i="12"/>
  <c r="T44" i="12"/>
  <c r="U44" i="12"/>
  <c r="V44" i="12"/>
  <c r="W44" i="12"/>
  <c r="X44" i="12"/>
  <c r="Y44" i="12"/>
  <c r="Z44" i="12"/>
  <c r="AA44" i="12"/>
  <c r="AB44" i="12"/>
  <c r="AC44" i="12"/>
  <c r="AD44" i="12"/>
  <c r="AE44" i="12"/>
  <c r="AF44" i="12"/>
  <c r="AG44" i="12"/>
  <c r="AH44" i="12"/>
  <c r="AI44" i="12"/>
  <c r="AJ44" i="12"/>
  <c r="AK44" i="12"/>
  <c r="AL44" i="12"/>
  <c r="AM44" i="12"/>
  <c r="AN44" i="12"/>
  <c r="AO44" i="12"/>
  <c r="AP44" i="12"/>
  <c r="AQ44" i="12"/>
  <c r="AR44" i="12"/>
  <c r="AS44" i="12"/>
  <c r="AT44" i="12"/>
  <c r="AU44" i="12"/>
  <c r="AV44" i="12"/>
  <c r="AW44" i="12"/>
  <c r="AX44" i="12"/>
  <c r="AY44" i="12"/>
  <c r="AZ44" i="12"/>
  <c r="BA44" i="12"/>
  <c r="A45" i="12"/>
  <c r="B45" i="12"/>
  <c r="C45" i="12"/>
  <c r="D45" i="12"/>
  <c r="E45" i="12"/>
  <c r="F45" i="12"/>
  <c r="G45" i="12"/>
  <c r="H45" i="12"/>
  <c r="I45" i="12"/>
  <c r="J45" i="12"/>
  <c r="K45" i="12"/>
  <c r="L45" i="12"/>
  <c r="M45" i="12"/>
  <c r="N45" i="12"/>
  <c r="O45" i="12"/>
  <c r="P45" i="12"/>
  <c r="Q45" i="12"/>
  <c r="R45" i="12"/>
  <c r="S45" i="12"/>
  <c r="T45" i="12"/>
  <c r="U45" i="12"/>
  <c r="V45" i="12"/>
  <c r="W45" i="12"/>
  <c r="X45" i="12"/>
  <c r="Y45" i="12"/>
  <c r="Z45" i="12"/>
  <c r="AA45" i="12"/>
  <c r="AB45" i="12"/>
  <c r="AC45" i="12"/>
  <c r="AD45" i="12"/>
  <c r="AE45" i="12"/>
  <c r="AF45" i="12"/>
  <c r="AG45" i="12"/>
  <c r="AH45" i="12"/>
  <c r="AI45" i="12"/>
  <c r="AJ45" i="12"/>
  <c r="AK45" i="12"/>
  <c r="AL45" i="12"/>
  <c r="AM45" i="12"/>
  <c r="AN45" i="12"/>
  <c r="AO45" i="12"/>
  <c r="AP45" i="12"/>
  <c r="AQ45" i="12"/>
  <c r="AR45" i="12"/>
  <c r="AS45" i="12"/>
  <c r="AT45" i="12"/>
  <c r="AU45" i="12"/>
  <c r="AV45" i="12"/>
  <c r="AW45" i="12"/>
  <c r="AX45" i="12"/>
  <c r="AY45" i="12"/>
  <c r="AZ45" i="12"/>
  <c r="BA45" i="12"/>
  <c r="A46" i="12"/>
  <c r="B46" i="12"/>
  <c r="C46" i="12"/>
  <c r="D46" i="12"/>
  <c r="E46" i="12"/>
  <c r="F46" i="12"/>
  <c r="G46" i="12"/>
  <c r="H46" i="12"/>
  <c r="I46" i="12"/>
  <c r="J46" i="12"/>
  <c r="K46" i="12"/>
  <c r="L46" i="12"/>
  <c r="M46" i="12"/>
  <c r="N46" i="12"/>
  <c r="O46" i="12"/>
  <c r="P46" i="12"/>
  <c r="Q46" i="12"/>
  <c r="R46" i="12"/>
  <c r="S46" i="12"/>
  <c r="T46" i="12"/>
  <c r="U46" i="12"/>
  <c r="V46" i="12"/>
  <c r="W46" i="12"/>
  <c r="X46" i="12"/>
  <c r="Y46" i="12"/>
  <c r="Z46" i="12"/>
  <c r="AA46" i="12"/>
  <c r="AB46" i="12"/>
  <c r="AC46" i="12"/>
  <c r="AD46" i="12"/>
  <c r="AE46" i="12"/>
  <c r="AF46" i="12"/>
  <c r="AG46" i="12"/>
  <c r="AH46" i="12"/>
  <c r="AI46" i="12"/>
  <c r="AJ46" i="12"/>
  <c r="AK46" i="12"/>
  <c r="AL46" i="12"/>
  <c r="AM46" i="12"/>
  <c r="AN46" i="12"/>
  <c r="AO46" i="12"/>
  <c r="AP46" i="12"/>
  <c r="AQ46" i="12"/>
  <c r="AR46" i="12"/>
  <c r="AS46" i="12"/>
  <c r="AT46" i="12"/>
  <c r="AU46" i="12"/>
  <c r="AV46" i="12"/>
  <c r="AW46" i="12"/>
  <c r="AX46" i="12"/>
  <c r="AY46" i="12"/>
  <c r="AZ46" i="12"/>
  <c r="BA46" i="12"/>
  <c r="A47" i="12"/>
  <c r="B47" i="12"/>
  <c r="C47" i="12"/>
  <c r="D47" i="12"/>
  <c r="E47" i="12"/>
  <c r="F47" i="12"/>
  <c r="G47" i="12"/>
  <c r="H47" i="12"/>
  <c r="I47" i="12"/>
  <c r="J47" i="12"/>
  <c r="K47" i="12"/>
  <c r="L47" i="12"/>
  <c r="M47" i="12"/>
  <c r="N47" i="12"/>
  <c r="O47" i="12"/>
  <c r="P47" i="12"/>
  <c r="Q47" i="12"/>
  <c r="R47" i="12"/>
  <c r="S47" i="12"/>
  <c r="T47" i="12"/>
  <c r="U47" i="12"/>
  <c r="V47" i="12"/>
  <c r="W47" i="12"/>
  <c r="X47" i="12"/>
  <c r="Y47" i="12"/>
  <c r="Z47" i="12"/>
  <c r="AA47" i="12"/>
  <c r="AB47" i="12"/>
  <c r="AC47" i="12"/>
  <c r="AD47" i="12"/>
  <c r="AE47" i="12"/>
  <c r="AF47" i="12"/>
  <c r="AG47" i="12"/>
  <c r="AH47" i="12"/>
  <c r="AI47" i="12"/>
  <c r="AJ47" i="12"/>
  <c r="AK47" i="12"/>
  <c r="AL47" i="12"/>
  <c r="AM47" i="12"/>
  <c r="AN47" i="12"/>
  <c r="AO47" i="12"/>
  <c r="AP47" i="12"/>
  <c r="AQ47" i="12"/>
  <c r="AR47" i="12"/>
  <c r="AS47" i="12"/>
  <c r="AT47" i="12"/>
  <c r="AU47" i="12"/>
  <c r="AV47" i="12"/>
  <c r="AW47" i="12"/>
  <c r="AX47" i="12"/>
  <c r="AY47" i="12"/>
  <c r="AZ47" i="12"/>
  <c r="BA47" i="12"/>
  <c r="A48" i="12"/>
  <c r="B48" i="12"/>
  <c r="C48" i="12"/>
  <c r="D48" i="12"/>
  <c r="E48" i="12"/>
  <c r="F48" i="12"/>
  <c r="G48" i="12"/>
  <c r="H48" i="12"/>
  <c r="I48" i="12"/>
  <c r="J48" i="12"/>
  <c r="K48" i="12"/>
  <c r="L48" i="12"/>
  <c r="M48" i="12"/>
  <c r="N48" i="12"/>
  <c r="O48" i="12"/>
  <c r="P48" i="12"/>
  <c r="Q48" i="12"/>
  <c r="R48" i="12"/>
  <c r="S48" i="12"/>
  <c r="T48" i="12"/>
  <c r="U48" i="12"/>
  <c r="V48" i="12"/>
  <c r="W48" i="12"/>
  <c r="X48" i="12"/>
  <c r="Y48" i="12"/>
  <c r="Z48" i="12"/>
  <c r="AA48" i="12"/>
  <c r="AB48" i="12"/>
  <c r="AC48" i="12"/>
  <c r="AD48" i="12"/>
  <c r="AE48" i="12"/>
  <c r="AF48" i="12"/>
  <c r="AG48" i="12"/>
  <c r="AH48" i="12"/>
  <c r="AI48" i="12"/>
  <c r="AJ48" i="12"/>
  <c r="AK48" i="12"/>
  <c r="AL48" i="12"/>
  <c r="AM48" i="12"/>
  <c r="AN48" i="12"/>
  <c r="AO48" i="12"/>
  <c r="AP48" i="12"/>
  <c r="AQ48" i="12"/>
  <c r="AR48" i="12"/>
  <c r="AS48" i="12"/>
  <c r="AT48" i="12"/>
  <c r="AU48" i="12"/>
  <c r="AV48" i="12"/>
  <c r="AW48" i="12"/>
  <c r="AX48" i="12"/>
  <c r="AY48" i="12"/>
  <c r="AZ48" i="12"/>
  <c r="BA48" i="12"/>
  <c r="A49" i="12"/>
  <c r="B49" i="12"/>
  <c r="C49" i="12"/>
  <c r="D49" i="12"/>
  <c r="E49" i="12"/>
  <c r="F49" i="12"/>
  <c r="G49" i="12"/>
  <c r="H49" i="12"/>
  <c r="I49" i="12"/>
  <c r="J49" i="12"/>
  <c r="K49" i="12"/>
  <c r="L49" i="12"/>
  <c r="M49" i="12"/>
  <c r="N49" i="12"/>
  <c r="O49" i="12"/>
  <c r="P49" i="12"/>
  <c r="Q49" i="12"/>
  <c r="R49" i="12"/>
  <c r="S49" i="12"/>
  <c r="T49" i="12"/>
  <c r="U49" i="12"/>
  <c r="V49" i="12"/>
  <c r="W49" i="12"/>
  <c r="X49" i="12"/>
  <c r="Y49" i="12"/>
  <c r="Z49" i="12"/>
  <c r="AA49" i="12"/>
  <c r="AB49" i="12"/>
  <c r="AC49" i="12"/>
  <c r="AD49" i="12"/>
  <c r="AE49" i="12"/>
  <c r="AF49" i="12"/>
  <c r="AG49" i="12"/>
  <c r="AH49" i="12"/>
  <c r="AI49" i="12"/>
  <c r="AJ49" i="12"/>
  <c r="AK49" i="12"/>
  <c r="AL49" i="12"/>
  <c r="AM49" i="12"/>
  <c r="AN49" i="12"/>
  <c r="AO49" i="12"/>
  <c r="AP49" i="12"/>
  <c r="AQ49" i="12"/>
  <c r="AR49" i="12"/>
  <c r="AS49" i="12"/>
  <c r="AT49" i="12"/>
  <c r="AU49" i="12"/>
  <c r="AV49" i="12"/>
  <c r="AW49" i="12"/>
  <c r="AX49" i="12"/>
  <c r="AY49" i="12"/>
  <c r="AZ49" i="12"/>
  <c r="BA49" i="12"/>
  <c r="A50" i="12"/>
  <c r="B50" i="12"/>
  <c r="C50" i="12"/>
  <c r="D50" i="12"/>
  <c r="E50" i="12"/>
  <c r="F50" i="12"/>
  <c r="G50" i="12"/>
  <c r="H50" i="12"/>
  <c r="I50" i="12"/>
  <c r="J50" i="12"/>
  <c r="K50" i="12"/>
  <c r="L50" i="12"/>
  <c r="M50" i="12"/>
  <c r="N50" i="12"/>
  <c r="O50" i="12"/>
  <c r="P50" i="12"/>
  <c r="Q50" i="12"/>
  <c r="R50" i="12"/>
  <c r="S50" i="12"/>
  <c r="T50" i="12"/>
  <c r="U50" i="12"/>
  <c r="V50" i="12"/>
  <c r="W50" i="12"/>
  <c r="X50" i="12"/>
  <c r="Y50" i="12"/>
  <c r="Z50" i="12"/>
  <c r="AA50" i="12"/>
  <c r="AB50" i="12"/>
  <c r="AC50" i="12"/>
  <c r="AD50" i="12"/>
  <c r="AE50" i="12"/>
  <c r="AF50" i="12"/>
  <c r="AG50" i="12"/>
  <c r="AH50" i="12"/>
  <c r="AI50" i="12"/>
  <c r="AJ50" i="12"/>
  <c r="AK50" i="12"/>
  <c r="AL50" i="12"/>
  <c r="AM50" i="12"/>
  <c r="AN50" i="12"/>
  <c r="AO50" i="12"/>
  <c r="AP50" i="12"/>
  <c r="AQ50" i="12"/>
  <c r="AR50" i="12"/>
  <c r="AS50" i="12"/>
  <c r="AT50" i="12"/>
  <c r="AU50" i="12"/>
  <c r="AV50" i="12"/>
  <c r="AW50" i="12"/>
  <c r="AX50" i="12"/>
  <c r="AY50" i="12"/>
  <c r="AZ50" i="12"/>
  <c r="BA50" i="12"/>
  <c r="A51" i="12"/>
  <c r="B51" i="12"/>
  <c r="C51" i="12"/>
  <c r="D51" i="12"/>
  <c r="E51" i="12"/>
  <c r="F51" i="12"/>
  <c r="G51" i="12"/>
  <c r="H51" i="12"/>
  <c r="I51" i="12"/>
  <c r="J51" i="12"/>
  <c r="K51" i="12"/>
  <c r="L51" i="12"/>
  <c r="M51" i="12"/>
  <c r="N51" i="12"/>
  <c r="O51" i="12"/>
  <c r="P51" i="12"/>
  <c r="Q51" i="12"/>
  <c r="R51" i="12"/>
  <c r="S51" i="12"/>
  <c r="T51" i="12"/>
  <c r="U51" i="12"/>
  <c r="V51" i="12"/>
  <c r="W51" i="12"/>
  <c r="X51" i="12"/>
  <c r="Y51" i="12"/>
  <c r="Z51" i="12"/>
  <c r="AA51" i="12"/>
  <c r="AB51" i="12"/>
  <c r="AC51" i="12"/>
  <c r="AD51" i="12"/>
  <c r="AE51" i="12"/>
  <c r="AF51" i="12"/>
  <c r="AG51" i="12"/>
  <c r="AH51" i="12"/>
  <c r="AI51" i="12"/>
  <c r="AJ51" i="12"/>
  <c r="AK51" i="12"/>
  <c r="AL51" i="12"/>
  <c r="AM51" i="12"/>
  <c r="AN51" i="12"/>
  <c r="AO51" i="12"/>
  <c r="AP51" i="12"/>
  <c r="AQ51" i="12"/>
  <c r="AR51" i="12"/>
  <c r="AS51" i="12"/>
  <c r="AT51" i="12"/>
  <c r="AU51" i="12"/>
  <c r="AV51" i="12"/>
  <c r="AW51" i="12"/>
  <c r="AX51" i="12"/>
  <c r="AY51" i="12"/>
  <c r="AZ51" i="12"/>
  <c r="BA51" i="12"/>
  <c r="A52" i="12"/>
  <c r="B52" i="12"/>
  <c r="C52" i="12"/>
  <c r="D52" i="12"/>
  <c r="E52" i="12"/>
  <c r="F52" i="12"/>
  <c r="G52" i="12"/>
  <c r="H52" i="12"/>
  <c r="I52" i="12"/>
  <c r="J52" i="12"/>
  <c r="K52" i="12"/>
  <c r="L52" i="12"/>
  <c r="M52" i="12"/>
  <c r="N52" i="12"/>
  <c r="O52" i="12"/>
  <c r="P52" i="12"/>
  <c r="Q52" i="12"/>
  <c r="R52" i="12"/>
  <c r="S52" i="12"/>
  <c r="T52" i="12"/>
  <c r="U52" i="12"/>
  <c r="V52" i="12"/>
  <c r="W52" i="12"/>
  <c r="X52" i="12"/>
  <c r="Y52" i="12"/>
  <c r="Z52" i="12"/>
  <c r="AA52" i="12"/>
  <c r="AB52" i="12"/>
  <c r="AC52" i="12"/>
  <c r="AD52" i="12"/>
  <c r="AE52" i="12"/>
  <c r="AF52" i="12"/>
  <c r="AG52" i="12"/>
  <c r="AH52" i="12"/>
  <c r="AI52" i="12"/>
  <c r="AJ52" i="12"/>
  <c r="AK52" i="12"/>
  <c r="AL52" i="12"/>
  <c r="AM52" i="12"/>
  <c r="AN52" i="12"/>
  <c r="AO52" i="12"/>
  <c r="AP52" i="12"/>
  <c r="AQ52" i="12"/>
  <c r="AR52" i="12"/>
  <c r="AS52" i="12"/>
  <c r="AT52" i="12"/>
  <c r="AU52" i="12"/>
  <c r="AV52" i="12"/>
  <c r="AW52" i="12"/>
  <c r="AX52" i="12"/>
  <c r="AY52" i="12"/>
  <c r="AZ52" i="12"/>
  <c r="BA52" i="12"/>
  <c r="A53" i="12"/>
  <c r="B53" i="12"/>
  <c r="C53" i="12"/>
  <c r="D53" i="12"/>
  <c r="E53" i="12"/>
  <c r="F53" i="12"/>
  <c r="G53" i="12"/>
  <c r="H53" i="12"/>
  <c r="I53" i="12"/>
  <c r="J53" i="12"/>
  <c r="K53" i="12"/>
  <c r="L53" i="12"/>
  <c r="M53" i="12"/>
  <c r="N53" i="12"/>
  <c r="O53" i="12"/>
  <c r="P53" i="12"/>
  <c r="Q53" i="12"/>
  <c r="R53" i="12"/>
  <c r="S53" i="12"/>
  <c r="T53" i="12"/>
  <c r="U53" i="12"/>
  <c r="V53" i="12"/>
  <c r="W53" i="12"/>
  <c r="X53" i="12"/>
  <c r="Y53" i="12"/>
  <c r="Z53" i="12"/>
  <c r="AA53" i="12"/>
  <c r="AB53" i="12"/>
  <c r="AC53" i="12"/>
  <c r="AD53" i="12"/>
  <c r="AE53" i="12"/>
  <c r="AF53" i="12"/>
  <c r="AG53" i="12"/>
  <c r="AH53" i="12"/>
  <c r="AI53" i="12"/>
  <c r="AJ53" i="12"/>
  <c r="AK53" i="12"/>
  <c r="AL53" i="12"/>
  <c r="AM53" i="12"/>
  <c r="AN53" i="12"/>
  <c r="AO53" i="12"/>
  <c r="AP53" i="12"/>
  <c r="AQ53" i="12"/>
  <c r="AR53" i="12"/>
  <c r="AS53" i="12"/>
  <c r="AT53" i="12"/>
  <c r="AU53" i="12"/>
  <c r="AV53" i="12"/>
  <c r="AW53" i="12"/>
  <c r="AX53" i="12"/>
  <c r="AY53" i="12"/>
  <c r="AZ53" i="12"/>
  <c r="BA53" i="12"/>
  <c r="A54" i="12"/>
  <c r="B54" i="12"/>
  <c r="C54" i="12"/>
  <c r="D54" i="12"/>
  <c r="E54" i="12"/>
  <c r="F54" i="12"/>
  <c r="G54" i="12"/>
  <c r="H54" i="12"/>
  <c r="I54" i="12"/>
  <c r="J54" i="12"/>
  <c r="K54" i="12"/>
  <c r="L54" i="12"/>
  <c r="M54" i="12"/>
  <c r="N54" i="12"/>
  <c r="O54" i="12"/>
  <c r="P54" i="12"/>
  <c r="Q54" i="12"/>
  <c r="R54" i="12"/>
  <c r="S54" i="12"/>
  <c r="T54" i="12"/>
  <c r="U54" i="12"/>
  <c r="V54" i="12"/>
  <c r="W54" i="12"/>
  <c r="X54" i="12"/>
  <c r="Y54" i="12"/>
  <c r="Z54" i="12"/>
  <c r="AA54" i="12"/>
  <c r="AB54" i="12"/>
  <c r="AC54" i="12"/>
  <c r="AD54" i="12"/>
  <c r="AE54" i="12"/>
  <c r="AF54" i="12"/>
  <c r="AG54" i="12"/>
  <c r="AH54" i="12"/>
  <c r="AI54" i="12"/>
  <c r="AJ54" i="12"/>
  <c r="AK54" i="12"/>
  <c r="AL54" i="12"/>
  <c r="AM54" i="12"/>
  <c r="AN54" i="12"/>
  <c r="AO54" i="12"/>
  <c r="AP54" i="12"/>
  <c r="AQ54" i="12"/>
  <c r="AR54" i="12"/>
  <c r="AS54" i="12"/>
  <c r="AT54" i="12"/>
  <c r="AU54" i="12"/>
  <c r="AV54" i="12"/>
  <c r="AW54" i="12"/>
  <c r="AX54" i="12"/>
  <c r="AY54" i="12"/>
  <c r="AZ54" i="12"/>
  <c r="BA54" i="12"/>
  <c r="A55" i="12"/>
  <c r="B55" i="12"/>
  <c r="C55" i="12"/>
  <c r="D55" i="12"/>
  <c r="E55" i="12"/>
  <c r="F55" i="12"/>
  <c r="G55" i="12"/>
  <c r="H55" i="12"/>
  <c r="I55" i="12"/>
  <c r="J55" i="12"/>
  <c r="K55" i="12"/>
  <c r="L55" i="12"/>
  <c r="M55" i="12"/>
  <c r="N55" i="12"/>
  <c r="O55" i="12"/>
  <c r="P55" i="12"/>
  <c r="Q55" i="12"/>
  <c r="R55" i="12"/>
  <c r="S55" i="12"/>
  <c r="T55" i="12"/>
  <c r="U55" i="12"/>
  <c r="V55" i="12"/>
  <c r="W55" i="12"/>
  <c r="X55" i="12"/>
  <c r="Y55" i="12"/>
  <c r="Z55" i="12"/>
  <c r="AA55" i="12"/>
  <c r="AB55" i="12"/>
  <c r="AC55" i="12"/>
  <c r="AD55" i="12"/>
  <c r="AE55" i="12"/>
  <c r="AF55" i="12"/>
  <c r="AG55" i="12"/>
  <c r="AH55" i="12"/>
  <c r="AI55" i="12"/>
  <c r="AJ55" i="12"/>
  <c r="AK55" i="12"/>
  <c r="AL55" i="12"/>
  <c r="AM55" i="12"/>
  <c r="AN55" i="12"/>
  <c r="AO55" i="12"/>
  <c r="AP55" i="12"/>
  <c r="AQ55" i="12"/>
  <c r="AR55" i="12"/>
  <c r="AS55" i="12"/>
  <c r="AT55" i="12"/>
  <c r="AU55" i="12"/>
  <c r="AV55" i="12"/>
  <c r="AW55" i="12"/>
  <c r="AX55" i="12"/>
  <c r="AY55" i="12"/>
  <c r="AZ55" i="12"/>
  <c r="BA55" i="12"/>
  <c r="A56" i="12"/>
  <c r="B56" i="12"/>
  <c r="C56" i="12"/>
  <c r="D56" i="12"/>
  <c r="E56" i="12"/>
  <c r="F56" i="12"/>
  <c r="G56" i="12"/>
  <c r="H56" i="12"/>
  <c r="I56" i="12"/>
  <c r="J56" i="12"/>
  <c r="K56" i="12"/>
  <c r="L56" i="12"/>
  <c r="M56" i="12"/>
  <c r="N56" i="12"/>
  <c r="O56" i="12"/>
  <c r="P56" i="12"/>
  <c r="Q56" i="12"/>
  <c r="R56" i="12"/>
  <c r="S56" i="12"/>
  <c r="T56" i="12"/>
  <c r="U56" i="12"/>
  <c r="V56" i="12"/>
  <c r="W56" i="12"/>
  <c r="X56" i="12"/>
  <c r="Y56" i="12"/>
  <c r="Z56" i="12"/>
  <c r="AA56" i="12"/>
  <c r="AB56" i="12"/>
  <c r="AC56" i="12"/>
  <c r="AD56" i="12"/>
  <c r="AE56" i="12"/>
  <c r="AF56" i="12"/>
  <c r="AG56" i="12"/>
  <c r="AH56" i="12"/>
  <c r="AI56" i="12"/>
  <c r="AJ56" i="12"/>
  <c r="AK56" i="12"/>
  <c r="AL56" i="12"/>
  <c r="AM56" i="12"/>
  <c r="AN56" i="12"/>
  <c r="AO56" i="12"/>
  <c r="AP56" i="12"/>
  <c r="AQ56" i="12"/>
  <c r="AR56" i="12"/>
  <c r="AS56" i="12"/>
  <c r="AT56" i="12"/>
  <c r="AU56" i="12"/>
  <c r="AV56" i="12"/>
  <c r="AW56" i="12"/>
  <c r="AX56" i="12"/>
  <c r="AY56" i="12"/>
  <c r="AZ56" i="12"/>
  <c r="BA56" i="12"/>
  <c r="A57" i="12"/>
  <c r="B57" i="12"/>
  <c r="C57" i="12"/>
  <c r="D57" i="12"/>
  <c r="E57" i="12"/>
  <c r="F57" i="12"/>
  <c r="G57" i="12"/>
  <c r="H57" i="12"/>
  <c r="I57" i="12"/>
  <c r="J57" i="12"/>
  <c r="K57" i="12"/>
  <c r="L57" i="12"/>
  <c r="M57" i="12"/>
  <c r="N57" i="12"/>
  <c r="O57" i="12"/>
  <c r="P57" i="12"/>
  <c r="Q57" i="12"/>
  <c r="R57" i="12"/>
  <c r="S57" i="12"/>
  <c r="T57" i="12"/>
  <c r="U57" i="12"/>
  <c r="V57" i="12"/>
  <c r="W57" i="12"/>
  <c r="X57" i="12"/>
  <c r="Y57" i="12"/>
  <c r="Z57" i="12"/>
  <c r="AA57" i="12"/>
  <c r="AB57" i="12"/>
  <c r="AC57" i="12"/>
  <c r="AD57" i="12"/>
  <c r="AE57" i="12"/>
  <c r="AF57" i="12"/>
  <c r="AG57" i="12"/>
  <c r="AH57" i="12"/>
  <c r="AI57" i="12"/>
  <c r="AJ57" i="12"/>
  <c r="AK57" i="12"/>
  <c r="AL57" i="12"/>
  <c r="AM57" i="12"/>
  <c r="AN57" i="12"/>
  <c r="AO57" i="12"/>
  <c r="AP57" i="12"/>
  <c r="AQ57" i="12"/>
  <c r="AR57" i="12"/>
  <c r="AS57" i="12"/>
  <c r="AT57" i="12"/>
  <c r="AU57" i="12"/>
  <c r="AV57" i="12"/>
  <c r="AW57" i="12"/>
  <c r="AX57" i="12"/>
  <c r="AY57" i="12"/>
  <c r="AZ57" i="12"/>
  <c r="BA57" i="12"/>
  <c r="A58" i="12"/>
  <c r="B58" i="12"/>
  <c r="C58" i="12"/>
  <c r="D58" i="12"/>
  <c r="E58" i="12"/>
  <c r="F58" i="12"/>
  <c r="G58" i="12"/>
  <c r="H58" i="12"/>
  <c r="I58" i="12"/>
  <c r="J58" i="12"/>
  <c r="K58" i="12"/>
  <c r="L58" i="12"/>
  <c r="M58" i="12"/>
  <c r="N58" i="12"/>
  <c r="O58" i="12"/>
  <c r="P58" i="12"/>
  <c r="Q58" i="12"/>
  <c r="R58" i="12"/>
  <c r="S58" i="12"/>
  <c r="T58" i="12"/>
  <c r="U58" i="12"/>
  <c r="V58" i="12"/>
  <c r="W58" i="12"/>
  <c r="X58" i="12"/>
  <c r="Y58" i="12"/>
  <c r="Z58" i="12"/>
  <c r="AA58" i="12"/>
  <c r="AB58" i="12"/>
  <c r="AC58" i="12"/>
  <c r="AD58" i="12"/>
  <c r="AE58" i="12"/>
  <c r="AF58" i="12"/>
  <c r="AG58" i="12"/>
  <c r="AH58" i="12"/>
  <c r="AI58" i="12"/>
  <c r="AJ58" i="12"/>
  <c r="AK58" i="12"/>
  <c r="AL58" i="12"/>
  <c r="AM58" i="12"/>
  <c r="AN58" i="12"/>
  <c r="AO58" i="12"/>
  <c r="AP58" i="12"/>
  <c r="AQ58" i="12"/>
  <c r="AR58" i="12"/>
  <c r="AS58" i="12"/>
  <c r="AT58" i="12"/>
  <c r="AU58" i="12"/>
  <c r="AV58" i="12"/>
  <c r="AW58" i="12"/>
  <c r="AX58" i="12"/>
  <c r="AY58" i="12"/>
  <c r="AZ58" i="12"/>
  <c r="BA58" i="12"/>
  <c r="A59" i="12"/>
  <c r="B59" i="12"/>
  <c r="C59" i="12"/>
  <c r="D59" i="12"/>
  <c r="E59" i="12"/>
  <c r="F59" i="12"/>
  <c r="G59" i="12"/>
  <c r="H59" i="12"/>
  <c r="I59" i="12"/>
  <c r="J59" i="12"/>
  <c r="K59" i="12"/>
  <c r="L59" i="12"/>
  <c r="M59" i="12"/>
  <c r="N59" i="12"/>
  <c r="O59" i="12"/>
  <c r="P59" i="12"/>
  <c r="Q59" i="12"/>
  <c r="R59" i="12"/>
  <c r="S59" i="12"/>
  <c r="T59" i="12"/>
  <c r="U59" i="12"/>
  <c r="V59" i="12"/>
  <c r="W59" i="12"/>
  <c r="X59" i="12"/>
  <c r="Y59" i="12"/>
  <c r="Z59" i="12"/>
  <c r="AA59" i="12"/>
  <c r="AB59" i="12"/>
  <c r="AC59" i="12"/>
  <c r="AD59" i="12"/>
  <c r="AE59" i="12"/>
  <c r="AF59" i="12"/>
  <c r="AG59" i="12"/>
  <c r="AH59" i="12"/>
  <c r="AI59" i="12"/>
  <c r="AJ59" i="12"/>
  <c r="AK59" i="12"/>
  <c r="AL59" i="12"/>
  <c r="AM59" i="12"/>
  <c r="AN59" i="12"/>
  <c r="AO59" i="12"/>
  <c r="AP59" i="12"/>
  <c r="AQ59" i="12"/>
  <c r="AR59" i="12"/>
  <c r="AS59" i="12"/>
  <c r="AT59" i="12"/>
  <c r="AU59" i="12"/>
  <c r="AV59" i="12"/>
  <c r="AW59" i="12"/>
  <c r="AX59" i="12"/>
  <c r="AY59" i="12"/>
  <c r="AZ59" i="12"/>
  <c r="BA59" i="12"/>
  <c r="A60" i="12"/>
  <c r="B60" i="12"/>
  <c r="C60" i="12"/>
  <c r="D60" i="12"/>
  <c r="E60" i="12"/>
  <c r="F60" i="12"/>
  <c r="G60" i="12"/>
  <c r="H60" i="12"/>
  <c r="I60" i="12"/>
  <c r="J60" i="12"/>
  <c r="K60" i="12"/>
  <c r="L60" i="12"/>
  <c r="M60" i="12"/>
  <c r="N60" i="12"/>
  <c r="O60" i="12"/>
  <c r="P60" i="12"/>
  <c r="Q60" i="12"/>
  <c r="R60" i="12"/>
  <c r="S60" i="12"/>
  <c r="T60" i="12"/>
  <c r="U60" i="12"/>
  <c r="V60" i="12"/>
  <c r="W60" i="12"/>
  <c r="X60" i="12"/>
  <c r="Y60" i="12"/>
  <c r="Z60" i="12"/>
  <c r="AA60" i="12"/>
  <c r="AB60" i="12"/>
  <c r="AC60" i="12"/>
  <c r="AD60" i="12"/>
  <c r="AE60" i="12"/>
  <c r="AF60" i="12"/>
  <c r="AG60" i="12"/>
  <c r="AH60" i="12"/>
  <c r="AI60" i="12"/>
  <c r="AJ60" i="12"/>
  <c r="AK60" i="12"/>
  <c r="AL60" i="12"/>
  <c r="AM60" i="12"/>
  <c r="AN60" i="12"/>
  <c r="AO60" i="12"/>
  <c r="AP60" i="12"/>
  <c r="AQ60" i="12"/>
  <c r="AR60" i="12"/>
  <c r="AS60" i="12"/>
  <c r="AT60" i="12"/>
  <c r="AU60" i="12"/>
  <c r="AV60" i="12"/>
  <c r="AW60" i="12"/>
  <c r="AX60" i="12"/>
  <c r="AY60" i="12"/>
  <c r="AZ60" i="12"/>
  <c r="BA60" i="12"/>
  <c r="A61" i="12"/>
  <c r="B61" i="12"/>
  <c r="C61" i="12"/>
  <c r="D61" i="12"/>
  <c r="E61" i="12"/>
  <c r="F61" i="12"/>
  <c r="G61" i="12"/>
  <c r="H61" i="12"/>
  <c r="I61" i="12"/>
  <c r="J61" i="12"/>
  <c r="K61" i="12"/>
  <c r="L61" i="12"/>
  <c r="M61" i="12"/>
  <c r="N61" i="12"/>
  <c r="O61" i="12"/>
  <c r="P61" i="12"/>
  <c r="Q61" i="12"/>
  <c r="R61" i="12"/>
  <c r="S61" i="12"/>
  <c r="T61" i="12"/>
  <c r="U61" i="12"/>
  <c r="V61" i="12"/>
  <c r="W61" i="12"/>
  <c r="X61" i="12"/>
  <c r="Y61" i="12"/>
  <c r="Z61" i="12"/>
  <c r="AA61" i="12"/>
  <c r="AB61" i="12"/>
  <c r="AC61" i="12"/>
  <c r="AD61" i="12"/>
  <c r="AE61" i="12"/>
  <c r="AF61" i="12"/>
  <c r="AG61" i="12"/>
  <c r="AH61" i="12"/>
  <c r="AI61" i="12"/>
  <c r="AJ61" i="12"/>
  <c r="AK61" i="12"/>
  <c r="AL61" i="12"/>
  <c r="AM61" i="12"/>
  <c r="AN61" i="12"/>
  <c r="AO61" i="12"/>
  <c r="AP61" i="12"/>
  <c r="AQ61" i="12"/>
  <c r="AR61" i="12"/>
  <c r="AS61" i="12"/>
  <c r="AT61" i="12"/>
  <c r="AU61" i="12"/>
  <c r="AV61" i="12"/>
  <c r="AW61" i="12"/>
  <c r="AX61" i="12"/>
  <c r="AY61" i="12"/>
  <c r="AZ61" i="12"/>
  <c r="BA61" i="12"/>
  <c r="A62" i="12"/>
  <c r="B62" i="12"/>
  <c r="C62" i="12"/>
  <c r="D62" i="12"/>
  <c r="E62" i="12"/>
  <c r="F62" i="12"/>
  <c r="G62" i="12"/>
  <c r="H62" i="12"/>
  <c r="I62" i="12"/>
  <c r="J62" i="12"/>
  <c r="K62" i="12"/>
  <c r="L62" i="12"/>
  <c r="M62" i="12"/>
  <c r="N62" i="12"/>
  <c r="O62" i="12"/>
  <c r="P62" i="12"/>
  <c r="Q62" i="12"/>
  <c r="R62" i="12"/>
  <c r="S62" i="12"/>
  <c r="T62" i="12"/>
  <c r="U62" i="12"/>
  <c r="V62" i="12"/>
  <c r="W62" i="12"/>
  <c r="X62" i="12"/>
  <c r="Y62" i="12"/>
  <c r="Z62" i="12"/>
  <c r="AA62" i="12"/>
  <c r="AB62" i="12"/>
  <c r="AC62" i="12"/>
  <c r="AD62" i="12"/>
  <c r="AE62" i="12"/>
  <c r="AF62" i="12"/>
  <c r="AG62" i="12"/>
  <c r="AH62" i="12"/>
  <c r="AI62" i="12"/>
  <c r="AJ62" i="12"/>
  <c r="AK62" i="12"/>
  <c r="AL62" i="12"/>
  <c r="AM62" i="12"/>
  <c r="AN62" i="12"/>
  <c r="AO62" i="12"/>
  <c r="AP62" i="12"/>
  <c r="AQ62" i="12"/>
  <c r="AR62" i="12"/>
  <c r="AS62" i="12"/>
  <c r="AT62" i="12"/>
  <c r="AU62" i="12"/>
  <c r="AV62" i="12"/>
  <c r="AW62" i="12"/>
  <c r="AX62" i="12"/>
  <c r="AY62" i="12"/>
  <c r="AZ62" i="12"/>
  <c r="BA62" i="12"/>
  <c r="A63" i="12"/>
  <c r="B63" i="12"/>
  <c r="C63" i="12"/>
  <c r="D63" i="12"/>
  <c r="E63" i="12"/>
  <c r="F63" i="12"/>
  <c r="G63" i="12"/>
  <c r="H63" i="12"/>
  <c r="I63" i="12"/>
  <c r="J63" i="12"/>
  <c r="K63" i="12"/>
  <c r="L63" i="12"/>
  <c r="M63" i="12"/>
  <c r="N63" i="12"/>
  <c r="O63" i="12"/>
  <c r="P63" i="12"/>
  <c r="Q63" i="12"/>
  <c r="R63" i="12"/>
  <c r="S63" i="12"/>
  <c r="T63" i="12"/>
  <c r="U63" i="12"/>
  <c r="V63" i="12"/>
  <c r="W63" i="12"/>
  <c r="X63" i="12"/>
  <c r="Y63" i="12"/>
  <c r="Z63" i="12"/>
  <c r="AA63" i="12"/>
  <c r="AB63" i="12"/>
  <c r="AC63" i="12"/>
  <c r="AD63" i="12"/>
  <c r="AE63" i="12"/>
  <c r="AF63" i="12"/>
  <c r="AG63" i="12"/>
  <c r="AH63" i="12"/>
  <c r="AI63" i="12"/>
  <c r="AJ63" i="12"/>
  <c r="AK63" i="12"/>
  <c r="AL63" i="12"/>
  <c r="AM63" i="12"/>
  <c r="AN63" i="12"/>
  <c r="AO63" i="12"/>
  <c r="AP63" i="12"/>
  <c r="AQ63" i="12"/>
  <c r="AR63" i="12"/>
  <c r="AS63" i="12"/>
  <c r="AT63" i="12"/>
  <c r="AU63" i="12"/>
  <c r="AV63" i="12"/>
  <c r="AW63" i="12"/>
  <c r="AX63" i="12"/>
  <c r="AY63" i="12"/>
  <c r="AZ63" i="12"/>
  <c r="BA63" i="12"/>
  <c r="A64" i="12"/>
  <c r="B64" i="12"/>
  <c r="C64" i="12"/>
  <c r="D64" i="12"/>
  <c r="E64" i="12"/>
  <c r="F64" i="12"/>
  <c r="G64" i="12"/>
  <c r="H64" i="12"/>
  <c r="I64" i="12"/>
  <c r="J64" i="12"/>
  <c r="K64" i="12"/>
  <c r="L64" i="12"/>
  <c r="M64" i="12"/>
  <c r="N64" i="12"/>
  <c r="O64" i="12"/>
  <c r="P64" i="12"/>
  <c r="Q64" i="12"/>
  <c r="R64" i="12"/>
  <c r="S64" i="12"/>
  <c r="T64" i="12"/>
  <c r="U64" i="12"/>
  <c r="V64" i="12"/>
  <c r="W64" i="12"/>
  <c r="X64" i="12"/>
  <c r="Y64" i="12"/>
  <c r="Z64" i="12"/>
  <c r="AA64" i="12"/>
  <c r="AB64" i="12"/>
  <c r="AC64" i="12"/>
  <c r="AD64" i="12"/>
  <c r="AE64" i="12"/>
  <c r="AF64" i="12"/>
  <c r="AG64" i="12"/>
  <c r="AH64" i="12"/>
  <c r="AI64" i="12"/>
  <c r="AJ64" i="12"/>
  <c r="AK64" i="12"/>
  <c r="AL64" i="12"/>
  <c r="AM64" i="12"/>
  <c r="AN64" i="12"/>
  <c r="AO64" i="12"/>
  <c r="AP64" i="12"/>
  <c r="AQ64" i="12"/>
  <c r="AR64" i="12"/>
  <c r="AS64" i="12"/>
  <c r="AT64" i="12"/>
  <c r="AU64" i="12"/>
  <c r="AV64" i="12"/>
  <c r="AW64" i="12"/>
  <c r="AX64" i="12"/>
  <c r="AY64" i="12"/>
  <c r="AZ64" i="12"/>
  <c r="BA64" i="12"/>
  <c r="A65" i="12"/>
  <c r="B65" i="12"/>
  <c r="C65" i="12"/>
  <c r="D65" i="12"/>
  <c r="E65" i="12"/>
  <c r="F65" i="12"/>
  <c r="G65" i="12"/>
  <c r="H65" i="12"/>
  <c r="I65" i="12"/>
  <c r="J65" i="12"/>
  <c r="K65" i="12"/>
  <c r="L65" i="12"/>
  <c r="M65" i="12"/>
  <c r="N65" i="12"/>
  <c r="O65" i="12"/>
  <c r="P65" i="12"/>
  <c r="Q65" i="12"/>
  <c r="R65" i="12"/>
  <c r="S65" i="12"/>
  <c r="T65" i="12"/>
  <c r="U65" i="12"/>
  <c r="V65" i="12"/>
  <c r="W65" i="12"/>
  <c r="X65" i="12"/>
  <c r="Y65" i="12"/>
  <c r="Z65" i="12"/>
  <c r="AA65" i="12"/>
  <c r="AB65" i="12"/>
  <c r="AC65" i="12"/>
  <c r="AD65" i="12"/>
  <c r="AE65" i="12"/>
  <c r="AF65" i="12"/>
  <c r="AG65" i="12"/>
  <c r="AH65" i="12"/>
  <c r="AI65" i="12"/>
  <c r="AJ65" i="12"/>
  <c r="AK65" i="12"/>
  <c r="AL65" i="12"/>
  <c r="AM65" i="12"/>
  <c r="AN65" i="12"/>
  <c r="AO65" i="12"/>
  <c r="AP65" i="12"/>
  <c r="AQ65" i="12"/>
  <c r="AR65" i="12"/>
  <c r="AS65" i="12"/>
  <c r="AT65" i="12"/>
  <c r="AU65" i="12"/>
  <c r="AV65" i="12"/>
  <c r="AW65" i="12"/>
  <c r="AX65" i="12"/>
  <c r="AY65" i="12"/>
  <c r="AZ65" i="12"/>
  <c r="BA65" i="12"/>
  <c r="A66" i="12"/>
  <c r="B66" i="12"/>
  <c r="C66" i="12"/>
  <c r="D66" i="12"/>
  <c r="E66" i="12"/>
  <c r="F66" i="12"/>
  <c r="G66" i="12"/>
  <c r="H66" i="12"/>
  <c r="I66" i="12"/>
  <c r="J66" i="12"/>
  <c r="K66" i="12"/>
  <c r="L66" i="12"/>
  <c r="M66" i="12"/>
  <c r="N66" i="12"/>
  <c r="O66" i="12"/>
  <c r="P66" i="12"/>
  <c r="Q66" i="12"/>
  <c r="R66" i="12"/>
  <c r="S66" i="12"/>
  <c r="T66" i="12"/>
  <c r="U66" i="12"/>
  <c r="V66" i="12"/>
  <c r="W66" i="12"/>
  <c r="X66" i="12"/>
  <c r="Y66" i="12"/>
  <c r="Z66" i="12"/>
  <c r="AA66" i="12"/>
  <c r="AB66" i="12"/>
  <c r="AC66" i="12"/>
  <c r="AD66" i="12"/>
  <c r="AE66" i="12"/>
  <c r="AF66" i="12"/>
  <c r="AG66" i="12"/>
  <c r="AH66" i="12"/>
  <c r="AI66" i="12"/>
  <c r="AJ66" i="12"/>
  <c r="AK66" i="12"/>
  <c r="AL66" i="12"/>
  <c r="AM66" i="12"/>
  <c r="AN66" i="12"/>
  <c r="AO66" i="12"/>
  <c r="AP66" i="12"/>
  <c r="AQ66" i="12"/>
  <c r="AR66" i="12"/>
  <c r="AS66" i="12"/>
  <c r="AT66" i="12"/>
  <c r="AU66" i="12"/>
  <c r="AV66" i="12"/>
  <c r="AW66" i="12"/>
  <c r="AX66" i="12"/>
  <c r="AY66" i="12"/>
  <c r="AZ66" i="12"/>
  <c r="BA66" i="12"/>
  <c r="A67" i="12"/>
  <c r="B67" i="12"/>
  <c r="C67" i="12"/>
  <c r="D67" i="12"/>
  <c r="E67" i="12"/>
  <c r="F67" i="12"/>
  <c r="G67" i="12"/>
  <c r="H67" i="12"/>
  <c r="I67" i="12"/>
  <c r="J67" i="12"/>
  <c r="K67" i="12"/>
  <c r="L67" i="12"/>
  <c r="M67" i="12"/>
  <c r="N67" i="12"/>
  <c r="O67" i="12"/>
  <c r="P67" i="12"/>
  <c r="Q67" i="12"/>
  <c r="R67" i="12"/>
  <c r="S67" i="12"/>
  <c r="T67" i="12"/>
  <c r="U67" i="12"/>
  <c r="V67" i="12"/>
  <c r="W67" i="12"/>
  <c r="X67" i="12"/>
  <c r="Y67" i="12"/>
  <c r="Z67" i="12"/>
  <c r="AA67" i="12"/>
  <c r="AB67" i="12"/>
  <c r="AC67" i="12"/>
  <c r="AD67" i="12"/>
  <c r="AE67" i="12"/>
  <c r="AF67" i="12"/>
  <c r="AG67" i="12"/>
  <c r="AH67" i="12"/>
  <c r="AI67" i="12"/>
  <c r="AJ67" i="12"/>
  <c r="AK67" i="12"/>
  <c r="AL67" i="12"/>
  <c r="AM67" i="12"/>
  <c r="AN67" i="12"/>
  <c r="AO67" i="12"/>
  <c r="AP67" i="12"/>
  <c r="AQ67" i="12"/>
  <c r="AR67" i="12"/>
  <c r="AS67" i="12"/>
  <c r="AT67" i="12"/>
  <c r="AU67" i="12"/>
  <c r="AV67" i="12"/>
  <c r="AW67" i="12"/>
  <c r="AX67" i="12"/>
  <c r="AY67" i="12"/>
  <c r="AZ67" i="12"/>
  <c r="BA67" i="12"/>
  <c r="A68" i="12"/>
  <c r="B68" i="12"/>
  <c r="C68" i="12"/>
  <c r="D68" i="12"/>
  <c r="E68" i="12"/>
  <c r="F68" i="12"/>
  <c r="G68" i="12"/>
  <c r="H68" i="12"/>
  <c r="I68" i="12"/>
  <c r="J68" i="12"/>
  <c r="K68" i="12"/>
  <c r="L68" i="12"/>
  <c r="M68" i="12"/>
  <c r="N68" i="12"/>
  <c r="O68" i="12"/>
  <c r="P68" i="12"/>
  <c r="Q68" i="12"/>
  <c r="R68" i="12"/>
  <c r="S68" i="12"/>
  <c r="T68" i="12"/>
  <c r="U68" i="12"/>
  <c r="V68" i="12"/>
  <c r="W68" i="12"/>
  <c r="X68" i="12"/>
  <c r="Y68" i="12"/>
  <c r="Z68" i="12"/>
  <c r="AA68" i="12"/>
  <c r="AB68" i="12"/>
  <c r="AC68" i="12"/>
  <c r="AD68" i="12"/>
  <c r="AE68" i="12"/>
  <c r="AF68" i="12"/>
  <c r="AG68" i="12"/>
  <c r="AH68" i="12"/>
  <c r="AI68" i="12"/>
  <c r="AJ68" i="12"/>
  <c r="AK68" i="12"/>
  <c r="AL68" i="12"/>
  <c r="AM68" i="12"/>
  <c r="AN68" i="12"/>
  <c r="AO68" i="12"/>
  <c r="AP68" i="12"/>
  <c r="AQ68" i="12"/>
  <c r="AR68" i="12"/>
  <c r="AS68" i="12"/>
  <c r="AT68" i="12"/>
  <c r="AU68" i="12"/>
  <c r="AV68" i="12"/>
  <c r="AW68" i="12"/>
  <c r="AX68" i="12"/>
  <c r="AY68" i="12"/>
  <c r="AZ68" i="12"/>
  <c r="BA68" i="12"/>
  <c r="A69" i="12"/>
  <c r="B69" i="12"/>
  <c r="C69" i="12"/>
  <c r="D69" i="12"/>
  <c r="E69" i="12"/>
  <c r="F69" i="12"/>
  <c r="G69" i="12"/>
  <c r="H69" i="12"/>
  <c r="I69" i="12"/>
  <c r="J69" i="12"/>
  <c r="K69" i="12"/>
  <c r="L69" i="12"/>
  <c r="M69" i="12"/>
  <c r="N69" i="12"/>
  <c r="O69" i="12"/>
  <c r="P69" i="12"/>
  <c r="Q69" i="12"/>
  <c r="R69" i="12"/>
  <c r="S69" i="12"/>
  <c r="T69" i="12"/>
  <c r="U69" i="12"/>
  <c r="V69" i="12"/>
  <c r="W69" i="12"/>
  <c r="X69" i="12"/>
  <c r="Y69" i="12"/>
  <c r="Z69" i="12"/>
  <c r="AA69" i="12"/>
  <c r="AB69" i="12"/>
  <c r="AC69" i="12"/>
  <c r="AD69" i="12"/>
  <c r="AE69" i="12"/>
  <c r="AF69" i="12"/>
  <c r="AG69" i="12"/>
  <c r="AH69" i="12"/>
  <c r="AI69" i="12"/>
  <c r="AJ69" i="12"/>
  <c r="AK69" i="12"/>
  <c r="AL69" i="12"/>
  <c r="AM69" i="12"/>
  <c r="AN69" i="12"/>
  <c r="AO69" i="12"/>
  <c r="AP69" i="12"/>
  <c r="AQ69" i="12"/>
  <c r="AR69" i="12"/>
  <c r="AS69" i="12"/>
  <c r="AT69" i="12"/>
  <c r="AU69" i="12"/>
  <c r="AV69" i="12"/>
  <c r="AW69" i="12"/>
  <c r="AX69" i="12"/>
  <c r="AY69" i="12"/>
  <c r="AZ69" i="12"/>
  <c r="BA69" i="12"/>
  <c r="A70" i="12"/>
  <c r="B70" i="12"/>
  <c r="C70" i="12"/>
  <c r="D70" i="12"/>
  <c r="E70" i="12"/>
  <c r="F70" i="12"/>
  <c r="G70" i="12"/>
  <c r="H70" i="12"/>
  <c r="I70" i="12"/>
  <c r="J70" i="12"/>
  <c r="K70" i="12"/>
  <c r="L70" i="12"/>
  <c r="M70" i="12"/>
  <c r="N70" i="12"/>
  <c r="O70" i="12"/>
  <c r="P70" i="12"/>
  <c r="Q70" i="12"/>
  <c r="R70" i="12"/>
  <c r="S70" i="12"/>
  <c r="T70" i="12"/>
  <c r="U70" i="12"/>
  <c r="V70" i="12"/>
  <c r="W70" i="12"/>
  <c r="X70" i="12"/>
  <c r="Y70" i="12"/>
  <c r="Z70" i="12"/>
  <c r="AA70" i="12"/>
  <c r="AB70" i="12"/>
  <c r="AC70" i="12"/>
  <c r="AD70" i="12"/>
  <c r="AE70" i="12"/>
  <c r="AF70" i="12"/>
  <c r="AG70" i="12"/>
  <c r="AH70" i="12"/>
  <c r="AI70" i="12"/>
  <c r="AJ70" i="12"/>
  <c r="AK70" i="12"/>
  <c r="AL70" i="12"/>
  <c r="AM70" i="12"/>
  <c r="AN70" i="12"/>
  <c r="AO70" i="12"/>
  <c r="AP70" i="12"/>
  <c r="AQ70" i="12"/>
  <c r="AR70" i="12"/>
  <c r="AS70" i="12"/>
  <c r="AT70" i="12"/>
  <c r="AU70" i="12"/>
  <c r="AV70" i="12"/>
  <c r="AW70" i="12"/>
  <c r="AX70" i="12"/>
  <c r="AY70" i="12"/>
  <c r="AZ70" i="12"/>
  <c r="BA70" i="12"/>
  <c r="A71" i="12"/>
  <c r="B71" i="12"/>
  <c r="C71" i="12"/>
  <c r="D71" i="12"/>
  <c r="E71" i="12"/>
  <c r="F71" i="12"/>
  <c r="G71" i="12"/>
  <c r="H71" i="12"/>
  <c r="I71" i="12"/>
  <c r="J71" i="12"/>
  <c r="K71" i="12"/>
  <c r="L71" i="12"/>
  <c r="M71" i="12"/>
  <c r="N71" i="12"/>
  <c r="O71" i="12"/>
  <c r="P71" i="12"/>
  <c r="Q71" i="12"/>
  <c r="R71" i="12"/>
  <c r="S71" i="12"/>
  <c r="T71" i="12"/>
  <c r="U71" i="12"/>
  <c r="V71" i="12"/>
  <c r="W71" i="12"/>
  <c r="X71" i="12"/>
  <c r="Y71" i="12"/>
  <c r="Z71" i="12"/>
  <c r="AA71" i="12"/>
  <c r="AB71" i="12"/>
  <c r="AC71" i="12"/>
  <c r="AD71" i="12"/>
  <c r="AE71" i="12"/>
  <c r="AF71" i="12"/>
  <c r="AG71" i="12"/>
  <c r="AH71" i="12"/>
  <c r="AI71" i="12"/>
  <c r="AJ71" i="12"/>
  <c r="AK71" i="12"/>
  <c r="AL71" i="12"/>
  <c r="AM71" i="12"/>
  <c r="AN71" i="12"/>
  <c r="AO71" i="12"/>
  <c r="AP71" i="12"/>
  <c r="AQ71" i="12"/>
  <c r="AR71" i="12"/>
  <c r="AS71" i="12"/>
  <c r="AT71" i="12"/>
  <c r="AU71" i="12"/>
  <c r="AV71" i="12"/>
  <c r="AW71" i="12"/>
  <c r="AX71" i="12"/>
  <c r="AY71" i="12"/>
  <c r="AZ71" i="12"/>
  <c r="BA71" i="12"/>
  <c r="A72" i="12"/>
  <c r="B72" i="12"/>
  <c r="C72" i="12"/>
  <c r="D72" i="12"/>
  <c r="E72" i="12"/>
  <c r="F72" i="12"/>
  <c r="G72" i="12"/>
  <c r="H72" i="12"/>
  <c r="I72" i="12"/>
  <c r="J72" i="12"/>
  <c r="K72" i="12"/>
  <c r="L72" i="12"/>
  <c r="M72" i="12"/>
  <c r="N72" i="12"/>
  <c r="O72" i="12"/>
  <c r="P72" i="12"/>
  <c r="Q72" i="12"/>
  <c r="R72" i="12"/>
  <c r="S72" i="12"/>
  <c r="T72" i="12"/>
  <c r="U72" i="12"/>
  <c r="V72" i="12"/>
  <c r="W72" i="12"/>
  <c r="X72" i="12"/>
  <c r="Y72" i="12"/>
  <c r="Z72" i="12"/>
  <c r="AA72" i="12"/>
  <c r="AB72" i="12"/>
  <c r="AC72" i="12"/>
  <c r="AD72" i="12"/>
  <c r="AE72" i="12"/>
  <c r="AF72" i="12"/>
  <c r="AG72" i="12"/>
  <c r="AH72" i="12"/>
  <c r="AI72" i="12"/>
  <c r="AJ72" i="12"/>
  <c r="AK72" i="12"/>
  <c r="AL72" i="12"/>
  <c r="AM72" i="12"/>
  <c r="AN72" i="12"/>
  <c r="AO72" i="12"/>
  <c r="AP72" i="12"/>
  <c r="AQ72" i="12"/>
  <c r="AR72" i="12"/>
  <c r="AS72" i="12"/>
  <c r="AT72" i="12"/>
  <c r="AU72" i="12"/>
  <c r="AV72" i="12"/>
  <c r="AW72" i="12"/>
  <c r="AX72" i="12"/>
  <c r="AY72" i="12"/>
  <c r="AZ72" i="12"/>
  <c r="BA72" i="12"/>
  <c r="A73" i="12"/>
  <c r="B73" i="12"/>
  <c r="C73" i="12"/>
  <c r="D73" i="12"/>
  <c r="E73" i="12"/>
  <c r="F73" i="12"/>
  <c r="G73" i="12"/>
  <c r="H73" i="12"/>
  <c r="I73" i="12"/>
  <c r="J73" i="12"/>
  <c r="K73" i="12"/>
  <c r="L73" i="12"/>
  <c r="M73" i="12"/>
  <c r="N73" i="12"/>
  <c r="O73" i="12"/>
  <c r="P73" i="12"/>
  <c r="Q73" i="12"/>
  <c r="R73" i="12"/>
  <c r="S73" i="12"/>
  <c r="T73" i="12"/>
  <c r="U73" i="12"/>
  <c r="V73" i="12"/>
  <c r="W73" i="12"/>
  <c r="X73" i="12"/>
  <c r="Y73" i="12"/>
  <c r="Z73" i="12"/>
  <c r="AA73" i="12"/>
  <c r="AB73" i="12"/>
  <c r="AC73" i="12"/>
  <c r="AD73" i="12"/>
  <c r="AE73" i="12"/>
  <c r="AF73" i="12"/>
  <c r="AG73" i="12"/>
  <c r="AH73" i="12"/>
  <c r="AI73" i="12"/>
  <c r="AJ73" i="12"/>
  <c r="AK73" i="12"/>
  <c r="AL73" i="12"/>
  <c r="AM73" i="12"/>
  <c r="AN73" i="12"/>
  <c r="AO73" i="12"/>
  <c r="AP73" i="12"/>
  <c r="AQ73" i="12"/>
  <c r="AR73" i="12"/>
  <c r="AS73" i="12"/>
  <c r="AT73" i="12"/>
  <c r="AU73" i="12"/>
  <c r="AV73" i="12"/>
  <c r="AW73" i="12"/>
  <c r="AX73" i="12"/>
  <c r="AY73" i="12"/>
  <c r="AZ73" i="12"/>
  <c r="BA73" i="12"/>
  <c r="A74" i="12"/>
  <c r="B74" i="12"/>
  <c r="C74" i="12"/>
  <c r="D74" i="12"/>
  <c r="E74" i="12"/>
  <c r="F74" i="12"/>
  <c r="G74" i="12"/>
  <c r="H74" i="12"/>
  <c r="I74" i="12"/>
  <c r="J74" i="12"/>
  <c r="K74" i="12"/>
  <c r="L74" i="12"/>
  <c r="M74" i="12"/>
  <c r="N74" i="12"/>
  <c r="O74" i="12"/>
  <c r="P74" i="12"/>
  <c r="Q74" i="12"/>
  <c r="R74" i="12"/>
  <c r="S74" i="12"/>
  <c r="T74" i="12"/>
  <c r="U74" i="12"/>
  <c r="V74" i="12"/>
  <c r="W74" i="12"/>
  <c r="X74" i="12"/>
  <c r="Y74" i="12"/>
  <c r="Z74" i="12"/>
  <c r="AA74" i="12"/>
  <c r="AB74" i="12"/>
  <c r="AC74" i="12"/>
  <c r="AD74" i="12"/>
  <c r="AE74" i="12"/>
  <c r="AF74" i="12"/>
  <c r="AG74" i="12"/>
  <c r="AH74" i="12"/>
  <c r="AI74" i="12"/>
  <c r="AJ74" i="12"/>
  <c r="AK74" i="12"/>
  <c r="AL74" i="12"/>
  <c r="AM74" i="12"/>
  <c r="AN74" i="12"/>
  <c r="AO74" i="12"/>
  <c r="AP74" i="12"/>
  <c r="AQ74" i="12"/>
  <c r="AR74" i="12"/>
  <c r="AS74" i="12"/>
  <c r="AT74" i="12"/>
  <c r="AU74" i="12"/>
  <c r="AV74" i="12"/>
  <c r="AW74" i="12"/>
  <c r="AX74" i="12"/>
  <c r="AY74" i="12"/>
  <c r="AZ74" i="12"/>
  <c r="BA74" i="12"/>
  <c r="A75" i="12"/>
  <c r="B75" i="12"/>
  <c r="C75" i="12"/>
  <c r="D75" i="12"/>
  <c r="E75" i="12"/>
  <c r="F75" i="12"/>
  <c r="G75" i="12"/>
  <c r="H75" i="12"/>
  <c r="I75" i="12"/>
  <c r="J75" i="12"/>
  <c r="K75" i="12"/>
  <c r="L75" i="12"/>
  <c r="M75" i="12"/>
  <c r="N75" i="12"/>
  <c r="O75" i="12"/>
  <c r="P75" i="12"/>
  <c r="Q75" i="12"/>
  <c r="R75" i="12"/>
  <c r="S75" i="12"/>
  <c r="T75" i="12"/>
  <c r="U75" i="12"/>
  <c r="V75" i="12"/>
  <c r="W75" i="12"/>
  <c r="X75" i="12"/>
  <c r="Y75" i="12"/>
  <c r="Z75" i="12"/>
  <c r="AA75" i="12"/>
  <c r="AB75" i="12"/>
  <c r="AC75" i="12"/>
  <c r="AD75" i="12"/>
  <c r="AE75" i="12"/>
  <c r="AF75" i="12"/>
  <c r="AG75" i="12"/>
  <c r="AH75" i="12"/>
  <c r="AI75" i="12"/>
  <c r="AJ75" i="12"/>
  <c r="AK75" i="12"/>
  <c r="AL75" i="12"/>
  <c r="AM75" i="12"/>
  <c r="AN75" i="12"/>
  <c r="AO75" i="12"/>
  <c r="AP75" i="12"/>
  <c r="AQ75" i="12"/>
  <c r="AR75" i="12"/>
  <c r="AS75" i="12"/>
  <c r="AT75" i="12"/>
  <c r="AU75" i="12"/>
  <c r="AV75" i="12"/>
  <c r="AW75" i="12"/>
  <c r="AX75" i="12"/>
  <c r="AY75" i="12"/>
  <c r="AZ75" i="12"/>
  <c r="BA75" i="12"/>
  <c r="A76" i="12"/>
  <c r="B76" i="12"/>
  <c r="C76" i="12"/>
  <c r="D76" i="12"/>
  <c r="E76" i="12"/>
  <c r="F76" i="12"/>
  <c r="G76" i="12"/>
  <c r="H76" i="12"/>
  <c r="I76" i="12"/>
  <c r="J76" i="12"/>
  <c r="K76" i="12"/>
  <c r="L76" i="12"/>
  <c r="M76" i="12"/>
  <c r="N76" i="12"/>
  <c r="O76" i="12"/>
  <c r="P76" i="12"/>
  <c r="Q76" i="12"/>
  <c r="R76" i="12"/>
  <c r="S76" i="12"/>
  <c r="T76" i="12"/>
  <c r="U76" i="12"/>
  <c r="V76" i="12"/>
  <c r="W76" i="12"/>
  <c r="X76" i="12"/>
  <c r="Y76" i="12"/>
  <c r="Z76" i="12"/>
  <c r="AA76" i="12"/>
  <c r="AB76" i="12"/>
  <c r="AC76" i="12"/>
  <c r="AD76" i="12"/>
  <c r="AE76" i="12"/>
  <c r="AF76" i="12"/>
  <c r="AG76" i="12"/>
  <c r="AH76" i="12"/>
  <c r="AI76" i="12"/>
  <c r="AJ76" i="12"/>
  <c r="AK76" i="12"/>
  <c r="AL76" i="12"/>
  <c r="AM76" i="12"/>
  <c r="AN76" i="12"/>
  <c r="AO76" i="12"/>
  <c r="AP76" i="12"/>
  <c r="AQ76" i="12"/>
  <c r="AR76" i="12"/>
  <c r="AS76" i="12"/>
  <c r="AT76" i="12"/>
  <c r="AU76" i="12"/>
  <c r="AV76" i="12"/>
  <c r="AW76" i="12"/>
  <c r="AX76" i="12"/>
  <c r="AY76" i="12"/>
  <c r="AZ76" i="12"/>
  <c r="BA76" i="12"/>
  <c r="A77" i="12"/>
  <c r="B77" i="12"/>
  <c r="C77" i="12"/>
  <c r="D77" i="12"/>
  <c r="E77" i="12"/>
  <c r="F77" i="12"/>
  <c r="G77" i="12"/>
  <c r="H77" i="12"/>
  <c r="I77" i="12"/>
  <c r="J77" i="12"/>
  <c r="K77" i="12"/>
  <c r="L77" i="12"/>
  <c r="M77" i="12"/>
  <c r="N77" i="12"/>
  <c r="O77" i="12"/>
  <c r="P77" i="12"/>
  <c r="Q77" i="12"/>
  <c r="R77" i="12"/>
  <c r="S77" i="12"/>
  <c r="T77" i="12"/>
  <c r="U77" i="12"/>
  <c r="V77" i="12"/>
  <c r="W77" i="12"/>
  <c r="X77" i="12"/>
  <c r="Y77" i="12"/>
  <c r="Z77" i="12"/>
  <c r="AA77" i="12"/>
  <c r="AB77" i="12"/>
  <c r="AC77" i="12"/>
  <c r="AD77" i="12"/>
  <c r="AE77" i="12"/>
  <c r="AF77" i="12"/>
  <c r="AG77" i="12"/>
  <c r="AH77" i="12"/>
  <c r="AI77" i="12"/>
  <c r="AJ77" i="12"/>
  <c r="AK77" i="12"/>
  <c r="AL77" i="12"/>
  <c r="AM77" i="12"/>
  <c r="AN77" i="12"/>
  <c r="AO77" i="12"/>
  <c r="AP77" i="12"/>
  <c r="AQ77" i="12"/>
  <c r="AR77" i="12"/>
  <c r="AS77" i="12"/>
  <c r="AT77" i="12"/>
  <c r="AU77" i="12"/>
  <c r="AV77" i="12"/>
  <c r="AW77" i="12"/>
  <c r="AX77" i="12"/>
  <c r="AY77" i="12"/>
  <c r="AZ77" i="12"/>
  <c r="BA77" i="12"/>
  <c r="A78" i="12"/>
  <c r="B78" i="12"/>
  <c r="C78" i="12"/>
  <c r="D78" i="12"/>
  <c r="E78" i="12"/>
  <c r="F78" i="12"/>
  <c r="G78" i="12"/>
  <c r="H78" i="12"/>
  <c r="I78" i="12"/>
  <c r="J78" i="12"/>
  <c r="K78" i="12"/>
  <c r="L78" i="12"/>
  <c r="M78" i="12"/>
  <c r="N78" i="12"/>
  <c r="O78" i="12"/>
  <c r="P78" i="12"/>
  <c r="Q78" i="12"/>
  <c r="R78" i="12"/>
  <c r="S78" i="12"/>
  <c r="T78" i="12"/>
  <c r="U78" i="12"/>
  <c r="V78" i="12"/>
  <c r="W78" i="12"/>
  <c r="X78" i="12"/>
  <c r="Y78" i="12"/>
  <c r="Z78" i="12"/>
  <c r="AA78" i="12"/>
  <c r="AB78" i="12"/>
  <c r="AC78" i="12"/>
  <c r="AD78" i="12"/>
  <c r="AE78" i="12"/>
  <c r="AF78" i="12"/>
  <c r="AG78" i="12"/>
  <c r="AH78" i="12"/>
  <c r="AI78" i="12"/>
  <c r="AJ78" i="12"/>
  <c r="AK78" i="12"/>
  <c r="AL78" i="12"/>
  <c r="AM78" i="12"/>
  <c r="AN78" i="12"/>
  <c r="AO78" i="12"/>
  <c r="AP78" i="12"/>
  <c r="AQ78" i="12"/>
  <c r="AR78" i="12"/>
  <c r="AS78" i="12"/>
  <c r="AT78" i="12"/>
  <c r="AU78" i="12"/>
  <c r="AV78" i="12"/>
  <c r="AW78" i="12"/>
  <c r="AX78" i="12"/>
  <c r="AY78" i="12"/>
  <c r="AZ78" i="12"/>
  <c r="BA78" i="12"/>
  <c r="A79" i="12"/>
  <c r="B79" i="12"/>
  <c r="C79" i="12"/>
  <c r="D79" i="12"/>
  <c r="E79" i="12"/>
  <c r="F79" i="12"/>
  <c r="G79" i="12"/>
  <c r="H79" i="12"/>
  <c r="I79" i="12"/>
  <c r="J79" i="12"/>
  <c r="K79" i="12"/>
  <c r="L79" i="12"/>
  <c r="M79" i="12"/>
  <c r="N79" i="12"/>
  <c r="O79" i="12"/>
  <c r="P79" i="12"/>
  <c r="Q79" i="12"/>
  <c r="R79" i="12"/>
  <c r="S79" i="12"/>
  <c r="T79" i="12"/>
  <c r="U79" i="12"/>
  <c r="V79" i="12"/>
  <c r="W79" i="12"/>
  <c r="X79" i="12"/>
  <c r="Y79" i="12"/>
  <c r="Z79" i="12"/>
  <c r="AA79" i="12"/>
  <c r="AB79" i="12"/>
  <c r="AC79" i="12"/>
  <c r="AD79" i="12"/>
  <c r="AE79" i="12"/>
  <c r="AF79" i="12"/>
  <c r="AG79" i="12"/>
  <c r="AH79" i="12"/>
  <c r="AI79" i="12"/>
  <c r="AJ79" i="12"/>
  <c r="AK79" i="12"/>
  <c r="AL79" i="12"/>
  <c r="AM79" i="12"/>
  <c r="AN79" i="12"/>
  <c r="AO79" i="12"/>
  <c r="AP79" i="12"/>
  <c r="AQ79" i="12"/>
  <c r="AR79" i="12"/>
  <c r="AS79" i="12"/>
  <c r="AT79" i="12"/>
  <c r="AU79" i="12"/>
  <c r="AV79" i="12"/>
  <c r="AW79" i="12"/>
  <c r="AX79" i="12"/>
  <c r="AY79" i="12"/>
  <c r="AZ79" i="12"/>
  <c r="BA79" i="12"/>
  <c r="A80" i="12"/>
  <c r="B80" i="12"/>
  <c r="C80" i="12"/>
  <c r="D80" i="12"/>
  <c r="E80" i="12"/>
  <c r="F80" i="12"/>
  <c r="G80" i="12"/>
  <c r="H80" i="12"/>
  <c r="I80" i="12"/>
  <c r="J80" i="12"/>
  <c r="K80" i="12"/>
  <c r="L80" i="12"/>
  <c r="M80" i="12"/>
  <c r="N80" i="12"/>
  <c r="O80" i="12"/>
  <c r="P80" i="12"/>
  <c r="Q80" i="12"/>
  <c r="R80" i="12"/>
  <c r="S80" i="12"/>
  <c r="T80" i="12"/>
  <c r="U80" i="12"/>
  <c r="V80" i="12"/>
  <c r="W80" i="12"/>
  <c r="X80" i="12"/>
  <c r="Y80" i="12"/>
  <c r="Z80" i="12"/>
  <c r="AA80" i="12"/>
  <c r="AB80" i="12"/>
  <c r="AC80" i="12"/>
  <c r="AD80" i="12"/>
  <c r="AE80" i="12"/>
  <c r="AF80" i="12"/>
  <c r="AG80" i="12"/>
  <c r="AH80" i="12"/>
  <c r="AI80" i="12"/>
  <c r="AJ80" i="12"/>
  <c r="AK80" i="12"/>
  <c r="AL80" i="12"/>
  <c r="AM80" i="12"/>
  <c r="AN80" i="12"/>
  <c r="AO80" i="12"/>
  <c r="AP80" i="12"/>
  <c r="AQ80" i="12"/>
  <c r="AR80" i="12"/>
  <c r="AS80" i="12"/>
  <c r="AT80" i="12"/>
  <c r="AU80" i="12"/>
  <c r="AV80" i="12"/>
  <c r="AW80" i="12"/>
  <c r="AX80" i="12"/>
  <c r="AY80" i="12"/>
  <c r="AZ80" i="12"/>
  <c r="BA80" i="12"/>
  <c r="A81" i="12"/>
  <c r="B81" i="12"/>
  <c r="C81" i="12"/>
  <c r="D81" i="12"/>
  <c r="E81" i="12"/>
  <c r="F81" i="12"/>
  <c r="G81" i="12"/>
  <c r="H81" i="12"/>
  <c r="I81" i="12"/>
  <c r="J81" i="12"/>
  <c r="K81" i="12"/>
  <c r="L81" i="12"/>
  <c r="M81" i="12"/>
  <c r="N81" i="12"/>
  <c r="O81" i="12"/>
  <c r="P81" i="12"/>
  <c r="Q81" i="12"/>
  <c r="R81" i="12"/>
  <c r="S81" i="12"/>
  <c r="T81" i="12"/>
  <c r="U81" i="12"/>
  <c r="V81" i="12"/>
  <c r="W81" i="12"/>
  <c r="X81" i="12"/>
  <c r="Y81" i="12"/>
  <c r="Z81" i="12"/>
  <c r="AA81" i="12"/>
  <c r="AB81" i="12"/>
  <c r="AC81" i="12"/>
  <c r="AD81" i="12"/>
  <c r="AE81" i="12"/>
  <c r="AF81" i="12"/>
  <c r="AG81" i="12"/>
  <c r="AH81" i="12"/>
  <c r="AI81" i="12"/>
  <c r="AJ81" i="12"/>
  <c r="AK81" i="12"/>
  <c r="AL81" i="12"/>
  <c r="AM81" i="12"/>
  <c r="AN81" i="12"/>
  <c r="AO81" i="12"/>
  <c r="AP81" i="12"/>
  <c r="AQ81" i="12"/>
  <c r="AR81" i="12"/>
  <c r="AS81" i="12"/>
  <c r="AT81" i="12"/>
  <c r="AU81" i="12"/>
  <c r="AV81" i="12"/>
  <c r="AW81" i="12"/>
  <c r="AX81" i="12"/>
  <c r="AY81" i="12"/>
  <c r="AZ81" i="12"/>
  <c r="BA81" i="12"/>
  <c r="A82" i="12"/>
  <c r="B82" i="12"/>
  <c r="C82" i="12"/>
  <c r="D82" i="12"/>
  <c r="E82" i="12"/>
  <c r="F82" i="12"/>
  <c r="G82" i="12"/>
  <c r="H82" i="12"/>
  <c r="I82" i="12"/>
  <c r="J82" i="12"/>
  <c r="K82" i="12"/>
  <c r="L82" i="12"/>
  <c r="M82" i="12"/>
  <c r="N82" i="12"/>
  <c r="O82" i="12"/>
  <c r="P82" i="12"/>
  <c r="Q82" i="12"/>
  <c r="R82" i="12"/>
  <c r="S82" i="12"/>
  <c r="T82" i="12"/>
  <c r="U82" i="12"/>
  <c r="V82" i="12"/>
  <c r="W82" i="12"/>
  <c r="X82" i="12"/>
  <c r="Y82" i="12"/>
  <c r="Z82" i="12"/>
  <c r="AA82" i="12"/>
  <c r="AB82" i="12"/>
  <c r="AC82" i="12"/>
  <c r="AD82" i="12"/>
  <c r="AE82" i="12"/>
  <c r="AF82" i="12"/>
  <c r="AG82" i="12"/>
  <c r="AH82" i="12"/>
  <c r="AI82" i="12"/>
  <c r="AJ82" i="12"/>
  <c r="AK82" i="12"/>
  <c r="AL82" i="12"/>
  <c r="AM82" i="12"/>
  <c r="AN82" i="12"/>
  <c r="AO82" i="12"/>
  <c r="AP82" i="12"/>
  <c r="AQ82" i="12"/>
  <c r="AR82" i="12"/>
  <c r="AS82" i="12"/>
  <c r="AT82" i="12"/>
  <c r="AU82" i="12"/>
  <c r="AV82" i="12"/>
  <c r="AW82" i="12"/>
  <c r="AX82" i="12"/>
  <c r="AY82" i="12"/>
  <c r="AZ82" i="12"/>
  <c r="BA82" i="12"/>
  <c r="A83" i="12"/>
  <c r="B83" i="12"/>
  <c r="C83" i="12"/>
  <c r="D83" i="12"/>
  <c r="E83" i="12"/>
  <c r="F83" i="12"/>
  <c r="G83" i="12"/>
  <c r="H83" i="12"/>
  <c r="I83" i="12"/>
  <c r="J83" i="12"/>
  <c r="K83" i="12"/>
  <c r="L83" i="12"/>
  <c r="M83" i="12"/>
  <c r="N83" i="12"/>
  <c r="O83" i="12"/>
  <c r="P83" i="12"/>
  <c r="Q83" i="12"/>
  <c r="R83" i="12"/>
  <c r="S83" i="12"/>
  <c r="T83" i="12"/>
  <c r="U83" i="12"/>
  <c r="V83" i="12"/>
  <c r="W83" i="12"/>
  <c r="X83" i="12"/>
  <c r="Y83" i="12"/>
  <c r="Z83" i="12"/>
  <c r="AA83" i="12"/>
  <c r="AB83" i="12"/>
  <c r="AC83" i="12"/>
  <c r="AD83" i="12"/>
  <c r="AE83" i="12"/>
  <c r="AF83" i="12"/>
  <c r="AG83" i="12"/>
  <c r="AH83" i="12"/>
  <c r="AI83" i="12"/>
  <c r="AJ83" i="12"/>
  <c r="AK83" i="12"/>
  <c r="AL83" i="12"/>
  <c r="AM83" i="12"/>
  <c r="AN83" i="12"/>
  <c r="AO83" i="12"/>
  <c r="AP83" i="12"/>
  <c r="AQ83" i="12"/>
  <c r="AR83" i="12"/>
  <c r="AS83" i="12"/>
  <c r="AT83" i="12"/>
  <c r="AU83" i="12"/>
  <c r="AV83" i="12"/>
  <c r="AW83" i="12"/>
  <c r="AX83" i="12"/>
  <c r="AY83" i="12"/>
  <c r="AZ83" i="12"/>
  <c r="BA83" i="12"/>
  <c r="A84" i="12"/>
  <c r="B84" i="12"/>
  <c r="C84" i="12"/>
  <c r="D84" i="12"/>
  <c r="E84" i="12"/>
  <c r="F84" i="12"/>
  <c r="G84" i="12"/>
  <c r="H84" i="12"/>
  <c r="I84" i="12"/>
  <c r="J84" i="12"/>
  <c r="K84" i="12"/>
  <c r="L84" i="12"/>
  <c r="M84" i="12"/>
  <c r="N84" i="12"/>
  <c r="O84" i="12"/>
  <c r="P84" i="12"/>
  <c r="Q84" i="12"/>
  <c r="R84" i="12"/>
  <c r="S84" i="12"/>
  <c r="T84" i="12"/>
  <c r="U84" i="12"/>
  <c r="V84" i="12"/>
  <c r="W84" i="12"/>
  <c r="X84" i="12"/>
  <c r="Y84" i="12"/>
  <c r="Z84" i="12"/>
  <c r="AA84" i="12"/>
  <c r="AB84" i="12"/>
  <c r="AC84" i="12"/>
  <c r="AD84" i="12"/>
  <c r="AE84" i="12"/>
  <c r="AF84" i="12"/>
  <c r="AG84" i="12"/>
  <c r="AH84" i="12"/>
  <c r="AI84" i="12"/>
  <c r="AJ84" i="12"/>
  <c r="AK84" i="12"/>
  <c r="AL84" i="12"/>
  <c r="AM84" i="12"/>
  <c r="AN84" i="12"/>
  <c r="AO84" i="12"/>
  <c r="AP84" i="12"/>
  <c r="AQ84" i="12"/>
  <c r="AR84" i="12"/>
  <c r="AS84" i="12"/>
  <c r="AT84" i="12"/>
  <c r="AU84" i="12"/>
  <c r="AV84" i="12"/>
  <c r="AW84" i="12"/>
  <c r="AX84" i="12"/>
  <c r="AY84" i="12"/>
  <c r="AZ84" i="12"/>
  <c r="BA84" i="12"/>
  <c r="A85" i="12"/>
  <c r="B85" i="12"/>
  <c r="C85" i="12"/>
  <c r="D85" i="12"/>
  <c r="E85" i="12"/>
  <c r="F85" i="12"/>
  <c r="G85" i="12"/>
  <c r="H85" i="12"/>
  <c r="I85" i="12"/>
  <c r="J85" i="12"/>
  <c r="K85" i="12"/>
  <c r="L85" i="12"/>
  <c r="M85" i="12"/>
  <c r="N85" i="12"/>
  <c r="O85" i="12"/>
  <c r="P85" i="12"/>
  <c r="Q85" i="12"/>
  <c r="R85" i="12"/>
  <c r="S85" i="12"/>
  <c r="T85" i="12"/>
  <c r="U85" i="12"/>
  <c r="V85" i="12"/>
  <c r="W85" i="12"/>
  <c r="X85" i="12"/>
  <c r="Y85" i="12"/>
  <c r="Z85" i="12"/>
  <c r="AA85" i="12"/>
  <c r="AB85" i="12"/>
  <c r="AC85" i="12"/>
  <c r="AD85" i="12"/>
  <c r="AE85" i="12"/>
  <c r="AF85" i="12"/>
  <c r="AG85" i="12"/>
  <c r="AH85" i="12"/>
  <c r="AI85" i="12"/>
  <c r="AJ85" i="12"/>
  <c r="AK85" i="12"/>
  <c r="AL85" i="12"/>
  <c r="AM85" i="12"/>
  <c r="AN85" i="12"/>
  <c r="AO85" i="12"/>
  <c r="AP85" i="12"/>
  <c r="AQ85" i="12"/>
  <c r="AR85" i="12"/>
  <c r="AS85" i="12"/>
  <c r="AT85" i="12"/>
  <c r="AU85" i="12"/>
  <c r="AV85" i="12"/>
  <c r="AW85" i="12"/>
  <c r="AX85" i="12"/>
  <c r="AY85" i="12"/>
  <c r="AZ85" i="12"/>
  <c r="BA85" i="12"/>
  <c r="A86" i="12"/>
  <c r="B86" i="12"/>
  <c r="C86" i="12"/>
  <c r="D86" i="12"/>
  <c r="E86" i="12"/>
  <c r="F86" i="12"/>
  <c r="G86" i="12"/>
  <c r="H86" i="12"/>
  <c r="I86" i="12"/>
  <c r="J86" i="12"/>
  <c r="K86" i="12"/>
  <c r="L86" i="12"/>
  <c r="M86" i="12"/>
  <c r="N86" i="12"/>
  <c r="O86" i="12"/>
  <c r="P86" i="12"/>
  <c r="Q86" i="12"/>
  <c r="R86" i="12"/>
  <c r="S86" i="12"/>
  <c r="T86" i="12"/>
  <c r="U86" i="12"/>
  <c r="V86" i="12"/>
  <c r="W86" i="12"/>
  <c r="X86" i="12"/>
  <c r="Y86" i="12"/>
  <c r="Z86" i="12"/>
  <c r="AA86" i="12"/>
  <c r="AB86" i="12"/>
  <c r="AC86" i="12"/>
  <c r="AD86" i="12"/>
  <c r="AE86" i="12"/>
  <c r="AF86" i="12"/>
  <c r="AG86" i="12"/>
  <c r="AH86" i="12"/>
  <c r="AI86" i="12"/>
  <c r="AJ86" i="12"/>
  <c r="AK86" i="12"/>
  <c r="AL86" i="12"/>
  <c r="AM86" i="12"/>
  <c r="AN86" i="12"/>
  <c r="AO86" i="12"/>
  <c r="AP86" i="12"/>
  <c r="AQ86" i="12"/>
  <c r="AR86" i="12"/>
  <c r="AS86" i="12"/>
  <c r="AT86" i="12"/>
  <c r="AU86" i="12"/>
  <c r="AV86" i="12"/>
  <c r="AW86" i="12"/>
  <c r="AX86" i="12"/>
  <c r="AY86" i="12"/>
  <c r="AZ86" i="12"/>
  <c r="BA86" i="12"/>
  <c r="A87" i="12"/>
  <c r="B87" i="12"/>
  <c r="C87" i="12"/>
  <c r="D87" i="12"/>
  <c r="E87" i="12"/>
  <c r="F87" i="12"/>
  <c r="G87" i="12"/>
  <c r="H87" i="12"/>
  <c r="I87" i="12"/>
  <c r="J87" i="12"/>
  <c r="K87" i="12"/>
  <c r="L87" i="12"/>
  <c r="M87" i="12"/>
  <c r="N87" i="12"/>
  <c r="O87" i="12"/>
  <c r="P87" i="12"/>
  <c r="Q87" i="12"/>
  <c r="R87" i="12"/>
  <c r="S87" i="12"/>
  <c r="T87" i="12"/>
  <c r="U87" i="12"/>
  <c r="V87" i="12"/>
  <c r="W87" i="12"/>
  <c r="X87" i="12"/>
  <c r="Y87" i="12"/>
  <c r="Z87" i="12"/>
  <c r="AA87" i="12"/>
  <c r="AB87" i="12"/>
  <c r="AC87" i="12"/>
  <c r="AD87" i="12"/>
  <c r="AE87" i="12"/>
  <c r="AF87" i="12"/>
  <c r="AG87" i="12"/>
  <c r="AH87" i="12"/>
  <c r="AI87" i="12"/>
  <c r="AJ87" i="12"/>
  <c r="AK87" i="12"/>
  <c r="AL87" i="12"/>
  <c r="AM87" i="12"/>
  <c r="AN87" i="12"/>
  <c r="AO87" i="12"/>
  <c r="AP87" i="12"/>
  <c r="AQ87" i="12"/>
  <c r="AR87" i="12"/>
  <c r="AS87" i="12"/>
  <c r="AT87" i="12"/>
  <c r="AU87" i="12"/>
  <c r="AV87" i="12"/>
  <c r="AW87" i="12"/>
  <c r="AX87" i="12"/>
  <c r="AY87" i="12"/>
  <c r="AZ87" i="12"/>
  <c r="BA87" i="12"/>
  <c r="A88" i="12"/>
  <c r="B88" i="12"/>
  <c r="C88" i="12"/>
  <c r="D88" i="12"/>
  <c r="E88" i="12"/>
  <c r="F88" i="12"/>
  <c r="G88" i="12"/>
  <c r="H88" i="12"/>
  <c r="I88" i="12"/>
  <c r="J88" i="12"/>
  <c r="K88" i="12"/>
  <c r="L88" i="12"/>
  <c r="M88" i="12"/>
  <c r="N88" i="12"/>
  <c r="O88" i="12"/>
  <c r="P88" i="12"/>
  <c r="Q88" i="12"/>
  <c r="R88" i="12"/>
  <c r="S88" i="12"/>
  <c r="T88" i="12"/>
  <c r="U88" i="12"/>
  <c r="V88" i="12"/>
  <c r="W88" i="12"/>
  <c r="X88" i="12"/>
  <c r="Y88" i="12"/>
  <c r="Z88" i="12"/>
  <c r="AA88" i="12"/>
  <c r="AB88" i="12"/>
  <c r="AC88" i="12"/>
  <c r="AD88" i="12"/>
  <c r="AE88" i="12"/>
  <c r="AF88" i="12"/>
  <c r="AG88" i="12"/>
  <c r="AH88" i="12"/>
  <c r="AI88" i="12"/>
  <c r="AJ88" i="12"/>
  <c r="AK88" i="12"/>
  <c r="AL88" i="12"/>
  <c r="AM88" i="12"/>
  <c r="AN88" i="12"/>
  <c r="AO88" i="12"/>
  <c r="AP88" i="12"/>
  <c r="AQ88" i="12"/>
  <c r="AR88" i="12"/>
  <c r="AS88" i="12"/>
  <c r="AT88" i="12"/>
  <c r="AU88" i="12"/>
  <c r="AV88" i="12"/>
  <c r="AW88" i="12"/>
  <c r="AX88" i="12"/>
  <c r="AY88" i="12"/>
  <c r="AZ88" i="12"/>
  <c r="BA88" i="12"/>
  <c r="A89" i="12"/>
  <c r="B89" i="12"/>
  <c r="C89" i="12"/>
  <c r="D89" i="12"/>
  <c r="E89" i="12"/>
  <c r="F89" i="12"/>
  <c r="G89" i="12"/>
  <c r="H89" i="12"/>
  <c r="I89" i="12"/>
  <c r="J89" i="12"/>
  <c r="K89" i="12"/>
  <c r="L89" i="12"/>
  <c r="M89" i="12"/>
  <c r="N89" i="12"/>
  <c r="O89" i="12"/>
  <c r="P89" i="12"/>
  <c r="Q89" i="12"/>
  <c r="R89" i="12"/>
  <c r="S89" i="12"/>
  <c r="T89" i="12"/>
  <c r="U89" i="12"/>
  <c r="V89" i="12"/>
  <c r="W89" i="12"/>
  <c r="X89" i="12"/>
  <c r="Y89" i="12"/>
  <c r="Z89" i="12"/>
  <c r="AA89" i="12"/>
  <c r="AB89" i="12"/>
  <c r="AC89" i="12"/>
  <c r="AD89" i="12"/>
  <c r="AE89" i="12"/>
  <c r="AF89" i="12"/>
  <c r="AG89" i="12"/>
  <c r="AH89" i="12"/>
  <c r="AI89" i="12"/>
  <c r="AJ89" i="12"/>
  <c r="AK89" i="12"/>
  <c r="AL89" i="12"/>
  <c r="AM89" i="12"/>
  <c r="AN89" i="12"/>
  <c r="AO89" i="12"/>
  <c r="AP89" i="12"/>
  <c r="AQ89" i="12"/>
  <c r="AR89" i="12"/>
  <c r="AS89" i="12"/>
  <c r="AT89" i="12"/>
  <c r="AU89" i="12"/>
  <c r="AV89" i="12"/>
  <c r="AW89" i="12"/>
  <c r="AX89" i="12"/>
  <c r="AY89" i="12"/>
  <c r="AZ89" i="12"/>
  <c r="BA89" i="12"/>
  <c r="A90" i="12"/>
  <c r="B90" i="12"/>
  <c r="C90" i="12"/>
  <c r="D90" i="12"/>
  <c r="E90" i="12"/>
  <c r="F90" i="12"/>
  <c r="G90" i="12"/>
  <c r="H90" i="12"/>
  <c r="I90" i="12"/>
  <c r="J90" i="12"/>
  <c r="K90" i="12"/>
  <c r="L90" i="12"/>
  <c r="M90" i="12"/>
  <c r="N90" i="12"/>
  <c r="O90" i="12"/>
  <c r="P90" i="12"/>
  <c r="Q90" i="12"/>
  <c r="R90" i="12"/>
  <c r="S90" i="12"/>
  <c r="T90" i="12"/>
  <c r="U90" i="12"/>
  <c r="V90" i="12"/>
  <c r="W90" i="12"/>
  <c r="X90" i="12"/>
  <c r="Y90" i="12"/>
  <c r="Z90" i="12"/>
  <c r="AA90" i="12"/>
  <c r="AB90" i="12"/>
  <c r="AC90" i="12"/>
  <c r="AD90" i="12"/>
  <c r="AE90" i="12"/>
  <c r="AF90" i="12"/>
  <c r="AG90" i="12"/>
  <c r="AH90" i="12"/>
  <c r="AI90" i="12"/>
  <c r="AJ90" i="12"/>
  <c r="AK90" i="12"/>
  <c r="AL90" i="12"/>
  <c r="AM90" i="12"/>
  <c r="AN90" i="12"/>
  <c r="AO90" i="12"/>
  <c r="AP90" i="12"/>
  <c r="AQ90" i="12"/>
  <c r="AR90" i="12"/>
  <c r="AS90" i="12"/>
  <c r="AT90" i="12"/>
  <c r="AU90" i="12"/>
  <c r="AV90" i="12"/>
  <c r="AW90" i="12"/>
  <c r="AX90" i="12"/>
  <c r="AY90" i="12"/>
  <c r="AZ90" i="12"/>
  <c r="BA90" i="12"/>
  <c r="A91" i="12"/>
  <c r="B91" i="12"/>
  <c r="C91" i="12"/>
  <c r="D91" i="12"/>
  <c r="E91" i="12"/>
  <c r="F91" i="12"/>
  <c r="G91" i="12"/>
  <c r="H91" i="12"/>
  <c r="I91" i="12"/>
  <c r="J91" i="12"/>
  <c r="K91" i="12"/>
  <c r="L91" i="12"/>
  <c r="M91" i="12"/>
  <c r="N91" i="12"/>
  <c r="O91" i="12"/>
  <c r="P91" i="12"/>
  <c r="Q91" i="12"/>
  <c r="R91" i="12"/>
  <c r="S91" i="12"/>
  <c r="T91" i="12"/>
  <c r="U91" i="12"/>
  <c r="V91" i="12"/>
  <c r="W91" i="12"/>
  <c r="X91" i="12"/>
  <c r="Y91" i="12"/>
  <c r="Z91" i="12"/>
  <c r="AA91" i="12"/>
  <c r="AB91" i="12"/>
  <c r="AC91" i="12"/>
  <c r="AD91" i="12"/>
  <c r="AE91" i="12"/>
  <c r="AF91" i="12"/>
  <c r="AG91" i="12"/>
  <c r="AH91" i="12"/>
  <c r="AI91" i="12"/>
  <c r="AJ91" i="12"/>
  <c r="AK91" i="12"/>
  <c r="AL91" i="12"/>
  <c r="AM91" i="12"/>
  <c r="AN91" i="12"/>
  <c r="AO91" i="12"/>
  <c r="AP91" i="12"/>
  <c r="AQ91" i="12"/>
  <c r="AR91" i="12"/>
  <c r="AS91" i="12"/>
  <c r="AT91" i="12"/>
  <c r="AU91" i="12"/>
  <c r="AV91" i="12"/>
  <c r="AW91" i="12"/>
  <c r="AX91" i="12"/>
  <c r="AY91" i="12"/>
  <c r="AZ91" i="12"/>
  <c r="BA91" i="12"/>
  <c r="A92" i="12"/>
  <c r="B92" i="12"/>
  <c r="C92" i="12"/>
  <c r="D92" i="12"/>
  <c r="E92" i="12"/>
  <c r="F92" i="12"/>
  <c r="G92" i="12"/>
  <c r="H92" i="12"/>
  <c r="I92" i="12"/>
  <c r="J92" i="12"/>
  <c r="K92" i="12"/>
  <c r="L92" i="12"/>
  <c r="M92" i="12"/>
  <c r="N92" i="12"/>
  <c r="O92" i="12"/>
  <c r="P92" i="12"/>
  <c r="Q92" i="12"/>
  <c r="R92" i="12"/>
  <c r="S92" i="12"/>
  <c r="T92" i="12"/>
  <c r="U92" i="12"/>
  <c r="V92" i="12"/>
  <c r="W92" i="12"/>
  <c r="X92" i="12"/>
  <c r="Y92" i="12"/>
  <c r="Z92" i="12"/>
  <c r="AA92" i="12"/>
  <c r="AB92" i="12"/>
  <c r="AC92" i="12"/>
  <c r="AD92" i="12"/>
  <c r="AE92" i="12"/>
  <c r="AF92" i="12"/>
  <c r="AG92" i="12"/>
  <c r="AH92" i="12"/>
  <c r="AI92" i="12"/>
  <c r="AJ92" i="12"/>
  <c r="AK92" i="12"/>
  <c r="AL92" i="12"/>
  <c r="AM92" i="12"/>
  <c r="AN92" i="12"/>
  <c r="AO92" i="12"/>
  <c r="AP92" i="12"/>
  <c r="AQ92" i="12"/>
  <c r="AR92" i="12"/>
  <c r="AS92" i="12"/>
  <c r="AT92" i="12"/>
  <c r="AU92" i="12"/>
  <c r="AV92" i="12"/>
  <c r="AW92" i="12"/>
  <c r="AX92" i="12"/>
  <c r="AY92" i="12"/>
  <c r="AZ92" i="12"/>
  <c r="BA92" i="12"/>
  <c r="A93" i="12"/>
  <c r="B93" i="12"/>
  <c r="C93" i="12"/>
  <c r="D93" i="12"/>
  <c r="E93" i="12"/>
  <c r="F93" i="12"/>
  <c r="G93" i="12"/>
  <c r="H93" i="12"/>
  <c r="I93" i="12"/>
  <c r="J93" i="12"/>
  <c r="K93" i="12"/>
  <c r="L93" i="12"/>
  <c r="M93" i="12"/>
  <c r="N93" i="12"/>
  <c r="O93" i="12"/>
  <c r="P93" i="12"/>
  <c r="Q93" i="12"/>
  <c r="R93" i="12"/>
  <c r="S93" i="12"/>
  <c r="T93" i="12"/>
  <c r="U93" i="12"/>
  <c r="V93" i="12"/>
  <c r="W93" i="12"/>
  <c r="X93" i="12"/>
  <c r="Y93" i="12"/>
  <c r="Z93" i="12"/>
  <c r="AA93" i="12"/>
  <c r="AB93" i="12"/>
  <c r="AC93" i="12"/>
  <c r="AD93" i="12"/>
  <c r="AE93" i="12"/>
  <c r="AF93" i="12"/>
  <c r="AG93" i="12"/>
  <c r="AH93" i="12"/>
  <c r="AI93" i="12"/>
  <c r="AJ93" i="12"/>
  <c r="AK93" i="12"/>
  <c r="AL93" i="12"/>
  <c r="AM93" i="12"/>
  <c r="AN93" i="12"/>
  <c r="AO93" i="12"/>
  <c r="AP93" i="12"/>
  <c r="AQ93" i="12"/>
  <c r="AR93" i="12"/>
  <c r="AS93" i="12"/>
  <c r="AT93" i="12"/>
  <c r="AU93" i="12"/>
  <c r="AV93" i="12"/>
  <c r="AW93" i="12"/>
  <c r="AX93" i="12"/>
  <c r="AY93" i="12"/>
  <c r="AZ93" i="12"/>
  <c r="BA93" i="12"/>
  <c r="A94" i="12"/>
  <c r="B94" i="12"/>
  <c r="C94" i="12"/>
  <c r="D94" i="12"/>
  <c r="E94" i="12"/>
  <c r="F94" i="12"/>
  <c r="G94" i="12"/>
  <c r="H94" i="12"/>
  <c r="I94" i="12"/>
  <c r="J94" i="12"/>
  <c r="K94" i="12"/>
  <c r="L94" i="12"/>
  <c r="M94" i="12"/>
  <c r="N94" i="12"/>
  <c r="O94" i="12"/>
  <c r="P94" i="12"/>
  <c r="Q94" i="12"/>
  <c r="R94" i="12"/>
  <c r="S94" i="12"/>
  <c r="T94" i="12"/>
  <c r="U94" i="12"/>
  <c r="V94" i="12"/>
  <c r="W94" i="12"/>
  <c r="X94" i="12"/>
  <c r="Y94" i="12"/>
  <c r="Z94" i="12"/>
  <c r="AA94" i="12"/>
  <c r="AB94" i="12"/>
  <c r="AC94" i="12"/>
  <c r="AD94" i="12"/>
  <c r="AE94" i="12"/>
  <c r="AF94" i="12"/>
  <c r="AG94" i="12"/>
  <c r="AH94" i="12"/>
  <c r="AI94" i="12"/>
  <c r="AJ94" i="12"/>
  <c r="AK94" i="12"/>
  <c r="AL94" i="12"/>
  <c r="AM94" i="12"/>
  <c r="AN94" i="12"/>
  <c r="AO94" i="12"/>
  <c r="AP94" i="12"/>
  <c r="AQ94" i="12"/>
  <c r="AR94" i="12"/>
  <c r="AS94" i="12"/>
  <c r="AT94" i="12"/>
  <c r="AU94" i="12"/>
  <c r="AV94" i="12"/>
  <c r="AW94" i="12"/>
  <c r="AX94" i="12"/>
  <c r="AY94" i="12"/>
  <c r="AZ94" i="12"/>
  <c r="BA94" i="12"/>
  <c r="A95" i="12"/>
  <c r="B95" i="12"/>
  <c r="C95" i="12"/>
  <c r="D95" i="12"/>
  <c r="E95" i="12"/>
  <c r="F95" i="12"/>
  <c r="G95" i="12"/>
  <c r="H95" i="12"/>
  <c r="I95" i="12"/>
  <c r="J95" i="12"/>
  <c r="K95" i="12"/>
  <c r="L95" i="12"/>
  <c r="M95" i="12"/>
  <c r="N95" i="12"/>
  <c r="O95" i="12"/>
  <c r="P95" i="12"/>
  <c r="Q95" i="12"/>
  <c r="R95" i="12"/>
  <c r="S95" i="12"/>
  <c r="T95" i="12"/>
  <c r="U95" i="12"/>
  <c r="V95" i="12"/>
  <c r="W95" i="12"/>
  <c r="X95" i="12"/>
  <c r="Y95" i="12"/>
  <c r="Z95" i="12"/>
  <c r="AA95" i="12"/>
  <c r="AB95" i="12"/>
  <c r="AC95" i="12"/>
  <c r="AD95" i="12"/>
  <c r="AE95" i="12"/>
  <c r="AF95" i="12"/>
  <c r="AG95" i="12"/>
  <c r="AH95" i="12"/>
  <c r="AI95" i="12"/>
  <c r="AJ95" i="12"/>
  <c r="AK95" i="12"/>
  <c r="AL95" i="12"/>
  <c r="AM95" i="12"/>
  <c r="AN95" i="12"/>
  <c r="AO95" i="12"/>
  <c r="AP95" i="12"/>
  <c r="AQ95" i="12"/>
  <c r="AR95" i="12"/>
  <c r="AS95" i="12"/>
  <c r="AT95" i="12"/>
  <c r="AU95" i="12"/>
  <c r="AV95" i="12"/>
  <c r="AW95" i="12"/>
  <c r="AX95" i="12"/>
  <c r="AY95" i="12"/>
  <c r="AZ95" i="12"/>
  <c r="BA95" i="12"/>
  <c r="A96" i="12"/>
  <c r="B96" i="12"/>
  <c r="C96" i="12"/>
  <c r="D96" i="12"/>
  <c r="E96" i="12"/>
  <c r="F96" i="12"/>
  <c r="G96" i="12"/>
  <c r="H96" i="12"/>
  <c r="I96" i="12"/>
  <c r="J96" i="12"/>
  <c r="K96" i="12"/>
  <c r="L96" i="12"/>
  <c r="M96" i="12"/>
  <c r="N96" i="12"/>
  <c r="O96" i="12"/>
  <c r="P96" i="12"/>
  <c r="Q96" i="12"/>
  <c r="R96" i="12"/>
  <c r="S96" i="12"/>
  <c r="T96" i="12"/>
  <c r="U96" i="12"/>
  <c r="V96" i="12"/>
  <c r="W96" i="12"/>
  <c r="X96" i="12"/>
  <c r="Y96" i="12"/>
  <c r="Z96" i="12"/>
  <c r="AA96" i="12"/>
  <c r="AB96" i="12"/>
  <c r="AC96" i="12"/>
  <c r="AD96" i="12"/>
  <c r="AE96" i="12"/>
  <c r="AF96" i="12"/>
  <c r="AG96" i="12"/>
  <c r="AH96" i="12"/>
  <c r="AI96" i="12"/>
  <c r="AJ96" i="12"/>
  <c r="AK96" i="12"/>
  <c r="AL96" i="12"/>
  <c r="AM96" i="12"/>
  <c r="AN96" i="12"/>
  <c r="AO96" i="12"/>
  <c r="AP96" i="12"/>
  <c r="AQ96" i="12"/>
  <c r="AR96" i="12"/>
  <c r="AS96" i="12"/>
  <c r="AT96" i="12"/>
  <c r="AU96" i="12"/>
  <c r="AV96" i="12"/>
  <c r="AW96" i="12"/>
  <c r="AX96" i="12"/>
  <c r="AY96" i="12"/>
  <c r="AZ96" i="12"/>
  <c r="BA96" i="12"/>
  <c r="A97" i="12"/>
  <c r="B97" i="12"/>
  <c r="C97" i="12"/>
  <c r="D97" i="12"/>
  <c r="E97" i="12"/>
  <c r="F97" i="12"/>
  <c r="G97" i="12"/>
  <c r="H97" i="12"/>
  <c r="I97" i="12"/>
  <c r="J97" i="12"/>
  <c r="K97" i="12"/>
  <c r="L97" i="12"/>
  <c r="M97" i="12"/>
  <c r="N97" i="12"/>
  <c r="O97" i="12"/>
  <c r="P97" i="12"/>
  <c r="Q97" i="12"/>
  <c r="R97" i="12"/>
  <c r="S97" i="12"/>
  <c r="T97" i="12"/>
  <c r="U97" i="12"/>
  <c r="V97" i="12"/>
  <c r="W97" i="12"/>
  <c r="X97" i="12"/>
  <c r="Y97" i="12"/>
  <c r="Z97" i="12"/>
  <c r="AA97" i="12"/>
  <c r="AB97" i="12"/>
  <c r="AC97" i="12"/>
  <c r="AD97" i="12"/>
  <c r="AE97" i="12"/>
  <c r="AF97" i="12"/>
  <c r="AG97" i="12"/>
  <c r="AH97" i="12"/>
  <c r="AI97" i="12"/>
  <c r="AJ97" i="12"/>
  <c r="AK97" i="12"/>
  <c r="AL97" i="12"/>
  <c r="AM97" i="12"/>
  <c r="AN97" i="12"/>
  <c r="AO97" i="12"/>
  <c r="AP97" i="12"/>
  <c r="AQ97" i="12"/>
  <c r="AR97" i="12"/>
  <c r="AS97" i="12"/>
  <c r="AT97" i="12"/>
  <c r="AU97" i="12"/>
  <c r="AV97" i="12"/>
  <c r="AW97" i="12"/>
  <c r="AX97" i="12"/>
  <c r="AY97" i="12"/>
  <c r="AZ97" i="12"/>
  <c r="BA97" i="12"/>
  <c r="A98" i="12"/>
  <c r="B98" i="12"/>
  <c r="C98" i="12"/>
  <c r="D98" i="12"/>
  <c r="E98" i="12"/>
  <c r="F98" i="12"/>
  <c r="G98" i="12"/>
  <c r="H98" i="12"/>
  <c r="I98" i="12"/>
  <c r="J98" i="12"/>
  <c r="K98" i="12"/>
  <c r="L98" i="12"/>
  <c r="M98" i="12"/>
  <c r="N98" i="12"/>
  <c r="O98" i="12"/>
  <c r="P98" i="12"/>
  <c r="Q98" i="12"/>
  <c r="R98" i="12"/>
  <c r="S98" i="12"/>
  <c r="T98" i="12"/>
  <c r="U98" i="12"/>
  <c r="V98" i="12"/>
  <c r="W98" i="12"/>
  <c r="X98" i="12"/>
  <c r="Y98" i="12"/>
  <c r="Z98" i="12"/>
  <c r="AA98" i="12"/>
  <c r="AB98" i="12"/>
  <c r="AC98" i="12"/>
  <c r="AD98" i="12"/>
  <c r="AE98" i="12"/>
  <c r="AF98" i="12"/>
  <c r="AG98" i="12"/>
  <c r="AH98" i="12"/>
  <c r="AI98" i="12"/>
  <c r="AJ98" i="12"/>
  <c r="AK98" i="12"/>
  <c r="AL98" i="12"/>
  <c r="AM98" i="12"/>
  <c r="AN98" i="12"/>
  <c r="AO98" i="12"/>
  <c r="AP98" i="12"/>
  <c r="AQ98" i="12"/>
  <c r="AR98" i="12"/>
  <c r="AS98" i="12"/>
  <c r="AT98" i="12"/>
  <c r="AU98" i="12"/>
  <c r="AV98" i="12"/>
  <c r="AW98" i="12"/>
  <c r="AX98" i="12"/>
  <c r="AY98" i="12"/>
  <c r="AZ98" i="12"/>
  <c r="BA98" i="12"/>
  <c r="A99" i="12"/>
  <c r="B99" i="12"/>
  <c r="C99" i="12"/>
  <c r="D99" i="12"/>
  <c r="E99" i="12"/>
  <c r="F99" i="12"/>
  <c r="G99" i="12"/>
  <c r="H99" i="12"/>
  <c r="I99" i="12"/>
  <c r="J99" i="12"/>
  <c r="K99" i="12"/>
  <c r="L99" i="12"/>
  <c r="M99" i="12"/>
  <c r="N99" i="12"/>
  <c r="O99" i="12"/>
  <c r="P99" i="12"/>
  <c r="Q99" i="12"/>
  <c r="R99" i="12"/>
  <c r="S99" i="12"/>
  <c r="T99" i="12"/>
  <c r="U99" i="12"/>
  <c r="V99" i="12"/>
  <c r="W99" i="12"/>
  <c r="X99" i="12"/>
  <c r="Y99" i="12"/>
  <c r="Z99" i="12"/>
  <c r="AA99" i="12"/>
  <c r="AB99" i="12"/>
  <c r="AC99" i="12"/>
  <c r="AD99" i="12"/>
  <c r="AE99" i="12"/>
  <c r="AF99" i="12"/>
  <c r="AG99" i="12"/>
  <c r="AH99" i="12"/>
  <c r="AI99" i="12"/>
  <c r="AJ99" i="12"/>
  <c r="AK99" i="12"/>
  <c r="AL99" i="12"/>
  <c r="AM99" i="12"/>
  <c r="AN99" i="12"/>
  <c r="AO99" i="12"/>
  <c r="AP99" i="12"/>
  <c r="AQ99" i="12"/>
  <c r="AR99" i="12"/>
  <c r="AS99" i="12"/>
  <c r="AT99" i="12"/>
  <c r="AU99" i="12"/>
  <c r="AV99" i="12"/>
  <c r="AW99" i="12"/>
  <c r="AX99" i="12"/>
  <c r="AY99" i="12"/>
  <c r="AZ99" i="12"/>
  <c r="BA99" i="12"/>
  <c r="A100" i="12"/>
  <c r="B100" i="12"/>
  <c r="C100" i="12"/>
  <c r="D100" i="12"/>
  <c r="E100" i="12"/>
  <c r="F100" i="12"/>
  <c r="G100" i="12"/>
  <c r="H100" i="12"/>
  <c r="I100" i="12"/>
  <c r="J100" i="12"/>
  <c r="K100" i="12"/>
  <c r="L100" i="12"/>
  <c r="M100" i="12"/>
  <c r="N100" i="12"/>
  <c r="O100" i="12"/>
  <c r="P100" i="12"/>
  <c r="Q100" i="12"/>
  <c r="R100" i="12"/>
  <c r="S100" i="12"/>
  <c r="T100" i="12"/>
  <c r="U100" i="12"/>
  <c r="V100" i="12"/>
  <c r="W100" i="12"/>
  <c r="X100" i="12"/>
  <c r="Y100" i="12"/>
  <c r="Z100" i="12"/>
  <c r="AA100" i="12"/>
  <c r="AB100" i="12"/>
  <c r="AC100" i="12"/>
  <c r="AD100" i="12"/>
  <c r="AE100" i="12"/>
  <c r="AF100" i="12"/>
  <c r="AG100" i="12"/>
  <c r="AH100" i="12"/>
  <c r="AI100" i="12"/>
  <c r="AJ100" i="12"/>
  <c r="AK100" i="12"/>
  <c r="AL100" i="12"/>
  <c r="AM100" i="12"/>
  <c r="AN100" i="12"/>
  <c r="AO100" i="12"/>
  <c r="AP100" i="12"/>
  <c r="AQ100" i="12"/>
  <c r="AR100" i="12"/>
  <c r="AS100" i="12"/>
  <c r="AT100" i="12"/>
  <c r="AU100" i="12"/>
  <c r="AV100" i="12"/>
  <c r="AW100" i="12"/>
  <c r="AX100" i="12"/>
  <c r="AY100" i="12"/>
  <c r="AZ100" i="12"/>
  <c r="BA100" i="12"/>
  <c r="A101" i="12"/>
  <c r="B101" i="12"/>
  <c r="C101" i="12"/>
  <c r="D101" i="12"/>
  <c r="E101" i="12"/>
  <c r="F101" i="12"/>
  <c r="G101" i="12"/>
  <c r="H101" i="12"/>
  <c r="I101" i="12"/>
  <c r="J101" i="12"/>
  <c r="K101" i="12"/>
  <c r="L101" i="12"/>
  <c r="M101" i="12"/>
  <c r="N101" i="12"/>
  <c r="O101" i="12"/>
  <c r="P101" i="12"/>
  <c r="Q101" i="12"/>
  <c r="R101" i="12"/>
  <c r="S101" i="12"/>
  <c r="T101" i="12"/>
  <c r="U101" i="12"/>
  <c r="V101" i="12"/>
  <c r="W101" i="12"/>
  <c r="X101" i="12"/>
  <c r="Y101" i="12"/>
  <c r="Z101" i="12"/>
  <c r="AA101" i="12"/>
  <c r="AB101" i="12"/>
  <c r="AC101" i="12"/>
  <c r="AD101" i="12"/>
  <c r="AE101" i="12"/>
  <c r="AF101" i="12"/>
  <c r="AG101" i="12"/>
  <c r="AH101" i="12"/>
  <c r="AI101" i="12"/>
  <c r="AJ101" i="12"/>
  <c r="AK101" i="12"/>
  <c r="AL101" i="12"/>
  <c r="AM101" i="12"/>
  <c r="AN101" i="12"/>
  <c r="AO101" i="12"/>
  <c r="AP101" i="12"/>
  <c r="AQ101" i="12"/>
  <c r="AR101" i="12"/>
  <c r="AS101" i="12"/>
  <c r="AT101" i="12"/>
  <c r="AU101" i="12"/>
  <c r="AV101" i="12"/>
  <c r="AW101" i="12"/>
  <c r="AX101" i="12"/>
  <c r="AY101" i="12"/>
  <c r="AZ101" i="12"/>
  <c r="BA101" i="12"/>
  <c r="A102" i="12"/>
  <c r="B102" i="12"/>
  <c r="C102" i="12"/>
  <c r="D102" i="12"/>
  <c r="E102" i="12"/>
  <c r="F102" i="12"/>
  <c r="G102" i="12"/>
  <c r="H102" i="12"/>
  <c r="I102" i="12"/>
  <c r="J102" i="12"/>
  <c r="K102" i="12"/>
  <c r="L102" i="12"/>
  <c r="M102" i="12"/>
  <c r="N102" i="12"/>
  <c r="O102" i="12"/>
  <c r="P102" i="12"/>
  <c r="Q102" i="12"/>
  <c r="R102" i="12"/>
  <c r="S102" i="12"/>
  <c r="T102" i="12"/>
  <c r="U102" i="12"/>
  <c r="V102" i="12"/>
  <c r="W102" i="12"/>
  <c r="X102" i="12"/>
  <c r="Y102" i="12"/>
  <c r="Z102" i="12"/>
  <c r="AA102" i="12"/>
  <c r="AB102" i="12"/>
  <c r="AC102" i="12"/>
  <c r="AD102" i="12"/>
  <c r="AE102" i="12"/>
  <c r="AF102" i="12"/>
  <c r="AG102" i="12"/>
  <c r="AH102" i="12"/>
  <c r="AI102" i="12"/>
  <c r="AJ102" i="12"/>
  <c r="AK102" i="12"/>
  <c r="AL102" i="12"/>
  <c r="AM102" i="12"/>
  <c r="AN102" i="12"/>
  <c r="AO102" i="12"/>
  <c r="AP102" i="12"/>
  <c r="AQ102" i="12"/>
  <c r="AR102" i="12"/>
  <c r="AS102" i="12"/>
  <c r="AT102" i="12"/>
  <c r="AU102" i="12"/>
  <c r="AV102" i="12"/>
  <c r="AW102" i="12"/>
  <c r="AX102" i="12"/>
  <c r="AY102" i="12"/>
  <c r="AZ102" i="12"/>
  <c r="BA102" i="12"/>
  <c r="A103" i="12"/>
  <c r="B103" i="12"/>
  <c r="C103" i="12"/>
  <c r="D103" i="12"/>
  <c r="E103" i="12"/>
  <c r="F103" i="12"/>
  <c r="G103" i="12"/>
  <c r="H103" i="12"/>
  <c r="I103" i="12"/>
  <c r="J103" i="12"/>
  <c r="K103" i="12"/>
  <c r="L103" i="12"/>
  <c r="M103" i="12"/>
  <c r="N103" i="12"/>
  <c r="O103" i="12"/>
  <c r="P103" i="12"/>
  <c r="Q103" i="12"/>
  <c r="R103" i="12"/>
  <c r="S103" i="12"/>
  <c r="T103" i="12"/>
  <c r="U103" i="12"/>
  <c r="V103" i="12"/>
  <c r="W103" i="12"/>
  <c r="X103" i="12"/>
  <c r="Y103" i="12"/>
  <c r="Z103" i="12"/>
  <c r="AA103" i="12"/>
  <c r="AB103" i="12"/>
  <c r="AC103" i="12"/>
  <c r="AD103" i="12"/>
  <c r="AE103" i="12"/>
  <c r="AF103" i="12"/>
  <c r="AG103" i="12"/>
  <c r="AH103" i="12"/>
  <c r="AI103" i="12"/>
  <c r="AJ103" i="12"/>
  <c r="AK103" i="12"/>
  <c r="AL103" i="12"/>
  <c r="AM103" i="12"/>
  <c r="AN103" i="12"/>
  <c r="AO103" i="12"/>
  <c r="AP103" i="12"/>
  <c r="AQ103" i="12"/>
  <c r="AR103" i="12"/>
  <c r="AS103" i="12"/>
  <c r="AT103" i="12"/>
  <c r="AU103" i="12"/>
  <c r="AV103" i="12"/>
  <c r="AW103" i="12"/>
  <c r="AX103" i="12"/>
  <c r="AY103" i="12"/>
  <c r="AZ103" i="12"/>
  <c r="BA103" i="12"/>
  <c r="A104" i="12"/>
  <c r="B104" i="12"/>
  <c r="C104" i="12"/>
  <c r="D104" i="12"/>
  <c r="E104" i="12"/>
  <c r="F104" i="12"/>
  <c r="G104" i="12"/>
  <c r="H104" i="12"/>
  <c r="I104" i="12"/>
  <c r="J104" i="12"/>
  <c r="K104" i="12"/>
  <c r="L104" i="12"/>
  <c r="M104" i="12"/>
  <c r="N104" i="12"/>
  <c r="O104" i="12"/>
  <c r="P104" i="12"/>
  <c r="Q104" i="12"/>
  <c r="R104" i="12"/>
  <c r="S104" i="12"/>
  <c r="T104" i="12"/>
  <c r="U104" i="12"/>
  <c r="V104" i="12"/>
  <c r="W104" i="12"/>
  <c r="X104" i="12"/>
  <c r="Y104" i="12"/>
  <c r="Z104" i="12"/>
  <c r="AA104" i="12"/>
  <c r="AB104" i="12"/>
  <c r="AC104" i="12"/>
  <c r="AD104" i="12"/>
  <c r="AE104" i="12"/>
  <c r="AF104" i="12"/>
  <c r="AG104" i="12"/>
  <c r="AH104" i="12"/>
  <c r="AI104" i="12"/>
  <c r="AJ104" i="12"/>
  <c r="AK104" i="12"/>
  <c r="AL104" i="12"/>
  <c r="AM104" i="12"/>
  <c r="AN104" i="12"/>
  <c r="AO104" i="12"/>
  <c r="AP104" i="12"/>
  <c r="AQ104" i="12"/>
  <c r="AR104" i="12"/>
  <c r="AS104" i="12"/>
  <c r="AT104" i="12"/>
  <c r="AU104" i="12"/>
  <c r="AV104" i="12"/>
  <c r="AW104" i="12"/>
  <c r="AX104" i="12"/>
  <c r="AY104" i="12"/>
  <c r="AZ104" i="12"/>
  <c r="BA104" i="12"/>
  <c r="A105" i="12"/>
  <c r="B105" i="12"/>
  <c r="C105" i="12"/>
  <c r="D105" i="12"/>
  <c r="E105" i="12"/>
  <c r="F105" i="12"/>
  <c r="G105" i="12"/>
  <c r="H105" i="12"/>
  <c r="I105" i="12"/>
  <c r="J105" i="12"/>
  <c r="K105" i="12"/>
  <c r="L105" i="12"/>
  <c r="M105" i="12"/>
  <c r="N105" i="12"/>
  <c r="O105" i="12"/>
  <c r="P105" i="12"/>
  <c r="Q105" i="12"/>
  <c r="R105" i="12"/>
  <c r="S105" i="12"/>
  <c r="T105" i="12"/>
  <c r="U105" i="12"/>
  <c r="V105" i="12"/>
  <c r="W105" i="12"/>
  <c r="X105" i="12"/>
  <c r="Y105" i="12"/>
  <c r="Z105" i="12"/>
  <c r="AA105" i="12"/>
  <c r="AB105" i="12"/>
  <c r="AC105" i="12"/>
  <c r="AD105" i="12"/>
  <c r="AE105" i="12"/>
  <c r="AF105" i="12"/>
  <c r="AG105" i="12"/>
  <c r="AH105" i="12"/>
  <c r="AI105" i="12"/>
  <c r="AJ105" i="12"/>
  <c r="AK105" i="12"/>
  <c r="AL105" i="12"/>
  <c r="AM105" i="12"/>
  <c r="AN105" i="12"/>
  <c r="AO105" i="12"/>
  <c r="AP105" i="12"/>
  <c r="AQ105" i="12"/>
  <c r="AR105" i="12"/>
  <c r="AS105" i="12"/>
  <c r="AT105" i="12"/>
  <c r="AU105" i="12"/>
  <c r="AV105" i="12"/>
  <c r="AW105" i="12"/>
  <c r="AX105" i="12"/>
  <c r="AY105" i="12"/>
  <c r="AZ105" i="12"/>
  <c r="BA105" i="12"/>
  <c r="A106" i="12"/>
  <c r="B106" i="12"/>
  <c r="C106" i="12"/>
  <c r="D106" i="12"/>
  <c r="E106" i="12"/>
  <c r="F106" i="12"/>
  <c r="G106" i="12"/>
  <c r="H106" i="12"/>
  <c r="I106" i="12"/>
  <c r="J106" i="12"/>
  <c r="K106" i="12"/>
  <c r="L106" i="12"/>
  <c r="M106" i="12"/>
  <c r="N106" i="12"/>
  <c r="O106" i="12"/>
  <c r="P106" i="12"/>
  <c r="Q106" i="12"/>
  <c r="R106" i="12"/>
  <c r="S106" i="12"/>
  <c r="T106" i="12"/>
  <c r="U106" i="12"/>
  <c r="V106" i="12"/>
  <c r="W106" i="12"/>
  <c r="X106" i="12"/>
  <c r="Y106" i="12"/>
  <c r="Z106" i="12"/>
  <c r="AA106" i="12"/>
  <c r="AB106" i="12"/>
  <c r="AC106" i="12"/>
  <c r="AD106" i="12"/>
  <c r="AE106" i="12"/>
  <c r="AF106" i="12"/>
  <c r="AG106" i="12"/>
  <c r="AH106" i="12"/>
  <c r="AI106" i="12"/>
  <c r="AJ106" i="12"/>
  <c r="AK106" i="12"/>
  <c r="AL106" i="12"/>
  <c r="AM106" i="12"/>
  <c r="AN106" i="12"/>
  <c r="AO106" i="12"/>
  <c r="AP106" i="12"/>
  <c r="AQ106" i="12"/>
  <c r="AR106" i="12"/>
  <c r="AS106" i="12"/>
  <c r="AT106" i="12"/>
  <c r="AU106" i="12"/>
  <c r="AV106" i="12"/>
  <c r="AW106" i="12"/>
  <c r="AX106" i="12"/>
  <c r="AY106" i="12"/>
  <c r="AZ106" i="12"/>
  <c r="BA106" i="12"/>
  <c r="A107" i="12"/>
  <c r="B107" i="12"/>
  <c r="C107" i="12"/>
  <c r="D107" i="12"/>
  <c r="E107" i="12"/>
  <c r="F107" i="12"/>
  <c r="G107" i="12"/>
  <c r="H107" i="12"/>
  <c r="I107" i="12"/>
  <c r="J107" i="12"/>
  <c r="K107" i="12"/>
  <c r="L107" i="12"/>
  <c r="M107" i="12"/>
  <c r="N107" i="12"/>
  <c r="O107" i="12"/>
  <c r="P107" i="12"/>
  <c r="Q107" i="12"/>
  <c r="R107" i="12"/>
  <c r="S107" i="12"/>
  <c r="T107" i="12"/>
  <c r="U107" i="12"/>
  <c r="V107" i="12"/>
  <c r="W107" i="12"/>
  <c r="X107" i="12"/>
  <c r="Y107" i="12"/>
  <c r="Z107" i="12"/>
  <c r="AA107" i="12"/>
  <c r="AB107" i="12"/>
  <c r="AC107" i="12"/>
  <c r="AD107" i="12"/>
  <c r="AE107" i="12"/>
  <c r="AF107" i="12"/>
  <c r="AG107" i="12"/>
  <c r="AH107" i="12"/>
  <c r="AI107" i="12"/>
  <c r="AJ107" i="12"/>
  <c r="AK107" i="12"/>
  <c r="AL107" i="12"/>
  <c r="AM107" i="12"/>
  <c r="AN107" i="12"/>
  <c r="AO107" i="12"/>
  <c r="AP107" i="12"/>
  <c r="AQ107" i="12"/>
  <c r="AR107" i="12"/>
  <c r="AS107" i="12"/>
  <c r="AT107" i="12"/>
  <c r="AU107" i="12"/>
  <c r="AV107" i="12"/>
  <c r="AW107" i="12"/>
  <c r="AX107" i="12"/>
  <c r="AY107" i="12"/>
  <c r="AZ107" i="12"/>
  <c r="BA107" i="12"/>
  <c r="A108" i="12"/>
  <c r="B108" i="12"/>
  <c r="C108" i="12"/>
  <c r="D108" i="12"/>
  <c r="E108" i="12"/>
  <c r="F108" i="12"/>
  <c r="G108" i="12"/>
  <c r="H108" i="12"/>
  <c r="I108" i="12"/>
  <c r="J108" i="12"/>
  <c r="K108" i="12"/>
  <c r="L108" i="12"/>
  <c r="M108" i="12"/>
  <c r="N108" i="12"/>
  <c r="O108" i="12"/>
  <c r="P108" i="12"/>
  <c r="Q108" i="12"/>
  <c r="R108" i="12"/>
  <c r="S108" i="12"/>
  <c r="T108" i="12"/>
  <c r="U108" i="12"/>
  <c r="V108" i="12"/>
  <c r="W108" i="12"/>
  <c r="X108" i="12"/>
  <c r="Y108" i="12"/>
  <c r="Z108" i="12"/>
  <c r="AA108" i="12"/>
  <c r="AB108" i="12"/>
  <c r="AC108" i="12"/>
  <c r="AD108" i="12"/>
  <c r="AE108" i="12"/>
  <c r="AF108" i="12"/>
  <c r="AG108" i="12"/>
  <c r="AH108" i="12"/>
  <c r="AI108" i="12"/>
  <c r="AJ108" i="12"/>
  <c r="AK108" i="12"/>
  <c r="AL108" i="12"/>
  <c r="AM108" i="12"/>
  <c r="AN108" i="12"/>
  <c r="AO108" i="12"/>
  <c r="AP108" i="12"/>
  <c r="AQ108" i="12"/>
  <c r="AR108" i="12"/>
  <c r="AS108" i="12"/>
  <c r="AT108" i="12"/>
  <c r="AU108" i="12"/>
  <c r="AV108" i="12"/>
  <c r="AW108" i="12"/>
  <c r="AX108" i="12"/>
  <c r="AY108" i="12"/>
  <c r="AZ108" i="12"/>
  <c r="BA108" i="12"/>
  <c r="A109" i="12"/>
  <c r="B109" i="12"/>
  <c r="C109" i="12"/>
  <c r="D109" i="12"/>
  <c r="E109" i="12"/>
  <c r="F109" i="12"/>
  <c r="G109" i="12"/>
  <c r="H109" i="12"/>
  <c r="I109" i="12"/>
  <c r="J109" i="12"/>
  <c r="K109" i="12"/>
  <c r="L109" i="12"/>
  <c r="M109" i="12"/>
  <c r="N109" i="12"/>
  <c r="O109" i="12"/>
  <c r="P109" i="12"/>
  <c r="Q109" i="12"/>
  <c r="R109" i="12"/>
  <c r="S109" i="12"/>
  <c r="T109" i="12"/>
  <c r="U109" i="12"/>
  <c r="V109" i="12"/>
  <c r="W109" i="12"/>
  <c r="X109" i="12"/>
  <c r="Y109" i="12"/>
  <c r="Z109" i="12"/>
  <c r="AA109" i="12"/>
  <c r="AB109" i="12"/>
  <c r="AC109" i="12"/>
  <c r="AD109" i="12"/>
  <c r="AE109" i="12"/>
  <c r="AF109" i="12"/>
  <c r="AG109" i="12"/>
  <c r="AH109" i="12"/>
  <c r="AI109" i="12"/>
  <c r="AJ109" i="12"/>
  <c r="AK109" i="12"/>
  <c r="AL109" i="12"/>
  <c r="AM109" i="12"/>
  <c r="AN109" i="12"/>
  <c r="AO109" i="12"/>
  <c r="AP109" i="12"/>
  <c r="AQ109" i="12"/>
  <c r="AR109" i="12"/>
  <c r="AS109" i="12"/>
  <c r="AT109" i="12"/>
  <c r="AU109" i="12"/>
  <c r="AV109" i="12"/>
  <c r="AW109" i="12"/>
  <c r="AX109" i="12"/>
  <c r="AY109" i="12"/>
  <c r="AZ109" i="12"/>
  <c r="BA109" i="12"/>
  <c r="A110" i="12"/>
  <c r="B110" i="12"/>
  <c r="C110" i="12"/>
  <c r="D110" i="12"/>
  <c r="E110" i="12"/>
  <c r="F110" i="12"/>
  <c r="G110" i="12"/>
  <c r="H110" i="12"/>
  <c r="I110" i="12"/>
  <c r="J110" i="12"/>
  <c r="K110" i="12"/>
  <c r="L110" i="12"/>
  <c r="M110" i="12"/>
  <c r="N110" i="12"/>
  <c r="O110" i="12"/>
  <c r="P110" i="12"/>
  <c r="Q110" i="12"/>
  <c r="R110" i="12"/>
  <c r="S110" i="12"/>
  <c r="T110" i="12"/>
  <c r="U110" i="12"/>
  <c r="V110" i="12"/>
  <c r="W110" i="12"/>
  <c r="X110" i="12"/>
  <c r="Y110" i="12"/>
  <c r="Z110" i="12"/>
  <c r="AA110" i="12"/>
  <c r="AB110" i="12"/>
  <c r="AC110" i="12"/>
  <c r="AD110" i="12"/>
  <c r="AE110" i="12"/>
  <c r="AF110" i="12"/>
  <c r="AG110" i="12"/>
  <c r="AH110" i="12"/>
  <c r="AI110" i="12"/>
  <c r="AJ110" i="12"/>
  <c r="AK110" i="12"/>
  <c r="AL110" i="12"/>
  <c r="AM110" i="12"/>
  <c r="AN110" i="12"/>
  <c r="AO110" i="12"/>
  <c r="AP110" i="12"/>
  <c r="AQ110" i="12"/>
  <c r="AR110" i="12"/>
  <c r="AS110" i="12"/>
  <c r="AT110" i="12"/>
  <c r="AU110" i="12"/>
  <c r="AV110" i="12"/>
  <c r="AW110" i="12"/>
  <c r="AX110" i="12"/>
  <c r="AY110" i="12"/>
  <c r="AZ110" i="12"/>
  <c r="BA110" i="12"/>
  <c r="A111" i="12"/>
  <c r="B111" i="12"/>
  <c r="C111" i="12"/>
  <c r="D111" i="12"/>
  <c r="E111" i="12"/>
  <c r="F111" i="12"/>
  <c r="G111" i="12"/>
  <c r="H111" i="12"/>
  <c r="I111" i="12"/>
  <c r="J111" i="12"/>
  <c r="K111" i="12"/>
  <c r="L111" i="12"/>
  <c r="M111" i="12"/>
  <c r="N111" i="12"/>
  <c r="O111" i="12"/>
  <c r="P111" i="12"/>
  <c r="Q111" i="12"/>
  <c r="R111" i="12"/>
  <c r="S111" i="12"/>
  <c r="T111" i="12"/>
  <c r="U111" i="12"/>
  <c r="V111" i="12"/>
  <c r="W111" i="12"/>
  <c r="X111" i="12"/>
  <c r="Y111" i="12"/>
  <c r="Z111" i="12"/>
  <c r="AA111" i="12"/>
  <c r="AB111" i="12"/>
  <c r="AC111" i="12"/>
  <c r="AD111" i="12"/>
  <c r="AE111" i="12"/>
  <c r="AF111" i="12"/>
  <c r="AG111" i="12"/>
  <c r="AH111" i="12"/>
  <c r="AI111" i="12"/>
  <c r="AJ111" i="12"/>
  <c r="AK111" i="12"/>
  <c r="AL111" i="12"/>
  <c r="AM111" i="12"/>
  <c r="AN111" i="12"/>
  <c r="AO111" i="12"/>
  <c r="AP111" i="12"/>
  <c r="AQ111" i="12"/>
  <c r="AR111" i="12"/>
  <c r="AS111" i="12"/>
  <c r="AT111" i="12"/>
  <c r="AU111" i="12"/>
  <c r="AV111" i="12"/>
  <c r="AW111" i="12"/>
  <c r="AX111" i="12"/>
  <c r="AY111" i="12"/>
  <c r="AZ111" i="12"/>
  <c r="BA111" i="12"/>
  <c r="A112" i="12"/>
  <c r="B112" i="12"/>
  <c r="C112" i="12"/>
  <c r="D112" i="12"/>
  <c r="E112" i="12"/>
  <c r="F112" i="12"/>
  <c r="G112" i="12"/>
  <c r="H112" i="12"/>
  <c r="I112" i="12"/>
  <c r="J112" i="12"/>
  <c r="K112" i="12"/>
  <c r="L112" i="12"/>
  <c r="M112" i="12"/>
  <c r="N112" i="12"/>
  <c r="O112" i="12"/>
  <c r="P112" i="12"/>
  <c r="Q112" i="12"/>
  <c r="R112" i="12"/>
  <c r="S112" i="12"/>
  <c r="T112" i="12"/>
  <c r="U112" i="12"/>
  <c r="V112" i="12"/>
  <c r="W112" i="12"/>
  <c r="X112" i="12"/>
  <c r="Y112" i="12"/>
  <c r="Z112" i="12"/>
  <c r="AA112" i="12"/>
  <c r="AB112" i="12"/>
  <c r="AC112" i="12"/>
  <c r="AD112" i="12"/>
  <c r="AE112" i="12"/>
  <c r="AF112" i="12"/>
  <c r="AG112" i="12"/>
  <c r="AH112" i="12"/>
  <c r="AI112" i="12"/>
  <c r="AJ112" i="12"/>
  <c r="AK112" i="12"/>
  <c r="AL112" i="12"/>
  <c r="AM112" i="12"/>
  <c r="AN112" i="12"/>
  <c r="AO112" i="12"/>
  <c r="AP112" i="12"/>
  <c r="AQ112" i="12"/>
  <c r="AR112" i="12"/>
  <c r="AS112" i="12"/>
  <c r="AT112" i="12"/>
  <c r="AU112" i="12"/>
  <c r="AV112" i="12"/>
  <c r="AW112" i="12"/>
  <c r="AX112" i="12"/>
  <c r="AY112" i="12"/>
  <c r="AZ112" i="12"/>
  <c r="BA112" i="12"/>
  <c r="A113" i="12"/>
  <c r="B113" i="12"/>
  <c r="C113" i="12"/>
  <c r="D113" i="12"/>
  <c r="E113" i="12"/>
  <c r="F113" i="12"/>
  <c r="G113" i="12"/>
  <c r="H113" i="12"/>
  <c r="I113" i="12"/>
  <c r="J113" i="12"/>
  <c r="K113" i="12"/>
  <c r="L113" i="12"/>
  <c r="M113" i="12"/>
  <c r="N113" i="12"/>
  <c r="O113" i="12"/>
  <c r="P113" i="12"/>
  <c r="Q113" i="12"/>
  <c r="R113" i="12"/>
  <c r="S113" i="12"/>
  <c r="T113" i="12"/>
  <c r="U113" i="12"/>
  <c r="V113" i="12"/>
  <c r="W113" i="12"/>
  <c r="X113" i="12"/>
  <c r="Y113" i="12"/>
  <c r="Z113" i="12"/>
  <c r="AA113" i="12"/>
  <c r="AB113" i="12"/>
  <c r="AC113" i="12"/>
  <c r="AD113" i="12"/>
  <c r="AE113" i="12"/>
  <c r="AF113" i="12"/>
  <c r="AG113" i="12"/>
  <c r="AH113" i="12"/>
  <c r="AI113" i="12"/>
  <c r="AJ113" i="12"/>
  <c r="AK113" i="12"/>
  <c r="AL113" i="12"/>
  <c r="AM113" i="12"/>
  <c r="AN113" i="12"/>
  <c r="AO113" i="12"/>
  <c r="AP113" i="12"/>
  <c r="AQ113" i="12"/>
  <c r="AR113" i="12"/>
  <c r="AS113" i="12"/>
  <c r="AT113" i="12"/>
  <c r="AU113" i="12"/>
  <c r="AV113" i="12"/>
  <c r="AW113" i="12"/>
  <c r="AX113" i="12"/>
  <c r="AY113" i="12"/>
  <c r="AZ113" i="12"/>
  <c r="BA113" i="12"/>
  <c r="A114" i="12"/>
  <c r="B114" i="12"/>
  <c r="C114" i="12"/>
  <c r="D114" i="12"/>
  <c r="E114" i="12"/>
  <c r="F114" i="12"/>
  <c r="G114" i="12"/>
  <c r="H114" i="12"/>
  <c r="I114" i="12"/>
  <c r="J114" i="12"/>
  <c r="K114" i="12"/>
  <c r="L114" i="12"/>
  <c r="M114" i="12"/>
  <c r="N114" i="12"/>
  <c r="O114" i="12"/>
  <c r="P114" i="12"/>
  <c r="Q114" i="12"/>
  <c r="R114" i="12"/>
  <c r="S114" i="12"/>
  <c r="T114" i="12"/>
  <c r="U114" i="12"/>
  <c r="V114" i="12"/>
  <c r="W114" i="12"/>
  <c r="X114" i="12"/>
  <c r="Y114" i="12"/>
  <c r="Z114" i="12"/>
  <c r="AA114" i="12"/>
  <c r="AB114" i="12"/>
  <c r="AC114" i="12"/>
  <c r="AD114" i="12"/>
  <c r="AE114" i="12"/>
  <c r="AF114" i="12"/>
  <c r="AG114" i="12"/>
  <c r="AH114" i="12"/>
  <c r="AI114" i="12"/>
  <c r="AJ114" i="12"/>
  <c r="AK114" i="12"/>
  <c r="AL114" i="12"/>
  <c r="AM114" i="12"/>
  <c r="AN114" i="12"/>
  <c r="AO114" i="12"/>
  <c r="AP114" i="12"/>
  <c r="AQ114" i="12"/>
  <c r="AR114" i="12"/>
  <c r="AS114" i="12"/>
  <c r="AT114" i="12"/>
  <c r="AU114" i="12"/>
  <c r="AV114" i="12"/>
  <c r="AW114" i="12"/>
  <c r="AX114" i="12"/>
  <c r="AY114" i="12"/>
  <c r="AZ114" i="12"/>
  <c r="BA114" i="12"/>
  <c r="A115" i="12"/>
  <c r="B115" i="12"/>
  <c r="C115" i="12"/>
  <c r="D115" i="12"/>
  <c r="E115" i="12"/>
  <c r="F115" i="12"/>
  <c r="G115" i="12"/>
  <c r="H115" i="12"/>
  <c r="I115" i="12"/>
  <c r="J115" i="12"/>
  <c r="K115" i="12"/>
  <c r="L115" i="12"/>
  <c r="M115" i="12"/>
  <c r="N115" i="12"/>
  <c r="O115" i="12"/>
  <c r="P115" i="12"/>
  <c r="Q115" i="12"/>
  <c r="R115" i="12"/>
  <c r="S115" i="12"/>
  <c r="T115" i="12"/>
  <c r="U115" i="12"/>
  <c r="V115" i="12"/>
  <c r="W115" i="12"/>
  <c r="X115" i="12"/>
  <c r="Y115" i="12"/>
  <c r="Z115" i="12"/>
  <c r="AA115" i="12"/>
  <c r="AB115" i="12"/>
  <c r="AC115" i="12"/>
  <c r="AD115" i="12"/>
  <c r="AE115" i="12"/>
  <c r="AF115" i="12"/>
  <c r="AG115" i="12"/>
  <c r="AH115" i="12"/>
  <c r="AI115" i="12"/>
  <c r="AJ115" i="12"/>
  <c r="AK115" i="12"/>
  <c r="AL115" i="12"/>
  <c r="AM115" i="12"/>
  <c r="AN115" i="12"/>
  <c r="AO115" i="12"/>
  <c r="AP115" i="12"/>
  <c r="AQ115" i="12"/>
  <c r="AR115" i="12"/>
  <c r="AS115" i="12"/>
  <c r="AT115" i="12"/>
  <c r="AU115" i="12"/>
  <c r="AV115" i="12"/>
  <c r="AW115" i="12"/>
  <c r="AX115" i="12"/>
  <c r="AY115" i="12"/>
  <c r="AZ115" i="12"/>
  <c r="BA115" i="12"/>
  <c r="A116" i="12"/>
  <c r="B116" i="12"/>
  <c r="C116" i="12"/>
  <c r="D116" i="12"/>
  <c r="E116" i="12"/>
  <c r="F116" i="12"/>
  <c r="G116" i="12"/>
  <c r="H116" i="12"/>
  <c r="I116" i="12"/>
  <c r="J116" i="12"/>
  <c r="K116" i="12"/>
  <c r="L116" i="12"/>
  <c r="M116" i="12"/>
  <c r="N116" i="12"/>
  <c r="O116" i="12"/>
  <c r="P116" i="12"/>
  <c r="Q116" i="12"/>
  <c r="R116" i="12"/>
  <c r="S116" i="12"/>
  <c r="T116" i="12"/>
  <c r="U116" i="12"/>
  <c r="V116" i="12"/>
  <c r="W116" i="12"/>
  <c r="X116" i="12"/>
  <c r="Y116" i="12"/>
  <c r="Z116" i="12"/>
  <c r="AA116" i="12"/>
  <c r="AB116" i="12"/>
  <c r="AC116" i="12"/>
  <c r="AD116" i="12"/>
  <c r="AE116" i="12"/>
  <c r="AF116" i="12"/>
  <c r="AG116" i="12"/>
  <c r="AH116" i="12"/>
  <c r="AI116" i="12"/>
  <c r="AJ116" i="12"/>
  <c r="AK116" i="12"/>
  <c r="AL116" i="12"/>
  <c r="AM116" i="12"/>
  <c r="AN116" i="12"/>
  <c r="AO116" i="12"/>
  <c r="AP116" i="12"/>
  <c r="AQ116" i="12"/>
  <c r="AR116" i="12"/>
  <c r="AS116" i="12"/>
  <c r="AT116" i="12"/>
  <c r="AU116" i="12"/>
  <c r="AV116" i="12"/>
  <c r="AW116" i="12"/>
  <c r="AX116" i="12"/>
  <c r="AY116" i="12"/>
  <c r="AZ116" i="12"/>
  <c r="BA116" i="12"/>
  <c r="A117" i="12"/>
  <c r="B117" i="12"/>
  <c r="C117" i="12"/>
  <c r="D117" i="12"/>
  <c r="E117" i="12"/>
  <c r="F117" i="12"/>
  <c r="G117" i="12"/>
  <c r="H117" i="12"/>
  <c r="I117" i="12"/>
  <c r="J117" i="12"/>
  <c r="K117" i="12"/>
  <c r="L117" i="12"/>
  <c r="M117" i="12"/>
  <c r="N117" i="12"/>
  <c r="O117" i="12"/>
  <c r="P117" i="12"/>
  <c r="Q117" i="12"/>
  <c r="R117" i="12"/>
  <c r="S117" i="12"/>
  <c r="T117" i="12"/>
  <c r="U117" i="12"/>
  <c r="V117" i="12"/>
  <c r="W117" i="12"/>
  <c r="X117" i="12"/>
  <c r="Y117" i="12"/>
  <c r="Z117" i="12"/>
  <c r="AA117" i="12"/>
  <c r="AB117" i="12"/>
  <c r="AC117" i="12"/>
  <c r="AD117" i="12"/>
  <c r="AE117" i="12"/>
  <c r="AF117" i="12"/>
  <c r="AG117" i="12"/>
  <c r="AH117" i="12"/>
  <c r="AI117" i="12"/>
  <c r="AJ117" i="12"/>
  <c r="AK117" i="12"/>
  <c r="AL117" i="12"/>
  <c r="AM117" i="12"/>
  <c r="AN117" i="12"/>
  <c r="AO117" i="12"/>
  <c r="AP117" i="12"/>
  <c r="AQ117" i="12"/>
  <c r="AR117" i="12"/>
  <c r="AS117" i="12"/>
  <c r="AT117" i="12"/>
  <c r="AU117" i="12"/>
  <c r="AV117" i="12"/>
  <c r="AW117" i="12"/>
  <c r="AX117" i="12"/>
  <c r="AY117" i="12"/>
  <c r="AZ117" i="12"/>
  <c r="BA117" i="12"/>
  <c r="A118" i="12"/>
  <c r="B118" i="12"/>
  <c r="C118" i="12"/>
  <c r="D118" i="12"/>
  <c r="E118" i="12"/>
  <c r="F118" i="12"/>
  <c r="G118" i="12"/>
  <c r="H118" i="12"/>
  <c r="I118" i="12"/>
  <c r="J118" i="12"/>
  <c r="K118" i="12"/>
  <c r="L118" i="12"/>
  <c r="M118" i="12"/>
  <c r="N118" i="12"/>
  <c r="O118" i="12"/>
  <c r="P118" i="12"/>
  <c r="Q118" i="12"/>
  <c r="R118" i="12"/>
  <c r="S118" i="12"/>
  <c r="T118" i="12"/>
  <c r="U118" i="12"/>
  <c r="V118" i="12"/>
  <c r="W118" i="12"/>
  <c r="X118" i="12"/>
  <c r="Y118" i="12"/>
  <c r="Z118" i="12"/>
  <c r="AA118" i="12"/>
  <c r="AB118" i="12"/>
  <c r="AC118" i="12"/>
  <c r="AD118" i="12"/>
  <c r="AE118" i="12"/>
  <c r="AF118" i="12"/>
  <c r="AG118" i="12"/>
  <c r="AH118" i="12"/>
  <c r="AI118" i="12"/>
  <c r="AJ118" i="12"/>
  <c r="AK118" i="12"/>
  <c r="AL118" i="12"/>
  <c r="AM118" i="12"/>
  <c r="AN118" i="12"/>
  <c r="AO118" i="12"/>
  <c r="AP118" i="12"/>
  <c r="AQ118" i="12"/>
  <c r="AR118" i="12"/>
  <c r="AS118" i="12"/>
  <c r="AT118" i="12"/>
  <c r="AU118" i="12"/>
  <c r="AV118" i="12"/>
  <c r="AW118" i="12"/>
  <c r="AX118" i="12"/>
  <c r="AY118" i="12"/>
  <c r="AZ118" i="12"/>
  <c r="BA118" i="12"/>
  <c r="A119" i="12"/>
  <c r="B119" i="12"/>
  <c r="C119" i="12"/>
  <c r="D119" i="12"/>
  <c r="E119" i="12"/>
  <c r="F119" i="12"/>
  <c r="G119" i="12"/>
  <c r="H119" i="12"/>
  <c r="I119" i="12"/>
  <c r="J119" i="12"/>
  <c r="K119" i="12"/>
  <c r="L119" i="12"/>
  <c r="M119" i="12"/>
  <c r="N119" i="12"/>
  <c r="O119" i="12"/>
  <c r="P119" i="12"/>
  <c r="Q119" i="12"/>
  <c r="R119" i="12"/>
  <c r="S119" i="12"/>
  <c r="T119" i="12"/>
  <c r="U119" i="12"/>
  <c r="V119" i="12"/>
  <c r="W119" i="12"/>
  <c r="X119" i="12"/>
  <c r="Y119" i="12"/>
  <c r="Z119" i="12"/>
  <c r="AA119" i="12"/>
  <c r="AB119" i="12"/>
  <c r="AC119" i="12"/>
  <c r="AD119" i="12"/>
  <c r="AE119" i="12"/>
  <c r="AF119" i="12"/>
  <c r="AG119" i="12"/>
  <c r="AH119" i="12"/>
  <c r="AI119" i="12"/>
  <c r="AJ119" i="12"/>
  <c r="AK119" i="12"/>
  <c r="AL119" i="12"/>
  <c r="AM119" i="12"/>
  <c r="AN119" i="12"/>
  <c r="AO119" i="12"/>
  <c r="AP119" i="12"/>
  <c r="AQ119" i="12"/>
  <c r="AR119" i="12"/>
  <c r="AS119" i="12"/>
  <c r="AT119" i="12"/>
  <c r="AU119" i="12"/>
  <c r="AV119" i="12"/>
  <c r="AW119" i="12"/>
  <c r="AX119" i="12"/>
  <c r="AY119" i="12"/>
  <c r="AZ119" i="12"/>
  <c r="BA119" i="12"/>
  <c r="A120" i="12"/>
  <c r="B120" i="12"/>
  <c r="C120" i="12"/>
  <c r="D120" i="12"/>
  <c r="E120" i="12"/>
  <c r="F120" i="12"/>
  <c r="G120" i="12"/>
  <c r="H120" i="12"/>
  <c r="I120" i="12"/>
  <c r="J120" i="12"/>
  <c r="K120" i="12"/>
  <c r="L120" i="12"/>
  <c r="M120" i="12"/>
  <c r="N120" i="12"/>
  <c r="O120" i="12"/>
  <c r="P120" i="12"/>
  <c r="Q120" i="12"/>
  <c r="R120" i="12"/>
  <c r="S120" i="12"/>
  <c r="T120" i="12"/>
  <c r="U120" i="12"/>
  <c r="V120" i="12"/>
  <c r="W120" i="12"/>
  <c r="X120" i="12"/>
  <c r="Y120" i="12"/>
  <c r="Z120" i="12"/>
  <c r="AA120" i="12"/>
  <c r="AB120" i="12"/>
  <c r="AC120" i="12"/>
  <c r="AD120" i="12"/>
  <c r="AE120" i="12"/>
  <c r="AF120" i="12"/>
  <c r="AG120" i="12"/>
  <c r="AH120" i="12"/>
  <c r="AI120" i="12"/>
  <c r="AJ120" i="12"/>
  <c r="AK120" i="12"/>
  <c r="AL120" i="12"/>
  <c r="AM120" i="12"/>
  <c r="AN120" i="12"/>
  <c r="AO120" i="12"/>
  <c r="AP120" i="12"/>
  <c r="AQ120" i="12"/>
  <c r="AR120" i="12"/>
  <c r="AS120" i="12"/>
  <c r="AT120" i="12"/>
  <c r="AU120" i="12"/>
  <c r="AV120" i="12"/>
  <c r="AW120" i="12"/>
  <c r="AX120" i="12"/>
  <c r="AY120" i="12"/>
  <c r="AZ120" i="12"/>
  <c r="BA120" i="12"/>
  <c r="A121" i="12"/>
  <c r="B121" i="12"/>
  <c r="C121" i="12"/>
  <c r="D121" i="12"/>
  <c r="E121" i="12"/>
  <c r="F121" i="12"/>
  <c r="G121" i="12"/>
  <c r="H121" i="12"/>
  <c r="I121" i="12"/>
  <c r="J121" i="12"/>
  <c r="K121" i="12"/>
  <c r="L121" i="12"/>
  <c r="M121" i="12"/>
  <c r="N121" i="12"/>
  <c r="O121" i="12"/>
  <c r="P121" i="12"/>
  <c r="Q121" i="12"/>
  <c r="R121" i="12"/>
  <c r="S121" i="12"/>
  <c r="T121" i="12"/>
  <c r="U121" i="12"/>
  <c r="V121" i="12"/>
  <c r="W121" i="12"/>
  <c r="X121" i="12"/>
  <c r="Y121" i="12"/>
  <c r="Z121" i="12"/>
  <c r="AA121" i="12"/>
  <c r="AB121" i="12"/>
  <c r="AC121" i="12"/>
  <c r="AD121" i="12"/>
  <c r="AE121" i="12"/>
  <c r="AF121" i="12"/>
  <c r="AG121" i="12"/>
  <c r="AH121" i="12"/>
  <c r="AI121" i="12"/>
  <c r="AJ121" i="12"/>
  <c r="AK121" i="12"/>
  <c r="AL121" i="12"/>
  <c r="AM121" i="12"/>
  <c r="AN121" i="12"/>
  <c r="AO121" i="12"/>
  <c r="AP121" i="12"/>
  <c r="AQ121" i="12"/>
  <c r="AR121" i="12"/>
  <c r="AS121" i="12"/>
  <c r="AT121" i="12"/>
  <c r="AU121" i="12"/>
  <c r="AV121" i="12"/>
  <c r="AW121" i="12"/>
  <c r="AX121" i="12"/>
  <c r="AY121" i="12"/>
  <c r="AZ121" i="12"/>
  <c r="BA121" i="12"/>
  <c r="A122" i="12"/>
  <c r="B122" i="12"/>
  <c r="C122" i="12"/>
  <c r="D122" i="12"/>
  <c r="E122" i="12"/>
  <c r="F122" i="12"/>
  <c r="G122" i="12"/>
  <c r="H122" i="12"/>
  <c r="I122" i="12"/>
  <c r="J122" i="12"/>
  <c r="K122" i="12"/>
  <c r="L122" i="12"/>
  <c r="M122" i="12"/>
  <c r="N122" i="12"/>
  <c r="O122" i="12"/>
  <c r="P122" i="12"/>
  <c r="Q122" i="12"/>
  <c r="R122" i="12"/>
  <c r="S122" i="12"/>
  <c r="T122" i="12"/>
  <c r="U122" i="12"/>
  <c r="V122" i="12"/>
  <c r="W122" i="12"/>
  <c r="X122" i="12"/>
  <c r="Y122" i="12"/>
  <c r="Z122" i="12"/>
  <c r="AA122" i="12"/>
  <c r="AB122" i="12"/>
  <c r="AC122" i="12"/>
  <c r="AD122" i="12"/>
  <c r="AE122" i="12"/>
  <c r="AF122" i="12"/>
  <c r="AG122" i="12"/>
  <c r="AH122" i="12"/>
  <c r="AI122" i="12"/>
  <c r="AJ122" i="12"/>
  <c r="AK122" i="12"/>
  <c r="AL122" i="12"/>
  <c r="AM122" i="12"/>
  <c r="AN122" i="12"/>
  <c r="AO122" i="12"/>
  <c r="AP122" i="12"/>
  <c r="AQ122" i="12"/>
  <c r="AR122" i="12"/>
  <c r="AS122" i="12"/>
  <c r="AT122" i="12"/>
  <c r="AU122" i="12"/>
  <c r="AV122" i="12"/>
  <c r="AW122" i="12"/>
  <c r="AX122" i="12"/>
  <c r="AY122" i="12"/>
  <c r="AZ122" i="12"/>
  <c r="BA122" i="12"/>
  <c r="A123" i="12"/>
  <c r="B123" i="12"/>
  <c r="C123" i="12"/>
  <c r="D123" i="12"/>
  <c r="E123" i="12"/>
  <c r="F123" i="12"/>
  <c r="G123" i="12"/>
  <c r="H123" i="12"/>
  <c r="I123" i="12"/>
  <c r="J123" i="12"/>
  <c r="K123" i="12"/>
  <c r="L123" i="12"/>
  <c r="M123" i="12"/>
  <c r="N123" i="12"/>
  <c r="O123" i="12"/>
  <c r="P123" i="12"/>
  <c r="Q123" i="12"/>
  <c r="R123" i="12"/>
  <c r="S123" i="12"/>
  <c r="T123" i="12"/>
  <c r="U123" i="12"/>
  <c r="V123" i="12"/>
  <c r="W123" i="12"/>
  <c r="X123" i="12"/>
  <c r="Y123" i="12"/>
  <c r="Z123" i="12"/>
  <c r="AA123" i="12"/>
  <c r="AB123" i="12"/>
  <c r="AC123" i="12"/>
  <c r="AD123" i="12"/>
  <c r="AE123" i="12"/>
  <c r="AF123" i="12"/>
  <c r="AG123" i="12"/>
  <c r="AH123" i="12"/>
  <c r="AI123" i="12"/>
  <c r="AJ123" i="12"/>
  <c r="AK123" i="12"/>
  <c r="AL123" i="12"/>
  <c r="AM123" i="12"/>
  <c r="AN123" i="12"/>
  <c r="AO123" i="12"/>
  <c r="AP123" i="12"/>
  <c r="AQ123" i="12"/>
  <c r="AR123" i="12"/>
  <c r="AS123" i="12"/>
  <c r="AT123" i="12"/>
  <c r="AU123" i="12"/>
  <c r="AV123" i="12"/>
  <c r="AW123" i="12"/>
  <c r="AX123" i="12"/>
  <c r="AY123" i="12"/>
  <c r="AZ123" i="12"/>
  <c r="BA123" i="12"/>
  <c r="A124" i="12"/>
  <c r="B124" i="12"/>
  <c r="C124" i="12"/>
  <c r="D124" i="12"/>
  <c r="E124" i="12"/>
  <c r="F124" i="12"/>
  <c r="G124" i="12"/>
  <c r="H124" i="12"/>
  <c r="I124" i="12"/>
  <c r="J124" i="12"/>
  <c r="K124" i="12"/>
  <c r="L124" i="12"/>
  <c r="M124" i="12"/>
  <c r="N124" i="12"/>
  <c r="O124" i="12"/>
  <c r="P124" i="12"/>
  <c r="Q124" i="12"/>
  <c r="R124" i="12"/>
  <c r="S124" i="12"/>
  <c r="T124" i="12"/>
  <c r="U124" i="12"/>
  <c r="V124" i="12"/>
  <c r="W124" i="12"/>
  <c r="X124" i="12"/>
  <c r="Y124" i="12"/>
  <c r="Z124" i="12"/>
  <c r="AA124" i="12"/>
  <c r="AB124" i="12"/>
  <c r="AC124" i="12"/>
  <c r="AD124" i="12"/>
  <c r="AE124" i="12"/>
  <c r="AF124" i="12"/>
  <c r="AG124" i="12"/>
  <c r="AH124" i="12"/>
  <c r="AI124" i="12"/>
  <c r="AJ124" i="12"/>
  <c r="AK124" i="12"/>
  <c r="AL124" i="12"/>
  <c r="AM124" i="12"/>
  <c r="AN124" i="12"/>
  <c r="AO124" i="12"/>
  <c r="AP124" i="12"/>
  <c r="AQ124" i="12"/>
  <c r="AR124" i="12"/>
  <c r="AS124" i="12"/>
  <c r="AT124" i="12"/>
  <c r="AU124" i="12"/>
  <c r="AV124" i="12"/>
  <c r="AW124" i="12"/>
  <c r="AX124" i="12"/>
  <c r="AY124" i="12"/>
  <c r="AZ124" i="12"/>
  <c r="BA124" i="12"/>
  <c r="A125" i="12"/>
  <c r="B125" i="12"/>
  <c r="C125" i="12"/>
  <c r="D125" i="12"/>
  <c r="E125" i="12"/>
  <c r="F125" i="12"/>
  <c r="G125" i="12"/>
  <c r="H125" i="12"/>
  <c r="I125" i="12"/>
  <c r="J125" i="12"/>
  <c r="K125" i="12"/>
  <c r="L125" i="12"/>
  <c r="M125" i="12"/>
  <c r="N125" i="12"/>
  <c r="O125" i="12"/>
  <c r="P125" i="12"/>
  <c r="Q125" i="12"/>
  <c r="R125" i="12"/>
  <c r="S125" i="12"/>
  <c r="T125" i="12"/>
  <c r="U125" i="12"/>
  <c r="V125" i="12"/>
  <c r="W125" i="12"/>
  <c r="X125" i="12"/>
  <c r="Y125" i="12"/>
  <c r="Z125" i="12"/>
  <c r="AA125" i="12"/>
  <c r="AB125" i="12"/>
  <c r="AC125" i="12"/>
  <c r="AD125" i="12"/>
  <c r="AE125" i="12"/>
  <c r="AF125" i="12"/>
  <c r="AG125" i="12"/>
  <c r="AH125" i="12"/>
  <c r="AI125" i="12"/>
  <c r="AJ125" i="12"/>
  <c r="AK125" i="12"/>
  <c r="AL125" i="12"/>
  <c r="AM125" i="12"/>
  <c r="AN125" i="12"/>
  <c r="AO125" i="12"/>
  <c r="AP125" i="12"/>
  <c r="AQ125" i="12"/>
  <c r="AR125" i="12"/>
  <c r="AS125" i="12"/>
  <c r="AT125" i="12"/>
  <c r="AU125" i="12"/>
  <c r="AV125" i="12"/>
  <c r="AW125" i="12"/>
  <c r="AX125" i="12"/>
  <c r="AY125" i="12"/>
  <c r="AZ125" i="12"/>
  <c r="BA125" i="12"/>
  <c r="A126" i="12"/>
  <c r="B126" i="12"/>
  <c r="C126" i="12"/>
  <c r="D126" i="12"/>
  <c r="E126" i="12"/>
  <c r="F126" i="12"/>
  <c r="G126" i="12"/>
  <c r="H126" i="12"/>
  <c r="I126" i="12"/>
  <c r="J126" i="12"/>
  <c r="K126" i="12"/>
  <c r="L126" i="12"/>
  <c r="M126" i="12"/>
  <c r="N126" i="12"/>
  <c r="O126" i="12"/>
  <c r="P126" i="12"/>
  <c r="Q126" i="12"/>
  <c r="R126" i="12"/>
  <c r="S126" i="12"/>
  <c r="T126" i="12"/>
  <c r="U126" i="12"/>
  <c r="V126" i="12"/>
  <c r="W126" i="12"/>
  <c r="X126" i="12"/>
  <c r="Y126" i="12"/>
  <c r="Z126" i="12"/>
  <c r="AA126" i="12"/>
  <c r="AB126" i="12"/>
  <c r="AC126" i="12"/>
  <c r="AD126" i="12"/>
  <c r="AE126" i="12"/>
  <c r="AF126" i="12"/>
  <c r="AG126" i="12"/>
  <c r="AH126" i="12"/>
  <c r="AI126" i="12"/>
  <c r="AJ126" i="12"/>
  <c r="AK126" i="12"/>
  <c r="AL126" i="12"/>
  <c r="AM126" i="12"/>
  <c r="AN126" i="12"/>
  <c r="AO126" i="12"/>
  <c r="AP126" i="12"/>
  <c r="AQ126" i="12"/>
  <c r="AR126" i="12"/>
  <c r="AS126" i="12"/>
  <c r="AT126" i="12"/>
  <c r="AU126" i="12"/>
  <c r="AV126" i="12"/>
  <c r="AW126" i="12"/>
  <c r="AX126" i="12"/>
  <c r="AY126" i="12"/>
  <c r="AZ126" i="12"/>
  <c r="BA126" i="12"/>
  <c r="A127" i="12"/>
  <c r="B127" i="12"/>
  <c r="C127" i="12"/>
  <c r="D127" i="12"/>
  <c r="E127" i="12"/>
  <c r="F127" i="12"/>
  <c r="G127" i="12"/>
  <c r="H127" i="12"/>
  <c r="I127" i="12"/>
  <c r="J127" i="12"/>
  <c r="K127" i="12"/>
  <c r="L127" i="12"/>
  <c r="M127" i="12"/>
  <c r="N127" i="12"/>
  <c r="O127" i="12"/>
  <c r="P127" i="12"/>
  <c r="Q127" i="12"/>
  <c r="R127" i="12"/>
  <c r="S127" i="12"/>
  <c r="T127" i="12"/>
  <c r="U127" i="12"/>
  <c r="V127" i="12"/>
  <c r="W127" i="12"/>
  <c r="X127" i="12"/>
  <c r="Y127" i="12"/>
  <c r="Z127" i="12"/>
  <c r="AA127" i="12"/>
  <c r="AB127" i="12"/>
  <c r="AC127" i="12"/>
  <c r="AD127" i="12"/>
  <c r="AE127" i="12"/>
  <c r="AF127" i="12"/>
  <c r="AG127" i="12"/>
  <c r="AH127" i="12"/>
  <c r="AI127" i="12"/>
  <c r="AJ127" i="12"/>
  <c r="AK127" i="12"/>
  <c r="AL127" i="12"/>
  <c r="AM127" i="12"/>
  <c r="AN127" i="12"/>
  <c r="AO127" i="12"/>
  <c r="AP127" i="12"/>
  <c r="AQ127" i="12"/>
  <c r="AR127" i="12"/>
  <c r="AS127" i="12"/>
  <c r="AT127" i="12"/>
  <c r="AU127" i="12"/>
  <c r="AV127" i="12"/>
  <c r="AW127" i="12"/>
  <c r="AX127" i="12"/>
  <c r="AY127" i="12"/>
  <c r="AZ127" i="12"/>
  <c r="BA127" i="12"/>
  <c r="A128" i="12"/>
  <c r="B128" i="12"/>
  <c r="C128" i="12"/>
  <c r="D128" i="12"/>
  <c r="E128" i="12"/>
  <c r="F128" i="12"/>
  <c r="G128" i="12"/>
  <c r="H128" i="12"/>
  <c r="I128" i="12"/>
  <c r="J128" i="12"/>
  <c r="K128" i="12"/>
  <c r="L128" i="12"/>
  <c r="M128" i="12"/>
  <c r="N128" i="12"/>
  <c r="O128" i="12"/>
  <c r="P128" i="12"/>
  <c r="Q128" i="12"/>
  <c r="R128" i="12"/>
  <c r="S128" i="12"/>
  <c r="T128" i="12"/>
  <c r="U128" i="12"/>
  <c r="V128" i="12"/>
  <c r="W128" i="12"/>
  <c r="X128" i="12"/>
  <c r="Y128" i="12"/>
  <c r="Z128" i="12"/>
  <c r="AA128" i="12"/>
  <c r="AB128" i="12"/>
  <c r="AC128" i="12"/>
  <c r="AD128" i="12"/>
  <c r="AE128" i="12"/>
  <c r="AF128" i="12"/>
  <c r="AG128" i="12"/>
  <c r="AH128" i="12"/>
  <c r="AI128" i="12"/>
  <c r="AJ128" i="12"/>
  <c r="AK128" i="12"/>
  <c r="AL128" i="12"/>
  <c r="AM128" i="12"/>
  <c r="AN128" i="12"/>
  <c r="AO128" i="12"/>
  <c r="AP128" i="12"/>
  <c r="AQ128" i="12"/>
  <c r="AR128" i="12"/>
  <c r="AS128" i="12"/>
  <c r="AT128" i="12"/>
  <c r="AU128" i="12"/>
  <c r="AV128" i="12"/>
  <c r="AW128" i="12"/>
  <c r="AX128" i="12"/>
  <c r="AY128" i="12"/>
  <c r="AZ128" i="12"/>
  <c r="BA128" i="12"/>
  <c r="A129" i="12"/>
  <c r="B129" i="12"/>
  <c r="C129" i="12"/>
  <c r="D129" i="12"/>
  <c r="E129" i="12"/>
  <c r="F129" i="12"/>
  <c r="G129" i="12"/>
  <c r="H129" i="12"/>
  <c r="I129" i="12"/>
  <c r="J129" i="12"/>
  <c r="K129" i="12"/>
  <c r="L129" i="12"/>
  <c r="M129" i="12"/>
  <c r="N129" i="12"/>
  <c r="O129" i="12"/>
  <c r="P129" i="12"/>
  <c r="Q129" i="12"/>
  <c r="R129" i="12"/>
  <c r="S129" i="12"/>
  <c r="T129" i="12"/>
  <c r="U129" i="12"/>
  <c r="V129" i="12"/>
  <c r="W129" i="12"/>
  <c r="X129" i="12"/>
  <c r="Y129" i="12"/>
  <c r="Z129" i="12"/>
  <c r="AA129" i="12"/>
  <c r="AB129" i="12"/>
  <c r="AC129" i="12"/>
  <c r="AD129" i="12"/>
  <c r="AE129" i="12"/>
  <c r="AF129" i="12"/>
  <c r="AG129" i="12"/>
  <c r="AH129" i="12"/>
  <c r="AI129" i="12"/>
  <c r="AJ129" i="12"/>
  <c r="AK129" i="12"/>
  <c r="AL129" i="12"/>
  <c r="AM129" i="12"/>
  <c r="AN129" i="12"/>
  <c r="AO129" i="12"/>
  <c r="AP129" i="12"/>
  <c r="AQ129" i="12"/>
  <c r="AR129" i="12"/>
  <c r="AS129" i="12"/>
  <c r="AT129" i="12"/>
  <c r="AU129" i="12"/>
  <c r="AV129" i="12"/>
  <c r="AW129" i="12"/>
  <c r="AX129" i="12"/>
  <c r="AY129" i="12"/>
  <c r="AZ129" i="12"/>
  <c r="BA129" i="12"/>
  <c r="A130" i="12"/>
  <c r="B130" i="12"/>
  <c r="C130" i="12"/>
  <c r="D130" i="12"/>
  <c r="E130" i="12"/>
  <c r="F130" i="12"/>
  <c r="G130" i="12"/>
  <c r="H130" i="12"/>
  <c r="I130" i="12"/>
  <c r="J130" i="12"/>
  <c r="K130" i="12"/>
  <c r="L130" i="12"/>
  <c r="M130" i="12"/>
  <c r="N130" i="12"/>
  <c r="O130" i="12"/>
  <c r="P130" i="12"/>
  <c r="Q130" i="12"/>
  <c r="R130" i="12"/>
  <c r="S130" i="12"/>
  <c r="T130" i="12"/>
  <c r="U130" i="12"/>
  <c r="V130" i="12"/>
  <c r="W130" i="12"/>
  <c r="X130" i="12"/>
  <c r="Y130" i="12"/>
  <c r="Z130" i="12"/>
  <c r="AA130" i="12"/>
  <c r="AB130" i="12"/>
  <c r="AC130" i="12"/>
  <c r="AD130" i="12"/>
  <c r="AE130" i="12"/>
  <c r="AF130" i="12"/>
  <c r="AG130" i="12"/>
  <c r="AH130" i="12"/>
  <c r="AI130" i="12"/>
  <c r="AJ130" i="12"/>
  <c r="AK130" i="12"/>
  <c r="AL130" i="12"/>
  <c r="AM130" i="12"/>
  <c r="AN130" i="12"/>
  <c r="AO130" i="12"/>
  <c r="AP130" i="12"/>
  <c r="AQ130" i="12"/>
  <c r="AR130" i="12"/>
  <c r="AS130" i="12"/>
  <c r="AT130" i="12"/>
  <c r="AU130" i="12"/>
  <c r="AV130" i="12"/>
  <c r="AW130" i="12"/>
  <c r="AX130" i="12"/>
  <c r="AY130" i="12"/>
  <c r="AZ130" i="12"/>
  <c r="BA130" i="12"/>
  <c r="A131" i="12"/>
  <c r="B131" i="12"/>
  <c r="C131" i="12"/>
  <c r="D131" i="12"/>
  <c r="E131" i="12"/>
  <c r="F131" i="12"/>
  <c r="G131" i="12"/>
  <c r="H131" i="12"/>
  <c r="I131" i="12"/>
  <c r="J131" i="12"/>
  <c r="K131" i="12"/>
  <c r="L131" i="12"/>
  <c r="M131" i="12"/>
  <c r="N131" i="12"/>
  <c r="O131" i="12"/>
  <c r="P131" i="12"/>
  <c r="Q131" i="12"/>
  <c r="R131" i="12"/>
  <c r="S131" i="12"/>
  <c r="T131" i="12"/>
  <c r="U131" i="12"/>
  <c r="V131" i="12"/>
  <c r="W131" i="12"/>
  <c r="X131" i="12"/>
  <c r="Y131" i="12"/>
  <c r="Z131" i="12"/>
  <c r="AA131" i="12"/>
  <c r="AB131" i="12"/>
  <c r="AC131" i="12"/>
  <c r="AD131" i="12"/>
  <c r="AE131" i="12"/>
  <c r="AF131" i="12"/>
  <c r="AG131" i="12"/>
  <c r="AH131" i="12"/>
  <c r="AI131" i="12"/>
  <c r="AJ131" i="12"/>
  <c r="AK131" i="12"/>
  <c r="AL131" i="12"/>
  <c r="AM131" i="12"/>
  <c r="AN131" i="12"/>
  <c r="AO131" i="12"/>
  <c r="AP131" i="12"/>
  <c r="AQ131" i="12"/>
  <c r="AR131" i="12"/>
  <c r="AS131" i="12"/>
  <c r="AT131" i="12"/>
  <c r="AU131" i="12"/>
  <c r="AV131" i="12"/>
  <c r="AW131" i="12"/>
  <c r="AX131" i="12"/>
  <c r="AY131" i="12"/>
  <c r="AZ131" i="12"/>
  <c r="BA131" i="12"/>
  <c r="A132" i="12"/>
  <c r="B132" i="12"/>
  <c r="C132" i="12"/>
  <c r="D132" i="12"/>
  <c r="E132" i="12"/>
  <c r="F132" i="12"/>
  <c r="G132" i="12"/>
  <c r="H132" i="12"/>
  <c r="I132" i="12"/>
  <c r="J132" i="12"/>
  <c r="K132" i="12"/>
  <c r="L132" i="12"/>
  <c r="M132" i="12"/>
  <c r="N132" i="12"/>
  <c r="O132" i="12"/>
  <c r="P132" i="12"/>
  <c r="Q132" i="12"/>
  <c r="R132" i="12"/>
  <c r="S132" i="12"/>
  <c r="T132" i="12"/>
  <c r="U132" i="12"/>
  <c r="V132" i="12"/>
  <c r="W132" i="12"/>
  <c r="X132" i="12"/>
  <c r="Y132" i="12"/>
  <c r="Z132" i="12"/>
  <c r="AA132" i="12"/>
  <c r="AB132" i="12"/>
  <c r="AC132" i="12"/>
  <c r="AD132" i="12"/>
  <c r="AE132" i="12"/>
  <c r="AF132" i="12"/>
  <c r="AG132" i="12"/>
  <c r="AH132" i="12"/>
  <c r="AI132" i="12"/>
  <c r="AJ132" i="12"/>
  <c r="AK132" i="12"/>
  <c r="AL132" i="12"/>
  <c r="AM132" i="12"/>
  <c r="AN132" i="12"/>
  <c r="AO132" i="12"/>
  <c r="AP132" i="12"/>
  <c r="AQ132" i="12"/>
  <c r="AR132" i="12"/>
  <c r="AS132" i="12"/>
  <c r="AT132" i="12"/>
  <c r="AU132" i="12"/>
  <c r="AV132" i="12"/>
  <c r="AW132" i="12"/>
  <c r="AX132" i="12"/>
  <c r="AY132" i="12"/>
  <c r="AZ132" i="12"/>
  <c r="BA132" i="12"/>
  <c r="A133" i="12"/>
  <c r="B133" i="12"/>
  <c r="C133" i="12"/>
  <c r="D133" i="12"/>
  <c r="E133" i="12"/>
  <c r="F133" i="12"/>
  <c r="G133" i="12"/>
  <c r="H133" i="12"/>
  <c r="I133" i="12"/>
  <c r="J133" i="12"/>
  <c r="K133" i="12"/>
  <c r="L133" i="12"/>
  <c r="M133" i="12"/>
  <c r="N133" i="12"/>
  <c r="O133" i="12"/>
  <c r="P133" i="12"/>
  <c r="Q133" i="12"/>
  <c r="R133" i="12"/>
  <c r="S133" i="12"/>
  <c r="T133" i="12"/>
  <c r="U133" i="12"/>
  <c r="V133" i="12"/>
  <c r="W133" i="12"/>
  <c r="X133" i="12"/>
  <c r="Y133" i="12"/>
  <c r="Z133" i="12"/>
  <c r="AA133" i="12"/>
  <c r="AB133" i="12"/>
  <c r="AC133" i="12"/>
  <c r="AD133" i="12"/>
  <c r="AE133" i="12"/>
  <c r="AF133" i="12"/>
  <c r="AG133" i="12"/>
  <c r="AH133" i="12"/>
  <c r="AI133" i="12"/>
  <c r="AJ133" i="12"/>
  <c r="AK133" i="12"/>
  <c r="AL133" i="12"/>
  <c r="AM133" i="12"/>
  <c r="AN133" i="12"/>
  <c r="AO133" i="12"/>
  <c r="AP133" i="12"/>
  <c r="AQ133" i="12"/>
  <c r="AR133" i="12"/>
  <c r="AS133" i="12"/>
  <c r="AT133" i="12"/>
  <c r="AU133" i="12"/>
  <c r="AV133" i="12"/>
  <c r="AW133" i="12"/>
  <c r="AX133" i="12"/>
  <c r="AY133" i="12"/>
  <c r="AZ133" i="12"/>
  <c r="BA133" i="12"/>
  <c r="A134" i="12"/>
  <c r="B134" i="12"/>
  <c r="C134" i="12"/>
  <c r="D134" i="12"/>
  <c r="E134" i="12"/>
  <c r="F134" i="12"/>
  <c r="G134" i="12"/>
  <c r="H134" i="12"/>
  <c r="I134" i="12"/>
  <c r="J134" i="12"/>
  <c r="K134" i="12"/>
  <c r="L134" i="12"/>
  <c r="M134" i="12"/>
  <c r="N134" i="12"/>
  <c r="O134" i="12"/>
  <c r="P134" i="12"/>
  <c r="Q134" i="12"/>
  <c r="R134" i="12"/>
  <c r="S134" i="12"/>
  <c r="T134" i="12"/>
  <c r="U134" i="12"/>
  <c r="V134" i="12"/>
  <c r="W134" i="12"/>
  <c r="X134" i="12"/>
  <c r="Y134" i="12"/>
  <c r="Z134" i="12"/>
  <c r="AA134" i="12"/>
  <c r="AB134" i="12"/>
  <c r="AC134" i="12"/>
  <c r="AD134" i="12"/>
  <c r="AE134" i="12"/>
  <c r="AF134" i="12"/>
  <c r="AG134" i="12"/>
  <c r="AH134" i="12"/>
  <c r="AI134" i="12"/>
  <c r="AJ134" i="12"/>
  <c r="AK134" i="12"/>
  <c r="AL134" i="12"/>
  <c r="AM134" i="12"/>
  <c r="AN134" i="12"/>
  <c r="AO134" i="12"/>
  <c r="AP134" i="12"/>
  <c r="AQ134" i="12"/>
  <c r="AR134" i="12"/>
  <c r="AS134" i="12"/>
  <c r="AT134" i="12"/>
  <c r="AU134" i="12"/>
  <c r="AV134" i="12"/>
  <c r="AW134" i="12"/>
  <c r="AX134" i="12"/>
  <c r="AY134" i="12"/>
  <c r="AZ134" i="12"/>
  <c r="BA134" i="12"/>
  <c r="A135" i="12"/>
  <c r="B135" i="12"/>
  <c r="C135" i="12"/>
  <c r="D135" i="12"/>
  <c r="E135" i="12"/>
  <c r="F135" i="12"/>
  <c r="G135" i="12"/>
  <c r="H135" i="12"/>
  <c r="I135" i="12"/>
  <c r="J135" i="12"/>
  <c r="K135" i="12"/>
  <c r="L135" i="12"/>
  <c r="M135" i="12"/>
  <c r="N135" i="12"/>
  <c r="O135" i="12"/>
  <c r="P135" i="12"/>
  <c r="Q135" i="12"/>
  <c r="R135" i="12"/>
  <c r="S135" i="12"/>
  <c r="T135" i="12"/>
  <c r="U135" i="12"/>
  <c r="V135" i="12"/>
  <c r="W135" i="12"/>
  <c r="X135" i="12"/>
  <c r="Y135" i="12"/>
  <c r="Z135" i="12"/>
  <c r="AA135" i="12"/>
  <c r="AB135" i="12"/>
  <c r="AC135" i="12"/>
  <c r="AD135" i="12"/>
  <c r="AE135" i="12"/>
  <c r="AF135" i="12"/>
  <c r="AG135" i="12"/>
  <c r="AH135" i="12"/>
  <c r="AI135" i="12"/>
  <c r="AJ135" i="12"/>
  <c r="AK135" i="12"/>
  <c r="AL135" i="12"/>
  <c r="AM135" i="12"/>
  <c r="AN135" i="12"/>
  <c r="AO135" i="12"/>
  <c r="AP135" i="12"/>
  <c r="AQ135" i="12"/>
  <c r="AR135" i="12"/>
  <c r="AS135" i="12"/>
  <c r="AT135" i="12"/>
  <c r="AU135" i="12"/>
  <c r="AV135" i="12"/>
  <c r="AW135" i="12"/>
  <c r="AX135" i="12"/>
  <c r="AY135" i="12"/>
  <c r="AZ135" i="12"/>
  <c r="BA135" i="12"/>
  <c r="A136" i="12"/>
  <c r="B136" i="12"/>
  <c r="C136" i="12"/>
  <c r="D136" i="12"/>
  <c r="E136" i="12"/>
  <c r="F136" i="12"/>
  <c r="G136" i="12"/>
  <c r="H136" i="12"/>
  <c r="I136" i="12"/>
  <c r="J136" i="12"/>
  <c r="K136" i="12"/>
  <c r="L136" i="12"/>
  <c r="M136" i="12"/>
  <c r="N136" i="12"/>
  <c r="O136" i="12"/>
  <c r="P136" i="12"/>
  <c r="Q136" i="12"/>
  <c r="R136" i="12"/>
  <c r="S136" i="12"/>
  <c r="T136" i="12"/>
  <c r="U136" i="12"/>
  <c r="V136" i="12"/>
  <c r="W136" i="12"/>
  <c r="X136" i="12"/>
  <c r="Y136" i="12"/>
  <c r="Z136" i="12"/>
  <c r="AA136" i="12"/>
  <c r="AB136" i="12"/>
  <c r="AC136" i="12"/>
  <c r="AD136" i="12"/>
  <c r="AE136" i="12"/>
  <c r="AF136" i="12"/>
  <c r="AG136" i="12"/>
  <c r="AH136" i="12"/>
  <c r="AI136" i="12"/>
  <c r="AJ136" i="12"/>
  <c r="AK136" i="12"/>
  <c r="AL136" i="12"/>
  <c r="AM136" i="12"/>
  <c r="AN136" i="12"/>
  <c r="AO136" i="12"/>
  <c r="AP136" i="12"/>
  <c r="AQ136" i="12"/>
  <c r="AR136" i="12"/>
  <c r="AS136" i="12"/>
  <c r="AT136" i="12"/>
  <c r="AU136" i="12"/>
  <c r="AV136" i="12"/>
  <c r="AW136" i="12"/>
  <c r="AX136" i="12"/>
  <c r="AY136" i="12"/>
  <c r="AZ136" i="12"/>
  <c r="BA136" i="12"/>
  <c r="A137" i="12"/>
  <c r="B137" i="12"/>
  <c r="C137" i="12"/>
  <c r="D137" i="12"/>
  <c r="E137" i="12"/>
  <c r="F137" i="12"/>
  <c r="G137" i="12"/>
  <c r="H137" i="12"/>
  <c r="I137" i="12"/>
  <c r="J137" i="12"/>
  <c r="K137" i="12"/>
  <c r="L137" i="12"/>
  <c r="M137" i="12"/>
  <c r="N137" i="12"/>
  <c r="O137" i="12"/>
  <c r="P137" i="12"/>
  <c r="Q137" i="12"/>
  <c r="R137" i="12"/>
  <c r="S137" i="12"/>
  <c r="T137" i="12"/>
  <c r="U137" i="12"/>
  <c r="V137" i="12"/>
  <c r="W137" i="12"/>
  <c r="X137" i="12"/>
  <c r="Y137" i="12"/>
  <c r="Z137" i="12"/>
  <c r="AA137" i="12"/>
  <c r="AB137" i="12"/>
  <c r="AC137" i="12"/>
  <c r="AD137" i="12"/>
  <c r="AE137" i="12"/>
  <c r="AF137" i="12"/>
  <c r="AG137" i="12"/>
  <c r="AH137" i="12"/>
  <c r="AI137" i="12"/>
  <c r="AJ137" i="12"/>
  <c r="AK137" i="12"/>
  <c r="AL137" i="12"/>
  <c r="AM137" i="12"/>
  <c r="AN137" i="12"/>
  <c r="AO137" i="12"/>
  <c r="AP137" i="12"/>
  <c r="AQ137" i="12"/>
  <c r="AR137" i="12"/>
  <c r="AS137" i="12"/>
  <c r="AT137" i="12"/>
  <c r="AU137" i="12"/>
  <c r="AV137" i="12"/>
  <c r="AW137" i="12"/>
  <c r="AX137" i="12"/>
  <c r="AY137" i="12"/>
  <c r="AZ137" i="12"/>
  <c r="BA137" i="12"/>
  <c r="A138" i="12"/>
  <c r="B138" i="12"/>
  <c r="C138" i="12"/>
  <c r="D138" i="12"/>
  <c r="E138" i="12"/>
  <c r="F138" i="12"/>
  <c r="G138" i="12"/>
  <c r="H138" i="12"/>
  <c r="I138" i="12"/>
  <c r="J138" i="12"/>
  <c r="K138" i="12"/>
  <c r="L138" i="12"/>
  <c r="M138" i="12"/>
  <c r="N138" i="12"/>
  <c r="O138" i="12"/>
  <c r="P138" i="12"/>
  <c r="Q138" i="12"/>
  <c r="R138" i="12"/>
  <c r="S138" i="12"/>
  <c r="T138" i="12"/>
  <c r="U138" i="12"/>
  <c r="V138" i="12"/>
  <c r="W138" i="12"/>
  <c r="X138" i="12"/>
  <c r="Y138" i="12"/>
  <c r="Z138" i="12"/>
  <c r="AA138" i="12"/>
  <c r="AB138" i="12"/>
  <c r="AC138" i="12"/>
  <c r="AD138" i="12"/>
  <c r="AE138" i="12"/>
  <c r="AF138" i="12"/>
  <c r="AG138" i="12"/>
  <c r="AH138" i="12"/>
  <c r="AI138" i="12"/>
  <c r="AJ138" i="12"/>
  <c r="AK138" i="12"/>
  <c r="AL138" i="12"/>
  <c r="AM138" i="12"/>
  <c r="AN138" i="12"/>
  <c r="AO138" i="12"/>
  <c r="AP138" i="12"/>
  <c r="AQ138" i="12"/>
  <c r="AR138" i="12"/>
  <c r="AS138" i="12"/>
  <c r="AT138" i="12"/>
  <c r="AU138" i="12"/>
  <c r="AV138" i="12"/>
  <c r="AW138" i="12"/>
  <c r="AX138" i="12"/>
  <c r="AY138" i="12"/>
  <c r="AZ138" i="12"/>
  <c r="BA138" i="12"/>
  <c r="A139" i="12"/>
  <c r="B139" i="12"/>
  <c r="C139" i="12"/>
  <c r="D139" i="12"/>
  <c r="E139" i="12"/>
  <c r="F139" i="12"/>
  <c r="G139" i="12"/>
  <c r="H139" i="12"/>
  <c r="I139" i="12"/>
  <c r="J139" i="12"/>
  <c r="K139" i="12"/>
  <c r="L139" i="12"/>
  <c r="M139" i="12"/>
  <c r="N139" i="12"/>
  <c r="O139" i="12"/>
  <c r="P139" i="12"/>
  <c r="Q139" i="12"/>
  <c r="R139" i="12"/>
  <c r="S139" i="12"/>
  <c r="T139" i="12"/>
  <c r="U139" i="12"/>
  <c r="V139" i="12"/>
  <c r="W139" i="12"/>
  <c r="X139" i="12"/>
  <c r="Y139" i="12"/>
  <c r="Z139" i="12"/>
  <c r="AA139" i="12"/>
  <c r="AB139" i="12"/>
  <c r="AC139" i="12"/>
  <c r="AD139" i="12"/>
  <c r="AE139" i="12"/>
  <c r="AF139" i="12"/>
  <c r="AG139" i="12"/>
  <c r="AH139" i="12"/>
  <c r="AI139" i="12"/>
  <c r="AJ139" i="12"/>
  <c r="AK139" i="12"/>
  <c r="AL139" i="12"/>
  <c r="AM139" i="12"/>
  <c r="AN139" i="12"/>
  <c r="AO139" i="12"/>
  <c r="AP139" i="12"/>
  <c r="AQ139" i="12"/>
  <c r="AR139" i="12"/>
  <c r="AS139" i="12"/>
  <c r="AT139" i="12"/>
  <c r="AU139" i="12"/>
  <c r="AV139" i="12"/>
  <c r="AW139" i="12"/>
  <c r="AX139" i="12"/>
  <c r="AY139" i="12"/>
  <c r="AZ139" i="12"/>
  <c r="BA139" i="12"/>
  <c r="A140" i="12"/>
  <c r="B140" i="12"/>
  <c r="C140" i="12"/>
  <c r="D140" i="12"/>
  <c r="E140" i="12"/>
  <c r="F140" i="12"/>
  <c r="G140" i="12"/>
  <c r="H140" i="12"/>
  <c r="I140" i="12"/>
  <c r="J140" i="12"/>
  <c r="K140" i="12"/>
  <c r="L140" i="12"/>
  <c r="M140" i="12"/>
  <c r="N140" i="12"/>
  <c r="O140" i="12"/>
  <c r="P140" i="12"/>
  <c r="Q140" i="12"/>
  <c r="R140" i="12"/>
  <c r="S140" i="12"/>
  <c r="T140" i="12"/>
  <c r="U140" i="12"/>
  <c r="V140" i="12"/>
  <c r="W140" i="12"/>
  <c r="X140" i="12"/>
  <c r="Y140" i="12"/>
  <c r="Z140" i="12"/>
  <c r="AA140" i="12"/>
  <c r="AB140" i="12"/>
  <c r="AC140" i="12"/>
  <c r="AD140" i="12"/>
  <c r="AE140" i="12"/>
  <c r="AF140" i="12"/>
  <c r="AG140" i="12"/>
  <c r="AH140" i="12"/>
  <c r="AI140" i="12"/>
  <c r="AJ140" i="12"/>
  <c r="AK140" i="12"/>
  <c r="AL140" i="12"/>
  <c r="AM140" i="12"/>
  <c r="AN140" i="12"/>
  <c r="AO140" i="12"/>
  <c r="AP140" i="12"/>
  <c r="AQ140" i="12"/>
  <c r="AR140" i="12"/>
  <c r="AS140" i="12"/>
  <c r="AT140" i="12"/>
  <c r="AU140" i="12"/>
  <c r="AV140" i="12"/>
  <c r="AW140" i="12"/>
  <c r="AX140" i="12"/>
  <c r="AY140" i="12"/>
  <c r="AZ140" i="12"/>
  <c r="BA140" i="12"/>
  <c r="A141" i="12"/>
  <c r="B141" i="12"/>
  <c r="C141" i="12"/>
  <c r="D141" i="12"/>
  <c r="E141" i="12"/>
  <c r="F141" i="12"/>
  <c r="G141" i="12"/>
  <c r="H141" i="12"/>
  <c r="I141" i="12"/>
  <c r="J141" i="12"/>
  <c r="K141" i="12"/>
  <c r="L141" i="12"/>
  <c r="M141" i="12"/>
  <c r="N141" i="12"/>
  <c r="O141" i="12"/>
  <c r="P141" i="12"/>
  <c r="Q141" i="12"/>
  <c r="R141" i="12"/>
  <c r="S141" i="12"/>
  <c r="T141" i="12"/>
  <c r="U141" i="12"/>
  <c r="V141" i="12"/>
  <c r="W141" i="12"/>
  <c r="X141" i="12"/>
  <c r="Y141" i="12"/>
  <c r="Z141" i="12"/>
  <c r="AA141" i="12"/>
  <c r="AB141" i="12"/>
  <c r="AC141" i="12"/>
  <c r="AD141" i="12"/>
  <c r="AE141" i="12"/>
  <c r="AF141" i="12"/>
  <c r="AG141" i="12"/>
  <c r="AH141" i="12"/>
  <c r="AI141" i="12"/>
  <c r="AJ141" i="12"/>
  <c r="AK141" i="12"/>
  <c r="AL141" i="12"/>
  <c r="AM141" i="12"/>
  <c r="AN141" i="12"/>
  <c r="AO141" i="12"/>
  <c r="AP141" i="12"/>
  <c r="AQ141" i="12"/>
  <c r="AR141" i="12"/>
  <c r="AS141" i="12"/>
  <c r="AT141" i="12"/>
  <c r="AU141" i="12"/>
  <c r="AV141" i="12"/>
  <c r="AW141" i="12"/>
  <c r="AX141" i="12"/>
  <c r="AY141" i="12"/>
  <c r="AZ141" i="12"/>
  <c r="BA141" i="12"/>
  <c r="A142" i="12"/>
  <c r="B142" i="12"/>
  <c r="C142" i="12"/>
  <c r="D142" i="12"/>
  <c r="E142" i="12"/>
  <c r="F142" i="12"/>
  <c r="G142" i="12"/>
  <c r="H142" i="12"/>
  <c r="I142" i="12"/>
  <c r="J142" i="12"/>
  <c r="K142" i="12"/>
  <c r="L142" i="12"/>
  <c r="M142" i="12"/>
  <c r="N142" i="12"/>
  <c r="O142" i="12"/>
  <c r="P142" i="12"/>
  <c r="Q142" i="12"/>
  <c r="R142" i="12"/>
  <c r="S142" i="12"/>
  <c r="T142" i="12"/>
  <c r="U142" i="12"/>
  <c r="V142" i="12"/>
  <c r="W142" i="12"/>
  <c r="X142" i="12"/>
  <c r="Y142" i="12"/>
  <c r="Z142" i="12"/>
  <c r="AA142" i="12"/>
  <c r="AB142" i="12"/>
  <c r="AC142" i="12"/>
  <c r="AD142" i="12"/>
  <c r="AE142" i="12"/>
  <c r="AF142" i="12"/>
  <c r="AG142" i="12"/>
  <c r="AH142" i="12"/>
  <c r="AI142" i="12"/>
  <c r="AJ142" i="12"/>
  <c r="AK142" i="12"/>
  <c r="AL142" i="12"/>
  <c r="AM142" i="12"/>
  <c r="AN142" i="12"/>
  <c r="AO142" i="12"/>
  <c r="AP142" i="12"/>
  <c r="AQ142" i="12"/>
  <c r="AR142" i="12"/>
  <c r="AS142" i="12"/>
  <c r="AT142" i="12"/>
  <c r="AU142" i="12"/>
  <c r="AV142" i="12"/>
  <c r="AW142" i="12"/>
  <c r="AX142" i="12"/>
  <c r="AY142" i="12"/>
  <c r="AZ142" i="12"/>
  <c r="BA142" i="12"/>
  <c r="A143" i="12"/>
  <c r="B143" i="12"/>
  <c r="C143" i="12"/>
  <c r="D143" i="12"/>
  <c r="E143" i="12"/>
  <c r="F143" i="12"/>
  <c r="G143" i="12"/>
  <c r="H143" i="12"/>
  <c r="I143" i="12"/>
  <c r="J143" i="12"/>
  <c r="K143" i="12"/>
  <c r="L143" i="12"/>
  <c r="M143" i="12"/>
  <c r="N143" i="12"/>
  <c r="O143" i="12"/>
  <c r="P143" i="12"/>
  <c r="Q143" i="12"/>
  <c r="R143" i="12"/>
  <c r="S143" i="12"/>
  <c r="T143" i="12"/>
  <c r="U143" i="12"/>
  <c r="V143" i="12"/>
  <c r="W143" i="12"/>
  <c r="X143" i="12"/>
  <c r="Y143" i="12"/>
  <c r="Z143" i="12"/>
  <c r="AA143" i="12"/>
  <c r="AB143" i="12"/>
  <c r="AC143" i="12"/>
  <c r="AD143" i="12"/>
  <c r="AE143" i="12"/>
  <c r="AF143" i="12"/>
  <c r="AG143" i="12"/>
  <c r="AH143" i="12"/>
  <c r="AI143" i="12"/>
  <c r="AJ143" i="12"/>
  <c r="AK143" i="12"/>
  <c r="AL143" i="12"/>
  <c r="AM143" i="12"/>
  <c r="AN143" i="12"/>
  <c r="AO143" i="12"/>
  <c r="AP143" i="12"/>
  <c r="AQ143" i="12"/>
  <c r="AR143" i="12"/>
  <c r="AS143" i="12"/>
  <c r="AT143" i="12"/>
  <c r="AU143" i="12"/>
  <c r="AV143" i="12"/>
  <c r="AW143" i="12"/>
  <c r="AX143" i="12"/>
  <c r="AY143" i="12"/>
  <c r="AZ143" i="12"/>
  <c r="BA143" i="12"/>
  <c r="A144" i="12"/>
  <c r="B144" i="12"/>
  <c r="C144" i="12"/>
  <c r="D144" i="12"/>
  <c r="E144" i="12"/>
  <c r="F144" i="12"/>
  <c r="G144" i="12"/>
  <c r="H144" i="12"/>
  <c r="I144" i="12"/>
  <c r="J144" i="12"/>
  <c r="K144" i="12"/>
  <c r="L144" i="12"/>
  <c r="M144" i="12"/>
  <c r="N144" i="12"/>
  <c r="O144" i="12"/>
  <c r="P144" i="12"/>
  <c r="Q144" i="12"/>
  <c r="R144" i="12"/>
  <c r="S144" i="12"/>
  <c r="T144" i="12"/>
  <c r="U144" i="12"/>
  <c r="V144" i="12"/>
  <c r="W144" i="12"/>
  <c r="X144" i="12"/>
  <c r="Y144" i="12"/>
  <c r="Z144" i="12"/>
  <c r="AA144" i="12"/>
  <c r="AB144" i="12"/>
  <c r="AC144" i="12"/>
  <c r="AD144" i="12"/>
  <c r="AE144" i="12"/>
  <c r="AF144" i="12"/>
  <c r="AG144" i="12"/>
  <c r="AH144" i="12"/>
  <c r="AI144" i="12"/>
  <c r="AJ144" i="12"/>
  <c r="AK144" i="12"/>
  <c r="AL144" i="12"/>
  <c r="AM144" i="12"/>
  <c r="AN144" i="12"/>
  <c r="AO144" i="12"/>
  <c r="AP144" i="12"/>
  <c r="AQ144" i="12"/>
  <c r="AR144" i="12"/>
  <c r="AS144" i="12"/>
  <c r="AT144" i="12"/>
  <c r="AU144" i="12"/>
  <c r="AV144" i="12"/>
  <c r="AW144" i="12"/>
  <c r="AX144" i="12"/>
  <c r="AY144" i="12"/>
  <c r="AZ144" i="12"/>
  <c r="BA144" i="12"/>
  <c r="A145" i="12"/>
  <c r="B145" i="12"/>
  <c r="C145" i="12"/>
  <c r="D145" i="12"/>
  <c r="E145" i="12"/>
  <c r="F145" i="12"/>
  <c r="G145" i="12"/>
  <c r="H145" i="12"/>
  <c r="I145" i="12"/>
  <c r="J145" i="12"/>
  <c r="K145" i="12"/>
  <c r="L145" i="12"/>
  <c r="M145" i="12"/>
  <c r="N145" i="12"/>
  <c r="O145" i="12"/>
  <c r="P145" i="12"/>
  <c r="Q145" i="12"/>
  <c r="R145" i="12"/>
  <c r="S145" i="12"/>
  <c r="T145" i="12"/>
  <c r="U145" i="12"/>
  <c r="V145" i="12"/>
  <c r="W145" i="12"/>
  <c r="X145" i="12"/>
  <c r="Y145" i="12"/>
  <c r="Z145" i="12"/>
  <c r="AA145" i="12"/>
  <c r="AB145" i="12"/>
  <c r="AC145" i="12"/>
  <c r="AD145" i="12"/>
  <c r="AE145" i="12"/>
  <c r="AF145" i="12"/>
  <c r="AG145" i="12"/>
  <c r="AH145" i="12"/>
  <c r="AI145" i="12"/>
  <c r="AJ145" i="12"/>
  <c r="AK145" i="12"/>
  <c r="AL145" i="12"/>
  <c r="AM145" i="12"/>
  <c r="AN145" i="12"/>
  <c r="AO145" i="12"/>
  <c r="AP145" i="12"/>
  <c r="AQ145" i="12"/>
  <c r="AR145" i="12"/>
  <c r="AS145" i="12"/>
  <c r="AT145" i="12"/>
  <c r="AU145" i="12"/>
  <c r="AV145" i="12"/>
  <c r="AW145" i="12"/>
  <c r="AX145" i="12"/>
  <c r="AY145" i="12"/>
  <c r="AZ145" i="12"/>
  <c r="BA145" i="12"/>
  <c r="A146" i="12"/>
  <c r="B146" i="12"/>
  <c r="C146" i="12"/>
  <c r="D146" i="12"/>
  <c r="E146" i="12"/>
  <c r="F146" i="12"/>
  <c r="G146" i="12"/>
  <c r="H146" i="12"/>
  <c r="I146" i="12"/>
  <c r="J146" i="12"/>
  <c r="K146" i="12"/>
  <c r="L146" i="12"/>
  <c r="M146" i="12"/>
  <c r="N146" i="12"/>
  <c r="O146" i="12"/>
  <c r="P146" i="12"/>
  <c r="Q146" i="12"/>
  <c r="R146" i="12"/>
  <c r="S146" i="12"/>
  <c r="T146" i="12"/>
  <c r="U146" i="12"/>
  <c r="V146" i="12"/>
  <c r="W146" i="12"/>
  <c r="X146" i="12"/>
  <c r="Y146" i="12"/>
  <c r="Z146" i="12"/>
  <c r="AA146" i="12"/>
  <c r="AB146" i="12"/>
  <c r="AC146" i="12"/>
  <c r="AD146" i="12"/>
  <c r="AE146" i="12"/>
  <c r="AF146" i="12"/>
  <c r="AG146" i="12"/>
  <c r="AH146" i="12"/>
  <c r="AI146" i="12"/>
  <c r="AJ146" i="12"/>
  <c r="AK146" i="12"/>
  <c r="AL146" i="12"/>
  <c r="AM146" i="12"/>
  <c r="AN146" i="12"/>
  <c r="AO146" i="12"/>
  <c r="AP146" i="12"/>
  <c r="AQ146" i="12"/>
  <c r="AR146" i="12"/>
  <c r="AS146" i="12"/>
  <c r="AT146" i="12"/>
  <c r="AU146" i="12"/>
  <c r="AV146" i="12"/>
  <c r="AW146" i="12"/>
  <c r="AX146" i="12"/>
  <c r="AY146" i="12"/>
  <c r="AZ146" i="12"/>
  <c r="BA146" i="12"/>
  <c r="A147" i="12"/>
  <c r="B147" i="12"/>
  <c r="C147" i="12"/>
  <c r="D147" i="12"/>
  <c r="E147" i="12"/>
  <c r="F147" i="12"/>
  <c r="G147" i="12"/>
  <c r="H147" i="12"/>
  <c r="I147" i="12"/>
  <c r="J147" i="12"/>
  <c r="K147" i="12"/>
  <c r="L147" i="12"/>
  <c r="M147" i="12"/>
  <c r="N147" i="12"/>
  <c r="O147" i="12"/>
  <c r="P147" i="12"/>
  <c r="Q147" i="12"/>
  <c r="R147" i="12"/>
  <c r="S147" i="12"/>
  <c r="T147" i="12"/>
  <c r="U147" i="12"/>
  <c r="V147" i="12"/>
  <c r="W147" i="12"/>
  <c r="X147" i="12"/>
  <c r="Y147" i="12"/>
  <c r="Z147" i="12"/>
  <c r="AA147" i="12"/>
  <c r="AB147" i="12"/>
  <c r="AC147" i="12"/>
  <c r="AD147" i="12"/>
  <c r="AE147" i="12"/>
  <c r="AF147" i="12"/>
  <c r="AG147" i="12"/>
  <c r="AH147" i="12"/>
  <c r="AI147" i="12"/>
  <c r="AJ147" i="12"/>
  <c r="AK147" i="12"/>
  <c r="AL147" i="12"/>
  <c r="AM147" i="12"/>
  <c r="AN147" i="12"/>
  <c r="AO147" i="12"/>
  <c r="AP147" i="12"/>
  <c r="AQ147" i="12"/>
  <c r="AR147" i="12"/>
  <c r="AS147" i="12"/>
  <c r="AT147" i="12"/>
  <c r="AU147" i="12"/>
  <c r="AV147" i="12"/>
  <c r="AW147" i="12"/>
  <c r="AX147" i="12"/>
  <c r="AY147" i="12"/>
  <c r="AZ147" i="12"/>
  <c r="BA147" i="12"/>
  <c r="A148" i="12"/>
  <c r="B148" i="12"/>
  <c r="C148" i="12"/>
  <c r="D148" i="12"/>
  <c r="E148" i="12"/>
  <c r="F148" i="12"/>
  <c r="G148" i="12"/>
  <c r="H148" i="12"/>
  <c r="I148" i="12"/>
  <c r="J148" i="12"/>
  <c r="K148" i="12"/>
  <c r="L148" i="12"/>
  <c r="M148" i="12"/>
  <c r="N148" i="12"/>
  <c r="O148" i="12"/>
  <c r="P148" i="12"/>
  <c r="Q148" i="12"/>
  <c r="R148" i="12"/>
  <c r="S148" i="12"/>
  <c r="T148" i="12"/>
  <c r="U148" i="12"/>
  <c r="V148" i="12"/>
  <c r="W148" i="12"/>
  <c r="X148" i="12"/>
  <c r="Y148" i="12"/>
  <c r="Z148" i="12"/>
  <c r="AA148" i="12"/>
  <c r="AB148" i="12"/>
  <c r="AC148" i="12"/>
  <c r="AD148" i="12"/>
  <c r="AE148" i="12"/>
  <c r="AF148" i="12"/>
  <c r="AG148" i="12"/>
  <c r="AH148" i="12"/>
  <c r="AI148" i="12"/>
  <c r="AJ148" i="12"/>
  <c r="AK148" i="12"/>
  <c r="AL148" i="12"/>
  <c r="AM148" i="12"/>
  <c r="AN148" i="12"/>
  <c r="AO148" i="12"/>
  <c r="AP148" i="12"/>
  <c r="AQ148" i="12"/>
  <c r="AR148" i="12"/>
  <c r="AS148" i="12"/>
  <c r="AT148" i="12"/>
  <c r="AU148" i="12"/>
  <c r="AV148" i="12"/>
  <c r="AW148" i="12"/>
  <c r="AX148" i="12"/>
  <c r="AY148" i="12"/>
  <c r="AZ148" i="12"/>
  <c r="BA148" i="12"/>
  <c r="A149" i="12"/>
  <c r="B149" i="12"/>
  <c r="C149" i="12"/>
  <c r="D149" i="12"/>
  <c r="E149" i="12"/>
  <c r="F149" i="12"/>
  <c r="G149" i="12"/>
  <c r="H149" i="12"/>
  <c r="I149" i="12"/>
  <c r="J149" i="12"/>
  <c r="K149" i="12"/>
  <c r="L149" i="12"/>
  <c r="M149" i="12"/>
  <c r="N149" i="12"/>
  <c r="O149" i="12"/>
  <c r="P149" i="12"/>
  <c r="Q149" i="12"/>
  <c r="R149" i="12"/>
  <c r="S149" i="12"/>
  <c r="T149" i="12"/>
  <c r="U149" i="12"/>
  <c r="V149" i="12"/>
  <c r="W149" i="12"/>
  <c r="X149" i="12"/>
  <c r="Y149" i="12"/>
  <c r="Z149" i="12"/>
  <c r="AA149" i="12"/>
  <c r="AB149" i="12"/>
  <c r="AC149" i="12"/>
  <c r="AD149" i="12"/>
  <c r="AE149" i="12"/>
  <c r="AF149" i="12"/>
  <c r="AG149" i="12"/>
  <c r="AH149" i="12"/>
  <c r="AI149" i="12"/>
  <c r="AJ149" i="12"/>
  <c r="AK149" i="12"/>
  <c r="AL149" i="12"/>
  <c r="AM149" i="12"/>
  <c r="AN149" i="12"/>
  <c r="AO149" i="12"/>
  <c r="AP149" i="12"/>
  <c r="AQ149" i="12"/>
  <c r="AR149" i="12"/>
  <c r="AS149" i="12"/>
  <c r="AT149" i="12"/>
  <c r="AU149" i="12"/>
  <c r="AV149" i="12"/>
  <c r="AW149" i="12"/>
  <c r="AX149" i="12"/>
  <c r="AY149" i="12"/>
  <c r="AZ149" i="12"/>
  <c r="BA149" i="12"/>
  <c r="A150" i="12"/>
  <c r="B150" i="12"/>
  <c r="C150" i="12"/>
  <c r="D150" i="12"/>
  <c r="E150" i="12"/>
  <c r="F150" i="12"/>
  <c r="G150" i="12"/>
  <c r="H150" i="12"/>
  <c r="I150" i="12"/>
  <c r="J150" i="12"/>
  <c r="K150" i="12"/>
  <c r="L150" i="12"/>
  <c r="M150" i="12"/>
  <c r="N150" i="12"/>
  <c r="O150" i="12"/>
  <c r="P150" i="12"/>
  <c r="Q150" i="12"/>
  <c r="R150" i="12"/>
  <c r="S150" i="12"/>
  <c r="T150" i="12"/>
  <c r="U150" i="12"/>
  <c r="V150" i="12"/>
  <c r="W150" i="12"/>
  <c r="X150" i="12"/>
  <c r="Y150" i="12"/>
  <c r="Z150" i="12"/>
  <c r="AA150" i="12"/>
  <c r="AB150" i="12"/>
  <c r="AC150" i="12"/>
  <c r="AD150" i="12"/>
  <c r="AE150" i="12"/>
  <c r="AF150" i="12"/>
  <c r="AG150" i="12"/>
  <c r="AH150" i="12"/>
  <c r="AI150" i="12"/>
  <c r="AJ150" i="12"/>
  <c r="AK150" i="12"/>
  <c r="AL150" i="12"/>
  <c r="AM150" i="12"/>
  <c r="AN150" i="12"/>
  <c r="AO150" i="12"/>
  <c r="AP150" i="12"/>
  <c r="AQ150" i="12"/>
  <c r="AR150" i="12"/>
  <c r="AS150" i="12"/>
  <c r="AT150" i="12"/>
  <c r="AU150" i="12"/>
  <c r="AV150" i="12"/>
  <c r="AW150" i="12"/>
  <c r="AX150" i="12"/>
  <c r="AY150" i="12"/>
  <c r="AZ150" i="12"/>
  <c r="BA150" i="12"/>
  <c r="A151" i="12"/>
  <c r="B151" i="12"/>
  <c r="C151" i="12"/>
  <c r="D151" i="12"/>
  <c r="E151" i="12"/>
  <c r="F151" i="12"/>
  <c r="G151" i="12"/>
  <c r="H151" i="12"/>
  <c r="I151" i="12"/>
  <c r="J151" i="12"/>
  <c r="K151" i="12"/>
  <c r="L151" i="12"/>
  <c r="M151" i="12"/>
  <c r="N151" i="12"/>
  <c r="O151" i="12"/>
  <c r="P151" i="12"/>
  <c r="Q151" i="12"/>
  <c r="R151" i="12"/>
  <c r="S151" i="12"/>
  <c r="T151" i="12"/>
  <c r="U151" i="12"/>
  <c r="V151" i="12"/>
  <c r="W151" i="12"/>
  <c r="X151" i="12"/>
  <c r="Y151" i="12"/>
  <c r="Z151" i="12"/>
  <c r="AA151" i="12"/>
  <c r="AB151" i="12"/>
  <c r="AC151" i="12"/>
  <c r="AD151" i="12"/>
  <c r="AE151" i="12"/>
  <c r="AF151" i="12"/>
  <c r="AG151" i="12"/>
  <c r="AH151" i="12"/>
  <c r="AI151" i="12"/>
  <c r="AJ151" i="12"/>
  <c r="AK151" i="12"/>
  <c r="AL151" i="12"/>
  <c r="AM151" i="12"/>
  <c r="AN151" i="12"/>
  <c r="AO151" i="12"/>
  <c r="AP151" i="12"/>
  <c r="AQ151" i="12"/>
  <c r="AR151" i="12"/>
  <c r="AS151" i="12"/>
  <c r="AT151" i="12"/>
  <c r="AU151" i="12"/>
  <c r="AV151" i="12"/>
  <c r="AW151" i="12"/>
  <c r="AX151" i="12"/>
  <c r="AY151" i="12"/>
  <c r="AZ151" i="12"/>
  <c r="BA151" i="12"/>
  <c r="A152" i="12"/>
  <c r="B152" i="12"/>
  <c r="C152" i="12"/>
  <c r="D152" i="12"/>
  <c r="E152" i="12"/>
  <c r="F152" i="12"/>
  <c r="G152" i="12"/>
  <c r="H152" i="12"/>
  <c r="I152" i="12"/>
  <c r="J152" i="12"/>
  <c r="K152" i="12"/>
  <c r="L152" i="12"/>
  <c r="M152" i="12"/>
  <c r="N152" i="12"/>
  <c r="O152" i="12"/>
  <c r="P152" i="12"/>
  <c r="Q152" i="12"/>
  <c r="R152" i="12"/>
  <c r="S152" i="12"/>
  <c r="T152" i="12"/>
  <c r="U152" i="12"/>
  <c r="V152" i="12"/>
  <c r="W152" i="12"/>
  <c r="X152" i="12"/>
  <c r="Y152" i="12"/>
  <c r="Z152" i="12"/>
  <c r="AA152" i="12"/>
  <c r="AB152" i="12"/>
  <c r="AC152" i="12"/>
  <c r="AD152" i="12"/>
  <c r="AE152" i="12"/>
  <c r="AF152" i="12"/>
  <c r="AG152" i="12"/>
  <c r="AH152" i="12"/>
  <c r="AI152" i="12"/>
  <c r="AJ152" i="12"/>
  <c r="AK152" i="12"/>
  <c r="AL152" i="12"/>
  <c r="AM152" i="12"/>
  <c r="AN152" i="12"/>
  <c r="AO152" i="12"/>
  <c r="AP152" i="12"/>
  <c r="AQ152" i="12"/>
  <c r="AR152" i="12"/>
  <c r="AS152" i="12"/>
  <c r="AT152" i="12"/>
  <c r="AU152" i="12"/>
  <c r="AV152" i="12"/>
  <c r="AW152" i="12"/>
  <c r="AX152" i="12"/>
  <c r="AY152" i="12"/>
  <c r="AZ152" i="12"/>
  <c r="BA152" i="12"/>
  <c r="A153" i="12"/>
  <c r="B153" i="12"/>
  <c r="C153" i="12"/>
  <c r="D153" i="12"/>
  <c r="E153" i="12"/>
  <c r="F153" i="12"/>
  <c r="G153" i="12"/>
  <c r="H153" i="12"/>
  <c r="I153" i="12"/>
  <c r="J153" i="12"/>
  <c r="K153" i="12"/>
  <c r="L153" i="12"/>
  <c r="M153" i="12"/>
  <c r="N153" i="12"/>
  <c r="O153" i="12"/>
  <c r="P153" i="12"/>
  <c r="Q153" i="12"/>
  <c r="R153" i="12"/>
  <c r="S153" i="12"/>
  <c r="T153" i="12"/>
  <c r="U153" i="12"/>
  <c r="V153" i="12"/>
  <c r="W153" i="12"/>
  <c r="X153" i="12"/>
  <c r="Y153" i="12"/>
  <c r="Z153" i="12"/>
  <c r="AA153" i="12"/>
  <c r="AB153" i="12"/>
  <c r="AC153" i="12"/>
  <c r="AD153" i="12"/>
  <c r="AE153" i="12"/>
  <c r="AF153" i="12"/>
  <c r="AG153" i="12"/>
  <c r="AH153" i="12"/>
  <c r="AI153" i="12"/>
  <c r="AJ153" i="12"/>
  <c r="AK153" i="12"/>
  <c r="AL153" i="12"/>
  <c r="AM153" i="12"/>
  <c r="AN153" i="12"/>
  <c r="AO153" i="12"/>
  <c r="AP153" i="12"/>
  <c r="AQ153" i="12"/>
  <c r="AR153" i="12"/>
  <c r="AS153" i="12"/>
  <c r="AT153" i="12"/>
  <c r="AU153" i="12"/>
  <c r="AV153" i="12"/>
  <c r="AW153" i="12"/>
  <c r="AX153" i="12"/>
  <c r="AY153" i="12"/>
  <c r="AZ153" i="12"/>
  <c r="BA153" i="12"/>
  <c r="A154" i="12"/>
  <c r="B154" i="12"/>
  <c r="C154" i="12"/>
  <c r="D154" i="12"/>
  <c r="E154" i="12"/>
  <c r="F154" i="12"/>
  <c r="G154" i="12"/>
  <c r="H154" i="12"/>
  <c r="I154" i="12"/>
  <c r="J154" i="12"/>
  <c r="K154" i="12"/>
  <c r="L154" i="12"/>
  <c r="M154" i="12"/>
  <c r="N154" i="12"/>
  <c r="O154" i="12"/>
  <c r="P154" i="12"/>
  <c r="Q154" i="12"/>
  <c r="R154" i="12"/>
  <c r="S154" i="12"/>
  <c r="T154" i="12"/>
  <c r="U154" i="12"/>
  <c r="V154" i="12"/>
  <c r="W154" i="12"/>
  <c r="X154" i="12"/>
  <c r="Y154" i="12"/>
  <c r="Z154" i="12"/>
  <c r="AA154" i="12"/>
  <c r="AB154" i="12"/>
  <c r="AC154" i="12"/>
  <c r="AD154" i="12"/>
  <c r="AE154" i="12"/>
  <c r="AF154" i="12"/>
  <c r="AG154" i="12"/>
  <c r="AH154" i="12"/>
  <c r="AI154" i="12"/>
  <c r="AJ154" i="12"/>
  <c r="AK154" i="12"/>
  <c r="AL154" i="12"/>
  <c r="AM154" i="12"/>
  <c r="AN154" i="12"/>
  <c r="AO154" i="12"/>
  <c r="AP154" i="12"/>
  <c r="AQ154" i="12"/>
  <c r="AR154" i="12"/>
  <c r="AS154" i="12"/>
  <c r="AT154" i="12"/>
  <c r="AU154" i="12"/>
  <c r="AV154" i="12"/>
  <c r="AW154" i="12"/>
  <c r="AX154" i="12"/>
  <c r="AY154" i="12"/>
  <c r="AZ154" i="12"/>
  <c r="BA154" i="12"/>
  <c r="A155" i="12"/>
  <c r="B155" i="12"/>
  <c r="C155" i="12"/>
  <c r="D155" i="12"/>
  <c r="E155" i="12"/>
  <c r="F155" i="12"/>
  <c r="G155" i="12"/>
  <c r="H155" i="12"/>
  <c r="I155" i="12"/>
  <c r="J155" i="12"/>
  <c r="K155" i="12"/>
  <c r="L155" i="12"/>
  <c r="M155" i="12"/>
  <c r="N155" i="12"/>
  <c r="O155" i="12"/>
  <c r="P155" i="12"/>
  <c r="Q155" i="12"/>
  <c r="R155" i="12"/>
  <c r="S155" i="12"/>
  <c r="T155" i="12"/>
  <c r="U155" i="12"/>
  <c r="V155" i="12"/>
  <c r="W155" i="12"/>
  <c r="X155" i="12"/>
  <c r="Y155" i="12"/>
  <c r="Z155" i="12"/>
  <c r="AA155" i="12"/>
  <c r="AB155" i="12"/>
  <c r="AC155" i="12"/>
  <c r="AD155" i="12"/>
  <c r="AE155" i="12"/>
  <c r="AF155" i="12"/>
  <c r="AG155" i="12"/>
  <c r="AH155" i="12"/>
  <c r="AI155" i="12"/>
  <c r="AJ155" i="12"/>
  <c r="AK155" i="12"/>
  <c r="AL155" i="12"/>
  <c r="AM155" i="12"/>
  <c r="AN155" i="12"/>
  <c r="AO155" i="12"/>
  <c r="AP155" i="12"/>
  <c r="AQ155" i="12"/>
  <c r="AR155" i="12"/>
  <c r="AS155" i="12"/>
  <c r="AT155" i="12"/>
  <c r="AU155" i="12"/>
  <c r="AV155" i="12"/>
  <c r="AW155" i="12"/>
  <c r="AX155" i="12"/>
  <c r="AY155" i="12"/>
  <c r="AZ155" i="12"/>
  <c r="BA155" i="12"/>
  <c r="A156" i="12"/>
  <c r="B156" i="12"/>
  <c r="C156" i="12"/>
  <c r="D156" i="12"/>
  <c r="E156" i="12"/>
  <c r="F156" i="12"/>
  <c r="G156" i="12"/>
  <c r="H156" i="12"/>
  <c r="I156" i="12"/>
  <c r="J156" i="12"/>
  <c r="K156" i="12"/>
  <c r="L156" i="12"/>
  <c r="M156" i="12"/>
  <c r="N156" i="12"/>
  <c r="O156" i="12"/>
  <c r="P156" i="12"/>
  <c r="Q156" i="12"/>
  <c r="R156" i="12"/>
  <c r="S156" i="12"/>
  <c r="T156" i="12"/>
  <c r="U156" i="12"/>
  <c r="V156" i="12"/>
  <c r="W156" i="12"/>
  <c r="X156" i="12"/>
  <c r="Y156" i="12"/>
  <c r="Z156" i="12"/>
  <c r="AA156" i="12"/>
  <c r="AB156" i="12"/>
  <c r="AC156" i="12"/>
  <c r="AD156" i="12"/>
  <c r="AE156" i="12"/>
  <c r="AF156" i="12"/>
  <c r="AG156" i="12"/>
  <c r="AH156" i="12"/>
  <c r="AI156" i="12"/>
  <c r="AJ156" i="12"/>
  <c r="AK156" i="12"/>
  <c r="AL156" i="12"/>
  <c r="AM156" i="12"/>
  <c r="AN156" i="12"/>
  <c r="AO156" i="12"/>
  <c r="AP156" i="12"/>
  <c r="AQ156" i="12"/>
  <c r="AR156" i="12"/>
  <c r="AS156" i="12"/>
  <c r="AT156" i="12"/>
  <c r="AU156" i="12"/>
  <c r="AV156" i="12"/>
  <c r="AW156" i="12"/>
  <c r="AX156" i="12"/>
  <c r="AY156" i="12"/>
  <c r="AZ156" i="12"/>
  <c r="BA156" i="12"/>
  <c r="A157" i="12"/>
  <c r="B157" i="12"/>
  <c r="C157" i="12"/>
  <c r="D157" i="12"/>
  <c r="E157" i="12"/>
  <c r="F157" i="12"/>
  <c r="G157" i="12"/>
  <c r="H157" i="12"/>
  <c r="I157" i="12"/>
  <c r="J157" i="12"/>
  <c r="K157" i="12"/>
  <c r="L157" i="12"/>
  <c r="M157" i="12"/>
  <c r="N157" i="12"/>
  <c r="O157" i="12"/>
  <c r="P157" i="12"/>
  <c r="Q157" i="12"/>
  <c r="R157" i="12"/>
  <c r="S157" i="12"/>
  <c r="T157" i="12"/>
  <c r="U157" i="12"/>
  <c r="V157" i="12"/>
  <c r="W157" i="12"/>
  <c r="X157" i="12"/>
  <c r="Y157" i="12"/>
  <c r="Z157" i="12"/>
  <c r="AA157" i="12"/>
  <c r="AB157" i="12"/>
  <c r="AC157" i="12"/>
  <c r="AD157" i="12"/>
  <c r="AE157" i="12"/>
  <c r="AF157" i="12"/>
  <c r="AG157" i="12"/>
  <c r="AH157" i="12"/>
  <c r="AI157" i="12"/>
  <c r="AJ157" i="12"/>
  <c r="AK157" i="12"/>
  <c r="AL157" i="12"/>
  <c r="AM157" i="12"/>
  <c r="AN157" i="12"/>
  <c r="AO157" i="12"/>
  <c r="AP157" i="12"/>
  <c r="AQ157" i="12"/>
  <c r="AR157" i="12"/>
  <c r="AS157" i="12"/>
  <c r="AT157" i="12"/>
  <c r="AU157" i="12"/>
  <c r="AV157" i="12"/>
  <c r="AW157" i="12"/>
  <c r="AX157" i="12"/>
  <c r="AY157" i="12"/>
  <c r="AZ157" i="12"/>
  <c r="BA157" i="12"/>
  <c r="A158" i="12"/>
  <c r="B158" i="12"/>
  <c r="C158" i="12"/>
  <c r="D158" i="12"/>
  <c r="E158" i="12"/>
  <c r="F158" i="12"/>
  <c r="G158" i="12"/>
  <c r="H158" i="12"/>
  <c r="I158" i="12"/>
  <c r="J158" i="12"/>
  <c r="K158" i="12"/>
  <c r="L158" i="12"/>
  <c r="M158" i="12"/>
  <c r="N158" i="12"/>
  <c r="O158" i="12"/>
  <c r="P158" i="12"/>
  <c r="Q158" i="12"/>
  <c r="R158" i="12"/>
  <c r="S158" i="12"/>
  <c r="T158" i="12"/>
  <c r="U158" i="12"/>
  <c r="V158" i="12"/>
  <c r="W158" i="12"/>
  <c r="X158" i="12"/>
  <c r="Y158" i="12"/>
  <c r="Z158" i="12"/>
  <c r="AA158" i="12"/>
  <c r="AB158" i="12"/>
  <c r="AC158" i="12"/>
  <c r="AD158" i="12"/>
  <c r="AE158" i="12"/>
  <c r="AF158" i="12"/>
  <c r="AG158" i="12"/>
  <c r="AH158" i="12"/>
  <c r="AI158" i="12"/>
  <c r="AJ158" i="12"/>
  <c r="AK158" i="12"/>
  <c r="AL158" i="12"/>
  <c r="AM158" i="12"/>
  <c r="AN158" i="12"/>
  <c r="AO158" i="12"/>
  <c r="AP158" i="12"/>
  <c r="AQ158" i="12"/>
  <c r="AR158" i="12"/>
  <c r="AS158" i="12"/>
  <c r="AT158" i="12"/>
  <c r="AU158" i="12"/>
  <c r="AV158" i="12"/>
  <c r="AW158" i="12"/>
  <c r="AX158" i="12"/>
  <c r="AY158" i="12"/>
  <c r="AZ158" i="12"/>
  <c r="BA158" i="12"/>
  <c r="A159" i="12"/>
  <c r="B159" i="12"/>
  <c r="C159" i="12"/>
  <c r="D159" i="12"/>
  <c r="E159" i="12"/>
  <c r="F159" i="12"/>
  <c r="G159" i="12"/>
  <c r="H159" i="12"/>
  <c r="I159" i="12"/>
  <c r="J159" i="12"/>
  <c r="K159" i="12"/>
  <c r="L159" i="12"/>
  <c r="M159" i="12"/>
  <c r="N159" i="12"/>
  <c r="O159" i="12"/>
  <c r="P159" i="12"/>
  <c r="Q159" i="12"/>
  <c r="R159" i="12"/>
  <c r="S159" i="12"/>
  <c r="T159" i="12"/>
  <c r="U159" i="12"/>
  <c r="V159" i="12"/>
  <c r="W159" i="12"/>
  <c r="X159" i="12"/>
  <c r="Y159" i="12"/>
  <c r="Z159" i="12"/>
  <c r="AA159" i="12"/>
  <c r="AB159" i="12"/>
  <c r="AC159" i="12"/>
  <c r="AD159" i="12"/>
  <c r="AE159" i="12"/>
  <c r="AF159" i="12"/>
  <c r="AG159" i="12"/>
  <c r="AH159" i="12"/>
  <c r="AI159" i="12"/>
  <c r="AJ159" i="12"/>
  <c r="AK159" i="12"/>
  <c r="AL159" i="12"/>
  <c r="AM159" i="12"/>
  <c r="AN159" i="12"/>
  <c r="AO159" i="12"/>
  <c r="AP159" i="12"/>
  <c r="AQ159" i="12"/>
  <c r="AR159" i="12"/>
  <c r="AS159" i="12"/>
  <c r="AT159" i="12"/>
  <c r="AU159" i="12"/>
  <c r="AV159" i="12"/>
  <c r="AW159" i="12"/>
  <c r="AX159" i="12"/>
  <c r="AY159" i="12"/>
  <c r="AZ159" i="12"/>
  <c r="BA159" i="12"/>
  <c r="A160" i="12"/>
  <c r="B160" i="12"/>
  <c r="C160" i="12"/>
  <c r="D160" i="12"/>
  <c r="E160" i="12"/>
  <c r="F160" i="12"/>
  <c r="G160" i="12"/>
  <c r="H160" i="12"/>
  <c r="I160" i="12"/>
  <c r="J160" i="12"/>
  <c r="K160" i="12"/>
  <c r="L160" i="12"/>
  <c r="M160" i="12"/>
  <c r="N160" i="12"/>
  <c r="O160" i="12"/>
  <c r="P160" i="12"/>
  <c r="Q160" i="12"/>
  <c r="R160" i="12"/>
  <c r="S160" i="12"/>
  <c r="T160" i="12"/>
  <c r="U160" i="12"/>
  <c r="V160" i="12"/>
  <c r="W160" i="12"/>
  <c r="X160" i="12"/>
  <c r="Y160" i="12"/>
  <c r="Z160" i="12"/>
  <c r="AA160" i="12"/>
  <c r="AB160" i="12"/>
  <c r="AC160" i="12"/>
  <c r="AD160" i="12"/>
  <c r="AE160" i="12"/>
  <c r="AF160" i="12"/>
  <c r="AG160" i="12"/>
  <c r="AH160" i="12"/>
  <c r="AI160" i="12"/>
  <c r="AJ160" i="12"/>
  <c r="AK160" i="12"/>
  <c r="AL160" i="12"/>
  <c r="AM160" i="12"/>
  <c r="AN160" i="12"/>
  <c r="AO160" i="12"/>
  <c r="AP160" i="12"/>
  <c r="AQ160" i="12"/>
  <c r="AR160" i="12"/>
  <c r="AS160" i="12"/>
  <c r="AT160" i="12"/>
  <c r="AU160" i="12"/>
  <c r="AV160" i="12"/>
  <c r="AW160" i="12"/>
  <c r="AX160" i="12"/>
  <c r="AY160" i="12"/>
  <c r="AZ160" i="12"/>
  <c r="BA160" i="12"/>
  <c r="A161" i="12"/>
  <c r="B161" i="12"/>
  <c r="C161" i="12"/>
  <c r="D161" i="12"/>
  <c r="E161" i="12"/>
  <c r="F161" i="12"/>
  <c r="G161" i="12"/>
  <c r="H161" i="12"/>
  <c r="I161" i="12"/>
  <c r="J161" i="12"/>
  <c r="K161" i="12"/>
  <c r="L161" i="12"/>
  <c r="M161" i="12"/>
  <c r="N161" i="12"/>
  <c r="O161" i="12"/>
  <c r="P161" i="12"/>
  <c r="Q161" i="12"/>
  <c r="R161" i="12"/>
  <c r="S161" i="12"/>
  <c r="T161" i="12"/>
  <c r="U161" i="12"/>
  <c r="V161" i="12"/>
  <c r="W161" i="12"/>
  <c r="X161" i="12"/>
  <c r="Y161" i="12"/>
  <c r="Z161" i="12"/>
  <c r="AA161" i="12"/>
  <c r="AB161" i="12"/>
  <c r="AC161" i="12"/>
  <c r="AD161" i="12"/>
  <c r="AE161" i="12"/>
  <c r="AF161" i="12"/>
  <c r="AG161" i="12"/>
  <c r="AH161" i="12"/>
  <c r="AI161" i="12"/>
  <c r="AJ161" i="12"/>
  <c r="AK161" i="12"/>
  <c r="AL161" i="12"/>
  <c r="AM161" i="12"/>
  <c r="AN161" i="12"/>
  <c r="AO161" i="12"/>
  <c r="AP161" i="12"/>
  <c r="AQ161" i="12"/>
  <c r="AR161" i="12"/>
  <c r="AS161" i="12"/>
  <c r="AT161" i="12"/>
  <c r="AU161" i="12"/>
  <c r="AV161" i="12"/>
  <c r="AW161" i="12"/>
  <c r="AX161" i="12"/>
  <c r="AY161" i="12"/>
  <c r="AZ161" i="12"/>
  <c r="BA161" i="12"/>
  <c r="A162" i="12"/>
  <c r="B162" i="12"/>
  <c r="C162" i="12"/>
  <c r="D162" i="12"/>
  <c r="E162" i="12"/>
  <c r="F162" i="12"/>
  <c r="G162" i="12"/>
  <c r="H162" i="12"/>
  <c r="I162" i="12"/>
  <c r="J162" i="12"/>
  <c r="K162" i="12"/>
  <c r="L162" i="12"/>
  <c r="M162" i="12"/>
  <c r="N162" i="12"/>
  <c r="O162" i="12"/>
  <c r="P162" i="12"/>
  <c r="Q162" i="12"/>
  <c r="R162" i="12"/>
  <c r="S162" i="12"/>
  <c r="T162" i="12"/>
  <c r="U162" i="12"/>
  <c r="V162" i="12"/>
  <c r="W162" i="12"/>
  <c r="X162" i="12"/>
  <c r="Y162" i="12"/>
  <c r="Z162" i="12"/>
  <c r="AA162" i="12"/>
  <c r="AB162" i="12"/>
  <c r="AC162" i="12"/>
  <c r="AD162" i="12"/>
  <c r="AE162" i="12"/>
  <c r="AF162" i="12"/>
  <c r="AG162" i="12"/>
  <c r="AH162" i="12"/>
  <c r="AI162" i="12"/>
  <c r="AJ162" i="12"/>
  <c r="AK162" i="12"/>
  <c r="AL162" i="12"/>
  <c r="AM162" i="12"/>
  <c r="AN162" i="12"/>
  <c r="AO162" i="12"/>
  <c r="AP162" i="12"/>
  <c r="AQ162" i="12"/>
  <c r="AR162" i="12"/>
  <c r="AS162" i="12"/>
  <c r="AT162" i="12"/>
  <c r="AU162" i="12"/>
  <c r="AV162" i="12"/>
  <c r="AW162" i="12"/>
  <c r="AX162" i="12"/>
  <c r="AY162" i="12"/>
  <c r="AZ162" i="12"/>
  <c r="BA162" i="12"/>
  <c r="A163" i="12"/>
  <c r="B163" i="12"/>
  <c r="C163" i="12"/>
  <c r="D163" i="12"/>
  <c r="E163" i="12"/>
  <c r="F163" i="12"/>
  <c r="G163" i="12"/>
  <c r="H163" i="12"/>
  <c r="I163" i="12"/>
  <c r="J163" i="12"/>
  <c r="K163" i="12"/>
  <c r="L163" i="12"/>
  <c r="M163" i="12"/>
  <c r="N163" i="12"/>
  <c r="O163" i="12"/>
  <c r="P163" i="12"/>
  <c r="Q163" i="12"/>
  <c r="R163" i="12"/>
  <c r="S163" i="12"/>
  <c r="T163" i="12"/>
  <c r="U163" i="12"/>
  <c r="V163" i="12"/>
  <c r="W163" i="12"/>
  <c r="X163" i="12"/>
  <c r="Y163" i="12"/>
  <c r="Z163" i="12"/>
  <c r="AA163" i="12"/>
  <c r="AB163" i="12"/>
  <c r="AC163" i="12"/>
  <c r="AD163" i="12"/>
  <c r="AE163" i="12"/>
  <c r="AF163" i="12"/>
  <c r="AG163" i="12"/>
  <c r="AH163" i="12"/>
  <c r="AI163" i="12"/>
  <c r="AJ163" i="12"/>
  <c r="AK163" i="12"/>
  <c r="AL163" i="12"/>
  <c r="AM163" i="12"/>
  <c r="AN163" i="12"/>
  <c r="AO163" i="12"/>
  <c r="AP163" i="12"/>
  <c r="AQ163" i="12"/>
  <c r="AR163" i="12"/>
  <c r="AS163" i="12"/>
  <c r="AT163" i="12"/>
  <c r="AU163" i="12"/>
  <c r="AV163" i="12"/>
  <c r="AW163" i="12"/>
  <c r="AX163" i="12"/>
  <c r="AY163" i="12"/>
  <c r="AZ163" i="12"/>
  <c r="BA163" i="12"/>
  <c r="A164" i="12"/>
  <c r="B164" i="12"/>
  <c r="C164" i="12"/>
  <c r="D164" i="12"/>
  <c r="E164" i="12"/>
  <c r="F164" i="12"/>
  <c r="G164" i="12"/>
  <c r="H164" i="12"/>
  <c r="I164" i="12"/>
  <c r="J164" i="12"/>
  <c r="K164" i="12"/>
  <c r="L164" i="12"/>
  <c r="M164" i="12"/>
  <c r="N164" i="12"/>
  <c r="O164" i="12"/>
  <c r="P164" i="12"/>
  <c r="Q164" i="12"/>
  <c r="R164" i="12"/>
  <c r="S164" i="12"/>
  <c r="T164" i="12"/>
  <c r="U164" i="12"/>
  <c r="V164" i="12"/>
  <c r="W164" i="12"/>
  <c r="X164" i="12"/>
  <c r="Y164" i="12"/>
  <c r="Z164" i="12"/>
  <c r="AA164" i="12"/>
  <c r="AB164" i="12"/>
  <c r="AC164" i="12"/>
  <c r="AD164" i="12"/>
  <c r="AE164" i="12"/>
  <c r="AF164" i="12"/>
  <c r="AG164" i="12"/>
  <c r="AH164" i="12"/>
  <c r="AI164" i="12"/>
  <c r="AJ164" i="12"/>
  <c r="AK164" i="12"/>
  <c r="AL164" i="12"/>
  <c r="AM164" i="12"/>
  <c r="AN164" i="12"/>
  <c r="AO164" i="12"/>
  <c r="AP164" i="12"/>
  <c r="AQ164" i="12"/>
  <c r="AR164" i="12"/>
  <c r="AS164" i="12"/>
  <c r="AT164" i="12"/>
  <c r="AU164" i="12"/>
  <c r="AV164" i="12"/>
  <c r="AW164" i="12"/>
  <c r="AX164" i="12"/>
  <c r="AY164" i="12"/>
  <c r="AZ164" i="12"/>
  <c r="BA164" i="12"/>
  <c r="A165" i="12"/>
  <c r="B165" i="12"/>
  <c r="C165" i="12"/>
  <c r="D165" i="12"/>
  <c r="E165" i="12"/>
  <c r="F165" i="12"/>
  <c r="G165" i="12"/>
  <c r="H165" i="12"/>
  <c r="I165" i="12"/>
  <c r="J165" i="12"/>
  <c r="K165" i="12"/>
  <c r="L165" i="12"/>
  <c r="M165" i="12"/>
  <c r="N165" i="12"/>
  <c r="O165" i="12"/>
  <c r="P165" i="12"/>
  <c r="Q165" i="12"/>
  <c r="R165" i="12"/>
  <c r="S165" i="12"/>
  <c r="T165" i="12"/>
  <c r="U165" i="12"/>
  <c r="V165" i="12"/>
  <c r="W165" i="12"/>
  <c r="X165" i="12"/>
  <c r="Y165" i="12"/>
  <c r="Z165" i="12"/>
  <c r="AA165" i="12"/>
  <c r="AB165" i="12"/>
  <c r="AC165" i="12"/>
  <c r="AD165" i="12"/>
  <c r="AE165" i="12"/>
  <c r="AF165" i="12"/>
  <c r="AG165" i="12"/>
  <c r="AH165" i="12"/>
  <c r="AI165" i="12"/>
  <c r="AJ165" i="12"/>
  <c r="AK165" i="12"/>
  <c r="AL165" i="12"/>
  <c r="AM165" i="12"/>
  <c r="AN165" i="12"/>
  <c r="AO165" i="12"/>
  <c r="AP165" i="12"/>
  <c r="AQ165" i="12"/>
  <c r="AR165" i="12"/>
  <c r="AS165" i="12"/>
  <c r="AT165" i="12"/>
  <c r="AU165" i="12"/>
  <c r="AV165" i="12"/>
  <c r="AW165" i="12"/>
  <c r="AX165" i="12"/>
  <c r="AY165" i="12"/>
  <c r="AZ165" i="12"/>
  <c r="BA165" i="12"/>
  <c r="A166" i="12"/>
  <c r="B166" i="12"/>
  <c r="C166" i="12"/>
  <c r="D166" i="12"/>
  <c r="E166" i="12"/>
  <c r="F166" i="12"/>
  <c r="G166" i="12"/>
  <c r="H166" i="12"/>
  <c r="I166" i="12"/>
  <c r="J166" i="12"/>
  <c r="K166" i="12"/>
  <c r="L166" i="12"/>
  <c r="M166" i="12"/>
  <c r="N166" i="12"/>
  <c r="O166" i="12"/>
  <c r="P166" i="12"/>
  <c r="Q166" i="12"/>
  <c r="R166" i="12"/>
  <c r="S166" i="12"/>
  <c r="T166" i="12"/>
  <c r="U166" i="12"/>
  <c r="V166" i="12"/>
  <c r="W166" i="12"/>
  <c r="X166" i="12"/>
  <c r="Y166" i="12"/>
  <c r="Z166" i="12"/>
  <c r="AA166" i="12"/>
  <c r="AB166" i="12"/>
  <c r="AC166" i="12"/>
  <c r="AD166" i="12"/>
  <c r="AE166" i="12"/>
  <c r="AF166" i="12"/>
  <c r="AG166" i="12"/>
  <c r="AH166" i="12"/>
  <c r="AI166" i="12"/>
  <c r="AJ166" i="12"/>
  <c r="AK166" i="12"/>
  <c r="AL166" i="12"/>
  <c r="AM166" i="12"/>
  <c r="AN166" i="12"/>
  <c r="AO166" i="12"/>
  <c r="AP166" i="12"/>
  <c r="AQ166" i="12"/>
  <c r="AR166" i="12"/>
  <c r="AS166" i="12"/>
  <c r="AT166" i="12"/>
  <c r="AU166" i="12"/>
  <c r="AV166" i="12"/>
  <c r="AW166" i="12"/>
  <c r="AX166" i="12"/>
  <c r="AY166" i="12"/>
  <c r="AZ166" i="12"/>
  <c r="BA166" i="12"/>
  <c r="A167" i="12"/>
  <c r="B167" i="12"/>
  <c r="C167" i="12"/>
  <c r="D167" i="12"/>
  <c r="E167" i="12"/>
  <c r="F167" i="12"/>
  <c r="G167" i="12"/>
  <c r="H167" i="12"/>
  <c r="I167" i="12"/>
  <c r="J167" i="12"/>
  <c r="K167" i="12"/>
  <c r="L167" i="12"/>
  <c r="M167" i="12"/>
  <c r="N167" i="12"/>
  <c r="O167" i="12"/>
  <c r="P167" i="12"/>
  <c r="Q167" i="12"/>
  <c r="R167" i="12"/>
  <c r="S167" i="12"/>
  <c r="T167" i="12"/>
  <c r="U167" i="12"/>
  <c r="V167" i="12"/>
  <c r="W167" i="12"/>
  <c r="X167" i="12"/>
  <c r="Y167" i="12"/>
  <c r="Z167" i="12"/>
  <c r="AA167" i="12"/>
  <c r="AB167" i="12"/>
  <c r="AC167" i="12"/>
  <c r="AD167" i="12"/>
  <c r="AE167" i="12"/>
  <c r="AF167" i="12"/>
  <c r="AG167" i="12"/>
  <c r="AH167" i="12"/>
  <c r="AI167" i="12"/>
  <c r="AJ167" i="12"/>
  <c r="AK167" i="12"/>
  <c r="AL167" i="12"/>
  <c r="AM167" i="12"/>
  <c r="AN167" i="12"/>
  <c r="AO167" i="12"/>
  <c r="AP167" i="12"/>
  <c r="AQ167" i="12"/>
  <c r="AR167" i="12"/>
  <c r="AS167" i="12"/>
  <c r="AT167" i="12"/>
  <c r="AU167" i="12"/>
  <c r="AV167" i="12"/>
  <c r="AW167" i="12"/>
  <c r="AX167" i="12"/>
  <c r="AY167" i="12"/>
  <c r="AZ167" i="12"/>
  <c r="BA167" i="12"/>
  <c r="A168" i="12"/>
  <c r="B168" i="12"/>
  <c r="C168" i="12"/>
  <c r="D168" i="12"/>
  <c r="E168" i="12"/>
  <c r="F168" i="12"/>
  <c r="G168" i="12"/>
  <c r="H168" i="12"/>
  <c r="I168" i="12"/>
  <c r="J168" i="12"/>
  <c r="K168" i="12"/>
  <c r="L168" i="12"/>
  <c r="M168" i="12"/>
  <c r="N168" i="12"/>
  <c r="O168" i="12"/>
  <c r="P168" i="12"/>
  <c r="Q168" i="12"/>
  <c r="R168" i="12"/>
  <c r="S168" i="12"/>
  <c r="T168" i="12"/>
  <c r="U168" i="12"/>
  <c r="V168" i="12"/>
  <c r="W168" i="12"/>
  <c r="X168" i="12"/>
  <c r="Y168" i="12"/>
  <c r="Z168" i="12"/>
  <c r="AA168" i="12"/>
  <c r="AB168" i="12"/>
  <c r="AC168" i="12"/>
  <c r="AD168" i="12"/>
  <c r="AE168" i="12"/>
  <c r="AF168" i="12"/>
  <c r="AG168" i="12"/>
  <c r="AH168" i="12"/>
  <c r="AI168" i="12"/>
  <c r="AJ168" i="12"/>
  <c r="AK168" i="12"/>
  <c r="AL168" i="12"/>
  <c r="AM168" i="12"/>
  <c r="AN168" i="12"/>
  <c r="AO168" i="12"/>
  <c r="AP168" i="12"/>
  <c r="AQ168" i="12"/>
  <c r="AR168" i="12"/>
  <c r="AS168" i="12"/>
  <c r="AT168" i="12"/>
  <c r="AU168" i="12"/>
  <c r="AV168" i="12"/>
  <c r="AW168" i="12"/>
  <c r="AX168" i="12"/>
  <c r="AY168" i="12"/>
  <c r="AZ168" i="12"/>
  <c r="BA168" i="12"/>
  <c r="A169" i="12"/>
  <c r="B169" i="12"/>
  <c r="C169" i="12"/>
  <c r="D169" i="12"/>
  <c r="E169" i="12"/>
  <c r="F169" i="12"/>
  <c r="G169" i="12"/>
  <c r="H169" i="12"/>
  <c r="I169" i="12"/>
  <c r="J169" i="12"/>
  <c r="K169" i="12"/>
  <c r="L169" i="12"/>
  <c r="M169" i="12"/>
  <c r="N169" i="12"/>
  <c r="O169" i="12"/>
  <c r="P169" i="12"/>
  <c r="Q169" i="12"/>
  <c r="R169" i="12"/>
  <c r="S169" i="12"/>
  <c r="T169" i="12"/>
  <c r="U169" i="12"/>
  <c r="V169" i="12"/>
  <c r="W169" i="12"/>
  <c r="X169" i="12"/>
  <c r="Y169" i="12"/>
  <c r="Z169" i="12"/>
  <c r="AA169" i="12"/>
  <c r="AB169" i="12"/>
  <c r="AC169" i="12"/>
  <c r="AD169" i="12"/>
  <c r="AE169" i="12"/>
  <c r="AF169" i="12"/>
  <c r="AG169" i="12"/>
  <c r="AH169" i="12"/>
  <c r="AI169" i="12"/>
  <c r="AJ169" i="12"/>
  <c r="AK169" i="12"/>
  <c r="AL169" i="12"/>
  <c r="AM169" i="12"/>
  <c r="AN169" i="12"/>
  <c r="AO169" i="12"/>
  <c r="AP169" i="12"/>
  <c r="AQ169" i="12"/>
  <c r="AR169" i="12"/>
  <c r="AS169" i="12"/>
  <c r="AT169" i="12"/>
  <c r="AU169" i="12"/>
  <c r="AV169" i="12"/>
  <c r="AW169" i="12"/>
  <c r="AX169" i="12"/>
  <c r="AY169" i="12"/>
  <c r="AZ169" i="12"/>
  <c r="BA169" i="12"/>
  <c r="A170" i="12"/>
  <c r="B170" i="12"/>
  <c r="C170" i="12"/>
  <c r="D170" i="12"/>
  <c r="E170" i="12"/>
  <c r="F170" i="12"/>
  <c r="G170" i="12"/>
  <c r="H170" i="12"/>
  <c r="I170" i="12"/>
  <c r="J170" i="12"/>
  <c r="K170" i="12"/>
  <c r="L170" i="12"/>
  <c r="M170" i="12"/>
  <c r="N170" i="12"/>
  <c r="O170" i="12"/>
  <c r="P170" i="12"/>
  <c r="Q170" i="12"/>
  <c r="R170" i="12"/>
  <c r="S170" i="12"/>
  <c r="T170" i="12"/>
  <c r="U170" i="12"/>
  <c r="V170" i="12"/>
  <c r="W170" i="12"/>
  <c r="X170" i="12"/>
  <c r="Y170" i="12"/>
  <c r="Z170" i="12"/>
  <c r="AA170" i="12"/>
  <c r="AB170" i="12"/>
  <c r="AC170" i="12"/>
  <c r="AD170" i="12"/>
  <c r="AE170" i="12"/>
  <c r="AF170" i="12"/>
  <c r="AG170" i="12"/>
  <c r="AH170" i="12"/>
  <c r="AI170" i="12"/>
  <c r="AJ170" i="12"/>
  <c r="AK170" i="12"/>
  <c r="AL170" i="12"/>
  <c r="AM170" i="12"/>
  <c r="AN170" i="12"/>
  <c r="AO170" i="12"/>
  <c r="AP170" i="12"/>
  <c r="AQ170" i="12"/>
  <c r="AR170" i="12"/>
  <c r="AS170" i="12"/>
  <c r="AT170" i="12"/>
  <c r="AU170" i="12"/>
  <c r="AV170" i="12"/>
  <c r="AW170" i="12"/>
  <c r="AX170" i="12"/>
  <c r="AY170" i="12"/>
  <c r="AZ170" i="12"/>
  <c r="BA170" i="12"/>
  <c r="A171" i="12"/>
  <c r="B171" i="12"/>
  <c r="C171" i="12"/>
  <c r="D171" i="12"/>
  <c r="E171" i="12"/>
  <c r="F171" i="12"/>
  <c r="G171" i="12"/>
  <c r="H171" i="12"/>
  <c r="I171" i="12"/>
  <c r="J171" i="12"/>
  <c r="K171" i="12"/>
  <c r="L171" i="12"/>
  <c r="M171" i="12"/>
  <c r="N171" i="12"/>
  <c r="O171" i="12"/>
  <c r="P171" i="12"/>
  <c r="Q171" i="12"/>
  <c r="R171" i="12"/>
  <c r="S171" i="12"/>
  <c r="T171" i="12"/>
  <c r="U171" i="12"/>
  <c r="V171" i="12"/>
  <c r="W171" i="12"/>
  <c r="X171" i="12"/>
  <c r="Y171" i="12"/>
  <c r="Z171" i="12"/>
  <c r="AA171" i="12"/>
  <c r="AB171" i="12"/>
  <c r="AC171" i="12"/>
  <c r="AD171" i="12"/>
  <c r="AE171" i="12"/>
  <c r="AF171" i="12"/>
  <c r="AG171" i="12"/>
  <c r="AH171" i="12"/>
  <c r="AI171" i="12"/>
  <c r="AJ171" i="12"/>
  <c r="AK171" i="12"/>
  <c r="AL171" i="12"/>
  <c r="AM171" i="12"/>
  <c r="AN171" i="12"/>
  <c r="AO171" i="12"/>
  <c r="AP171" i="12"/>
  <c r="AQ171" i="12"/>
  <c r="AR171" i="12"/>
  <c r="AS171" i="12"/>
  <c r="AT171" i="12"/>
  <c r="AU171" i="12"/>
  <c r="AV171" i="12"/>
  <c r="AW171" i="12"/>
  <c r="AX171" i="12"/>
  <c r="AY171" i="12"/>
  <c r="AZ171" i="12"/>
  <c r="BA171" i="12"/>
  <c r="A172" i="12"/>
  <c r="B172" i="12"/>
  <c r="C172" i="12"/>
  <c r="D172" i="12"/>
  <c r="E172" i="12"/>
  <c r="F172" i="12"/>
  <c r="G172" i="12"/>
  <c r="H172" i="12"/>
  <c r="I172" i="12"/>
  <c r="J172" i="12"/>
  <c r="K172" i="12"/>
  <c r="L172" i="12"/>
  <c r="M172" i="12"/>
  <c r="N172" i="12"/>
  <c r="O172" i="12"/>
  <c r="P172" i="12"/>
  <c r="Q172" i="12"/>
  <c r="R172" i="12"/>
  <c r="S172" i="12"/>
  <c r="T172" i="12"/>
  <c r="U172" i="12"/>
  <c r="V172" i="12"/>
  <c r="W172" i="12"/>
  <c r="X172" i="12"/>
  <c r="Y172" i="12"/>
  <c r="Z172" i="12"/>
  <c r="AA172" i="12"/>
  <c r="AB172" i="12"/>
  <c r="AC172" i="12"/>
  <c r="AD172" i="12"/>
  <c r="AE172" i="12"/>
  <c r="AF172" i="12"/>
  <c r="AG172" i="12"/>
  <c r="AH172" i="12"/>
  <c r="AI172" i="12"/>
  <c r="AJ172" i="12"/>
  <c r="AK172" i="12"/>
  <c r="AL172" i="12"/>
  <c r="AM172" i="12"/>
  <c r="AN172" i="12"/>
  <c r="AO172" i="12"/>
  <c r="AP172" i="12"/>
  <c r="AQ172" i="12"/>
  <c r="AR172" i="12"/>
  <c r="AS172" i="12"/>
  <c r="AT172" i="12"/>
  <c r="AU172" i="12"/>
  <c r="AV172" i="12"/>
  <c r="AW172" i="12"/>
  <c r="AX172" i="12"/>
  <c r="AY172" i="12"/>
  <c r="AZ172" i="12"/>
  <c r="BA172" i="12"/>
  <c r="A173" i="12"/>
  <c r="B173" i="12"/>
  <c r="C173" i="12"/>
  <c r="D173" i="12"/>
  <c r="E173" i="12"/>
  <c r="F173" i="12"/>
  <c r="G173" i="12"/>
  <c r="H173" i="12"/>
  <c r="I173" i="12"/>
  <c r="J173" i="12"/>
  <c r="K173" i="12"/>
  <c r="L173" i="12"/>
  <c r="M173" i="12"/>
  <c r="N173" i="12"/>
  <c r="O173" i="12"/>
  <c r="P173" i="12"/>
  <c r="Q173" i="12"/>
  <c r="R173" i="12"/>
  <c r="S173" i="12"/>
  <c r="T173" i="12"/>
  <c r="U173" i="12"/>
  <c r="V173" i="12"/>
  <c r="W173" i="12"/>
  <c r="X173" i="12"/>
  <c r="Y173" i="12"/>
  <c r="Z173" i="12"/>
  <c r="AA173" i="12"/>
  <c r="AB173" i="12"/>
  <c r="AC173" i="12"/>
  <c r="AD173" i="12"/>
  <c r="AE173" i="12"/>
  <c r="AF173" i="12"/>
  <c r="AG173" i="12"/>
  <c r="AH173" i="12"/>
  <c r="AI173" i="12"/>
  <c r="AJ173" i="12"/>
  <c r="AK173" i="12"/>
  <c r="AL173" i="12"/>
  <c r="AM173" i="12"/>
  <c r="AN173" i="12"/>
  <c r="AO173" i="12"/>
  <c r="AP173" i="12"/>
  <c r="AQ173" i="12"/>
  <c r="AR173" i="12"/>
  <c r="AS173" i="12"/>
  <c r="AT173" i="12"/>
  <c r="AU173" i="12"/>
  <c r="AV173" i="12"/>
  <c r="AW173" i="12"/>
  <c r="AX173" i="12"/>
  <c r="AY173" i="12"/>
  <c r="AZ173" i="12"/>
  <c r="BA173" i="12"/>
  <c r="A174" i="12"/>
  <c r="B174" i="12"/>
  <c r="C174" i="12"/>
  <c r="D174" i="12"/>
  <c r="E174" i="12"/>
  <c r="F174" i="12"/>
  <c r="G174" i="12"/>
  <c r="H174" i="12"/>
  <c r="I174" i="12"/>
  <c r="J174" i="12"/>
  <c r="K174" i="12"/>
  <c r="L174" i="12"/>
  <c r="M174" i="12"/>
  <c r="N174" i="12"/>
  <c r="O174" i="12"/>
  <c r="P174" i="12"/>
  <c r="Q174" i="12"/>
  <c r="R174" i="12"/>
  <c r="S174" i="12"/>
  <c r="T174" i="12"/>
  <c r="U174" i="12"/>
  <c r="V174" i="12"/>
  <c r="W174" i="12"/>
  <c r="X174" i="12"/>
  <c r="Y174" i="12"/>
  <c r="Z174" i="12"/>
  <c r="AA174" i="12"/>
  <c r="AB174" i="12"/>
  <c r="AC174" i="12"/>
  <c r="AD174" i="12"/>
  <c r="AE174" i="12"/>
  <c r="AF174" i="12"/>
  <c r="AG174" i="12"/>
  <c r="AH174" i="12"/>
  <c r="AI174" i="12"/>
  <c r="AJ174" i="12"/>
  <c r="AK174" i="12"/>
  <c r="AL174" i="12"/>
  <c r="AM174" i="12"/>
  <c r="AN174" i="12"/>
  <c r="AO174" i="12"/>
  <c r="AP174" i="12"/>
  <c r="AQ174" i="12"/>
  <c r="AR174" i="12"/>
  <c r="AS174" i="12"/>
  <c r="AT174" i="12"/>
  <c r="AU174" i="12"/>
  <c r="AV174" i="12"/>
  <c r="AW174" i="12"/>
  <c r="AX174" i="12"/>
  <c r="AY174" i="12"/>
  <c r="AZ174" i="12"/>
  <c r="BA174" i="12"/>
  <c r="A175" i="12"/>
  <c r="B175" i="12"/>
  <c r="C175" i="12"/>
  <c r="D175" i="12"/>
  <c r="E175" i="12"/>
  <c r="F175" i="12"/>
  <c r="G175" i="12"/>
  <c r="H175" i="12"/>
  <c r="I175" i="12"/>
  <c r="J175" i="12"/>
  <c r="K175" i="12"/>
  <c r="L175" i="12"/>
  <c r="M175" i="12"/>
  <c r="N175" i="12"/>
  <c r="O175" i="12"/>
  <c r="P175" i="12"/>
  <c r="Q175" i="12"/>
  <c r="R175" i="12"/>
  <c r="S175" i="12"/>
  <c r="T175" i="12"/>
  <c r="U175" i="12"/>
  <c r="V175" i="12"/>
  <c r="W175" i="12"/>
  <c r="X175" i="12"/>
  <c r="Y175" i="12"/>
  <c r="Z175" i="12"/>
  <c r="AA175" i="12"/>
  <c r="AB175" i="12"/>
  <c r="AC175" i="12"/>
  <c r="AD175" i="12"/>
  <c r="AE175" i="12"/>
  <c r="AF175" i="12"/>
  <c r="AG175" i="12"/>
  <c r="AH175" i="12"/>
  <c r="AI175" i="12"/>
  <c r="AJ175" i="12"/>
  <c r="AK175" i="12"/>
  <c r="AL175" i="12"/>
  <c r="AM175" i="12"/>
  <c r="AN175" i="12"/>
  <c r="AO175" i="12"/>
  <c r="AP175" i="12"/>
  <c r="AQ175" i="12"/>
  <c r="AR175" i="12"/>
  <c r="AS175" i="12"/>
  <c r="AT175" i="12"/>
  <c r="AU175" i="12"/>
  <c r="AV175" i="12"/>
  <c r="AW175" i="12"/>
  <c r="AX175" i="12"/>
  <c r="AY175" i="12"/>
  <c r="AZ175" i="12"/>
  <c r="BA175" i="12"/>
  <c r="A176" i="12"/>
  <c r="B176" i="12"/>
  <c r="C176" i="12"/>
  <c r="D176" i="12"/>
  <c r="E176" i="12"/>
  <c r="F176" i="12"/>
  <c r="G176" i="12"/>
  <c r="H176" i="12"/>
  <c r="I176" i="12"/>
  <c r="J176" i="12"/>
  <c r="K176" i="12"/>
  <c r="L176" i="12"/>
  <c r="M176" i="12"/>
  <c r="N176" i="12"/>
  <c r="O176" i="12"/>
  <c r="P176" i="12"/>
  <c r="Q176" i="12"/>
  <c r="R176" i="12"/>
  <c r="S176" i="12"/>
  <c r="T176" i="12"/>
  <c r="U176" i="12"/>
  <c r="V176" i="12"/>
  <c r="W176" i="12"/>
  <c r="X176" i="12"/>
  <c r="Y176" i="12"/>
  <c r="Z176" i="12"/>
  <c r="AA176" i="12"/>
  <c r="AB176" i="12"/>
  <c r="AC176" i="12"/>
  <c r="AD176" i="12"/>
  <c r="AE176" i="12"/>
  <c r="AF176" i="12"/>
  <c r="AG176" i="12"/>
  <c r="AH176" i="12"/>
  <c r="AI176" i="12"/>
  <c r="AJ176" i="12"/>
  <c r="AK176" i="12"/>
  <c r="AL176" i="12"/>
  <c r="AM176" i="12"/>
  <c r="AN176" i="12"/>
  <c r="AO176" i="12"/>
  <c r="AP176" i="12"/>
  <c r="AQ176" i="12"/>
  <c r="AR176" i="12"/>
  <c r="AS176" i="12"/>
  <c r="AT176" i="12"/>
  <c r="AU176" i="12"/>
  <c r="AV176" i="12"/>
  <c r="AW176" i="12"/>
  <c r="AX176" i="12"/>
  <c r="AY176" i="12"/>
  <c r="AZ176" i="12"/>
  <c r="BA176" i="12"/>
  <c r="A177" i="12"/>
  <c r="B177" i="12"/>
  <c r="C177" i="12"/>
  <c r="D177" i="12"/>
  <c r="E177" i="12"/>
  <c r="F177" i="12"/>
  <c r="G177" i="12"/>
  <c r="H177" i="12"/>
  <c r="I177" i="12"/>
  <c r="J177" i="12"/>
  <c r="K177" i="12"/>
  <c r="L177" i="12"/>
  <c r="M177" i="12"/>
  <c r="N177" i="12"/>
  <c r="O177" i="12"/>
  <c r="P177" i="12"/>
  <c r="Q177" i="12"/>
  <c r="R177" i="12"/>
  <c r="S177" i="12"/>
  <c r="T177" i="12"/>
  <c r="U177" i="12"/>
  <c r="V177" i="12"/>
  <c r="W177" i="12"/>
  <c r="X177" i="12"/>
  <c r="Y177" i="12"/>
  <c r="Z177" i="12"/>
  <c r="AA177" i="12"/>
  <c r="AB177" i="12"/>
  <c r="AC177" i="12"/>
  <c r="AD177" i="12"/>
  <c r="AE177" i="12"/>
  <c r="AF177" i="12"/>
  <c r="AG177" i="12"/>
  <c r="AH177" i="12"/>
  <c r="AI177" i="12"/>
  <c r="AJ177" i="12"/>
  <c r="AK177" i="12"/>
  <c r="AL177" i="12"/>
  <c r="AM177" i="12"/>
  <c r="AN177" i="12"/>
  <c r="AO177" i="12"/>
  <c r="AP177" i="12"/>
  <c r="AQ177" i="12"/>
  <c r="AR177" i="12"/>
  <c r="AS177" i="12"/>
  <c r="AT177" i="12"/>
  <c r="AU177" i="12"/>
  <c r="AV177" i="12"/>
  <c r="AW177" i="12"/>
  <c r="AX177" i="12"/>
  <c r="AY177" i="12"/>
  <c r="AZ177" i="12"/>
  <c r="BA177" i="12"/>
  <c r="A178" i="12"/>
  <c r="B178" i="12"/>
  <c r="C178" i="12"/>
  <c r="D178" i="12"/>
  <c r="E178" i="12"/>
  <c r="F178" i="12"/>
  <c r="G178" i="12"/>
  <c r="H178" i="12"/>
  <c r="I178" i="12"/>
  <c r="J178" i="12"/>
  <c r="K178" i="12"/>
  <c r="L178" i="12"/>
  <c r="M178" i="12"/>
  <c r="N178" i="12"/>
  <c r="O178" i="12"/>
  <c r="P178" i="12"/>
  <c r="Q178" i="12"/>
  <c r="R178" i="12"/>
  <c r="S178" i="12"/>
  <c r="T178" i="12"/>
  <c r="U178" i="12"/>
  <c r="V178" i="12"/>
  <c r="W178" i="12"/>
  <c r="X178" i="12"/>
  <c r="Y178" i="12"/>
  <c r="Z178" i="12"/>
  <c r="AA178" i="12"/>
  <c r="AB178" i="12"/>
  <c r="AC178" i="12"/>
  <c r="AD178" i="12"/>
  <c r="AE178" i="12"/>
  <c r="AF178" i="12"/>
  <c r="AG178" i="12"/>
  <c r="AH178" i="12"/>
  <c r="AI178" i="12"/>
  <c r="AJ178" i="12"/>
  <c r="AK178" i="12"/>
  <c r="AL178" i="12"/>
  <c r="AM178" i="12"/>
  <c r="AN178" i="12"/>
  <c r="AO178" i="12"/>
  <c r="AP178" i="12"/>
  <c r="AQ178" i="12"/>
  <c r="AR178" i="12"/>
  <c r="AS178" i="12"/>
  <c r="AT178" i="12"/>
  <c r="AU178" i="12"/>
  <c r="AV178" i="12"/>
  <c r="AW178" i="12"/>
  <c r="AX178" i="12"/>
  <c r="AY178" i="12"/>
  <c r="AZ178" i="12"/>
  <c r="BA178" i="12"/>
  <c r="A179" i="12"/>
  <c r="B179" i="12"/>
  <c r="C179" i="12"/>
  <c r="D179" i="12"/>
  <c r="E179" i="12"/>
  <c r="F179" i="12"/>
  <c r="G179" i="12"/>
  <c r="H179" i="12"/>
  <c r="I179" i="12"/>
  <c r="J179" i="12"/>
  <c r="K179" i="12"/>
  <c r="L179" i="12"/>
  <c r="M179" i="12"/>
  <c r="N179" i="12"/>
  <c r="O179" i="12"/>
  <c r="P179" i="12"/>
  <c r="Q179" i="12"/>
  <c r="R179" i="12"/>
  <c r="S179" i="12"/>
  <c r="T179" i="12"/>
  <c r="U179" i="12"/>
  <c r="V179" i="12"/>
  <c r="W179" i="12"/>
  <c r="X179" i="12"/>
  <c r="Y179" i="12"/>
  <c r="Z179" i="12"/>
  <c r="AA179" i="12"/>
  <c r="AB179" i="12"/>
  <c r="AC179" i="12"/>
  <c r="AD179" i="12"/>
  <c r="AE179" i="12"/>
  <c r="AF179" i="12"/>
  <c r="AG179" i="12"/>
  <c r="AH179" i="12"/>
  <c r="AI179" i="12"/>
  <c r="AJ179" i="12"/>
  <c r="AK179" i="12"/>
  <c r="AL179" i="12"/>
  <c r="AM179" i="12"/>
  <c r="AN179" i="12"/>
  <c r="AO179" i="12"/>
  <c r="AP179" i="12"/>
  <c r="AQ179" i="12"/>
  <c r="AR179" i="12"/>
  <c r="AS179" i="12"/>
  <c r="AT179" i="12"/>
  <c r="AU179" i="12"/>
  <c r="AV179" i="12"/>
  <c r="AW179" i="12"/>
  <c r="AX179" i="12"/>
  <c r="AY179" i="12"/>
  <c r="AZ179" i="12"/>
  <c r="BA179" i="12"/>
  <c r="A180" i="12"/>
  <c r="B180" i="12"/>
  <c r="C180" i="12"/>
  <c r="D180" i="12"/>
  <c r="E180" i="12"/>
  <c r="F180" i="12"/>
  <c r="G180" i="12"/>
  <c r="H180" i="12"/>
  <c r="I180" i="12"/>
  <c r="J180" i="12"/>
  <c r="K180" i="12"/>
  <c r="L180" i="12"/>
  <c r="M180" i="12"/>
  <c r="N180" i="12"/>
  <c r="O180" i="12"/>
  <c r="P180" i="12"/>
  <c r="Q180" i="12"/>
  <c r="R180" i="12"/>
  <c r="S180" i="12"/>
  <c r="T180" i="12"/>
  <c r="U180" i="12"/>
  <c r="V180" i="12"/>
  <c r="W180" i="12"/>
  <c r="X180" i="12"/>
  <c r="Y180" i="12"/>
  <c r="Z180" i="12"/>
  <c r="AA180" i="12"/>
  <c r="AB180" i="12"/>
  <c r="AC180" i="12"/>
  <c r="AD180" i="12"/>
  <c r="AE180" i="12"/>
  <c r="AF180" i="12"/>
  <c r="AG180" i="12"/>
  <c r="AH180" i="12"/>
  <c r="AI180" i="12"/>
  <c r="AJ180" i="12"/>
  <c r="AK180" i="12"/>
  <c r="AL180" i="12"/>
  <c r="AM180" i="12"/>
  <c r="AN180" i="12"/>
  <c r="AO180" i="12"/>
  <c r="AP180" i="12"/>
  <c r="AQ180" i="12"/>
  <c r="AR180" i="12"/>
  <c r="AS180" i="12"/>
  <c r="AT180" i="12"/>
  <c r="AU180" i="12"/>
  <c r="AV180" i="12"/>
  <c r="AW180" i="12"/>
  <c r="AX180" i="12"/>
  <c r="AY180" i="12"/>
  <c r="AZ180" i="12"/>
  <c r="BA180" i="12"/>
  <c r="A181" i="12"/>
  <c r="B181" i="12"/>
  <c r="C181" i="12"/>
  <c r="D181" i="12"/>
  <c r="E181" i="12"/>
  <c r="F181" i="12"/>
  <c r="G181" i="12"/>
  <c r="H181" i="12"/>
  <c r="I181" i="12"/>
  <c r="J181" i="12"/>
  <c r="K181" i="12"/>
  <c r="L181" i="12"/>
  <c r="M181" i="12"/>
  <c r="N181" i="12"/>
  <c r="O181" i="12"/>
  <c r="P181" i="12"/>
  <c r="Q181" i="12"/>
  <c r="R181" i="12"/>
  <c r="S181" i="12"/>
  <c r="T181" i="12"/>
  <c r="U181" i="12"/>
  <c r="V181" i="12"/>
  <c r="W181" i="12"/>
  <c r="X181" i="12"/>
  <c r="Y181" i="12"/>
  <c r="Z181" i="12"/>
  <c r="AA181" i="12"/>
  <c r="AB181" i="12"/>
  <c r="AC181" i="12"/>
  <c r="AD181" i="12"/>
  <c r="AE181" i="12"/>
  <c r="AF181" i="12"/>
  <c r="AG181" i="12"/>
  <c r="AH181" i="12"/>
  <c r="AI181" i="12"/>
  <c r="AJ181" i="12"/>
  <c r="AK181" i="12"/>
  <c r="AL181" i="12"/>
  <c r="AM181" i="12"/>
  <c r="AN181" i="12"/>
  <c r="AO181" i="12"/>
  <c r="AP181" i="12"/>
  <c r="AQ181" i="12"/>
  <c r="AR181" i="12"/>
  <c r="AS181" i="12"/>
  <c r="AT181" i="12"/>
  <c r="AU181" i="12"/>
  <c r="AV181" i="12"/>
  <c r="AW181" i="12"/>
  <c r="AX181" i="12"/>
  <c r="AY181" i="12"/>
  <c r="AZ181" i="12"/>
  <c r="BA181" i="12"/>
  <c r="A182" i="12"/>
  <c r="B182" i="12"/>
  <c r="C182" i="12"/>
  <c r="D182" i="12"/>
  <c r="E182" i="12"/>
  <c r="F182" i="12"/>
  <c r="G182" i="12"/>
  <c r="H182" i="12"/>
  <c r="I182" i="12"/>
  <c r="J182" i="12"/>
  <c r="K182" i="12"/>
  <c r="L182" i="12"/>
  <c r="M182" i="12"/>
  <c r="N182" i="12"/>
  <c r="O182" i="12"/>
  <c r="P182" i="12"/>
  <c r="Q182" i="12"/>
  <c r="R182" i="12"/>
  <c r="S182" i="12"/>
  <c r="T182" i="12"/>
  <c r="U182" i="12"/>
  <c r="V182" i="12"/>
  <c r="W182" i="12"/>
  <c r="X182" i="12"/>
  <c r="Y182" i="12"/>
  <c r="Z182" i="12"/>
  <c r="AA182" i="12"/>
  <c r="AB182" i="12"/>
  <c r="AC182" i="12"/>
  <c r="AD182" i="12"/>
  <c r="AE182" i="12"/>
  <c r="AF182" i="12"/>
  <c r="AG182" i="12"/>
  <c r="AH182" i="12"/>
  <c r="AI182" i="12"/>
  <c r="AJ182" i="12"/>
  <c r="AK182" i="12"/>
  <c r="AL182" i="12"/>
  <c r="AM182" i="12"/>
  <c r="AN182" i="12"/>
  <c r="AO182" i="12"/>
  <c r="AP182" i="12"/>
  <c r="AQ182" i="12"/>
  <c r="AR182" i="12"/>
  <c r="AS182" i="12"/>
  <c r="AT182" i="12"/>
  <c r="AU182" i="12"/>
  <c r="AV182" i="12"/>
  <c r="AW182" i="12"/>
  <c r="AX182" i="12"/>
  <c r="AY182" i="12"/>
  <c r="AZ182" i="12"/>
  <c r="BA182" i="12"/>
  <c r="A183" i="12"/>
  <c r="B183" i="12"/>
  <c r="C183" i="12"/>
  <c r="D183" i="12"/>
  <c r="E183" i="12"/>
  <c r="F183" i="12"/>
  <c r="G183" i="12"/>
  <c r="H183" i="12"/>
  <c r="I183" i="12"/>
  <c r="J183" i="12"/>
  <c r="K183" i="12"/>
  <c r="L183" i="12"/>
  <c r="M183" i="12"/>
  <c r="N183" i="12"/>
  <c r="O183" i="12"/>
  <c r="P183" i="12"/>
  <c r="Q183" i="12"/>
  <c r="R183" i="12"/>
  <c r="S183" i="12"/>
  <c r="T183" i="12"/>
  <c r="U183" i="12"/>
  <c r="V183" i="12"/>
  <c r="W183" i="12"/>
  <c r="X183" i="12"/>
  <c r="Y183" i="12"/>
  <c r="Z183" i="12"/>
  <c r="AA183" i="12"/>
  <c r="AB183" i="12"/>
  <c r="AC183" i="12"/>
  <c r="AD183" i="12"/>
  <c r="AE183" i="12"/>
  <c r="AF183" i="12"/>
  <c r="AG183" i="12"/>
  <c r="AH183" i="12"/>
  <c r="AI183" i="12"/>
  <c r="AJ183" i="12"/>
  <c r="AK183" i="12"/>
  <c r="AL183" i="12"/>
  <c r="AM183" i="12"/>
  <c r="AN183" i="12"/>
  <c r="AO183" i="12"/>
  <c r="AP183" i="12"/>
  <c r="AQ183" i="12"/>
  <c r="AR183" i="12"/>
  <c r="AS183" i="12"/>
  <c r="AT183" i="12"/>
  <c r="AU183" i="12"/>
  <c r="AV183" i="12"/>
  <c r="AW183" i="12"/>
  <c r="AX183" i="12"/>
  <c r="AY183" i="12"/>
  <c r="AZ183" i="12"/>
  <c r="BA183" i="12"/>
  <c r="A184" i="12"/>
  <c r="B184" i="12"/>
  <c r="C184" i="12"/>
  <c r="D184" i="12"/>
  <c r="E184" i="12"/>
  <c r="F184" i="12"/>
  <c r="G184" i="12"/>
  <c r="H184" i="12"/>
  <c r="I184" i="12"/>
  <c r="J184" i="12"/>
  <c r="K184" i="12"/>
  <c r="L184" i="12"/>
  <c r="M184" i="12"/>
  <c r="N184" i="12"/>
  <c r="O184" i="12"/>
  <c r="P184" i="12"/>
  <c r="Q184" i="12"/>
  <c r="R184" i="12"/>
  <c r="S184" i="12"/>
  <c r="T184" i="12"/>
  <c r="U184" i="12"/>
  <c r="V184" i="12"/>
  <c r="W184" i="12"/>
  <c r="X184" i="12"/>
  <c r="Y184" i="12"/>
  <c r="Z184" i="12"/>
  <c r="AA184" i="12"/>
  <c r="AB184" i="12"/>
  <c r="AC184" i="12"/>
  <c r="AD184" i="12"/>
  <c r="AE184" i="12"/>
  <c r="AF184" i="12"/>
  <c r="AG184" i="12"/>
  <c r="AH184" i="12"/>
  <c r="AI184" i="12"/>
  <c r="AJ184" i="12"/>
  <c r="AK184" i="12"/>
  <c r="AL184" i="12"/>
  <c r="AM184" i="12"/>
  <c r="AN184" i="12"/>
  <c r="AO184" i="12"/>
  <c r="AP184" i="12"/>
  <c r="AQ184" i="12"/>
  <c r="AR184" i="12"/>
  <c r="AS184" i="12"/>
  <c r="AT184" i="12"/>
  <c r="AU184" i="12"/>
  <c r="AV184" i="12"/>
  <c r="AW184" i="12"/>
  <c r="AX184" i="12"/>
  <c r="AY184" i="12"/>
  <c r="AZ184" i="12"/>
  <c r="BA184" i="12"/>
  <c r="A185" i="12"/>
  <c r="B185" i="12"/>
  <c r="C185" i="12"/>
  <c r="D185" i="12"/>
  <c r="E185" i="12"/>
  <c r="F185" i="12"/>
  <c r="G185" i="12"/>
  <c r="H185" i="12"/>
  <c r="I185" i="12"/>
  <c r="J185" i="12"/>
  <c r="K185" i="12"/>
  <c r="L185" i="12"/>
  <c r="M185" i="12"/>
  <c r="N185" i="12"/>
  <c r="O185" i="12"/>
  <c r="P185" i="12"/>
  <c r="Q185" i="12"/>
  <c r="R185" i="12"/>
  <c r="S185" i="12"/>
  <c r="T185" i="12"/>
  <c r="U185" i="12"/>
  <c r="V185" i="12"/>
  <c r="W185" i="12"/>
  <c r="X185" i="12"/>
  <c r="Y185" i="12"/>
  <c r="Z185" i="12"/>
  <c r="AA185" i="12"/>
  <c r="AB185" i="12"/>
  <c r="AC185" i="12"/>
  <c r="AD185" i="12"/>
  <c r="AE185" i="12"/>
  <c r="AF185" i="12"/>
  <c r="AG185" i="12"/>
  <c r="AH185" i="12"/>
  <c r="AI185" i="12"/>
  <c r="AJ185" i="12"/>
  <c r="AK185" i="12"/>
  <c r="AL185" i="12"/>
  <c r="AM185" i="12"/>
  <c r="AN185" i="12"/>
  <c r="AO185" i="12"/>
  <c r="AP185" i="12"/>
  <c r="AQ185" i="12"/>
  <c r="AR185" i="12"/>
  <c r="AS185" i="12"/>
  <c r="AT185" i="12"/>
  <c r="AU185" i="12"/>
  <c r="AV185" i="12"/>
  <c r="AW185" i="12"/>
  <c r="AX185" i="12"/>
  <c r="AY185" i="12"/>
  <c r="AZ185" i="12"/>
  <c r="BA185" i="12"/>
  <c r="A186" i="12"/>
  <c r="B186" i="12"/>
  <c r="C186" i="12"/>
  <c r="D186" i="12"/>
  <c r="E186" i="12"/>
  <c r="F186" i="12"/>
  <c r="G186" i="12"/>
  <c r="H186" i="12"/>
  <c r="I186" i="12"/>
  <c r="J186" i="12"/>
  <c r="K186" i="12"/>
  <c r="L186" i="12"/>
  <c r="M186" i="12"/>
  <c r="N186" i="12"/>
  <c r="O186" i="12"/>
  <c r="P186" i="12"/>
  <c r="Q186" i="12"/>
  <c r="R186" i="12"/>
  <c r="S186" i="12"/>
  <c r="T186" i="12"/>
  <c r="U186" i="12"/>
  <c r="V186" i="12"/>
  <c r="W186" i="12"/>
  <c r="X186" i="12"/>
  <c r="Y186" i="12"/>
  <c r="Z186" i="12"/>
  <c r="AA186" i="12"/>
  <c r="AB186" i="12"/>
  <c r="AC186" i="12"/>
  <c r="AD186" i="12"/>
  <c r="AE186" i="12"/>
  <c r="AF186" i="12"/>
  <c r="AG186" i="12"/>
  <c r="AH186" i="12"/>
  <c r="AI186" i="12"/>
  <c r="AJ186" i="12"/>
  <c r="AK186" i="12"/>
  <c r="AL186" i="12"/>
  <c r="AM186" i="12"/>
  <c r="AN186" i="12"/>
  <c r="AO186" i="12"/>
  <c r="AP186" i="12"/>
  <c r="AQ186" i="12"/>
  <c r="AR186" i="12"/>
  <c r="AS186" i="12"/>
  <c r="AT186" i="12"/>
  <c r="AU186" i="12"/>
  <c r="AV186" i="12"/>
  <c r="AW186" i="12"/>
  <c r="AX186" i="12"/>
  <c r="AY186" i="12"/>
  <c r="AZ186" i="12"/>
  <c r="BA186" i="12"/>
  <c r="A187" i="12"/>
  <c r="B187" i="12"/>
  <c r="C187" i="12"/>
  <c r="D187" i="12"/>
  <c r="E187" i="12"/>
  <c r="F187" i="12"/>
  <c r="G187" i="12"/>
  <c r="H187" i="12"/>
  <c r="I187" i="12"/>
  <c r="J187" i="12"/>
  <c r="K187" i="12"/>
  <c r="L187" i="12"/>
  <c r="M187" i="12"/>
  <c r="N187" i="12"/>
  <c r="O187" i="12"/>
  <c r="P187" i="12"/>
  <c r="Q187" i="12"/>
  <c r="R187" i="12"/>
  <c r="S187" i="12"/>
  <c r="T187" i="12"/>
  <c r="U187" i="12"/>
  <c r="V187" i="12"/>
  <c r="W187" i="12"/>
  <c r="X187" i="12"/>
  <c r="Y187" i="12"/>
  <c r="Z187" i="12"/>
  <c r="AA187" i="12"/>
  <c r="AB187" i="12"/>
  <c r="AC187" i="12"/>
  <c r="AD187" i="12"/>
  <c r="AE187" i="12"/>
  <c r="AF187" i="12"/>
  <c r="AG187" i="12"/>
  <c r="AH187" i="12"/>
  <c r="AI187" i="12"/>
  <c r="AJ187" i="12"/>
  <c r="AK187" i="12"/>
  <c r="AL187" i="12"/>
  <c r="AM187" i="12"/>
  <c r="AN187" i="12"/>
  <c r="AO187" i="12"/>
  <c r="AP187" i="12"/>
  <c r="AQ187" i="12"/>
  <c r="AR187" i="12"/>
  <c r="AS187" i="12"/>
  <c r="AT187" i="12"/>
  <c r="AU187" i="12"/>
  <c r="AV187" i="12"/>
  <c r="AW187" i="12"/>
  <c r="AX187" i="12"/>
  <c r="AY187" i="12"/>
  <c r="AZ187" i="12"/>
  <c r="BA187" i="12"/>
  <c r="A188" i="12"/>
  <c r="B188" i="12"/>
  <c r="C188" i="12"/>
  <c r="D188" i="12"/>
  <c r="E188" i="12"/>
  <c r="F188" i="12"/>
  <c r="G188" i="12"/>
  <c r="H188" i="12"/>
  <c r="I188" i="12"/>
  <c r="J188" i="12"/>
  <c r="K188" i="12"/>
  <c r="L188" i="12"/>
  <c r="M188" i="12"/>
  <c r="N188" i="12"/>
  <c r="O188" i="12"/>
  <c r="P188" i="12"/>
  <c r="Q188" i="12"/>
  <c r="R188" i="12"/>
  <c r="S188" i="12"/>
  <c r="T188" i="12"/>
  <c r="U188" i="12"/>
  <c r="V188" i="12"/>
  <c r="W188" i="12"/>
  <c r="X188" i="12"/>
  <c r="Y188" i="12"/>
  <c r="Z188" i="12"/>
  <c r="AA188" i="12"/>
  <c r="AB188" i="12"/>
  <c r="AC188" i="12"/>
  <c r="AD188" i="12"/>
  <c r="AE188" i="12"/>
  <c r="AF188" i="12"/>
  <c r="AG188" i="12"/>
  <c r="AH188" i="12"/>
  <c r="AI188" i="12"/>
  <c r="AJ188" i="12"/>
  <c r="AK188" i="12"/>
  <c r="AL188" i="12"/>
  <c r="AM188" i="12"/>
  <c r="AN188" i="12"/>
  <c r="AO188" i="12"/>
  <c r="AP188" i="12"/>
  <c r="AQ188" i="12"/>
  <c r="AR188" i="12"/>
  <c r="AS188" i="12"/>
  <c r="AT188" i="12"/>
  <c r="AU188" i="12"/>
  <c r="AV188" i="12"/>
  <c r="AW188" i="12"/>
  <c r="AX188" i="12"/>
  <c r="AY188" i="12"/>
  <c r="AZ188" i="12"/>
  <c r="BA188" i="12"/>
  <c r="A189" i="12"/>
  <c r="B189" i="12"/>
  <c r="C189" i="12"/>
  <c r="D189" i="12"/>
  <c r="E189" i="12"/>
  <c r="F189" i="12"/>
  <c r="G189" i="12"/>
  <c r="H189" i="12"/>
  <c r="I189" i="12"/>
  <c r="J189" i="12"/>
  <c r="K189" i="12"/>
  <c r="L189" i="12"/>
  <c r="M189" i="12"/>
  <c r="N189" i="12"/>
  <c r="O189" i="12"/>
  <c r="P189" i="12"/>
  <c r="Q189" i="12"/>
  <c r="R189" i="12"/>
  <c r="S189" i="12"/>
  <c r="T189" i="12"/>
  <c r="U189" i="12"/>
  <c r="V189" i="12"/>
  <c r="W189" i="12"/>
  <c r="X189" i="12"/>
  <c r="Y189" i="12"/>
  <c r="Z189" i="12"/>
  <c r="AA189" i="12"/>
  <c r="AB189" i="12"/>
  <c r="AC189" i="12"/>
  <c r="AD189" i="12"/>
  <c r="AE189" i="12"/>
  <c r="AF189" i="12"/>
  <c r="AG189" i="12"/>
  <c r="AH189" i="12"/>
  <c r="AI189" i="12"/>
  <c r="AJ189" i="12"/>
  <c r="AK189" i="12"/>
  <c r="AL189" i="12"/>
  <c r="AM189" i="12"/>
  <c r="AN189" i="12"/>
  <c r="AO189" i="12"/>
  <c r="AP189" i="12"/>
  <c r="AQ189" i="12"/>
  <c r="AR189" i="12"/>
  <c r="AS189" i="12"/>
  <c r="AT189" i="12"/>
  <c r="AU189" i="12"/>
  <c r="AV189" i="12"/>
  <c r="AW189" i="12"/>
  <c r="AX189" i="12"/>
  <c r="AY189" i="12"/>
  <c r="AZ189" i="12"/>
  <c r="BA189" i="12"/>
  <c r="A190" i="12"/>
  <c r="B190" i="12"/>
  <c r="C190" i="12"/>
  <c r="D190" i="12"/>
  <c r="E190" i="12"/>
  <c r="F190" i="12"/>
  <c r="G190" i="12"/>
  <c r="H190" i="12"/>
  <c r="I190" i="12"/>
  <c r="J190" i="12"/>
  <c r="K190" i="12"/>
  <c r="L190" i="12"/>
  <c r="M190" i="12"/>
  <c r="N190" i="12"/>
  <c r="O190" i="12"/>
  <c r="P190" i="12"/>
  <c r="Q190" i="12"/>
  <c r="R190" i="12"/>
  <c r="S190" i="12"/>
  <c r="T190" i="12"/>
  <c r="U190" i="12"/>
  <c r="V190" i="12"/>
  <c r="W190" i="12"/>
  <c r="X190" i="12"/>
  <c r="Y190" i="12"/>
  <c r="Z190" i="12"/>
  <c r="AA190" i="12"/>
  <c r="AB190" i="12"/>
  <c r="AC190" i="12"/>
  <c r="AD190" i="12"/>
  <c r="AE190" i="12"/>
  <c r="AF190" i="12"/>
  <c r="AG190" i="12"/>
  <c r="AH190" i="12"/>
  <c r="AI190" i="12"/>
  <c r="AJ190" i="12"/>
  <c r="AK190" i="12"/>
  <c r="AL190" i="12"/>
  <c r="AM190" i="12"/>
  <c r="AN190" i="12"/>
  <c r="AO190" i="12"/>
  <c r="AP190" i="12"/>
  <c r="AQ190" i="12"/>
  <c r="AR190" i="12"/>
  <c r="AS190" i="12"/>
  <c r="AT190" i="12"/>
  <c r="AU190" i="12"/>
  <c r="AV190" i="12"/>
  <c r="AW190" i="12"/>
  <c r="AX190" i="12"/>
  <c r="AY190" i="12"/>
  <c r="AZ190" i="12"/>
  <c r="BA190" i="12"/>
  <c r="A191" i="12"/>
  <c r="B191" i="12"/>
  <c r="C191" i="12"/>
  <c r="D191" i="12"/>
  <c r="E191" i="12"/>
  <c r="F191" i="12"/>
  <c r="G191" i="12"/>
  <c r="H191" i="12"/>
  <c r="I191" i="12"/>
  <c r="J191" i="12"/>
  <c r="K191" i="12"/>
  <c r="L191" i="12"/>
  <c r="M191" i="12"/>
  <c r="N191" i="12"/>
  <c r="O191" i="12"/>
  <c r="P191" i="12"/>
  <c r="Q191" i="12"/>
  <c r="R191" i="12"/>
  <c r="S191" i="12"/>
  <c r="T191" i="12"/>
  <c r="U191" i="12"/>
  <c r="V191" i="12"/>
  <c r="W191" i="12"/>
  <c r="X191" i="12"/>
  <c r="Y191" i="12"/>
  <c r="Z191" i="12"/>
  <c r="AA191" i="12"/>
  <c r="AB191" i="12"/>
  <c r="AC191" i="12"/>
  <c r="AD191" i="12"/>
  <c r="AE191" i="12"/>
  <c r="AF191" i="12"/>
  <c r="AG191" i="12"/>
  <c r="AH191" i="12"/>
  <c r="AI191" i="12"/>
  <c r="AJ191" i="12"/>
  <c r="AK191" i="12"/>
  <c r="AL191" i="12"/>
  <c r="AM191" i="12"/>
  <c r="AN191" i="12"/>
  <c r="AO191" i="12"/>
  <c r="AP191" i="12"/>
  <c r="AQ191" i="12"/>
  <c r="AR191" i="12"/>
  <c r="AS191" i="12"/>
  <c r="AT191" i="12"/>
  <c r="AU191" i="12"/>
  <c r="AV191" i="12"/>
  <c r="AW191" i="12"/>
  <c r="AX191" i="12"/>
  <c r="AY191" i="12"/>
  <c r="AZ191" i="12"/>
  <c r="BA191" i="12"/>
  <c r="A192" i="12"/>
  <c r="B192" i="12"/>
  <c r="C192" i="12"/>
  <c r="D192" i="12"/>
  <c r="E192" i="12"/>
  <c r="F192" i="12"/>
  <c r="G192" i="12"/>
  <c r="H192" i="12"/>
  <c r="I192" i="12"/>
  <c r="J192" i="12"/>
  <c r="K192" i="12"/>
  <c r="L192" i="12"/>
  <c r="M192" i="12"/>
  <c r="N192" i="12"/>
  <c r="O192" i="12"/>
  <c r="P192" i="12"/>
  <c r="Q192" i="12"/>
  <c r="R192" i="12"/>
  <c r="S192" i="12"/>
  <c r="T192" i="12"/>
  <c r="U192" i="12"/>
  <c r="V192" i="12"/>
  <c r="W192" i="12"/>
  <c r="X192" i="12"/>
  <c r="Y192" i="12"/>
  <c r="Z192" i="12"/>
  <c r="AA192" i="12"/>
  <c r="AB192" i="12"/>
  <c r="AC192" i="12"/>
  <c r="AD192" i="12"/>
  <c r="AE192" i="12"/>
  <c r="AF192" i="12"/>
  <c r="AG192" i="12"/>
  <c r="AH192" i="12"/>
  <c r="AI192" i="12"/>
  <c r="AJ192" i="12"/>
  <c r="AK192" i="12"/>
  <c r="AL192" i="12"/>
  <c r="AM192" i="12"/>
  <c r="AN192" i="12"/>
  <c r="AO192" i="12"/>
  <c r="AP192" i="12"/>
  <c r="AQ192" i="12"/>
  <c r="AR192" i="12"/>
  <c r="AS192" i="12"/>
  <c r="AT192" i="12"/>
  <c r="AU192" i="12"/>
  <c r="AV192" i="12"/>
  <c r="AW192" i="12"/>
  <c r="AX192" i="12"/>
  <c r="AY192" i="12"/>
  <c r="AZ192" i="12"/>
  <c r="BA192" i="12"/>
  <c r="A193" i="12"/>
  <c r="B193" i="12"/>
  <c r="C193" i="12"/>
  <c r="D193" i="12"/>
  <c r="E193" i="12"/>
  <c r="F193" i="12"/>
  <c r="G193" i="12"/>
  <c r="H193" i="12"/>
  <c r="I193" i="12"/>
  <c r="J193" i="12"/>
  <c r="K193" i="12"/>
  <c r="L193" i="12"/>
  <c r="M193" i="12"/>
  <c r="N193" i="12"/>
  <c r="O193" i="12"/>
  <c r="P193" i="12"/>
  <c r="Q193" i="12"/>
  <c r="R193" i="12"/>
  <c r="S193" i="12"/>
  <c r="T193" i="12"/>
  <c r="U193" i="12"/>
  <c r="V193" i="12"/>
  <c r="W193" i="12"/>
  <c r="X193" i="12"/>
  <c r="Y193" i="12"/>
  <c r="Z193" i="12"/>
  <c r="AA193" i="12"/>
  <c r="AB193" i="12"/>
  <c r="AC193" i="12"/>
  <c r="AD193" i="12"/>
  <c r="AE193" i="12"/>
  <c r="AF193" i="12"/>
  <c r="AG193" i="12"/>
  <c r="AH193" i="12"/>
  <c r="AI193" i="12"/>
  <c r="AJ193" i="12"/>
  <c r="AK193" i="12"/>
  <c r="AL193" i="12"/>
  <c r="AM193" i="12"/>
  <c r="AN193" i="12"/>
  <c r="AO193" i="12"/>
  <c r="AP193" i="12"/>
  <c r="AQ193" i="12"/>
  <c r="AR193" i="12"/>
  <c r="AS193" i="12"/>
  <c r="AT193" i="12"/>
  <c r="AU193" i="12"/>
  <c r="AV193" i="12"/>
  <c r="AW193" i="12"/>
  <c r="AX193" i="12"/>
  <c r="AY193" i="12"/>
  <c r="AZ193" i="12"/>
  <c r="BA193" i="12"/>
  <c r="A194" i="12"/>
  <c r="B194" i="12"/>
  <c r="C194" i="12"/>
  <c r="D194" i="12"/>
  <c r="E194" i="12"/>
  <c r="F194" i="12"/>
  <c r="G194" i="12"/>
  <c r="H194" i="12"/>
  <c r="I194" i="12"/>
  <c r="J194" i="12"/>
  <c r="K194" i="12"/>
  <c r="L194" i="12"/>
  <c r="M194" i="12"/>
  <c r="N194" i="12"/>
  <c r="O194" i="12"/>
  <c r="P194" i="12"/>
  <c r="Q194" i="12"/>
  <c r="R194" i="12"/>
  <c r="S194" i="12"/>
  <c r="T194" i="12"/>
  <c r="U194" i="12"/>
  <c r="V194" i="12"/>
  <c r="W194" i="12"/>
  <c r="X194" i="12"/>
  <c r="Y194" i="12"/>
  <c r="Z194" i="12"/>
  <c r="AA194" i="12"/>
  <c r="AB194" i="12"/>
  <c r="AC194" i="12"/>
  <c r="AD194" i="12"/>
  <c r="AE194" i="12"/>
  <c r="AF194" i="12"/>
  <c r="AG194" i="12"/>
  <c r="AH194" i="12"/>
  <c r="AI194" i="12"/>
  <c r="AJ194" i="12"/>
  <c r="AK194" i="12"/>
  <c r="AL194" i="12"/>
  <c r="AM194" i="12"/>
  <c r="AN194" i="12"/>
  <c r="AO194" i="12"/>
  <c r="AP194" i="12"/>
  <c r="AQ194" i="12"/>
  <c r="AR194" i="12"/>
  <c r="AS194" i="12"/>
  <c r="AT194" i="12"/>
  <c r="AU194" i="12"/>
  <c r="AV194" i="12"/>
  <c r="AW194" i="12"/>
  <c r="AX194" i="12"/>
  <c r="AY194" i="12"/>
  <c r="AZ194" i="12"/>
  <c r="BA194" i="12"/>
  <c r="A195" i="12"/>
  <c r="B195" i="12"/>
  <c r="C195" i="12"/>
  <c r="D195" i="12"/>
  <c r="E195" i="12"/>
  <c r="F195" i="12"/>
  <c r="G195" i="12"/>
  <c r="H195" i="12"/>
  <c r="I195" i="12"/>
  <c r="J195" i="12"/>
  <c r="K195" i="12"/>
  <c r="L195" i="12"/>
  <c r="M195" i="12"/>
  <c r="N195" i="12"/>
  <c r="O195" i="12"/>
  <c r="P195" i="12"/>
  <c r="Q195" i="12"/>
  <c r="R195" i="12"/>
  <c r="S195" i="12"/>
  <c r="T195" i="12"/>
  <c r="U195" i="12"/>
  <c r="V195" i="12"/>
  <c r="W195" i="12"/>
  <c r="X195" i="12"/>
  <c r="Y195" i="12"/>
  <c r="Z195" i="12"/>
  <c r="AA195" i="12"/>
  <c r="AB195" i="12"/>
  <c r="AC195" i="12"/>
  <c r="AD195" i="12"/>
  <c r="AE195" i="12"/>
  <c r="AF195" i="12"/>
  <c r="AG195" i="12"/>
  <c r="AH195" i="12"/>
  <c r="AI195" i="12"/>
  <c r="AJ195" i="12"/>
  <c r="AK195" i="12"/>
  <c r="AL195" i="12"/>
  <c r="AM195" i="12"/>
  <c r="AN195" i="12"/>
  <c r="AO195" i="12"/>
  <c r="AP195" i="12"/>
  <c r="AQ195" i="12"/>
  <c r="AR195" i="12"/>
  <c r="AS195" i="12"/>
  <c r="AT195" i="12"/>
  <c r="AU195" i="12"/>
  <c r="AV195" i="12"/>
  <c r="AW195" i="12"/>
  <c r="AX195" i="12"/>
  <c r="AY195" i="12"/>
  <c r="AZ195" i="12"/>
  <c r="BA195" i="12"/>
  <c r="A196" i="12"/>
  <c r="B196" i="12"/>
  <c r="C196" i="12"/>
  <c r="D196" i="12"/>
  <c r="E196" i="12"/>
  <c r="F196" i="12"/>
  <c r="G196" i="12"/>
  <c r="H196" i="12"/>
  <c r="I196" i="12"/>
  <c r="J196" i="12"/>
  <c r="K196" i="12"/>
  <c r="L196" i="12"/>
  <c r="M196" i="12"/>
  <c r="N196" i="12"/>
  <c r="O196" i="12"/>
  <c r="P196" i="12"/>
  <c r="Q196" i="12"/>
  <c r="R196" i="12"/>
  <c r="S196" i="12"/>
  <c r="T196" i="12"/>
  <c r="U196" i="12"/>
  <c r="V196" i="12"/>
  <c r="W196" i="12"/>
  <c r="X196" i="12"/>
  <c r="Y196" i="12"/>
  <c r="Z196" i="12"/>
  <c r="AA196" i="12"/>
  <c r="AB196" i="12"/>
  <c r="AC196" i="12"/>
  <c r="AD196" i="12"/>
  <c r="AE196" i="12"/>
  <c r="AF196" i="12"/>
  <c r="AG196" i="12"/>
  <c r="AH196" i="12"/>
  <c r="AI196" i="12"/>
  <c r="AJ196" i="12"/>
  <c r="AK196" i="12"/>
  <c r="AL196" i="12"/>
  <c r="AM196" i="12"/>
  <c r="AN196" i="12"/>
  <c r="AO196" i="12"/>
  <c r="AP196" i="12"/>
  <c r="AQ196" i="12"/>
  <c r="AR196" i="12"/>
  <c r="AS196" i="12"/>
  <c r="AT196" i="12"/>
  <c r="AU196" i="12"/>
  <c r="AV196" i="12"/>
  <c r="AW196" i="12"/>
  <c r="AX196" i="12"/>
  <c r="AY196" i="12"/>
  <c r="AZ196" i="12"/>
  <c r="BA196" i="12"/>
  <c r="A197" i="12"/>
  <c r="B197" i="12"/>
  <c r="C197" i="12"/>
  <c r="D197" i="12"/>
  <c r="E197" i="12"/>
  <c r="F197" i="12"/>
  <c r="G197" i="12"/>
  <c r="H197" i="12"/>
  <c r="I197" i="12"/>
  <c r="J197" i="12"/>
  <c r="K197" i="12"/>
  <c r="L197" i="12"/>
  <c r="M197" i="12"/>
  <c r="N197" i="12"/>
  <c r="O197" i="12"/>
  <c r="P197" i="12"/>
  <c r="Q197" i="12"/>
  <c r="R197" i="12"/>
  <c r="S197" i="12"/>
  <c r="T197" i="12"/>
  <c r="U197" i="12"/>
  <c r="V197" i="12"/>
  <c r="W197" i="12"/>
  <c r="X197" i="12"/>
  <c r="Y197" i="12"/>
  <c r="Z197" i="12"/>
  <c r="AA197" i="12"/>
  <c r="AB197" i="12"/>
  <c r="AC197" i="12"/>
  <c r="AD197" i="12"/>
  <c r="AE197" i="12"/>
  <c r="AF197" i="12"/>
  <c r="AG197" i="12"/>
  <c r="AH197" i="12"/>
  <c r="AI197" i="12"/>
  <c r="AJ197" i="12"/>
  <c r="AK197" i="12"/>
  <c r="AL197" i="12"/>
  <c r="AM197" i="12"/>
  <c r="AN197" i="12"/>
  <c r="AO197" i="12"/>
  <c r="AP197" i="12"/>
  <c r="AQ197" i="12"/>
  <c r="AR197" i="12"/>
  <c r="AS197" i="12"/>
  <c r="AT197" i="12"/>
  <c r="AU197" i="12"/>
  <c r="AV197" i="12"/>
  <c r="AW197" i="12"/>
  <c r="AX197" i="12"/>
  <c r="AY197" i="12"/>
  <c r="AZ197" i="12"/>
  <c r="BA197" i="12"/>
  <c r="A198" i="12"/>
  <c r="B198" i="12"/>
  <c r="C198" i="12"/>
  <c r="D198" i="12"/>
  <c r="E198" i="12"/>
  <c r="F198" i="12"/>
  <c r="G198" i="12"/>
  <c r="H198" i="12"/>
  <c r="I198" i="12"/>
  <c r="J198" i="12"/>
  <c r="K198" i="12"/>
  <c r="L198" i="12"/>
  <c r="M198" i="12"/>
  <c r="N198" i="12"/>
  <c r="O198" i="12"/>
  <c r="P198" i="12"/>
  <c r="Q198" i="12"/>
  <c r="R198" i="12"/>
  <c r="S198" i="12"/>
  <c r="T198" i="12"/>
  <c r="U198" i="12"/>
  <c r="V198" i="12"/>
  <c r="W198" i="12"/>
  <c r="X198" i="12"/>
  <c r="Y198" i="12"/>
  <c r="Z198" i="12"/>
  <c r="AA198" i="12"/>
  <c r="AB198" i="12"/>
  <c r="AC198" i="12"/>
  <c r="AD198" i="12"/>
  <c r="AE198" i="12"/>
  <c r="AF198" i="12"/>
  <c r="AG198" i="12"/>
  <c r="AH198" i="12"/>
  <c r="AI198" i="12"/>
  <c r="AJ198" i="12"/>
  <c r="AK198" i="12"/>
  <c r="AL198" i="12"/>
  <c r="AM198" i="12"/>
  <c r="AN198" i="12"/>
  <c r="AO198" i="12"/>
  <c r="AP198" i="12"/>
  <c r="AQ198" i="12"/>
  <c r="AR198" i="12"/>
  <c r="AS198" i="12"/>
  <c r="AT198" i="12"/>
  <c r="AU198" i="12"/>
  <c r="AV198" i="12"/>
  <c r="AW198" i="12"/>
  <c r="AX198" i="12"/>
  <c r="AY198" i="12"/>
  <c r="AZ198" i="12"/>
  <c r="BA198" i="12"/>
  <c r="A199" i="12"/>
  <c r="B199" i="12"/>
  <c r="C199" i="12"/>
  <c r="D199" i="12"/>
  <c r="E199" i="12"/>
  <c r="F199" i="12"/>
  <c r="G199" i="12"/>
  <c r="H199" i="12"/>
  <c r="I199" i="12"/>
  <c r="J199" i="12"/>
  <c r="K199" i="12"/>
  <c r="L199" i="12"/>
  <c r="M199" i="12"/>
  <c r="N199" i="12"/>
  <c r="O199" i="12"/>
  <c r="P199" i="12"/>
  <c r="Q199" i="12"/>
  <c r="R199" i="12"/>
  <c r="S199" i="12"/>
  <c r="T199" i="12"/>
  <c r="U199" i="12"/>
  <c r="V199" i="12"/>
  <c r="W199" i="12"/>
  <c r="X199" i="12"/>
  <c r="Y199" i="12"/>
  <c r="Z199" i="12"/>
  <c r="AA199" i="12"/>
  <c r="AB199" i="12"/>
  <c r="AC199" i="12"/>
  <c r="AD199" i="12"/>
  <c r="AE199" i="12"/>
  <c r="AF199" i="12"/>
  <c r="AG199" i="12"/>
  <c r="AH199" i="12"/>
  <c r="AI199" i="12"/>
  <c r="AJ199" i="12"/>
  <c r="AK199" i="12"/>
  <c r="AL199" i="12"/>
  <c r="AM199" i="12"/>
  <c r="AN199" i="12"/>
  <c r="AO199" i="12"/>
  <c r="AP199" i="12"/>
  <c r="AQ199" i="12"/>
  <c r="AR199" i="12"/>
  <c r="AS199" i="12"/>
  <c r="AT199" i="12"/>
  <c r="AU199" i="12"/>
  <c r="AV199" i="12"/>
  <c r="AW199" i="12"/>
  <c r="AX199" i="12"/>
  <c r="AY199" i="12"/>
  <c r="AZ199" i="12"/>
  <c r="BA199" i="12"/>
  <c r="A200" i="12"/>
  <c r="B200" i="12"/>
  <c r="C200" i="12"/>
  <c r="D200" i="12"/>
  <c r="E200" i="12"/>
  <c r="F200" i="12"/>
  <c r="G200" i="12"/>
  <c r="H200" i="12"/>
  <c r="I200" i="12"/>
  <c r="J200" i="12"/>
  <c r="K200" i="12"/>
  <c r="L200" i="12"/>
  <c r="M200" i="12"/>
  <c r="N200" i="12"/>
  <c r="O200" i="12"/>
  <c r="P200" i="12"/>
  <c r="Q200" i="12"/>
  <c r="R200" i="12"/>
  <c r="S200" i="12"/>
  <c r="T200" i="12"/>
  <c r="U200" i="12"/>
  <c r="V200" i="12"/>
  <c r="W200" i="12"/>
  <c r="X200" i="12"/>
  <c r="Y200" i="12"/>
  <c r="Z200" i="12"/>
  <c r="AA200" i="12"/>
  <c r="AB200" i="12"/>
  <c r="AC200" i="12"/>
  <c r="AD200" i="12"/>
  <c r="AE200" i="12"/>
  <c r="AF200" i="12"/>
  <c r="AG200" i="12"/>
  <c r="AH200" i="12"/>
  <c r="AI200" i="12"/>
  <c r="AJ200" i="12"/>
  <c r="AK200" i="12"/>
  <c r="AL200" i="12"/>
  <c r="AM200" i="12"/>
  <c r="AN200" i="12"/>
  <c r="AO200" i="12"/>
  <c r="AP200" i="12"/>
  <c r="AQ200" i="12"/>
  <c r="AR200" i="12"/>
  <c r="AS200" i="12"/>
  <c r="AT200" i="12"/>
  <c r="AU200" i="12"/>
  <c r="AV200" i="12"/>
  <c r="AW200" i="12"/>
  <c r="AX200" i="12"/>
  <c r="AY200" i="12"/>
  <c r="AZ200" i="12"/>
  <c r="BA200" i="12"/>
  <c r="A201" i="12"/>
  <c r="B201" i="12"/>
  <c r="C201" i="12"/>
  <c r="D201" i="12"/>
  <c r="E201" i="12"/>
  <c r="F201" i="12"/>
  <c r="G201" i="12"/>
  <c r="H201" i="12"/>
  <c r="I201" i="12"/>
  <c r="J201" i="12"/>
  <c r="K201" i="12"/>
  <c r="L201" i="12"/>
  <c r="M201" i="12"/>
  <c r="N201" i="12"/>
  <c r="O201" i="12"/>
  <c r="P201" i="12"/>
  <c r="Q201" i="12"/>
  <c r="R201" i="12"/>
  <c r="S201" i="12"/>
  <c r="T201" i="12"/>
  <c r="U201" i="12"/>
  <c r="V201" i="12"/>
  <c r="W201" i="12"/>
  <c r="X201" i="12"/>
  <c r="Y201" i="12"/>
  <c r="Z201" i="12"/>
  <c r="AA201" i="12"/>
  <c r="AB201" i="12"/>
  <c r="AC201" i="12"/>
  <c r="AD201" i="12"/>
  <c r="AE201" i="12"/>
  <c r="AF201" i="12"/>
  <c r="AG201" i="12"/>
  <c r="AH201" i="12"/>
  <c r="AI201" i="12"/>
  <c r="AJ201" i="12"/>
  <c r="AK201" i="12"/>
  <c r="AL201" i="12"/>
  <c r="AM201" i="12"/>
  <c r="AN201" i="12"/>
  <c r="AO201" i="12"/>
  <c r="AP201" i="12"/>
  <c r="AQ201" i="12"/>
  <c r="AR201" i="12"/>
  <c r="AS201" i="12"/>
  <c r="AT201" i="12"/>
  <c r="AU201" i="12"/>
  <c r="AV201" i="12"/>
  <c r="AW201" i="12"/>
  <c r="AX201" i="12"/>
  <c r="AY201" i="12"/>
  <c r="AZ201" i="12"/>
  <c r="BA201" i="12"/>
  <c r="A202" i="12"/>
  <c r="B202" i="12"/>
  <c r="C202" i="12"/>
  <c r="D202" i="12"/>
  <c r="E202" i="12"/>
  <c r="F202" i="12"/>
  <c r="G202" i="12"/>
  <c r="H202" i="12"/>
  <c r="I202" i="12"/>
  <c r="J202" i="12"/>
  <c r="K202" i="12"/>
  <c r="L202" i="12"/>
  <c r="M202" i="12"/>
  <c r="N202" i="12"/>
  <c r="O202" i="12"/>
  <c r="P202" i="12"/>
  <c r="Q202" i="12"/>
  <c r="R202" i="12"/>
  <c r="S202" i="12"/>
  <c r="T202" i="12"/>
  <c r="U202" i="12"/>
  <c r="V202" i="12"/>
  <c r="W202" i="12"/>
  <c r="X202" i="12"/>
  <c r="Y202" i="12"/>
  <c r="Z202" i="12"/>
  <c r="AA202" i="12"/>
  <c r="AB202" i="12"/>
  <c r="AC202" i="12"/>
  <c r="AD202" i="12"/>
  <c r="AE202" i="12"/>
  <c r="AF202" i="12"/>
  <c r="AG202" i="12"/>
  <c r="AH202" i="12"/>
  <c r="AI202" i="12"/>
  <c r="AJ202" i="12"/>
  <c r="AK202" i="12"/>
  <c r="AL202" i="12"/>
  <c r="AM202" i="12"/>
  <c r="AN202" i="12"/>
  <c r="AO202" i="12"/>
  <c r="AP202" i="12"/>
  <c r="AQ202" i="12"/>
  <c r="AR202" i="12"/>
  <c r="AS202" i="12"/>
  <c r="AT202" i="12"/>
  <c r="AU202" i="12"/>
  <c r="AV202" i="12"/>
  <c r="AW202" i="12"/>
  <c r="AX202" i="12"/>
  <c r="AY202" i="12"/>
  <c r="AZ202" i="12"/>
  <c r="BA202" i="12"/>
  <c r="A203" i="12"/>
  <c r="B203" i="12"/>
  <c r="C203" i="12"/>
  <c r="D203" i="12"/>
  <c r="E203" i="12"/>
  <c r="F203" i="12"/>
  <c r="G203" i="12"/>
  <c r="H203" i="12"/>
  <c r="I203" i="12"/>
  <c r="J203" i="12"/>
  <c r="K203" i="12"/>
  <c r="L203" i="12"/>
  <c r="M203" i="12"/>
  <c r="N203" i="12"/>
  <c r="O203" i="12"/>
  <c r="P203" i="12"/>
  <c r="Q203" i="12"/>
  <c r="R203" i="12"/>
  <c r="S203" i="12"/>
  <c r="T203" i="12"/>
  <c r="U203" i="12"/>
  <c r="V203" i="12"/>
  <c r="W203" i="12"/>
  <c r="X203" i="12"/>
  <c r="Y203" i="12"/>
  <c r="Z203" i="12"/>
  <c r="AA203" i="12"/>
  <c r="AB203" i="12"/>
  <c r="AC203" i="12"/>
  <c r="AD203" i="12"/>
  <c r="AE203" i="12"/>
  <c r="AF203" i="12"/>
  <c r="AG203" i="12"/>
  <c r="AH203" i="12"/>
  <c r="AI203" i="12"/>
  <c r="AJ203" i="12"/>
  <c r="AK203" i="12"/>
  <c r="AL203" i="12"/>
  <c r="AM203" i="12"/>
  <c r="AN203" i="12"/>
  <c r="AO203" i="12"/>
  <c r="AP203" i="12"/>
  <c r="AQ203" i="12"/>
  <c r="AR203" i="12"/>
  <c r="AS203" i="12"/>
  <c r="AT203" i="12"/>
  <c r="AU203" i="12"/>
  <c r="AV203" i="12"/>
  <c r="AW203" i="12"/>
  <c r="AX203" i="12"/>
  <c r="AY203" i="12"/>
  <c r="AZ203" i="12"/>
  <c r="BA203" i="12"/>
  <c r="A204" i="12"/>
  <c r="B204" i="12"/>
  <c r="C204" i="12"/>
  <c r="D204" i="12"/>
  <c r="E204" i="12"/>
  <c r="F204" i="12"/>
  <c r="G204" i="12"/>
  <c r="H204" i="12"/>
  <c r="I204" i="12"/>
  <c r="J204" i="12"/>
  <c r="K204" i="12"/>
  <c r="L204" i="12"/>
  <c r="M204" i="12"/>
  <c r="N204" i="12"/>
  <c r="O204" i="12"/>
  <c r="P204" i="12"/>
  <c r="Q204" i="12"/>
  <c r="R204" i="12"/>
  <c r="S204" i="12"/>
  <c r="T204" i="12"/>
  <c r="U204" i="12"/>
  <c r="V204" i="12"/>
  <c r="W204" i="12"/>
  <c r="X204" i="12"/>
  <c r="Y204" i="12"/>
  <c r="Z204" i="12"/>
  <c r="AA204" i="12"/>
  <c r="AB204" i="12"/>
  <c r="AC204" i="12"/>
  <c r="AD204" i="12"/>
  <c r="AE204" i="12"/>
  <c r="AF204" i="12"/>
  <c r="AG204" i="12"/>
  <c r="AH204" i="12"/>
  <c r="AI204" i="12"/>
  <c r="AJ204" i="12"/>
  <c r="AK204" i="12"/>
  <c r="AL204" i="12"/>
  <c r="AM204" i="12"/>
  <c r="AN204" i="12"/>
  <c r="AO204" i="12"/>
  <c r="AP204" i="12"/>
  <c r="AQ204" i="12"/>
  <c r="AR204" i="12"/>
  <c r="AS204" i="12"/>
  <c r="AT204" i="12"/>
  <c r="AU204" i="12"/>
  <c r="AV204" i="12"/>
  <c r="AW204" i="12"/>
  <c r="AX204" i="12"/>
  <c r="AY204" i="12"/>
  <c r="AZ204" i="12"/>
  <c r="BA204" i="12"/>
  <c r="A205" i="12"/>
  <c r="B205" i="12"/>
  <c r="C205" i="12"/>
  <c r="D205" i="12"/>
  <c r="E205" i="12"/>
  <c r="F205" i="12"/>
  <c r="G205" i="12"/>
  <c r="H205" i="12"/>
  <c r="I205" i="12"/>
  <c r="J205" i="12"/>
  <c r="K205" i="12"/>
  <c r="L205" i="12"/>
  <c r="M205" i="12"/>
  <c r="N205" i="12"/>
  <c r="O205" i="12"/>
  <c r="P205" i="12"/>
  <c r="Q205" i="12"/>
  <c r="R205" i="12"/>
  <c r="S205" i="12"/>
  <c r="T205" i="12"/>
  <c r="U205" i="12"/>
  <c r="V205" i="12"/>
  <c r="W205" i="12"/>
  <c r="X205" i="12"/>
  <c r="Y205" i="12"/>
  <c r="Z205" i="12"/>
  <c r="AA205" i="12"/>
  <c r="AB205" i="12"/>
  <c r="AC205" i="12"/>
  <c r="AD205" i="12"/>
  <c r="AE205" i="12"/>
  <c r="AF205" i="12"/>
  <c r="AG205" i="12"/>
  <c r="AH205" i="12"/>
  <c r="AI205" i="12"/>
  <c r="AJ205" i="12"/>
  <c r="AK205" i="12"/>
  <c r="AL205" i="12"/>
  <c r="AM205" i="12"/>
  <c r="AN205" i="12"/>
  <c r="AO205" i="12"/>
  <c r="AP205" i="12"/>
  <c r="AQ205" i="12"/>
  <c r="AR205" i="12"/>
  <c r="AS205" i="12"/>
  <c r="AT205" i="12"/>
  <c r="AU205" i="12"/>
  <c r="AV205" i="12"/>
  <c r="AW205" i="12"/>
  <c r="AX205" i="12"/>
  <c r="AY205" i="12"/>
  <c r="AZ205" i="12"/>
  <c r="BA205" i="12"/>
  <c r="A206" i="12"/>
  <c r="B206" i="12"/>
  <c r="C206" i="12"/>
  <c r="D206" i="12"/>
  <c r="E206" i="12"/>
  <c r="F206" i="12"/>
  <c r="G206" i="12"/>
  <c r="H206" i="12"/>
  <c r="I206" i="12"/>
  <c r="J206" i="12"/>
  <c r="K206" i="12"/>
  <c r="L206" i="12"/>
  <c r="M206" i="12"/>
  <c r="N206" i="12"/>
  <c r="O206" i="12"/>
  <c r="P206" i="12"/>
  <c r="Q206" i="12"/>
  <c r="R206" i="12"/>
  <c r="S206" i="12"/>
  <c r="T206" i="12"/>
  <c r="U206" i="12"/>
  <c r="V206" i="12"/>
  <c r="W206" i="12"/>
  <c r="X206" i="12"/>
  <c r="Y206" i="12"/>
  <c r="Z206" i="12"/>
  <c r="AA206" i="12"/>
  <c r="AB206" i="12"/>
  <c r="AC206" i="12"/>
  <c r="AD206" i="12"/>
  <c r="AE206" i="12"/>
  <c r="AF206" i="12"/>
  <c r="AG206" i="12"/>
  <c r="AH206" i="12"/>
  <c r="AI206" i="12"/>
  <c r="AJ206" i="12"/>
  <c r="AK206" i="12"/>
  <c r="AL206" i="12"/>
  <c r="AM206" i="12"/>
  <c r="AN206" i="12"/>
  <c r="AO206" i="12"/>
  <c r="AP206" i="12"/>
  <c r="AQ206" i="12"/>
  <c r="AR206" i="12"/>
  <c r="AS206" i="12"/>
  <c r="AT206" i="12"/>
  <c r="AU206" i="12"/>
  <c r="AV206" i="12"/>
  <c r="AW206" i="12"/>
  <c r="AX206" i="12"/>
  <c r="AY206" i="12"/>
  <c r="AZ206" i="12"/>
  <c r="BA206" i="12"/>
  <c r="A207" i="12"/>
  <c r="B207" i="12"/>
  <c r="C207" i="12"/>
  <c r="D207" i="12"/>
  <c r="E207" i="12"/>
  <c r="F207" i="12"/>
  <c r="G207" i="12"/>
  <c r="H207" i="12"/>
  <c r="I207" i="12"/>
  <c r="J207" i="12"/>
  <c r="K207" i="12"/>
  <c r="L207" i="12"/>
  <c r="M207" i="12"/>
  <c r="N207" i="12"/>
  <c r="O207" i="12"/>
  <c r="P207" i="12"/>
  <c r="Q207" i="12"/>
  <c r="R207" i="12"/>
  <c r="S207" i="12"/>
  <c r="T207" i="12"/>
  <c r="U207" i="12"/>
  <c r="V207" i="12"/>
  <c r="W207" i="12"/>
  <c r="X207" i="12"/>
  <c r="Y207" i="12"/>
  <c r="Z207" i="12"/>
  <c r="AA207" i="12"/>
  <c r="AB207" i="12"/>
  <c r="AC207" i="12"/>
  <c r="AD207" i="12"/>
  <c r="AE207" i="12"/>
  <c r="AF207" i="12"/>
  <c r="AG207" i="12"/>
  <c r="AH207" i="12"/>
  <c r="AI207" i="12"/>
  <c r="AJ207" i="12"/>
  <c r="AK207" i="12"/>
  <c r="AL207" i="12"/>
  <c r="AM207" i="12"/>
  <c r="AN207" i="12"/>
  <c r="AO207" i="12"/>
  <c r="AP207" i="12"/>
  <c r="AQ207" i="12"/>
  <c r="AR207" i="12"/>
  <c r="AS207" i="12"/>
  <c r="AT207" i="12"/>
  <c r="AU207" i="12"/>
  <c r="AV207" i="12"/>
  <c r="AW207" i="12"/>
  <c r="AX207" i="12"/>
  <c r="AY207" i="12"/>
  <c r="AZ207" i="12"/>
  <c r="BA207" i="12"/>
  <c r="A208" i="12"/>
  <c r="B208" i="12"/>
  <c r="C208" i="12"/>
  <c r="D208" i="12"/>
  <c r="E208" i="12"/>
  <c r="F208" i="12"/>
  <c r="G208" i="12"/>
  <c r="H208" i="12"/>
  <c r="I208" i="12"/>
  <c r="J208" i="12"/>
  <c r="K208" i="12"/>
  <c r="L208" i="12"/>
  <c r="M208" i="12"/>
  <c r="N208" i="12"/>
  <c r="O208" i="12"/>
  <c r="P208" i="12"/>
  <c r="Q208" i="12"/>
  <c r="R208" i="12"/>
  <c r="S208" i="12"/>
  <c r="T208" i="12"/>
  <c r="U208" i="12"/>
  <c r="V208" i="12"/>
  <c r="W208" i="12"/>
  <c r="X208" i="12"/>
  <c r="Y208" i="12"/>
  <c r="Z208" i="12"/>
  <c r="AA208" i="12"/>
  <c r="AB208" i="12"/>
  <c r="AC208" i="12"/>
  <c r="AD208" i="12"/>
  <c r="AE208" i="12"/>
  <c r="AF208" i="12"/>
  <c r="AG208" i="12"/>
  <c r="AH208" i="12"/>
  <c r="AI208" i="12"/>
  <c r="AJ208" i="12"/>
  <c r="AK208" i="12"/>
  <c r="AL208" i="12"/>
  <c r="AM208" i="12"/>
  <c r="AN208" i="12"/>
  <c r="AO208" i="12"/>
  <c r="AP208" i="12"/>
  <c r="AQ208" i="12"/>
  <c r="AR208" i="12"/>
  <c r="AS208" i="12"/>
  <c r="AT208" i="12"/>
  <c r="AU208" i="12"/>
  <c r="AV208" i="12"/>
  <c r="AW208" i="12"/>
  <c r="AX208" i="12"/>
  <c r="AY208" i="12"/>
  <c r="AZ208" i="12"/>
  <c r="BA208" i="12"/>
  <c r="A209" i="12"/>
  <c r="B209" i="12"/>
  <c r="C209" i="12"/>
  <c r="D209" i="12"/>
  <c r="E209" i="12"/>
  <c r="F209" i="12"/>
  <c r="G209" i="12"/>
  <c r="H209" i="12"/>
  <c r="I209" i="12"/>
  <c r="J209" i="12"/>
  <c r="K209" i="12"/>
  <c r="L209" i="12"/>
  <c r="M209" i="12"/>
  <c r="N209" i="12"/>
  <c r="O209" i="12"/>
  <c r="P209" i="12"/>
  <c r="Q209" i="12"/>
  <c r="R209" i="12"/>
  <c r="S209" i="12"/>
  <c r="T209" i="12"/>
  <c r="U209" i="12"/>
  <c r="V209" i="12"/>
  <c r="W209" i="12"/>
  <c r="X209" i="12"/>
  <c r="Y209" i="12"/>
  <c r="Z209" i="12"/>
  <c r="AA209" i="12"/>
  <c r="AB209" i="12"/>
  <c r="AC209" i="12"/>
  <c r="AD209" i="12"/>
  <c r="AE209" i="12"/>
  <c r="AF209" i="12"/>
  <c r="AG209" i="12"/>
  <c r="AH209" i="12"/>
  <c r="AI209" i="12"/>
  <c r="AJ209" i="12"/>
  <c r="AK209" i="12"/>
  <c r="AL209" i="12"/>
  <c r="AM209" i="12"/>
  <c r="AN209" i="12"/>
  <c r="AO209" i="12"/>
  <c r="AP209" i="12"/>
  <c r="AQ209" i="12"/>
  <c r="AR209" i="12"/>
  <c r="AS209" i="12"/>
  <c r="AT209" i="12"/>
  <c r="AU209" i="12"/>
  <c r="AV209" i="12"/>
  <c r="AW209" i="12"/>
  <c r="AX209" i="12"/>
  <c r="AY209" i="12"/>
  <c r="AZ209" i="12"/>
  <c r="BA209" i="12"/>
  <c r="A210" i="12"/>
  <c r="B210" i="12"/>
  <c r="C210" i="12"/>
  <c r="D210" i="12"/>
  <c r="E210" i="12"/>
  <c r="F210" i="12"/>
  <c r="G210" i="12"/>
  <c r="H210" i="12"/>
  <c r="I210" i="12"/>
  <c r="J210" i="12"/>
  <c r="K210" i="12"/>
  <c r="L210" i="12"/>
  <c r="M210" i="12"/>
  <c r="N210" i="12"/>
  <c r="O210" i="12"/>
  <c r="P210" i="12"/>
  <c r="Q210" i="12"/>
  <c r="R210" i="12"/>
  <c r="S210" i="12"/>
  <c r="T210" i="12"/>
  <c r="U210" i="12"/>
  <c r="V210" i="12"/>
  <c r="W210" i="12"/>
  <c r="X210" i="12"/>
  <c r="Y210" i="12"/>
  <c r="Z210" i="12"/>
  <c r="AA210" i="12"/>
  <c r="AB210" i="12"/>
  <c r="AC210" i="12"/>
  <c r="AD210" i="12"/>
  <c r="AE210" i="12"/>
  <c r="AF210" i="12"/>
  <c r="AG210" i="12"/>
  <c r="AH210" i="12"/>
  <c r="AI210" i="12"/>
  <c r="AJ210" i="12"/>
  <c r="AK210" i="12"/>
  <c r="AL210" i="12"/>
  <c r="AM210" i="12"/>
  <c r="AN210" i="12"/>
  <c r="AO210" i="12"/>
  <c r="AP210" i="12"/>
  <c r="AQ210" i="12"/>
  <c r="AR210" i="12"/>
  <c r="AS210" i="12"/>
  <c r="AT210" i="12"/>
  <c r="AU210" i="12"/>
  <c r="AV210" i="12"/>
  <c r="AW210" i="12"/>
  <c r="AX210" i="12"/>
  <c r="AY210" i="12"/>
  <c r="AZ210" i="12"/>
  <c r="BA210" i="12"/>
  <c r="A211" i="12"/>
  <c r="B211" i="12"/>
  <c r="C211" i="12"/>
  <c r="D211" i="12"/>
  <c r="E211" i="12"/>
  <c r="F211" i="12"/>
  <c r="G211" i="12"/>
  <c r="H211" i="12"/>
  <c r="I211" i="12"/>
  <c r="J211" i="12"/>
  <c r="K211" i="12"/>
  <c r="L211" i="12"/>
  <c r="M211" i="12"/>
  <c r="N211" i="12"/>
  <c r="O211" i="12"/>
  <c r="P211" i="12"/>
  <c r="Q211" i="12"/>
  <c r="R211" i="12"/>
  <c r="S211" i="12"/>
  <c r="T211" i="12"/>
  <c r="U211" i="12"/>
  <c r="V211" i="12"/>
  <c r="W211" i="12"/>
  <c r="X211" i="12"/>
  <c r="Y211" i="12"/>
  <c r="Z211" i="12"/>
  <c r="AA211" i="12"/>
  <c r="AB211" i="12"/>
  <c r="AC211" i="12"/>
  <c r="AD211" i="12"/>
  <c r="AE211" i="12"/>
  <c r="AF211" i="12"/>
  <c r="AG211" i="12"/>
  <c r="AH211" i="12"/>
  <c r="AI211" i="12"/>
  <c r="AJ211" i="12"/>
  <c r="AK211" i="12"/>
  <c r="AL211" i="12"/>
  <c r="AM211" i="12"/>
  <c r="AN211" i="12"/>
  <c r="AO211" i="12"/>
  <c r="AP211" i="12"/>
  <c r="AQ211" i="12"/>
  <c r="AR211" i="12"/>
  <c r="AS211" i="12"/>
  <c r="AT211" i="12"/>
  <c r="AU211" i="12"/>
  <c r="AV211" i="12"/>
  <c r="AW211" i="12"/>
  <c r="AX211" i="12"/>
  <c r="AY211" i="12"/>
  <c r="AZ211" i="12"/>
  <c r="BA211" i="12"/>
  <c r="A212" i="12"/>
  <c r="B212" i="12"/>
  <c r="C212" i="12"/>
  <c r="D212" i="12"/>
  <c r="E212" i="12"/>
  <c r="F212" i="12"/>
  <c r="G212" i="12"/>
  <c r="H212" i="12"/>
  <c r="I212" i="12"/>
  <c r="J212" i="12"/>
  <c r="K212" i="12"/>
  <c r="L212" i="12"/>
  <c r="M212" i="12"/>
  <c r="N212" i="12"/>
  <c r="O212" i="12"/>
  <c r="P212" i="12"/>
  <c r="Q212" i="12"/>
  <c r="R212" i="12"/>
  <c r="S212" i="12"/>
  <c r="T212" i="12"/>
  <c r="U212" i="12"/>
  <c r="V212" i="12"/>
  <c r="W212" i="12"/>
  <c r="X212" i="12"/>
  <c r="Y212" i="12"/>
  <c r="Z212" i="12"/>
  <c r="AA212" i="12"/>
  <c r="AB212" i="12"/>
  <c r="AC212" i="12"/>
  <c r="AD212" i="12"/>
  <c r="AE212" i="12"/>
  <c r="AF212" i="12"/>
  <c r="AG212" i="12"/>
  <c r="AH212" i="12"/>
  <c r="AI212" i="12"/>
  <c r="AJ212" i="12"/>
  <c r="AK212" i="12"/>
  <c r="AL212" i="12"/>
  <c r="AM212" i="12"/>
  <c r="AN212" i="12"/>
  <c r="AO212" i="12"/>
  <c r="AP212" i="12"/>
  <c r="AQ212" i="12"/>
  <c r="AR212" i="12"/>
  <c r="AS212" i="12"/>
  <c r="AT212" i="12"/>
  <c r="AU212" i="12"/>
  <c r="AV212" i="12"/>
  <c r="AW212" i="12"/>
  <c r="AX212" i="12"/>
  <c r="AY212" i="12"/>
  <c r="AZ212" i="12"/>
  <c r="BA212" i="12"/>
  <c r="A213" i="12"/>
  <c r="B213" i="12"/>
  <c r="C213" i="12"/>
  <c r="D213" i="12"/>
  <c r="E213" i="12"/>
  <c r="F213" i="12"/>
  <c r="G213" i="12"/>
  <c r="H213" i="12"/>
  <c r="I213" i="12"/>
  <c r="J213" i="12"/>
  <c r="K213" i="12"/>
  <c r="L213" i="12"/>
  <c r="M213" i="12"/>
  <c r="N213" i="12"/>
  <c r="O213" i="12"/>
  <c r="P213" i="12"/>
  <c r="Q213" i="12"/>
  <c r="R213" i="12"/>
  <c r="S213" i="12"/>
  <c r="T213" i="12"/>
  <c r="U213" i="12"/>
  <c r="V213" i="12"/>
  <c r="W213" i="12"/>
  <c r="X213" i="12"/>
  <c r="Y213" i="12"/>
  <c r="Z213" i="12"/>
  <c r="AA213" i="12"/>
  <c r="AB213" i="12"/>
  <c r="AC213" i="12"/>
  <c r="AD213" i="12"/>
  <c r="AE213" i="12"/>
  <c r="AF213" i="12"/>
  <c r="AG213" i="12"/>
  <c r="AH213" i="12"/>
  <c r="AI213" i="12"/>
  <c r="AJ213" i="12"/>
  <c r="AK213" i="12"/>
  <c r="AL213" i="12"/>
  <c r="AM213" i="12"/>
  <c r="AN213" i="12"/>
  <c r="AO213" i="12"/>
  <c r="AP213" i="12"/>
  <c r="AQ213" i="12"/>
  <c r="AR213" i="12"/>
  <c r="AS213" i="12"/>
  <c r="AT213" i="12"/>
  <c r="AU213" i="12"/>
  <c r="AV213" i="12"/>
  <c r="AW213" i="12"/>
  <c r="AX213" i="12"/>
  <c r="AY213" i="12"/>
  <c r="AZ213" i="12"/>
  <c r="BA213" i="12"/>
  <c r="A214" i="12"/>
  <c r="B214" i="12"/>
  <c r="C214" i="12"/>
  <c r="D214" i="12"/>
  <c r="E214" i="12"/>
  <c r="F214" i="12"/>
  <c r="G214" i="12"/>
  <c r="H214" i="12"/>
  <c r="I214" i="12"/>
  <c r="J214" i="12"/>
  <c r="K214" i="12"/>
  <c r="L214" i="12"/>
  <c r="M214" i="12"/>
  <c r="N214" i="12"/>
  <c r="O214" i="12"/>
  <c r="P214" i="12"/>
  <c r="Q214" i="12"/>
  <c r="R214" i="12"/>
  <c r="S214" i="12"/>
  <c r="T214" i="12"/>
  <c r="U214" i="12"/>
  <c r="V214" i="12"/>
  <c r="W214" i="12"/>
  <c r="X214" i="12"/>
  <c r="Y214" i="12"/>
  <c r="Z214" i="12"/>
  <c r="AA214" i="12"/>
  <c r="AB214" i="12"/>
  <c r="AC214" i="12"/>
  <c r="AD214" i="12"/>
  <c r="AE214" i="12"/>
  <c r="AF214" i="12"/>
  <c r="AG214" i="12"/>
  <c r="AH214" i="12"/>
  <c r="AI214" i="12"/>
  <c r="AJ214" i="12"/>
  <c r="AK214" i="12"/>
  <c r="AL214" i="12"/>
  <c r="AM214" i="12"/>
  <c r="AN214" i="12"/>
  <c r="AO214" i="12"/>
  <c r="AP214" i="12"/>
  <c r="AQ214" i="12"/>
  <c r="AR214" i="12"/>
  <c r="AS214" i="12"/>
  <c r="AT214" i="12"/>
  <c r="AU214" i="12"/>
  <c r="AV214" i="12"/>
  <c r="AW214" i="12"/>
  <c r="AX214" i="12"/>
  <c r="AY214" i="12"/>
  <c r="AZ214" i="12"/>
  <c r="BA214" i="12"/>
  <c r="A215" i="12"/>
  <c r="B215" i="12"/>
  <c r="C215" i="12"/>
  <c r="D215" i="12"/>
  <c r="E215" i="12"/>
  <c r="F215" i="12"/>
  <c r="G215" i="12"/>
  <c r="H215" i="12"/>
  <c r="I215" i="12"/>
  <c r="J215" i="12"/>
  <c r="K215" i="12"/>
  <c r="L215" i="12"/>
  <c r="M215" i="12"/>
  <c r="N215" i="12"/>
  <c r="O215" i="12"/>
  <c r="P215" i="12"/>
  <c r="Q215" i="12"/>
  <c r="R215" i="12"/>
  <c r="S215" i="12"/>
  <c r="T215" i="12"/>
  <c r="U215" i="12"/>
  <c r="V215" i="12"/>
  <c r="W215" i="12"/>
  <c r="X215" i="12"/>
  <c r="Y215" i="12"/>
  <c r="Z215" i="12"/>
  <c r="AA215" i="12"/>
  <c r="AB215" i="12"/>
  <c r="AC215" i="12"/>
  <c r="AD215" i="12"/>
  <c r="AE215" i="12"/>
  <c r="AF215" i="12"/>
  <c r="AG215" i="12"/>
  <c r="AH215" i="12"/>
  <c r="AI215" i="12"/>
  <c r="AJ215" i="12"/>
  <c r="AK215" i="12"/>
  <c r="AL215" i="12"/>
  <c r="AM215" i="12"/>
  <c r="AN215" i="12"/>
  <c r="AO215" i="12"/>
  <c r="AP215" i="12"/>
  <c r="AQ215" i="12"/>
  <c r="AR215" i="12"/>
  <c r="AS215" i="12"/>
  <c r="AT215" i="12"/>
  <c r="AU215" i="12"/>
  <c r="AV215" i="12"/>
  <c r="AW215" i="12"/>
  <c r="AX215" i="12"/>
  <c r="AY215" i="12"/>
  <c r="AZ215" i="12"/>
  <c r="BA215" i="12"/>
  <c r="A216" i="12"/>
  <c r="B216" i="12"/>
  <c r="C216" i="12"/>
  <c r="D216" i="12"/>
  <c r="E216" i="12"/>
  <c r="F216" i="12"/>
  <c r="G216" i="12"/>
  <c r="H216" i="12"/>
  <c r="I216" i="12"/>
  <c r="J216" i="12"/>
  <c r="K216" i="12"/>
  <c r="L216" i="12"/>
  <c r="M216" i="12"/>
  <c r="N216" i="12"/>
  <c r="O216" i="12"/>
  <c r="P216" i="12"/>
  <c r="Q216" i="12"/>
  <c r="R216" i="12"/>
  <c r="S216" i="12"/>
  <c r="T216" i="12"/>
  <c r="U216" i="12"/>
  <c r="V216" i="12"/>
  <c r="W216" i="12"/>
  <c r="X216" i="12"/>
  <c r="Y216" i="12"/>
  <c r="Z216" i="12"/>
  <c r="AA216" i="12"/>
  <c r="AB216" i="12"/>
  <c r="AC216" i="12"/>
  <c r="AD216" i="12"/>
  <c r="AE216" i="12"/>
  <c r="AF216" i="12"/>
  <c r="AG216" i="12"/>
  <c r="AH216" i="12"/>
  <c r="AI216" i="12"/>
  <c r="AJ216" i="12"/>
  <c r="AK216" i="12"/>
  <c r="AL216" i="12"/>
  <c r="AM216" i="12"/>
  <c r="AN216" i="12"/>
  <c r="AO216" i="12"/>
  <c r="AP216" i="12"/>
  <c r="AQ216" i="12"/>
  <c r="AR216" i="12"/>
  <c r="AS216" i="12"/>
  <c r="AT216" i="12"/>
  <c r="AU216" i="12"/>
  <c r="AV216" i="12"/>
  <c r="AW216" i="12"/>
  <c r="AX216" i="12"/>
  <c r="AY216" i="12"/>
  <c r="AZ216" i="12"/>
  <c r="BA216" i="12"/>
  <c r="A217" i="12"/>
  <c r="B217" i="12"/>
  <c r="C217" i="12"/>
  <c r="D217" i="12"/>
  <c r="E217" i="12"/>
  <c r="F217" i="12"/>
  <c r="G217" i="12"/>
  <c r="H217" i="12"/>
  <c r="I217" i="12"/>
  <c r="J217" i="12"/>
  <c r="K217" i="12"/>
  <c r="L217" i="12"/>
  <c r="M217" i="12"/>
  <c r="N217" i="12"/>
  <c r="O217" i="12"/>
  <c r="P217" i="12"/>
  <c r="Q217" i="12"/>
  <c r="R217" i="12"/>
  <c r="S217" i="12"/>
  <c r="T217" i="12"/>
  <c r="U217" i="12"/>
  <c r="V217" i="12"/>
  <c r="W217" i="12"/>
  <c r="X217" i="12"/>
  <c r="Y217" i="12"/>
  <c r="Z217" i="12"/>
  <c r="AA217" i="12"/>
  <c r="AB217" i="12"/>
  <c r="AC217" i="12"/>
  <c r="AD217" i="12"/>
  <c r="AE217" i="12"/>
  <c r="AF217" i="12"/>
  <c r="AG217" i="12"/>
  <c r="AH217" i="12"/>
  <c r="AI217" i="12"/>
  <c r="AJ217" i="12"/>
  <c r="AK217" i="12"/>
  <c r="AL217" i="12"/>
  <c r="AM217" i="12"/>
  <c r="AN217" i="12"/>
  <c r="AO217" i="12"/>
  <c r="AP217" i="12"/>
  <c r="AQ217" i="12"/>
  <c r="AR217" i="12"/>
  <c r="AS217" i="12"/>
  <c r="AT217" i="12"/>
  <c r="AU217" i="12"/>
  <c r="AV217" i="12"/>
  <c r="AW217" i="12"/>
  <c r="AX217" i="12"/>
  <c r="AY217" i="12"/>
  <c r="AZ217" i="12"/>
  <c r="BA217" i="12"/>
  <c r="A218" i="12"/>
  <c r="B218" i="12"/>
  <c r="C218" i="12"/>
  <c r="D218" i="12"/>
  <c r="E218" i="12"/>
  <c r="F218" i="12"/>
  <c r="G218" i="12"/>
  <c r="H218" i="12"/>
  <c r="I218" i="12"/>
  <c r="J218" i="12"/>
  <c r="K218" i="12"/>
  <c r="L218" i="12"/>
  <c r="M218" i="12"/>
  <c r="N218" i="12"/>
  <c r="O218" i="12"/>
  <c r="P218" i="12"/>
  <c r="Q218" i="12"/>
  <c r="R218" i="12"/>
  <c r="S218" i="12"/>
  <c r="T218" i="12"/>
  <c r="U218" i="12"/>
  <c r="V218" i="12"/>
  <c r="W218" i="12"/>
  <c r="X218" i="12"/>
  <c r="Y218" i="12"/>
  <c r="Z218" i="12"/>
  <c r="AA218" i="12"/>
  <c r="AB218" i="12"/>
  <c r="AC218" i="12"/>
  <c r="AD218" i="12"/>
  <c r="AE218" i="12"/>
  <c r="AF218" i="12"/>
  <c r="AG218" i="12"/>
  <c r="AH218" i="12"/>
  <c r="AI218" i="12"/>
  <c r="AJ218" i="12"/>
  <c r="AK218" i="12"/>
  <c r="AL218" i="12"/>
  <c r="AM218" i="12"/>
  <c r="AN218" i="12"/>
  <c r="AO218" i="12"/>
  <c r="AP218" i="12"/>
  <c r="AQ218" i="12"/>
  <c r="AR218" i="12"/>
  <c r="AS218" i="12"/>
  <c r="AT218" i="12"/>
  <c r="AU218" i="12"/>
  <c r="AV218" i="12"/>
  <c r="AW218" i="12"/>
  <c r="AX218" i="12"/>
  <c r="AY218" i="12"/>
  <c r="AZ218" i="12"/>
  <c r="BA218" i="12"/>
  <c r="A219" i="12"/>
  <c r="B219" i="12"/>
  <c r="C219" i="12"/>
  <c r="D219" i="12"/>
  <c r="E219" i="12"/>
  <c r="F219" i="12"/>
  <c r="G219" i="12"/>
  <c r="H219" i="12"/>
  <c r="I219" i="12"/>
  <c r="J219" i="12"/>
  <c r="K219" i="12"/>
  <c r="L219" i="12"/>
  <c r="M219" i="12"/>
  <c r="N219" i="12"/>
  <c r="O219" i="12"/>
  <c r="P219" i="12"/>
  <c r="Q219" i="12"/>
  <c r="R219" i="12"/>
  <c r="S219" i="12"/>
  <c r="T219" i="12"/>
  <c r="U219" i="12"/>
  <c r="V219" i="12"/>
  <c r="W219" i="12"/>
  <c r="X219" i="12"/>
  <c r="Y219" i="12"/>
  <c r="Z219" i="12"/>
  <c r="AA219" i="12"/>
  <c r="AB219" i="12"/>
  <c r="AC219" i="12"/>
  <c r="AD219" i="12"/>
  <c r="AE219" i="12"/>
  <c r="AF219" i="12"/>
  <c r="AG219" i="12"/>
  <c r="AH219" i="12"/>
  <c r="AI219" i="12"/>
  <c r="AJ219" i="12"/>
  <c r="AK219" i="12"/>
  <c r="AL219" i="12"/>
  <c r="AM219" i="12"/>
  <c r="AN219" i="12"/>
  <c r="AO219" i="12"/>
  <c r="AP219" i="12"/>
  <c r="AQ219" i="12"/>
  <c r="AR219" i="12"/>
  <c r="AS219" i="12"/>
  <c r="AT219" i="12"/>
  <c r="AU219" i="12"/>
  <c r="AV219" i="12"/>
  <c r="AW219" i="12"/>
  <c r="AX219" i="12"/>
  <c r="AY219" i="12"/>
  <c r="AZ219" i="12"/>
  <c r="BA219" i="12"/>
  <c r="A220" i="12"/>
  <c r="B220" i="12"/>
  <c r="C220" i="12"/>
  <c r="D220" i="12"/>
  <c r="E220" i="12"/>
  <c r="F220" i="12"/>
  <c r="G220" i="12"/>
  <c r="H220" i="12"/>
  <c r="I220" i="12"/>
  <c r="J220" i="12"/>
  <c r="K220" i="12"/>
  <c r="L220" i="12"/>
  <c r="M220" i="12"/>
  <c r="N220" i="12"/>
  <c r="O220" i="12"/>
  <c r="P220" i="12"/>
  <c r="Q220" i="12"/>
  <c r="R220" i="12"/>
  <c r="S220" i="12"/>
  <c r="T220" i="12"/>
  <c r="U220" i="12"/>
  <c r="V220" i="12"/>
  <c r="W220" i="12"/>
  <c r="X220" i="12"/>
  <c r="Y220" i="12"/>
  <c r="Z220" i="12"/>
  <c r="AA220" i="12"/>
  <c r="AB220" i="12"/>
  <c r="AC220" i="12"/>
  <c r="AD220" i="12"/>
  <c r="AE220" i="12"/>
  <c r="AF220" i="12"/>
  <c r="AG220" i="12"/>
  <c r="AH220" i="12"/>
  <c r="AI220" i="12"/>
  <c r="AJ220" i="12"/>
  <c r="AK220" i="12"/>
  <c r="AL220" i="12"/>
  <c r="AM220" i="12"/>
  <c r="AN220" i="12"/>
  <c r="AO220" i="12"/>
  <c r="AP220" i="12"/>
  <c r="AQ220" i="12"/>
  <c r="AR220" i="12"/>
  <c r="AS220" i="12"/>
  <c r="AT220" i="12"/>
  <c r="AU220" i="12"/>
  <c r="AV220" i="12"/>
  <c r="AW220" i="12"/>
  <c r="AX220" i="12"/>
  <c r="AY220" i="12"/>
  <c r="AZ220" i="12"/>
  <c r="BA220" i="12"/>
  <c r="A221" i="12"/>
  <c r="B221" i="12"/>
  <c r="C221" i="12"/>
  <c r="D221" i="12"/>
  <c r="E221" i="12"/>
  <c r="F221" i="12"/>
  <c r="G221" i="12"/>
  <c r="H221" i="12"/>
  <c r="I221" i="12"/>
  <c r="J221" i="12"/>
  <c r="K221" i="12"/>
  <c r="L221" i="12"/>
  <c r="M221" i="12"/>
  <c r="N221" i="12"/>
  <c r="O221" i="12"/>
  <c r="P221" i="12"/>
  <c r="Q221" i="12"/>
  <c r="R221" i="12"/>
  <c r="S221" i="12"/>
  <c r="T221" i="12"/>
  <c r="U221" i="12"/>
  <c r="V221" i="12"/>
  <c r="W221" i="12"/>
  <c r="X221" i="12"/>
  <c r="Y221" i="12"/>
  <c r="Z221" i="12"/>
  <c r="AA221" i="12"/>
  <c r="AB221" i="12"/>
  <c r="AC221" i="12"/>
  <c r="AD221" i="12"/>
  <c r="AE221" i="12"/>
  <c r="AF221" i="12"/>
  <c r="AG221" i="12"/>
  <c r="AH221" i="12"/>
  <c r="AI221" i="12"/>
  <c r="AJ221" i="12"/>
  <c r="AK221" i="12"/>
  <c r="AL221" i="12"/>
  <c r="AM221" i="12"/>
  <c r="AN221" i="12"/>
  <c r="AO221" i="12"/>
  <c r="AP221" i="12"/>
  <c r="AQ221" i="12"/>
  <c r="AR221" i="12"/>
  <c r="AS221" i="12"/>
  <c r="AT221" i="12"/>
  <c r="AU221" i="12"/>
  <c r="AV221" i="12"/>
  <c r="AW221" i="12"/>
  <c r="AX221" i="12"/>
  <c r="AY221" i="12"/>
  <c r="AZ221" i="12"/>
  <c r="BA221" i="12"/>
  <c r="A222" i="12"/>
  <c r="B222" i="12"/>
  <c r="C222" i="12"/>
  <c r="D222" i="12"/>
  <c r="E222" i="12"/>
  <c r="F222" i="12"/>
  <c r="G222" i="12"/>
  <c r="H222" i="12"/>
  <c r="I222" i="12"/>
  <c r="J222" i="12"/>
  <c r="K222" i="12"/>
  <c r="L222" i="12"/>
  <c r="M222" i="12"/>
  <c r="N222" i="12"/>
  <c r="O222" i="12"/>
  <c r="P222" i="12"/>
  <c r="Q222" i="12"/>
  <c r="R222" i="12"/>
  <c r="S222" i="12"/>
  <c r="T222" i="12"/>
  <c r="U222" i="12"/>
  <c r="V222" i="12"/>
  <c r="W222" i="12"/>
  <c r="X222" i="12"/>
  <c r="Y222" i="12"/>
  <c r="Z222" i="12"/>
  <c r="AA222" i="12"/>
  <c r="AB222" i="12"/>
  <c r="AC222" i="12"/>
  <c r="AD222" i="12"/>
  <c r="AE222" i="12"/>
  <c r="AF222" i="12"/>
  <c r="AG222" i="12"/>
  <c r="AH222" i="12"/>
  <c r="AI222" i="12"/>
  <c r="AJ222" i="12"/>
  <c r="AK222" i="12"/>
  <c r="AL222" i="12"/>
  <c r="AM222" i="12"/>
  <c r="AN222" i="12"/>
  <c r="AO222" i="12"/>
  <c r="AP222" i="12"/>
  <c r="AQ222" i="12"/>
  <c r="AR222" i="12"/>
  <c r="AS222" i="12"/>
  <c r="AT222" i="12"/>
  <c r="AU222" i="12"/>
  <c r="AV222" i="12"/>
  <c r="AW222" i="12"/>
  <c r="AX222" i="12"/>
  <c r="AY222" i="12"/>
  <c r="AZ222" i="12"/>
  <c r="BA222" i="12"/>
  <c r="A223" i="12"/>
  <c r="B223" i="12"/>
  <c r="C223" i="12"/>
  <c r="D223" i="12"/>
  <c r="E223" i="12"/>
  <c r="F223" i="12"/>
  <c r="G223" i="12"/>
  <c r="H223" i="12"/>
  <c r="I223" i="12"/>
  <c r="J223" i="12"/>
  <c r="K223" i="12"/>
  <c r="L223" i="12"/>
  <c r="M223" i="12"/>
  <c r="N223" i="12"/>
  <c r="O223" i="12"/>
  <c r="P223" i="12"/>
  <c r="Q223" i="12"/>
  <c r="R223" i="12"/>
  <c r="S223" i="12"/>
  <c r="T223" i="12"/>
  <c r="U223" i="12"/>
  <c r="V223" i="12"/>
  <c r="W223" i="12"/>
  <c r="X223" i="12"/>
  <c r="Y223" i="12"/>
  <c r="Z223" i="12"/>
  <c r="AA223" i="12"/>
  <c r="AB223" i="12"/>
  <c r="AC223" i="12"/>
  <c r="AD223" i="12"/>
  <c r="AE223" i="12"/>
  <c r="AF223" i="12"/>
  <c r="AG223" i="12"/>
  <c r="AH223" i="12"/>
  <c r="AI223" i="12"/>
  <c r="AJ223" i="12"/>
  <c r="AK223" i="12"/>
  <c r="AL223" i="12"/>
  <c r="AM223" i="12"/>
  <c r="AN223" i="12"/>
  <c r="AO223" i="12"/>
  <c r="AP223" i="12"/>
  <c r="AQ223" i="12"/>
  <c r="AR223" i="12"/>
  <c r="AS223" i="12"/>
  <c r="AT223" i="12"/>
  <c r="AU223" i="12"/>
  <c r="AV223" i="12"/>
  <c r="AW223" i="12"/>
  <c r="AX223" i="12"/>
  <c r="AY223" i="12"/>
  <c r="AZ223" i="12"/>
  <c r="BA223" i="12"/>
  <c r="A224" i="12"/>
  <c r="B224" i="12"/>
  <c r="C224" i="12"/>
  <c r="D224" i="12"/>
  <c r="E224" i="12"/>
  <c r="F224" i="12"/>
  <c r="G224" i="12"/>
  <c r="H224" i="12"/>
  <c r="I224" i="12"/>
  <c r="J224" i="12"/>
  <c r="K224" i="12"/>
  <c r="L224" i="12"/>
  <c r="M224" i="12"/>
  <c r="N224" i="12"/>
  <c r="O224" i="12"/>
  <c r="P224" i="12"/>
  <c r="Q224" i="12"/>
  <c r="R224" i="12"/>
  <c r="S224" i="12"/>
  <c r="T224" i="12"/>
  <c r="U224" i="12"/>
  <c r="V224" i="12"/>
  <c r="W224" i="12"/>
  <c r="X224" i="12"/>
  <c r="Y224" i="12"/>
  <c r="Z224" i="12"/>
  <c r="AA224" i="12"/>
  <c r="AB224" i="12"/>
  <c r="AC224" i="12"/>
  <c r="AD224" i="12"/>
  <c r="AE224" i="12"/>
  <c r="AF224" i="12"/>
  <c r="AG224" i="12"/>
  <c r="AH224" i="12"/>
  <c r="AI224" i="12"/>
  <c r="AJ224" i="12"/>
  <c r="AK224" i="12"/>
  <c r="AL224" i="12"/>
  <c r="AM224" i="12"/>
  <c r="AN224" i="12"/>
  <c r="AO224" i="12"/>
  <c r="AP224" i="12"/>
  <c r="AQ224" i="12"/>
  <c r="AR224" i="12"/>
  <c r="AS224" i="12"/>
  <c r="AT224" i="12"/>
  <c r="AU224" i="12"/>
  <c r="AV224" i="12"/>
  <c r="AW224" i="12"/>
  <c r="AX224" i="12"/>
  <c r="AY224" i="12"/>
  <c r="AZ224" i="12"/>
  <c r="BA224" i="12"/>
  <c r="N36" i="6"/>
  <c r="AR102" i="6"/>
  <c r="AN93" i="6"/>
  <c r="AM93" i="6" s="1"/>
  <c r="AL93" i="6"/>
  <c r="AK93" i="6"/>
  <c r="AJ93" i="6"/>
  <c r="AH93" i="6"/>
  <c r="AG93" i="6"/>
  <c r="AF93" i="6"/>
  <c r="AE93" i="6"/>
  <c r="AD93" i="6"/>
  <c r="AC93" i="6"/>
  <c r="AB93" i="6"/>
  <c r="AA93" i="6"/>
  <c r="Z93" i="6"/>
  <c r="Y93" i="6"/>
  <c r="X93" i="6"/>
  <c r="W93" i="6"/>
  <c r="V93" i="6"/>
  <c r="AN102" i="6"/>
  <c r="AM102" i="6" s="1"/>
  <c r="AL102" i="6"/>
  <c r="AK102" i="6"/>
  <c r="AJ102" i="6"/>
  <c r="AH102" i="6"/>
  <c r="AG102" i="6"/>
  <c r="AF102" i="6"/>
  <c r="AE102" i="6"/>
  <c r="AD102" i="6"/>
  <c r="AC102" i="6"/>
  <c r="AB102" i="6"/>
  <c r="AA102" i="6"/>
  <c r="Z102" i="6"/>
  <c r="Y102" i="6"/>
  <c r="X102" i="6"/>
  <c r="W102" i="6"/>
  <c r="V102" i="6"/>
  <c r="N102" i="6"/>
  <c r="AR93" i="6"/>
  <c r="N93" i="6"/>
  <c r="AR36" i="6"/>
  <c r="AM36" i="6"/>
  <c r="AK36" i="6"/>
  <c r="AO36" i="6" s="1"/>
  <c r="AM35" i="6"/>
  <c r="AO35" i="6" s="1"/>
  <c r="AK35" i="6"/>
  <c r="AM34" i="6"/>
  <c r="AK34" i="6"/>
  <c r="AO34" i="6" s="1"/>
  <c r="AH36" i="6"/>
  <c r="AH35" i="6"/>
  <c r="AH34" i="6"/>
  <c r="AH33" i="6"/>
  <c r="AH32" i="6"/>
  <c r="AR198" i="6"/>
  <c r="AN198" i="6"/>
  <c r="AM198" i="6" s="1"/>
  <c r="AL198" i="6"/>
  <c r="AK198" i="6"/>
  <c r="AJ198" i="6"/>
  <c r="AH198" i="6"/>
  <c r="AG198" i="6"/>
  <c r="AF198" i="6"/>
  <c r="AE198" i="6"/>
  <c r="AD198" i="6"/>
  <c r="AC198" i="6"/>
  <c r="AB198" i="6"/>
  <c r="AA198" i="6"/>
  <c r="Z198" i="6"/>
  <c r="Y198" i="6"/>
  <c r="X198" i="6"/>
  <c r="W198" i="6"/>
  <c r="V198" i="6"/>
  <c r="N198" i="6"/>
  <c r="AR224" i="6"/>
  <c r="AN224" i="6"/>
  <c r="AM224" i="6" s="1"/>
  <c r="AL224" i="6"/>
  <c r="AK224" i="6"/>
  <c r="AJ224" i="6"/>
  <c r="AH224" i="6"/>
  <c r="AG224" i="6"/>
  <c r="AF224" i="6"/>
  <c r="AE224" i="6"/>
  <c r="AD224" i="6"/>
  <c r="AC224" i="6"/>
  <c r="AB224" i="6"/>
  <c r="AA224" i="6"/>
  <c r="Z224" i="6"/>
  <c r="Y224" i="6"/>
  <c r="X224" i="6"/>
  <c r="W224" i="6"/>
  <c r="V224" i="6"/>
  <c r="N224" i="6"/>
  <c r="AR227" i="6"/>
  <c r="AN227" i="6"/>
  <c r="AM227" i="6" s="1"/>
  <c r="AL227" i="6"/>
  <c r="AK227" i="6"/>
  <c r="AJ227" i="6"/>
  <c r="AH227" i="6"/>
  <c r="AG227" i="6"/>
  <c r="AF227" i="6"/>
  <c r="AE227" i="6"/>
  <c r="AD227" i="6"/>
  <c r="AC227" i="6"/>
  <c r="AB227" i="6"/>
  <c r="AA227" i="6"/>
  <c r="Z227" i="6"/>
  <c r="Y227" i="6"/>
  <c r="X227" i="6"/>
  <c r="W227" i="6"/>
  <c r="V227" i="6"/>
  <c r="N227" i="6"/>
  <c r="AR230" i="6"/>
  <c r="AN230" i="6"/>
  <c r="AM230" i="6" s="1"/>
  <c r="AL230" i="6"/>
  <c r="AK230" i="6"/>
  <c r="AJ230" i="6"/>
  <c r="AH230" i="6"/>
  <c r="AG230" i="6"/>
  <c r="AF230" i="6"/>
  <c r="AE230" i="6"/>
  <c r="AD230" i="6"/>
  <c r="AC230" i="6"/>
  <c r="AB230" i="6"/>
  <c r="AA230" i="6"/>
  <c r="Z230" i="6"/>
  <c r="Y230" i="6"/>
  <c r="X230" i="6"/>
  <c r="W230" i="6"/>
  <c r="V230" i="6"/>
  <c r="N230" i="6"/>
  <c r="F230" i="6"/>
  <c r="AR204" i="6"/>
  <c r="AN204" i="6"/>
  <c r="AL204" i="6"/>
  <c r="AK204" i="6"/>
  <c r="AJ204" i="6"/>
  <c r="AH204" i="6"/>
  <c r="AG204" i="6"/>
  <c r="AF204" i="6"/>
  <c r="AE204" i="6"/>
  <c r="AD204" i="6"/>
  <c r="AC204" i="6"/>
  <c r="AB204" i="6"/>
  <c r="AA204" i="6"/>
  <c r="Z204" i="6"/>
  <c r="Y204" i="6"/>
  <c r="X204" i="6"/>
  <c r="W204" i="6"/>
  <c r="V204" i="6"/>
  <c r="N204" i="6"/>
  <c r="AR171" i="6"/>
  <c r="AN171" i="6"/>
  <c r="AM171" i="6" s="1"/>
  <c r="AL171" i="6"/>
  <c r="AK171" i="6"/>
  <c r="AJ171" i="6"/>
  <c r="AH171" i="6"/>
  <c r="AG171" i="6"/>
  <c r="AF171" i="6"/>
  <c r="AE171" i="6"/>
  <c r="AD171" i="6"/>
  <c r="AC171" i="6"/>
  <c r="AB171" i="6"/>
  <c r="AA171" i="6"/>
  <c r="Z171" i="6"/>
  <c r="Y171" i="6"/>
  <c r="X171" i="6"/>
  <c r="W171" i="6"/>
  <c r="V171" i="6"/>
  <c r="N171" i="6"/>
  <c r="AR118" i="6"/>
  <c r="AN118" i="6"/>
  <c r="AL118" i="6"/>
  <c r="AK118" i="6"/>
  <c r="AJ118" i="6"/>
  <c r="AH118" i="6"/>
  <c r="AG118" i="6"/>
  <c r="AF118" i="6"/>
  <c r="AE118" i="6"/>
  <c r="AD118" i="6"/>
  <c r="AC118" i="6"/>
  <c r="AB118" i="6"/>
  <c r="AA118" i="6"/>
  <c r="Z118" i="6"/>
  <c r="Y118" i="6"/>
  <c r="X118" i="6"/>
  <c r="W118" i="6"/>
  <c r="V118" i="6"/>
  <c r="N118" i="6"/>
  <c r="AR55" i="6"/>
  <c r="AN55" i="6"/>
  <c r="AL55" i="6"/>
  <c r="AK55" i="6"/>
  <c r="AJ55" i="6"/>
  <c r="AH55" i="6"/>
  <c r="AG55" i="6"/>
  <c r="AF55" i="6"/>
  <c r="AE55" i="6"/>
  <c r="AD55" i="6"/>
  <c r="AC55" i="6"/>
  <c r="AB55" i="6"/>
  <c r="AA55" i="6"/>
  <c r="Z55" i="6"/>
  <c r="Y55" i="6"/>
  <c r="X55" i="6"/>
  <c r="W55" i="6"/>
  <c r="V55" i="6"/>
  <c r="N55" i="6"/>
  <c r="AR26" i="6"/>
  <c r="V26" i="6"/>
  <c r="W26" i="6"/>
  <c r="X26" i="6"/>
  <c r="Y26" i="6"/>
  <c r="Z26" i="6"/>
  <c r="AA26" i="6"/>
  <c r="AB26" i="6"/>
  <c r="AC26" i="6"/>
  <c r="AD26" i="6"/>
  <c r="AE26" i="6"/>
  <c r="AF26" i="6"/>
  <c r="AG26" i="6"/>
  <c r="AH26" i="6"/>
  <c r="AJ26" i="6"/>
  <c r="AK26" i="6"/>
  <c r="AL26" i="6"/>
  <c r="AN26" i="6"/>
  <c r="AM26" i="6" s="1"/>
  <c r="N26" i="6"/>
  <c r="N61" i="6"/>
  <c r="AR160" i="6"/>
  <c r="AR159" i="6"/>
  <c r="AN177" i="6"/>
  <c r="AL177" i="6"/>
  <c r="AK177" i="6"/>
  <c r="AJ177" i="6"/>
  <c r="AH177" i="6"/>
  <c r="AG177" i="6"/>
  <c r="AF177" i="6"/>
  <c r="AE177" i="6"/>
  <c r="AD177" i="6"/>
  <c r="AC177" i="6"/>
  <c r="AB177" i="6"/>
  <c r="AA177" i="6"/>
  <c r="Z177" i="6"/>
  <c r="Y177" i="6"/>
  <c r="X177" i="6"/>
  <c r="W177" i="6"/>
  <c r="V177" i="6"/>
  <c r="AN160" i="6"/>
  <c r="AL160" i="6"/>
  <c r="AK160" i="6"/>
  <c r="AJ160" i="6"/>
  <c r="AH160" i="6"/>
  <c r="AG160" i="6"/>
  <c r="AF160" i="6"/>
  <c r="AE160" i="6"/>
  <c r="AD160" i="6"/>
  <c r="AC160" i="6"/>
  <c r="AB160" i="6"/>
  <c r="AA160" i="6"/>
  <c r="Z160" i="6"/>
  <c r="Y160" i="6"/>
  <c r="X160" i="6"/>
  <c r="W160" i="6"/>
  <c r="V160" i="6"/>
  <c r="AN130" i="6"/>
  <c r="AL130" i="6"/>
  <c r="AK130" i="6"/>
  <c r="AJ130" i="6"/>
  <c r="AH130" i="6"/>
  <c r="AG130" i="6"/>
  <c r="AF130" i="6"/>
  <c r="AE130" i="6"/>
  <c r="AD130" i="6"/>
  <c r="AC130" i="6"/>
  <c r="AB130" i="6"/>
  <c r="AA130" i="6"/>
  <c r="Z130" i="6"/>
  <c r="Y130" i="6"/>
  <c r="X130" i="6"/>
  <c r="W130" i="6"/>
  <c r="V130" i="6"/>
  <c r="AN127" i="6"/>
  <c r="AL127" i="6"/>
  <c r="AK127" i="6"/>
  <c r="AJ127" i="6"/>
  <c r="AH127" i="6"/>
  <c r="AG127" i="6"/>
  <c r="AF127" i="6"/>
  <c r="AE127" i="6"/>
  <c r="AD127" i="6"/>
  <c r="AC127" i="6"/>
  <c r="AB127" i="6"/>
  <c r="AA127" i="6"/>
  <c r="Z127" i="6"/>
  <c r="Y127" i="6"/>
  <c r="X127" i="6"/>
  <c r="W127" i="6"/>
  <c r="V127" i="6"/>
  <c r="AN90" i="6"/>
  <c r="AL90" i="6"/>
  <c r="AK90" i="6"/>
  <c r="AJ90" i="6"/>
  <c r="AH90" i="6"/>
  <c r="AG90" i="6"/>
  <c r="AF90" i="6"/>
  <c r="AE90" i="6"/>
  <c r="AD90" i="6"/>
  <c r="AC90" i="6"/>
  <c r="AB90" i="6"/>
  <c r="AA90" i="6"/>
  <c r="Z90" i="6"/>
  <c r="Y90" i="6"/>
  <c r="X90" i="6"/>
  <c r="W90" i="6"/>
  <c r="V90" i="6"/>
  <c r="AN75" i="6"/>
  <c r="AL75" i="6"/>
  <c r="AK75" i="6"/>
  <c r="AJ75" i="6"/>
  <c r="AH75" i="6"/>
  <c r="AG75" i="6"/>
  <c r="AF75" i="6"/>
  <c r="AE75" i="6"/>
  <c r="AD75" i="6"/>
  <c r="AC75" i="6"/>
  <c r="AB75" i="6"/>
  <c r="AA75" i="6"/>
  <c r="Z75" i="6"/>
  <c r="Y75" i="6"/>
  <c r="X75" i="6"/>
  <c r="W75" i="6"/>
  <c r="V75" i="6"/>
  <c r="AN61" i="6"/>
  <c r="AL61" i="6"/>
  <c r="AK61" i="6"/>
  <c r="AJ61" i="6"/>
  <c r="AH61" i="6"/>
  <c r="AG61" i="6"/>
  <c r="AF61" i="6"/>
  <c r="AE61" i="6"/>
  <c r="AD61" i="6"/>
  <c r="AC61" i="6"/>
  <c r="AB61" i="6"/>
  <c r="AA61" i="6"/>
  <c r="Z61" i="6"/>
  <c r="Y61" i="6"/>
  <c r="X61" i="6"/>
  <c r="W61" i="6"/>
  <c r="V61" i="6"/>
  <c r="N90" i="6"/>
  <c r="N75" i="6"/>
  <c r="N160" i="6"/>
  <c r="N127" i="6"/>
  <c r="N177" i="6"/>
  <c r="AR177" i="6"/>
  <c r="AR90" i="6"/>
  <c r="AR75" i="6"/>
  <c r="AR127" i="6"/>
  <c r="AR60" i="6"/>
  <c r="AR61" i="6"/>
  <c r="AN8" i="6"/>
  <c r="AL8" i="6"/>
  <c r="AK8" i="6"/>
  <c r="AJ8" i="6"/>
  <c r="AH8" i="6"/>
  <c r="AG8" i="6"/>
  <c r="AF8" i="6"/>
  <c r="AE8" i="6"/>
  <c r="AD8" i="6"/>
  <c r="AC8" i="6"/>
  <c r="AB8" i="6"/>
  <c r="AA8" i="6"/>
  <c r="Z8" i="6"/>
  <c r="Y8" i="6"/>
  <c r="X8" i="6"/>
  <c r="W8" i="6"/>
  <c r="V8" i="6"/>
  <c r="AN64" i="6"/>
  <c r="AL64" i="6"/>
  <c r="AK64" i="6"/>
  <c r="AJ64" i="6"/>
  <c r="AH64" i="6"/>
  <c r="AG64" i="6"/>
  <c r="AF64" i="6"/>
  <c r="AE64" i="6"/>
  <c r="AD64" i="6"/>
  <c r="AC64" i="6"/>
  <c r="AB64" i="6"/>
  <c r="AA64" i="6"/>
  <c r="Z64" i="6"/>
  <c r="Y64" i="6"/>
  <c r="X64" i="6"/>
  <c r="W64" i="6"/>
  <c r="V64" i="6"/>
  <c r="AN96" i="6"/>
  <c r="AL96" i="6"/>
  <c r="AK96" i="6"/>
  <c r="AJ96" i="6"/>
  <c r="AH96" i="6"/>
  <c r="AG96" i="6"/>
  <c r="AF96" i="6"/>
  <c r="AE96" i="6"/>
  <c r="AD96" i="6"/>
  <c r="AC96" i="6"/>
  <c r="AB96" i="6"/>
  <c r="AA96" i="6"/>
  <c r="Z96" i="6"/>
  <c r="Y96" i="6"/>
  <c r="X96" i="6"/>
  <c r="W96" i="6"/>
  <c r="V96" i="6"/>
  <c r="AN190" i="6"/>
  <c r="AL190" i="6"/>
  <c r="AK190" i="6"/>
  <c r="AJ190" i="6"/>
  <c r="AH190" i="6"/>
  <c r="AG190" i="6"/>
  <c r="AF190" i="6"/>
  <c r="AE190" i="6"/>
  <c r="AD190" i="6"/>
  <c r="AC190" i="6"/>
  <c r="AB190" i="6"/>
  <c r="AA190" i="6"/>
  <c r="Z190" i="6"/>
  <c r="Y190" i="6"/>
  <c r="X190" i="6"/>
  <c r="W190" i="6"/>
  <c r="V190" i="6"/>
  <c r="AN175" i="6"/>
  <c r="AL175" i="6"/>
  <c r="AK175" i="6"/>
  <c r="AJ175" i="6"/>
  <c r="AH175" i="6"/>
  <c r="AG175" i="6"/>
  <c r="AF175" i="6"/>
  <c r="AE175" i="6"/>
  <c r="AD175" i="6"/>
  <c r="AC175" i="6"/>
  <c r="AB175" i="6"/>
  <c r="AA175" i="6"/>
  <c r="Z175" i="6"/>
  <c r="Y175" i="6"/>
  <c r="X175" i="6"/>
  <c r="W175" i="6"/>
  <c r="V175" i="6"/>
  <c r="AN225" i="6"/>
  <c r="AL225" i="6"/>
  <c r="AK225" i="6"/>
  <c r="AJ225" i="6"/>
  <c r="AH225" i="6"/>
  <c r="AG225" i="6"/>
  <c r="AF225" i="6"/>
  <c r="AE225" i="6"/>
  <c r="AD225" i="6"/>
  <c r="AC225" i="6"/>
  <c r="AB225" i="6"/>
  <c r="AA225" i="6"/>
  <c r="Z225" i="6"/>
  <c r="Y225" i="6"/>
  <c r="X225" i="6"/>
  <c r="W225" i="6"/>
  <c r="V225" i="6"/>
  <c r="AR225" i="6"/>
  <c r="N225" i="6"/>
  <c r="AR190" i="6"/>
  <c r="N190" i="6"/>
  <c r="AR175" i="6"/>
  <c r="N175" i="6"/>
  <c r="AR96" i="6"/>
  <c r="N96" i="6"/>
  <c r="AR64" i="6"/>
  <c r="N64" i="6"/>
  <c r="N8" i="6"/>
  <c r="AR8" i="6"/>
  <c r="AR133" i="6"/>
  <c r="AN133" i="6"/>
  <c r="AL133" i="6"/>
  <c r="AK133" i="6"/>
  <c r="AJ133" i="6"/>
  <c r="AH133" i="6"/>
  <c r="AG133" i="6"/>
  <c r="AF133" i="6"/>
  <c r="AE133" i="6"/>
  <c r="AD133" i="6"/>
  <c r="AC133" i="6"/>
  <c r="AB133" i="6"/>
  <c r="AA133" i="6"/>
  <c r="Z133" i="6"/>
  <c r="Y133" i="6"/>
  <c r="X133" i="6"/>
  <c r="W133" i="6"/>
  <c r="V133" i="6"/>
  <c r="N133" i="6"/>
  <c r="AN231" i="6"/>
  <c r="AL231" i="6"/>
  <c r="AK231" i="6"/>
  <c r="AJ231" i="6"/>
  <c r="AH231" i="6"/>
  <c r="AG231" i="6"/>
  <c r="AF231" i="6"/>
  <c r="AE231" i="6"/>
  <c r="AD231" i="6"/>
  <c r="AC231" i="6"/>
  <c r="AB231" i="6"/>
  <c r="AA231" i="6"/>
  <c r="Z231" i="6"/>
  <c r="Y231" i="6"/>
  <c r="X231" i="6"/>
  <c r="W231" i="6"/>
  <c r="V231" i="6"/>
  <c r="AN218" i="6"/>
  <c r="AL218" i="6"/>
  <c r="AK218" i="6"/>
  <c r="AJ218" i="6"/>
  <c r="AH218" i="6"/>
  <c r="AG218" i="6"/>
  <c r="AF218" i="6"/>
  <c r="AE218" i="6"/>
  <c r="AD218" i="6"/>
  <c r="AC218" i="6"/>
  <c r="AB218" i="6"/>
  <c r="AA218" i="6"/>
  <c r="Z218" i="6"/>
  <c r="Y218" i="6"/>
  <c r="X218" i="6"/>
  <c r="W218" i="6"/>
  <c r="V218" i="6"/>
  <c r="AN213" i="6"/>
  <c r="AL213" i="6"/>
  <c r="AK213" i="6"/>
  <c r="AJ213" i="6"/>
  <c r="AH213" i="6"/>
  <c r="AG213" i="6"/>
  <c r="AF213" i="6"/>
  <c r="AE213" i="6"/>
  <c r="AD213" i="6"/>
  <c r="AC213" i="6"/>
  <c r="AB213" i="6"/>
  <c r="AA213" i="6"/>
  <c r="Z213" i="6"/>
  <c r="Y213" i="6"/>
  <c r="X213" i="6"/>
  <c r="W213" i="6"/>
  <c r="V213" i="6"/>
  <c r="AN209" i="6"/>
  <c r="AL209" i="6"/>
  <c r="AK209" i="6"/>
  <c r="AJ209" i="6"/>
  <c r="AH209" i="6"/>
  <c r="AG209" i="6"/>
  <c r="AF209" i="6"/>
  <c r="AE209" i="6"/>
  <c r="AD209" i="6"/>
  <c r="AC209" i="6"/>
  <c r="AB209" i="6"/>
  <c r="AA209" i="6"/>
  <c r="Z209" i="6"/>
  <c r="Y209" i="6"/>
  <c r="X209" i="6"/>
  <c r="W209" i="6"/>
  <c r="V209" i="6"/>
  <c r="AN188" i="6"/>
  <c r="AL188" i="6"/>
  <c r="AK188" i="6"/>
  <c r="AJ188" i="6"/>
  <c r="AH188" i="6"/>
  <c r="AG188" i="6"/>
  <c r="AF188" i="6"/>
  <c r="AE188" i="6"/>
  <c r="AD188" i="6"/>
  <c r="AC188" i="6"/>
  <c r="AB188" i="6"/>
  <c r="AA188" i="6"/>
  <c r="Z188" i="6"/>
  <c r="Y188" i="6"/>
  <c r="X188" i="6"/>
  <c r="W188" i="6"/>
  <c r="V188" i="6"/>
  <c r="AN139" i="6"/>
  <c r="AL139" i="6"/>
  <c r="AK139" i="6"/>
  <c r="AJ139" i="6"/>
  <c r="AH139" i="6"/>
  <c r="AG139" i="6"/>
  <c r="AF139" i="6"/>
  <c r="AN132" i="6"/>
  <c r="AL132" i="6"/>
  <c r="AK132" i="6"/>
  <c r="AJ132" i="6"/>
  <c r="AH132" i="6"/>
  <c r="AG132" i="6"/>
  <c r="AF132" i="6"/>
  <c r="AE132" i="6"/>
  <c r="AD132" i="6"/>
  <c r="AC132" i="6"/>
  <c r="AB132" i="6"/>
  <c r="AA132" i="6"/>
  <c r="Z132" i="6"/>
  <c r="Y132" i="6"/>
  <c r="X132" i="6"/>
  <c r="W132" i="6"/>
  <c r="V132" i="6"/>
  <c r="AN117" i="6"/>
  <c r="AL117" i="6"/>
  <c r="AK117" i="6"/>
  <c r="AJ117" i="6"/>
  <c r="AH117" i="6"/>
  <c r="AG117" i="6"/>
  <c r="AF117" i="6"/>
  <c r="AE117" i="6"/>
  <c r="AD117" i="6"/>
  <c r="AC117" i="6"/>
  <c r="AB117" i="6"/>
  <c r="AA117" i="6"/>
  <c r="Z117" i="6"/>
  <c r="Y117" i="6"/>
  <c r="X117" i="6"/>
  <c r="W117" i="6"/>
  <c r="V117" i="6"/>
  <c r="AN104" i="6"/>
  <c r="AL104" i="6"/>
  <c r="AK104" i="6"/>
  <c r="AJ104" i="6"/>
  <c r="AH104" i="6"/>
  <c r="AG104" i="6"/>
  <c r="AF104" i="6"/>
  <c r="AE104" i="6"/>
  <c r="AD104" i="6"/>
  <c r="AC104" i="6"/>
  <c r="AB104" i="6"/>
  <c r="AA104" i="6"/>
  <c r="Z104" i="6"/>
  <c r="Y104" i="6"/>
  <c r="X104" i="6"/>
  <c r="W104" i="6"/>
  <c r="V104" i="6"/>
  <c r="AN82" i="6"/>
  <c r="AL82" i="6"/>
  <c r="AK82" i="6"/>
  <c r="AJ82" i="6"/>
  <c r="AH82" i="6"/>
  <c r="AG82" i="6"/>
  <c r="AF82" i="6"/>
  <c r="AE82" i="6"/>
  <c r="AD82" i="6"/>
  <c r="AC82" i="6"/>
  <c r="AB82" i="6"/>
  <c r="AA82" i="6"/>
  <c r="Z82" i="6"/>
  <c r="Y82" i="6"/>
  <c r="X82" i="6"/>
  <c r="W82" i="6"/>
  <c r="V82" i="6"/>
  <c r="AN78" i="6"/>
  <c r="AL78" i="6"/>
  <c r="AK78" i="6"/>
  <c r="AJ78" i="6"/>
  <c r="AH78" i="6"/>
  <c r="AG78" i="6"/>
  <c r="AF78" i="6"/>
  <c r="AE78" i="6"/>
  <c r="AD78" i="6"/>
  <c r="AC78" i="6"/>
  <c r="AB78" i="6"/>
  <c r="AA78" i="6"/>
  <c r="Z78" i="6"/>
  <c r="Y78" i="6"/>
  <c r="X78" i="6"/>
  <c r="W78" i="6"/>
  <c r="V78" i="6"/>
  <c r="AN56" i="6"/>
  <c r="AL56" i="6"/>
  <c r="AK56" i="6"/>
  <c r="AJ56" i="6"/>
  <c r="AH56" i="6"/>
  <c r="AG56" i="6"/>
  <c r="AF56" i="6"/>
  <c r="AE56" i="6"/>
  <c r="AD56" i="6"/>
  <c r="AC56" i="6"/>
  <c r="AB56" i="6"/>
  <c r="AA56" i="6"/>
  <c r="Z56" i="6"/>
  <c r="Y56" i="6"/>
  <c r="X56" i="6"/>
  <c r="W56" i="6"/>
  <c r="V56" i="6"/>
  <c r="AN46" i="6"/>
  <c r="AL46" i="6"/>
  <c r="AK46" i="6"/>
  <c r="AJ46" i="6"/>
  <c r="AH46" i="6"/>
  <c r="AG46" i="6"/>
  <c r="AF46" i="6"/>
  <c r="AE46" i="6"/>
  <c r="AD46" i="6"/>
  <c r="AC46" i="6"/>
  <c r="AB46" i="6"/>
  <c r="AA46" i="6"/>
  <c r="Z46" i="6"/>
  <c r="Y46" i="6"/>
  <c r="X46" i="6"/>
  <c r="W46" i="6"/>
  <c r="V46" i="6"/>
  <c r="AJ12" i="6"/>
  <c r="AK12" i="6"/>
  <c r="AL12" i="6"/>
  <c r="AN12" i="6"/>
  <c r="V12" i="6"/>
  <c r="W12" i="6"/>
  <c r="X12" i="6"/>
  <c r="Y12" i="6"/>
  <c r="Z12" i="6"/>
  <c r="AA12" i="6"/>
  <c r="AB12" i="6"/>
  <c r="AC12" i="6"/>
  <c r="AD12" i="6"/>
  <c r="AE12" i="6"/>
  <c r="AH12" i="6"/>
  <c r="N46" i="6"/>
  <c r="AR46" i="6"/>
  <c r="AR209" i="6"/>
  <c r="N209" i="6"/>
  <c r="AR188" i="6"/>
  <c r="N188" i="6"/>
  <c r="AR117" i="6"/>
  <c r="N117" i="6"/>
  <c r="AR82" i="6"/>
  <c r="N82" i="6"/>
  <c r="AR78" i="6"/>
  <c r="N78" i="6"/>
  <c r="V39" i="6"/>
  <c r="W39" i="6"/>
  <c r="X39" i="6"/>
  <c r="Y39" i="6"/>
  <c r="Z39" i="6"/>
  <c r="AA39" i="6"/>
  <c r="AB39" i="6"/>
  <c r="AC39" i="6"/>
  <c r="AD39" i="6"/>
  <c r="AE39" i="6"/>
  <c r="AF39" i="6"/>
  <c r="AG39" i="6"/>
  <c r="AH39" i="6"/>
  <c r="AJ39" i="6"/>
  <c r="AK39" i="6"/>
  <c r="AL39" i="6"/>
  <c r="AN39" i="6"/>
  <c r="AR231" i="6"/>
  <c r="AL229" i="6"/>
  <c r="N231" i="6"/>
  <c r="AR202" i="6"/>
  <c r="V202" i="6"/>
  <c r="W202" i="6"/>
  <c r="X202" i="6"/>
  <c r="Y202" i="6"/>
  <c r="Z202" i="6"/>
  <c r="AA202" i="6"/>
  <c r="AB202" i="6"/>
  <c r="AC202" i="6"/>
  <c r="AD202" i="6"/>
  <c r="AE202" i="6"/>
  <c r="AF202" i="6"/>
  <c r="AG202" i="6"/>
  <c r="AH202" i="6"/>
  <c r="AJ202" i="6"/>
  <c r="AK202" i="6"/>
  <c r="AL202" i="6"/>
  <c r="AN202" i="6"/>
  <c r="F202" i="6"/>
  <c r="N202" i="6"/>
  <c r="AR186" i="6"/>
  <c r="AN186" i="6"/>
  <c r="AL186" i="6"/>
  <c r="AK186" i="6"/>
  <c r="AJ186" i="6"/>
  <c r="AN194" i="6"/>
  <c r="AL194" i="6"/>
  <c r="AK194" i="6"/>
  <c r="AJ194" i="6"/>
  <c r="AH194" i="6"/>
  <c r="AG194" i="6"/>
  <c r="AF194" i="6"/>
  <c r="AE194" i="6"/>
  <c r="AD194" i="6"/>
  <c r="AC194" i="6"/>
  <c r="AB194" i="6"/>
  <c r="AA194" i="6"/>
  <c r="Z194" i="6"/>
  <c r="Y194" i="6"/>
  <c r="X194" i="6"/>
  <c r="W194" i="6"/>
  <c r="V194" i="6"/>
  <c r="AH186" i="6"/>
  <c r="AG186" i="6"/>
  <c r="AF186" i="6"/>
  <c r="AE186" i="6"/>
  <c r="AD186" i="6"/>
  <c r="AC186" i="6"/>
  <c r="AB186" i="6"/>
  <c r="AA186" i="6"/>
  <c r="Z186" i="6"/>
  <c r="Y186" i="6"/>
  <c r="X186" i="6"/>
  <c r="W186" i="6"/>
  <c r="V186" i="6"/>
  <c r="N194" i="6"/>
  <c r="N186" i="6"/>
  <c r="AR164" i="6"/>
  <c r="V164" i="6"/>
  <c r="W164" i="6"/>
  <c r="X164" i="6"/>
  <c r="Y164" i="6"/>
  <c r="Z164" i="6"/>
  <c r="AA164" i="6"/>
  <c r="AB164" i="6"/>
  <c r="AC164" i="6"/>
  <c r="AD164" i="6"/>
  <c r="AE164" i="6"/>
  <c r="AF164" i="6"/>
  <c r="AG164" i="6"/>
  <c r="AH164" i="6"/>
  <c r="AJ164" i="6"/>
  <c r="AK164" i="6"/>
  <c r="AL164" i="6"/>
  <c r="AN164" i="6"/>
  <c r="N164" i="6"/>
  <c r="AR153" i="6"/>
  <c r="AN153" i="6"/>
  <c r="AL153" i="6"/>
  <c r="AK153" i="6"/>
  <c r="AJ153" i="6"/>
  <c r="AH153" i="6"/>
  <c r="AG153" i="6"/>
  <c r="AF153" i="6"/>
  <c r="AE153" i="6"/>
  <c r="AD153" i="6"/>
  <c r="AC153" i="6"/>
  <c r="AB153" i="6"/>
  <c r="AA153" i="6"/>
  <c r="Z153" i="6"/>
  <c r="Y153" i="6"/>
  <c r="X153" i="6"/>
  <c r="W153" i="6"/>
  <c r="V153" i="6"/>
  <c r="N153" i="6"/>
  <c r="AR71" i="6"/>
  <c r="AJ71" i="6"/>
  <c r="AK71" i="6"/>
  <c r="AL71" i="6"/>
  <c r="AN71" i="6"/>
  <c r="V71" i="6"/>
  <c r="W71" i="6"/>
  <c r="X71" i="6"/>
  <c r="Y71" i="6"/>
  <c r="Z71" i="6"/>
  <c r="AA71" i="6"/>
  <c r="AB71" i="6"/>
  <c r="AC71" i="6"/>
  <c r="AD71" i="6"/>
  <c r="AE71" i="6"/>
  <c r="AF71" i="6"/>
  <c r="AG71" i="6"/>
  <c r="AH71" i="6"/>
  <c r="N71" i="6"/>
  <c r="F71" i="6"/>
  <c r="AR39" i="6"/>
  <c r="N39" i="6"/>
  <c r="AR23" i="6"/>
  <c r="AK23" i="6"/>
  <c r="AL23" i="6"/>
  <c r="AN23" i="6"/>
  <c r="V23" i="6"/>
  <c r="W23" i="6"/>
  <c r="X23" i="6"/>
  <c r="Y23" i="6"/>
  <c r="Z23" i="6"/>
  <c r="AA23" i="6"/>
  <c r="AB23" i="6"/>
  <c r="AC23" i="6"/>
  <c r="AD23" i="6"/>
  <c r="AE23" i="6"/>
  <c r="AF23" i="6"/>
  <c r="AG23" i="6"/>
  <c r="AH23" i="6"/>
  <c r="N23" i="6"/>
  <c r="AN58" i="6"/>
  <c r="AL58" i="6"/>
  <c r="AK58" i="6"/>
  <c r="AJ58" i="6"/>
  <c r="AH58" i="6"/>
  <c r="AG58" i="6"/>
  <c r="AF58" i="6"/>
  <c r="AE58" i="6"/>
  <c r="AD58" i="6"/>
  <c r="AC58" i="6"/>
  <c r="AB58" i="6"/>
  <c r="AA58" i="6"/>
  <c r="Z58" i="6"/>
  <c r="Y58" i="6"/>
  <c r="X58" i="6"/>
  <c r="W58" i="6"/>
  <c r="V58" i="6"/>
  <c r="AH74" i="6"/>
  <c r="AG74" i="6"/>
  <c r="AF74" i="6"/>
  <c r="AE74" i="6"/>
  <c r="AD74" i="6"/>
  <c r="AC74" i="6"/>
  <c r="AB74" i="6"/>
  <c r="AA74" i="6"/>
  <c r="Z74" i="6"/>
  <c r="Y74" i="6"/>
  <c r="X74" i="6"/>
  <c r="W74" i="6"/>
  <c r="V74" i="6"/>
  <c r="AN207" i="6"/>
  <c r="AL207" i="6"/>
  <c r="AK207" i="6"/>
  <c r="AJ207" i="6"/>
  <c r="AH207" i="6"/>
  <c r="AG207" i="6"/>
  <c r="AF207" i="6"/>
  <c r="AE207" i="6"/>
  <c r="AD207" i="6"/>
  <c r="AC207" i="6"/>
  <c r="AB207" i="6"/>
  <c r="AA207" i="6"/>
  <c r="Z207" i="6"/>
  <c r="Y207" i="6"/>
  <c r="X207" i="6"/>
  <c r="W207" i="6"/>
  <c r="V207" i="6"/>
  <c r="AR221" i="6"/>
  <c r="AN221" i="6"/>
  <c r="AL221" i="6"/>
  <c r="AK221" i="6"/>
  <c r="AJ221" i="6"/>
  <c r="AH221" i="6"/>
  <c r="AG221" i="6"/>
  <c r="AF221" i="6"/>
  <c r="AE221" i="6"/>
  <c r="AD221" i="6"/>
  <c r="AC221" i="6"/>
  <c r="AB221" i="6"/>
  <c r="AA221" i="6"/>
  <c r="Z221" i="6"/>
  <c r="Y221" i="6"/>
  <c r="X221" i="6"/>
  <c r="W221" i="6"/>
  <c r="V221" i="6"/>
  <c r="N221" i="6"/>
  <c r="AR216" i="6"/>
  <c r="AN216" i="6"/>
  <c r="AL216" i="6"/>
  <c r="AK216" i="6"/>
  <c r="AJ216" i="6"/>
  <c r="AH216" i="6"/>
  <c r="AG216" i="6"/>
  <c r="AF216" i="6"/>
  <c r="AE216" i="6"/>
  <c r="AD216" i="6"/>
  <c r="AC216" i="6"/>
  <c r="AB216" i="6"/>
  <c r="AA216" i="6"/>
  <c r="Z216" i="6"/>
  <c r="Y216" i="6"/>
  <c r="X216" i="6"/>
  <c r="W216" i="6"/>
  <c r="V216" i="6"/>
  <c r="N216" i="6"/>
  <c r="AR100" i="6"/>
  <c r="AN100" i="6"/>
  <c r="AL100" i="6"/>
  <c r="AK100" i="6"/>
  <c r="AJ100" i="6"/>
  <c r="AH100" i="6"/>
  <c r="AG100" i="6"/>
  <c r="AF100" i="6"/>
  <c r="AE100" i="6"/>
  <c r="AD100" i="6"/>
  <c r="AC100" i="6"/>
  <c r="AB100" i="6"/>
  <c r="AA100" i="6"/>
  <c r="Z100" i="6"/>
  <c r="Y100" i="6"/>
  <c r="X100" i="6"/>
  <c r="W100" i="6"/>
  <c r="V100" i="6"/>
  <c r="AR207" i="6"/>
  <c r="F207" i="6"/>
  <c r="N207" i="6"/>
  <c r="N100" i="6"/>
  <c r="AR58" i="6"/>
  <c r="N58" i="6"/>
  <c r="AR35" i="6"/>
  <c r="N35" i="6"/>
  <c r="AR15" i="6"/>
  <c r="V15" i="6"/>
  <c r="W15" i="6"/>
  <c r="X15" i="6"/>
  <c r="Y15" i="6"/>
  <c r="Z15" i="6"/>
  <c r="AA15" i="6"/>
  <c r="AB15" i="6"/>
  <c r="AC15" i="6"/>
  <c r="AD15" i="6"/>
  <c r="AE15" i="6"/>
  <c r="AH15" i="6"/>
  <c r="AJ15" i="6"/>
  <c r="AK15" i="6"/>
  <c r="AL15" i="6"/>
  <c r="AN15" i="6"/>
  <c r="N15" i="6"/>
  <c r="AR223" i="6"/>
  <c r="AJ223" i="6"/>
  <c r="AK223" i="6"/>
  <c r="AL223" i="6"/>
  <c r="AN223" i="6"/>
  <c r="AO223" i="6"/>
  <c r="N223" i="6"/>
  <c r="AR130" i="6"/>
  <c r="N130" i="6"/>
  <c r="AR218" i="6"/>
  <c r="AR139" i="6"/>
  <c r="N139" i="6"/>
  <c r="AR132" i="6"/>
  <c r="N132" i="6"/>
  <c r="AR104" i="6"/>
  <c r="N104" i="6"/>
  <c r="AR74" i="6"/>
  <c r="AJ74" i="6"/>
  <c r="AK74" i="6"/>
  <c r="AL74" i="6"/>
  <c r="AN74" i="6"/>
  <c r="N74" i="6"/>
  <c r="AR56" i="6"/>
  <c r="N56" i="6"/>
  <c r="AR12" i="6"/>
  <c r="N12" i="6"/>
  <c r="V19" i="6"/>
  <c r="W19" i="6"/>
  <c r="X19" i="6"/>
  <c r="Y19" i="6"/>
  <c r="Z19" i="6"/>
  <c r="AA19" i="6"/>
  <c r="AB19" i="6"/>
  <c r="AC19" i="6"/>
  <c r="AD19" i="6"/>
  <c r="AE19" i="6"/>
  <c r="AF19" i="6"/>
  <c r="AG19" i="6"/>
  <c r="AH19" i="6"/>
  <c r="AJ19" i="6"/>
  <c r="AK19" i="6"/>
  <c r="AL19" i="6"/>
  <c r="AN19" i="6"/>
  <c r="V48" i="6"/>
  <c r="W48" i="6"/>
  <c r="X48" i="6"/>
  <c r="Y48" i="6"/>
  <c r="Z48" i="6"/>
  <c r="AA48" i="6"/>
  <c r="AB48" i="6"/>
  <c r="AC48" i="6"/>
  <c r="AD48" i="6"/>
  <c r="AE48" i="6"/>
  <c r="AF48" i="6"/>
  <c r="AG48" i="6"/>
  <c r="AH48" i="6"/>
  <c r="AJ48" i="6"/>
  <c r="AK48" i="6"/>
  <c r="AL48" i="6"/>
  <c r="AN48" i="6"/>
  <c r="AJ66" i="6"/>
  <c r="AK66" i="6"/>
  <c r="AL66" i="6"/>
  <c r="AN66" i="6"/>
  <c r="AJ67" i="6"/>
  <c r="AK67" i="6"/>
  <c r="AL67" i="6"/>
  <c r="AN67" i="6"/>
  <c r="AJ68" i="6"/>
  <c r="AK68" i="6"/>
  <c r="AL68" i="6"/>
  <c r="AN68" i="6"/>
  <c r="AJ69" i="6"/>
  <c r="AK69" i="6"/>
  <c r="AL69" i="6"/>
  <c r="AN69" i="6"/>
  <c r="AJ70" i="6"/>
  <c r="AK70" i="6"/>
  <c r="AL70" i="6"/>
  <c r="AN70" i="6"/>
  <c r="AJ72" i="6"/>
  <c r="AK72" i="6"/>
  <c r="AL72" i="6"/>
  <c r="AN72" i="6"/>
  <c r="V72" i="6"/>
  <c r="W72" i="6"/>
  <c r="X72" i="6"/>
  <c r="Y72" i="6"/>
  <c r="Z72" i="6"/>
  <c r="AA72" i="6"/>
  <c r="AB72" i="6"/>
  <c r="AC72" i="6"/>
  <c r="AD72" i="6"/>
  <c r="AE72" i="6"/>
  <c r="AF72" i="6"/>
  <c r="AG72" i="6"/>
  <c r="AH72" i="6"/>
  <c r="V69" i="6"/>
  <c r="W69" i="6"/>
  <c r="X69" i="6"/>
  <c r="Y69" i="6"/>
  <c r="Z69" i="6"/>
  <c r="AA69" i="6"/>
  <c r="AB69" i="6"/>
  <c r="AC69" i="6"/>
  <c r="AD69" i="6"/>
  <c r="AE69" i="6"/>
  <c r="AF69" i="6"/>
  <c r="AG69" i="6"/>
  <c r="AH69" i="6"/>
  <c r="V66" i="6"/>
  <c r="W66" i="6"/>
  <c r="X66" i="6"/>
  <c r="Y66" i="6"/>
  <c r="Z66" i="6"/>
  <c r="AA66" i="6"/>
  <c r="AB66" i="6"/>
  <c r="AC66" i="6"/>
  <c r="AD66" i="6"/>
  <c r="AE66" i="6"/>
  <c r="AF66" i="6"/>
  <c r="AG66" i="6"/>
  <c r="AH66" i="6"/>
  <c r="V110" i="6"/>
  <c r="W110" i="6"/>
  <c r="X110" i="6"/>
  <c r="Y110" i="6"/>
  <c r="Z110" i="6"/>
  <c r="AA110" i="6"/>
  <c r="AB110" i="6"/>
  <c r="AC110" i="6"/>
  <c r="AD110" i="6"/>
  <c r="AE110" i="6"/>
  <c r="AF110" i="6"/>
  <c r="AG110" i="6"/>
  <c r="AH110" i="6"/>
  <c r="AJ110" i="6"/>
  <c r="AK110" i="6"/>
  <c r="AL110" i="6"/>
  <c r="AN110" i="6"/>
  <c r="V176" i="6"/>
  <c r="W176" i="6"/>
  <c r="X176" i="6"/>
  <c r="Y176" i="6"/>
  <c r="Z176" i="6"/>
  <c r="AA176" i="6"/>
  <c r="AB176" i="6"/>
  <c r="AC176" i="6"/>
  <c r="AD176" i="6"/>
  <c r="AE176" i="6"/>
  <c r="AF176" i="6"/>
  <c r="AG176" i="6"/>
  <c r="AH176" i="6"/>
  <c r="AJ176" i="6"/>
  <c r="AK176" i="6"/>
  <c r="AL176" i="6"/>
  <c r="AN176" i="6"/>
  <c r="V124" i="6"/>
  <c r="W124" i="6"/>
  <c r="X124" i="6"/>
  <c r="Y124" i="6"/>
  <c r="Z124" i="6"/>
  <c r="AA124" i="6"/>
  <c r="AB124" i="6"/>
  <c r="AC124" i="6"/>
  <c r="AD124" i="6"/>
  <c r="AE124" i="6"/>
  <c r="AF124" i="6"/>
  <c r="AG124" i="6"/>
  <c r="AH124" i="6"/>
  <c r="AJ124" i="6"/>
  <c r="AK124" i="6"/>
  <c r="AL124" i="6"/>
  <c r="AN124" i="6"/>
  <c r="N66" i="6"/>
  <c r="N176" i="6"/>
  <c r="N124" i="6"/>
  <c r="N110" i="6"/>
  <c r="N72" i="6"/>
  <c r="N19" i="6"/>
  <c r="AR176" i="6"/>
  <c r="AR124" i="6"/>
  <c r="AR110" i="6"/>
  <c r="AR72" i="6"/>
  <c r="AR66" i="6"/>
  <c r="AR19" i="6"/>
  <c r="V94" i="6"/>
  <c r="W94" i="6"/>
  <c r="X94" i="6"/>
  <c r="Y94" i="6"/>
  <c r="Z94" i="6"/>
  <c r="AA94" i="6"/>
  <c r="AB94" i="6"/>
  <c r="AC94" i="6"/>
  <c r="AD94" i="6"/>
  <c r="AE94" i="6"/>
  <c r="AF94" i="6"/>
  <c r="AG94" i="6"/>
  <c r="AH94" i="6"/>
  <c r="AJ94" i="6"/>
  <c r="AK94" i="6"/>
  <c r="AL94" i="6"/>
  <c r="AN94" i="6"/>
  <c r="V119" i="6"/>
  <c r="W119" i="6"/>
  <c r="X119" i="6"/>
  <c r="Y119" i="6"/>
  <c r="Z119" i="6"/>
  <c r="AA119" i="6"/>
  <c r="AB119" i="6"/>
  <c r="AC119" i="6"/>
  <c r="AD119" i="6"/>
  <c r="AE119" i="6"/>
  <c r="AF119" i="6"/>
  <c r="AG119" i="6"/>
  <c r="AH119" i="6"/>
  <c r="AJ119" i="6"/>
  <c r="AK119" i="6"/>
  <c r="AL119" i="6"/>
  <c r="AN119" i="6"/>
  <c r="N94" i="6"/>
  <c r="AN145" i="6"/>
  <c r="AL145" i="6"/>
  <c r="AJ145" i="6"/>
  <c r="AR194" i="6"/>
  <c r="AR213" i="6"/>
  <c r="F213" i="6"/>
  <c r="N213" i="6"/>
  <c r="AR119" i="6"/>
  <c r="N119" i="6"/>
  <c r="AR94" i="6"/>
  <c r="AR69" i="6"/>
  <c r="N69" i="6"/>
  <c r="AR48" i="6"/>
  <c r="N48" i="6"/>
  <c r="AJ205" i="6"/>
  <c r="AK205" i="6"/>
  <c r="AL205" i="6"/>
  <c r="AN205" i="6"/>
  <c r="V205" i="6"/>
  <c r="W205" i="6"/>
  <c r="X205" i="6"/>
  <c r="Y205" i="6"/>
  <c r="Z205" i="6"/>
  <c r="AA205" i="6"/>
  <c r="AB205" i="6"/>
  <c r="AC205" i="6"/>
  <c r="AD205" i="6"/>
  <c r="AE205" i="6"/>
  <c r="AF205" i="6"/>
  <c r="AG205" i="6"/>
  <c r="AH205" i="6"/>
  <c r="V184" i="6"/>
  <c r="W184" i="6"/>
  <c r="X184" i="6"/>
  <c r="Y184" i="6"/>
  <c r="Z184" i="6"/>
  <c r="AA184" i="6"/>
  <c r="AB184" i="6"/>
  <c r="AC184" i="6"/>
  <c r="AD184" i="6"/>
  <c r="AE184" i="6"/>
  <c r="AF184" i="6"/>
  <c r="AG184" i="6"/>
  <c r="AH184" i="6"/>
  <c r="AJ184" i="6"/>
  <c r="AK184" i="6"/>
  <c r="AL184" i="6"/>
  <c r="AN184" i="6"/>
  <c r="AJ149" i="6"/>
  <c r="AK149" i="6"/>
  <c r="AL149" i="6"/>
  <c r="AN149" i="6"/>
  <c r="V149" i="6"/>
  <c r="W149" i="6"/>
  <c r="X149" i="6"/>
  <c r="Y149" i="6"/>
  <c r="Z149" i="6"/>
  <c r="AA149" i="6"/>
  <c r="AB149" i="6"/>
  <c r="AC149" i="6"/>
  <c r="AD149" i="6"/>
  <c r="AE149" i="6"/>
  <c r="AF149" i="6"/>
  <c r="AG149" i="6"/>
  <c r="AH149" i="6"/>
  <c r="AJ228" i="6"/>
  <c r="AK228" i="6"/>
  <c r="AL228" i="6"/>
  <c r="AN228" i="6"/>
  <c r="AJ215" i="6"/>
  <c r="AK215" i="6"/>
  <c r="AL215" i="6"/>
  <c r="AN215" i="6"/>
  <c r="V228" i="6"/>
  <c r="W228" i="6"/>
  <c r="X228" i="6"/>
  <c r="Y228" i="6"/>
  <c r="Z228" i="6"/>
  <c r="AA228" i="6"/>
  <c r="AB228" i="6"/>
  <c r="AC228" i="6"/>
  <c r="AD228" i="6"/>
  <c r="AE228" i="6"/>
  <c r="AF228" i="6"/>
  <c r="AG228" i="6"/>
  <c r="AH228" i="6"/>
  <c r="V215" i="6"/>
  <c r="W215" i="6"/>
  <c r="X215" i="6"/>
  <c r="Y215" i="6"/>
  <c r="Z215" i="6"/>
  <c r="AA215" i="6"/>
  <c r="AB215" i="6"/>
  <c r="AC215" i="6"/>
  <c r="AD215" i="6"/>
  <c r="AE215" i="6"/>
  <c r="AF215" i="6"/>
  <c r="AG215" i="6"/>
  <c r="AH215" i="6"/>
  <c r="AJ200" i="6"/>
  <c r="AK200" i="6"/>
  <c r="AL200" i="6"/>
  <c r="AN200" i="6"/>
  <c r="V200" i="6"/>
  <c r="W200" i="6"/>
  <c r="X200" i="6"/>
  <c r="Y200" i="6"/>
  <c r="Z200" i="6"/>
  <c r="AA200" i="6"/>
  <c r="AB200" i="6"/>
  <c r="AC200" i="6"/>
  <c r="AD200" i="6"/>
  <c r="AE200" i="6"/>
  <c r="AF200" i="6"/>
  <c r="AG200" i="6"/>
  <c r="AH200" i="6"/>
  <c r="AJ192" i="6"/>
  <c r="AK192" i="6"/>
  <c r="AL192" i="6"/>
  <c r="AN192" i="6"/>
  <c r="AH192" i="6"/>
  <c r="V192" i="6"/>
  <c r="W192" i="6"/>
  <c r="X192" i="6"/>
  <c r="Y192" i="6"/>
  <c r="Z192" i="6"/>
  <c r="AA192" i="6"/>
  <c r="AB192" i="6"/>
  <c r="AC192" i="6"/>
  <c r="AD192" i="6"/>
  <c r="AE192" i="6"/>
  <c r="AF192" i="6"/>
  <c r="AG192" i="6"/>
  <c r="AJ172" i="6"/>
  <c r="AK172" i="6"/>
  <c r="AL172" i="6"/>
  <c r="AN172" i="6"/>
  <c r="V172" i="6"/>
  <c r="W172" i="6"/>
  <c r="X172" i="6"/>
  <c r="Y172" i="6"/>
  <c r="Z172" i="6"/>
  <c r="AA172" i="6"/>
  <c r="AB172" i="6"/>
  <c r="AC172" i="6"/>
  <c r="AD172" i="6"/>
  <c r="AE172" i="6"/>
  <c r="AF172" i="6"/>
  <c r="AG172" i="6"/>
  <c r="AH172" i="6"/>
  <c r="AJ157" i="6"/>
  <c r="AK157" i="6"/>
  <c r="AL157" i="6"/>
  <c r="AN157" i="6"/>
  <c r="V157" i="6"/>
  <c r="W157" i="6"/>
  <c r="X157" i="6"/>
  <c r="Y157" i="6"/>
  <c r="Z157" i="6"/>
  <c r="AA157" i="6"/>
  <c r="AB157" i="6"/>
  <c r="AC157" i="6"/>
  <c r="AD157" i="6"/>
  <c r="AE157" i="6"/>
  <c r="AF157" i="6"/>
  <c r="AG157" i="6"/>
  <c r="AH157" i="6"/>
  <c r="AJ97" i="6"/>
  <c r="AK97" i="6"/>
  <c r="AL97" i="6"/>
  <c r="AN97" i="6"/>
  <c r="V97" i="6"/>
  <c r="W97" i="6"/>
  <c r="X97" i="6"/>
  <c r="Y97" i="6"/>
  <c r="Z97" i="6"/>
  <c r="AA97" i="6"/>
  <c r="AB97" i="6"/>
  <c r="AC97" i="6"/>
  <c r="AD97" i="6"/>
  <c r="AE97" i="6"/>
  <c r="AF97" i="6"/>
  <c r="AG97" i="6"/>
  <c r="AH97" i="6"/>
  <c r="AJ112" i="6"/>
  <c r="AK112" i="6"/>
  <c r="AL112" i="6"/>
  <c r="AN112" i="6"/>
  <c r="V112" i="6"/>
  <c r="W112" i="6"/>
  <c r="X112" i="6"/>
  <c r="Y112" i="6"/>
  <c r="Z112" i="6"/>
  <c r="AA112" i="6"/>
  <c r="AB112" i="6"/>
  <c r="AC112" i="6"/>
  <c r="AD112" i="6"/>
  <c r="AE112" i="6"/>
  <c r="AF112" i="6"/>
  <c r="AG112" i="6"/>
  <c r="AH112" i="6"/>
  <c r="AJ22" i="6"/>
  <c r="AK22" i="6"/>
  <c r="AL22" i="6"/>
  <c r="AN22" i="6"/>
  <c r="V22" i="6"/>
  <c r="W22" i="6"/>
  <c r="X22" i="6"/>
  <c r="Y22" i="6"/>
  <c r="Z22" i="6"/>
  <c r="AA22" i="6"/>
  <c r="AB22" i="6"/>
  <c r="AC22" i="6"/>
  <c r="AD22" i="6"/>
  <c r="AE22" i="6"/>
  <c r="AF22" i="6"/>
  <c r="AG22" i="6"/>
  <c r="AH22" i="6"/>
  <c r="AK77" i="6"/>
  <c r="V77" i="6"/>
  <c r="W77" i="6"/>
  <c r="X77" i="6"/>
  <c r="Y77" i="6"/>
  <c r="Z77" i="6"/>
  <c r="AA77" i="6"/>
  <c r="AB77" i="6"/>
  <c r="AC77" i="6"/>
  <c r="AD77" i="6"/>
  <c r="AE77" i="6"/>
  <c r="AF77" i="6"/>
  <c r="AG77" i="6"/>
  <c r="AH77" i="6"/>
  <c r="AJ77" i="6"/>
  <c r="AL77" i="6"/>
  <c r="AN77" i="6"/>
  <c r="N200" i="6"/>
  <c r="N205" i="6"/>
  <c r="N184" i="6"/>
  <c r="N149" i="6"/>
  <c r="N112" i="6"/>
  <c r="N77" i="6"/>
  <c r="N22" i="6"/>
  <c r="N145" i="6"/>
  <c r="AR205" i="6"/>
  <c r="AR184" i="6"/>
  <c r="AR149" i="6"/>
  <c r="AR112" i="6"/>
  <c r="AR77" i="6"/>
  <c r="AR22" i="6"/>
  <c r="AK158" i="6"/>
  <c r="V158" i="6"/>
  <c r="W158" i="6"/>
  <c r="X158" i="6"/>
  <c r="Y158" i="6"/>
  <c r="Z158" i="6"/>
  <c r="AA158" i="6"/>
  <c r="AB158" i="6"/>
  <c r="AC158" i="6"/>
  <c r="AD158" i="6"/>
  <c r="AE158" i="6"/>
  <c r="AF158" i="6"/>
  <c r="AG158" i="6"/>
  <c r="AH158" i="6"/>
  <c r="AJ158" i="6"/>
  <c r="AL158" i="6"/>
  <c r="AN158" i="6"/>
  <c r="V122" i="6"/>
  <c r="W122" i="6"/>
  <c r="X122" i="6"/>
  <c r="Y122" i="6"/>
  <c r="Z122" i="6"/>
  <c r="AA122" i="6"/>
  <c r="AB122" i="6"/>
  <c r="AC122" i="6"/>
  <c r="AD122" i="6"/>
  <c r="AE122" i="6"/>
  <c r="AF122" i="6"/>
  <c r="AG122" i="6"/>
  <c r="AH122" i="6"/>
  <c r="AJ122" i="6"/>
  <c r="AK122" i="6"/>
  <c r="AL122" i="6"/>
  <c r="AN122" i="6"/>
  <c r="AK52" i="6"/>
  <c r="V52" i="6"/>
  <c r="W52" i="6"/>
  <c r="X52" i="6"/>
  <c r="Y52" i="6"/>
  <c r="Z52" i="6"/>
  <c r="AA52" i="6"/>
  <c r="AB52" i="6"/>
  <c r="AC52" i="6"/>
  <c r="AD52" i="6"/>
  <c r="AE52" i="6"/>
  <c r="AF52" i="6"/>
  <c r="AG52" i="6"/>
  <c r="AH52" i="6"/>
  <c r="AJ52" i="6"/>
  <c r="AL52" i="6"/>
  <c r="AN52" i="6"/>
  <c r="AJ88" i="6"/>
  <c r="AK88" i="6"/>
  <c r="AL88" i="6"/>
  <c r="AN88" i="6"/>
  <c r="V88" i="6"/>
  <c r="W88" i="6"/>
  <c r="X88" i="6"/>
  <c r="Y88" i="6"/>
  <c r="Z88" i="6"/>
  <c r="AA88" i="6"/>
  <c r="AB88" i="6"/>
  <c r="AC88" i="6"/>
  <c r="AD88" i="6"/>
  <c r="AE88" i="6"/>
  <c r="AF88" i="6"/>
  <c r="AG88" i="6"/>
  <c r="AH88" i="6"/>
  <c r="AR228" i="6"/>
  <c r="F228" i="6"/>
  <c r="N228" i="6"/>
  <c r="AR200" i="6"/>
  <c r="AR158" i="6"/>
  <c r="N158" i="6"/>
  <c r="AR157" i="6"/>
  <c r="N157" i="6"/>
  <c r="AR122" i="6"/>
  <c r="N122" i="6"/>
  <c r="AR88" i="6"/>
  <c r="N88" i="6"/>
  <c r="AR52" i="6"/>
  <c r="N52" i="6"/>
  <c r="V182" i="6"/>
  <c r="W182" i="6"/>
  <c r="X182" i="6"/>
  <c r="Y182" i="6"/>
  <c r="Z182" i="6"/>
  <c r="AA182" i="6"/>
  <c r="AB182" i="6"/>
  <c r="AC182" i="6"/>
  <c r="AD182" i="6"/>
  <c r="AE182" i="6"/>
  <c r="AF182" i="6"/>
  <c r="AG182" i="6"/>
  <c r="AH182" i="6"/>
  <c r="AJ182" i="6"/>
  <c r="AK182" i="6"/>
  <c r="AL182" i="6"/>
  <c r="AN182" i="6"/>
  <c r="AJ25" i="6"/>
  <c r="AK25" i="6"/>
  <c r="AL25" i="6"/>
  <c r="AN25" i="6"/>
  <c r="V25" i="6"/>
  <c r="W25" i="6"/>
  <c r="X25" i="6"/>
  <c r="Y25" i="6"/>
  <c r="Z25" i="6"/>
  <c r="AA25" i="6"/>
  <c r="AB25" i="6"/>
  <c r="AC25" i="6"/>
  <c r="AD25" i="6"/>
  <c r="AE25" i="6"/>
  <c r="AF25" i="6"/>
  <c r="AG25" i="6"/>
  <c r="AH25" i="6"/>
  <c r="N182" i="6"/>
  <c r="AR215" i="6"/>
  <c r="N215" i="6"/>
  <c r="F215" i="6"/>
  <c r="AR182" i="6"/>
  <c r="AR172" i="6"/>
  <c r="N172" i="6"/>
  <c r="AR97" i="6"/>
  <c r="N97" i="6"/>
  <c r="AR34" i="6"/>
  <c r="N34" i="6"/>
  <c r="F34" i="6"/>
  <c r="AR25" i="6"/>
  <c r="N25" i="6"/>
  <c r="BA2" i="12"/>
  <c r="AR17" i="6"/>
  <c r="AR106" i="6"/>
  <c r="AR136" i="6"/>
  <c r="AR145" i="6"/>
  <c r="AR156" i="6"/>
  <c r="AR214" i="6"/>
  <c r="AR219" i="6"/>
  <c r="AR229" i="6"/>
  <c r="V229" i="6"/>
  <c r="W229" i="6"/>
  <c r="X229" i="6"/>
  <c r="Y229" i="6"/>
  <c r="Z229" i="6"/>
  <c r="AA229" i="6"/>
  <c r="AB229" i="6"/>
  <c r="AC229" i="6"/>
  <c r="AD229" i="6"/>
  <c r="AE229" i="6"/>
  <c r="AF229" i="6"/>
  <c r="AG229" i="6"/>
  <c r="AH229" i="6"/>
  <c r="AJ229" i="6"/>
  <c r="AK229" i="6"/>
  <c r="AN229" i="6"/>
  <c r="AZ2" i="12"/>
  <c r="V150" i="6"/>
  <c r="W150" i="6"/>
  <c r="X150" i="6"/>
  <c r="Y150" i="6"/>
  <c r="Z150" i="6"/>
  <c r="AA150" i="6"/>
  <c r="AB150" i="6"/>
  <c r="AC150" i="6"/>
  <c r="AD150" i="6"/>
  <c r="AE150" i="6"/>
  <c r="AF150" i="6"/>
  <c r="AG150" i="6"/>
  <c r="AH150" i="6"/>
  <c r="AJ150" i="6"/>
  <c r="AK150" i="6"/>
  <c r="AL150" i="6"/>
  <c r="AN150" i="6"/>
  <c r="V151" i="6"/>
  <c r="W151" i="6"/>
  <c r="X151" i="6"/>
  <c r="Y151" i="6"/>
  <c r="Z151" i="6"/>
  <c r="AA151" i="6"/>
  <c r="AB151" i="6"/>
  <c r="AC151" i="6"/>
  <c r="AD151" i="6"/>
  <c r="AE151" i="6"/>
  <c r="AF151" i="6"/>
  <c r="AG151" i="6"/>
  <c r="AH151" i="6"/>
  <c r="AJ151" i="6"/>
  <c r="AK151" i="6"/>
  <c r="AL151" i="6"/>
  <c r="AN151" i="6"/>
  <c r="AJ142" i="6"/>
  <c r="AK142" i="6"/>
  <c r="AL142" i="6"/>
  <c r="AN142" i="6"/>
  <c r="V142" i="6"/>
  <c r="W142" i="6"/>
  <c r="X142" i="6"/>
  <c r="Y142" i="6"/>
  <c r="Z142" i="6"/>
  <c r="AA142" i="6"/>
  <c r="AB142" i="6"/>
  <c r="AC142" i="6"/>
  <c r="AD142" i="6"/>
  <c r="AE142" i="6"/>
  <c r="AF142" i="6"/>
  <c r="AG142" i="6"/>
  <c r="AH142" i="6"/>
  <c r="AG2" i="12"/>
  <c r="AH2" i="12"/>
  <c r="AI2" i="12"/>
  <c r="AJ2" i="12"/>
  <c r="AK2" i="12"/>
  <c r="AL2" i="12"/>
  <c r="AM2" i="12"/>
  <c r="AN2" i="12"/>
  <c r="AO2" i="12"/>
  <c r="AP2" i="12"/>
  <c r="AQ2" i="12"/>
  <c r="AR2" i="12"/>
  <c r="AS2" i="12"/>
  <c r="AT2" i="12"/>
  <c r="AU2" i="12"/>
  <c r="AV2" i="12"/>
  <c r="AW2" i="12"/>
  <c r="AX2" i="12"/>
  <c r="AY2" i="12"/>
  <c r="AF2" i="12"/>
  <c r="AE2" i="12"/>
  <c r="V168" i="6"/>
  <c r="W168" i="6"/>
  <c r="X168" i="6"/>
  <c r="Y168" i="6"/>
  <c r="Z168" i="6"/>
  <c r="AA168" i="6"/>
  <c r="AB168" i="6"/>
  <c r="AC168" i="6"/>
  <c r="AD168" i="6"/>
  <c r="AE168" i="6"/>
  <c r="AF168" i="6"/>
  <c r="AG168" i="6"/>
  <c r="AH168" i="6"/>
  <c r="AJ168" i="6"/>
  <c r="AK168" i="6"/>
  <c r="AL168" i="6"/>
  <c r="AN168" i="6"/>
  <c r="AN45" i="6"/>
  <c r="AL45" i="6"/>
  <c r="AK45" i="6"/>
  <c r="AJ45" i="6"/>
  <c r="AH45" i="6"/>
  <c r="AG45" i="6"/>
  <c r="AF45" i="6"/>
  <c r="AE45" i="6"/>
  <c r="AD45" i="6"/>
  <c r="AC45" i="6"/>
  <c r="AB45" i="6"/>
  <c r="AA45" i="6"/>
  <c r="Z45" i="6"/>
  <c r="Y45" i="6"/>
  <c r="X45" i="6"/>
  <c r="W45" i="6"/>
  <c r="V45" i="6"/>
  <c r="AN99" i="6"/>
  <c r="AL99" i="6"/>
  <c r="AK99" i="6"/>
  <c r="AJ99" i="6"/>
  <c r="AJ101" i="6"/>
  <c r="AH99" i="6"/>
  <c r="AG99" i="6"/>
  <c r="AF99" i="6"/>
  <c r="AE99" i="6"/>
  <c r="AD99" i="6"/>
  <c r="AC99" i="6"/>
  <c r="AB99" i="6"/>
  <c r="AA99" i="6"/>
  <c r="Z99" i="6"/>
  <c r="Y99" i="6"/>
  <c r="X99" i="6"/>
  <c r="W99" i="6"/>
  <c r="V99" i="6"/>
  <c r="N168" i="6"/>
  <c r="N150" i="6"/>
  <c r="N229" i="6"/>
  <c r="N45" i="6"/>
  <c r="AR45" i="6"/>
  <c r="AR150" i="6"/>
  <c r="AR192" i="6"/>
  <c r="N192" i="6"/>
  <c r="AR142" i="6"/>
  <c r="N142" i="6"/>
  <c r="AR168" i="6"/>
  <c r="F168" i="6"/>
  <c r="N99" i="6"/>
  <c r="AR99" i="6"/>
  <c r="AC2" i="12"/>
  <c r="AD2" i="12"/>
  <c r="AB2" i="12"/>
  <c r="CC4" i="6"/>
  <c r="CD4" i="6"/>
  <c r="CE4" i="6"/>
  <c r="CF4" i="6"/>
  <c r="CC5" i="6"/>
  <c r="CD5" i="6"/>
  <c r="CE5" i="6"/>
  <c r="CF5" i="6"/>
  <c r="CC6" i="6"/>
  <c r="CD6" i="6"/>
  <c r="CE6" i="6"/>
  <c r="CF6" i="6"/>
  <c r="CC7" i="6"/>
  <c r="CD7" i="6"/>
  <c r="CE7" i="6"/>
  <c r="CF7" i="6"/>
  <c r="CC9" i="6"/>
  <c r="CD9" i="6"/>
  <c r="CE9" i="6"/>
  <c r="CF9" i="6"/>
  <c r="CC10" i="6"/>
  <c r="CD10" i="6"/>
  <c r="CE10" i="6"/>
  <c r="CF10" i="6"/>
  <c r="CC11" i="6"/>
  <c r="CD11" i="6"/>
  <c r="CE11" i="6"/>
  <c r="CF11" i="6"/>
  <c r="CC13" i="6"/>
  <c r="CD13" i="6"/>
  <c r="CE13" i="6"/>
  <c r="CF13" i="6"/>
  <c r="CC14" i="6"/>
  <c r="CD14" i="6"/>
  <c r="CE14" i="6"/>
  <c r="CF14" i="6"/>
  <c r="CC16" i="6"/>
  <c r="CD16" i="6"/>
  <c r="CE16" i="6"/>
  <c r="CF16" i="6"/>
  <c r="CC17" i="6"/>
  <c r="CD17" i="6"/>
  <c r="CE17" i="6"/>
  <c r="CF17" i="6"/>
  <c r="CC18" i="6"/>
  <c r="CD18" i="6"/>
  <c r="CE18" i="6"/>
  <c r="CF18" i="6"/>
  <c r="CC20" i="6"/>
  <c r="CD20" i="6"/>
  <c r="CE20" i="6"/>
  <c r="CF20" i="6"/>
  <c r="CC21" i="6"/>
  <c r="CD21" i="6"/>
  <c r="CE21" i="6"/>
  <c r="CF21" i="6"/>
  <c r="CC24" i="6"/>
  <c r="CD24" i="6"/>
  <c r="CE24" i="6"/>
  <c r="CF24" i="6"/>
  <c r="CC27" i="6"/>
  <c r="CD27" i="6"/>
  <c r="CE27" i="6"/>
  <c r="CF27" i="6"/>
  <c r="CC28" i="6"/>
  <c r="CD28" i="6"/>
  <c r="CE28" i="6"/>
  <c r="CF28" i="6"/>
  <c r="CC29" i="6"/>
  <c r="CD29" i="6"/>
  <c r="CE29" i="6"/>
  <c r="CF29" i="6"/>
  <c r="CC30" i="6"/>
  <c r="CD30" i="6"/>
  <c r="CE30" i="6"/>
  <c r="CF30" i="6"/>
  <c r="CC31" i="6"/>
  <c r="CD31" i="6"/>
  <c r="CE31" i="6"/>
  <c r="CF31" i="6"/>
  <c r="CC32" i="6"/>
  <c r="CD32" i="6"/>
  <c r="CE32" i="6"/>
  <c r="CF32" i="6"/>
  <c r="CC33" i="6"/>
  <c r="CD33" i="6"/>
  <c r="CE33" i="6"/>
  <c r="CF33" i="6"/>
  <c r="CC37" i="6"/>
  <c r="CD37" i="6"/>
  <c r="CE37" i="6"/>
  <c r="CF37" i="6"/>
  <c r="CC38" i="6"/>
  <c r="CD38" i="6"/>
  <c r="CE38" i="6"/>
  <c r="CF38" i="6"/>
  <c r="CC40" i="6"/>
  <c r="CD40" i="6"/>
  <c r="CE40" i="6"/>
  <c r="CF40" i="6"/>
  <c r="CC41" i="6"/>
  <c r="CD41" i="6"/>
  <c r="CE41" i="6"/>
  <c r="CF41" i="6"/>
  <c r="CC42" i="6"/>
  <c r="CD42" i="6"/>
  <c r="CE42" i="6"/>
  <c r="CF42" i="6"/>
  <c r="CC43" i="6"/>
  <c r="CD43" i="6"/>
  <c r="CE43" i="6"/>
  <c r="CF43" i="6"/>
  <c r="CC44" i="6"/>
  <c r="CD44" i="6"/>
  <c r="CE44" i="6"/>
  <c r="CF44" i="6"/>
  <c r="CC47" i="6"/>
  <c r="CD47" i="6"/>
  <c r="CE47" i="6"/>
  <c r="CF47" i="6"/>
  <c r="CC49" i="6"/>
  <c r="CD49" i="6"/>
  <c r="CE49" i="6"/>
  <c r="CF49" i="6"/>
  <c r="CC50" i="6"/>
  <c r="CD50" i="6"/>
  <c r="CE50" i="6"/>
  <c r="CF50" i="6"/>
  <c r="CC51" i="6"/>
  <c r="CD51" i="6"/>
  <c r="CE51" i="6"/>
  <c r="CF51" i="6"/>
  <c r="CC53" i="6"/>
  <c r="CD53" i="6"/>
  <c r="CE53" i="6"/>
  <c r="CF53" i="6"/>
  <c r="CC54" i="6"/>
  <c r="CD54" i="6"/>
  <c r="CE54" i="6"/>
  <c r="CF54" i="6"/>
  <c r="CC57" i="6"/>
  <c r="CD57" i="6"/>
  <c r="CE57" i="6"/>
  <c r="CF57" i="6"/>
  <c r="CC63" i="6"/>
  <c r="CD63" i="6"/>
  <c r="CE63" i="6"/>
  <c r="CF63" i="6"/>
  <c r="CC59" i="6"/>
  <c r="CD59" i="6"/>
  <c r="CE59" i="6"/>
  <c r="CF59" i="6"/>
  <c r="CC60" i="6"/>
  <c r="CD60" i="6"/>
  <c r="CE60" i="6"/>
  <c r="CF60" i="6"/>
  <c r="CC62" i="6"/>
  <c r="CD62" i="6"/>
  <c r="CE62" i="6"/>
  <c r="CF62" i="6"/>
  <c r="CC65" i="6"/>
  <c r="CD65" i="6"/>
  <c r="CE65" i="6"/>
  <c r="CF65" i="6"/>
  <c r="CC67" i="6"/>
  <c r="CD67" i="6"/>
  <c r="CE67" i="6"/>
  <c r="CF67" i="6"/>
  <c r="CC68" i="6"/>
  <c r="CD68" i="6"/>
  <c r="CE68" i="6"/>
  <c r="CF68" i="6"/>
  <c r="CC70" i="6"/>
  <c r="CD70" i="6"/>
  <c r="CE70" i="6"/>
  <c r="CF70" i="6"/>
  <c r="CC73" i="6"/>
  <c r="CD73" i="6"/>
  <c r="CE73" i="6"/>
  <c r="CF73" i="6"/>
  <c r="CC76" i="6"/>
  <c r="CD76" i="6"/>
  <c r="CE76" i="6"/>
  <c r="CF76" i="6"/>
  <c r="CC79" i="6"/>
  <c r="CD79" i="6"/>
  <c r="CE79" i="6"/>
  <c r="CF79" i="6"/>
  <c r="CC80" i="6"/>
  <c r="CD80" i="6"/>
  <c r="CE80" i="6"/>
  <c r="CF80" i="6"/>
  <c r="CC81" i="6"/>
  <c r="CD81" i="6"/>
  <c r="CE81" i="6"/>
  <c r="CF81" i="6"/>
  <c r="CC83" i="6"/>
  <c r="CD83" i="6"/>
  <c r="CE83" i="6"/>
  <c r="CF83" i="6"/>
  <c r="CC84" i="6"/>
  <c r="CD84" i="6"/>
  <c r="CE84" i="6"/>
  <c r="CF84" i="6"/>
  <c r="CC85" i="6"/>
  <c r="CD85" i="6"/>
  <c r="CE85" i="6"/>
  <c r="CF85" i="6"/>
  <c r="CC86" i="6"/>
  <c r="CD86" i="6"/>
  <c r="CE86" i="6"/>
  <c r="CF86" i="6"/>
  <c r="CC87" i="6"/>
  <c r="CD87" i="6"/>
  <c r="CE87" i="6"/>
  <c r="CF87" i="6"/>
  <c r="CC89" i="6"/>
  <c r="CD89" i="6"/>
  <c r="CE89" i="6"/>
  <c r="CF89" i="6"/>
  <c r="CC91" i="6"/>
  <c r="CD91" i="6"/>
  <c r="CE91" i="6"/>
  <c r="CF91" i="6"/>
  <c r="CC92" i="6"/>
  <c r="CD92" i="6"/>
  <c r="CE92" i="6"/>
  <c r="CF92" i="6"/>
  <c r="CC95" i="6"/>
  <c r="CD95" i="6"/>
  <c r="CE95" i="6"/>
  <c r="CF95" i="6"/>
  <c r="CC98" i="6"/>
  <c r="CD98" i="6"/>
  <c r="CE98" i="6"/>
  <c r="CF98" i="6"/>
  <c r="CC101" i="6"/>
  <c r="CD101" i="6"/>
  <c r="CE101" i="6"/>
  <c r="CF101" i="6"/>
  <c r="CC105" i="6"/>
  <c r="CD105" i="6"/>
  <c r="CE105" i="6"/>
  <c r="CF105" i="6"/>
  <c r="CC103" i="6"/>
  <c r="CD103" i="6"/>
  <c r="CE103" i="6"/>
  <c r="CF103" i="6"/>
  <c r="CC106" i="6"/>
  <c r="CD106" i="6"/>
  <c r="CE106" i="6"/>
  <c r="CF106" i="6"/>
  <c r="CC107" i="6"/>
  <c r="CD107" i="6"/>
  <c r="CE107" i="6"/>
  <c r="CF107" i="6"/>
  <c r="CC108" i="6"/>
  <c r="CD108" i="6"/>
  <c r="CE108" i="6"/>
  <c r="CF108" i="6"/>
  <c r="CC109" i="6"/>
  <c r="CD109" i="6"/>
  <c r="CE109" i="6"/>
  <c r="CF109" i="6"/>
  <c r="CC111" i="6"/>
  <c r="CD111" i="6"/>
  <c r="CE111" i="6"/>
  <c r="CF111" i="6"/>
  <c r="CC113" i="6"/>
  <c r="CD113" i="6"/>
  <c r="CE113" i="6"/>
  <c r="CF113" i="6"/>
  <c r="CC114" i="6"/>
  <c r="CD114" i="6"/>
  <c r="CE114" i="6"/>
  <c r="CF114" i="6"/>
  <c r="CC115" i="6"/>
  <c r="CD115" i="6"/>
  <c r="CE115" i="6"/>
  <c r="CF115" i="6"/>
  <c r="CC116" i="6"/>
  <c r="CD116" i="6"/>
  <c r="CE116" i="6"/>
  <c r="CF116" i="6"/>
  <c r="CC120" i="6"/>
  <c r="CD120" i="6"/>
  <c r="CE120" i="6"/>
  <c r="CF120" i="6"/>
  <c r="CC121" i="6"/>
  <c r="CD121" i="6"/>
  <c r="CE121" i="6"/>
  <c r="CF121" i="6"/>
  <c r="CC123" i="6"/>
  <c r="CD123" i="6"/>
  <c r="CE123" i="6"/>
  <c r="CF123" i="6"/>
  <c r="CC125" i="6"/>
  <c r="CD125" i="6"/>
  <c r="CE125" i="6"/>
  <c r="CF125" i="6"/>
  <c r="CC126" i="6"/>
  <c r="CD126" i="6"/>
  <c r="CE126" i="6"/>
  <c r="CF126" i="6"/>
  <c r="CC128" i="6"/>
  <c r="CD128" i="6"/>
  <c r="CE128" i="6"/>
  <c r="CF128" i="6"/>
  <c r="CC129" i="6"/>
  <c r="CD129" i="6"/>
  <c r="CE129" i="6"/>
  <c r="CF129" i="6"/>
  <c r="CC131" i="6"/>
  <c r="CD131" i="6"/>
  <c r="CE131" i="6"/>
  <c r="CF131" i="6"/>
  <c r="CC134" i="6"/>
  <c r="CD134" i="6"/>
  <c r="CE134" i="6"/>
  <c r="CF134" i="6"/>
  <c r="CC135" i="6"/>
  <c r="CD135" i="6"/>
  <c r="CE135" i="6"/>
  <c r="CF135" i="6"/>
  <c r="CC136" i="6"/>
  <c r="CD136" i="6"/>
  <c r="CE136" i="6"/>
  <c r="CF136" i="6"/>
  <c r="CC137" i="6"/>
  <c r="CD137" i="6"/>
  <c r="CE137" i="6"/>
  <c r="CF137" i="6"/>
  <c r="CC138" i="6"/>
  <c r="CD138" i="6"/>
  <c r="CE138" i="6"/>
  <c r="CF138" i="6"/>
  <c r="CC140" i="6"/>
  <c r="CD140" i="6"/>
  <c r="CE140" i="6"/>
  <c r="CF140" i="6"/>
  <c r="CC141" i="6"/>
  <c r="CD141" i="6"/>
  <c r="CE141" i="6"/>
  <c r="CF141" i="6"/>
  <c r="CC143" i="6"/>
  <c r="CD143" i="6"/>
  <c r="CE143" i="6"/>
  <c r="CF143" i="6"/>
  <c r="CC144" i="6"/>
  <c r="CD144" i="6"/>
  <c r="CE144" i="6"/>
  <c r="CF144" i="6"/>
  <c r="CC146" i="6"/>
  <c r="CD146" i="6"/>
  <c r="CE146" i="6"/>
  <c r="CF146" i="6"/>
  <c r="CC147" i="6"/>
  <c r="CD147" i="6"/>
  <c r="CE147" i="6"/>
  <c r="CF147" i="6"/>
  <c r="CC148" i="6"/>
  <c r="CD148" i="6"/>
  <c r="CE148" i="6"/>
  <c r="CF148" i="6"/>
  <c r="CC151" i="6"/>
  <c r="CD151" i="6"/>
  <c r="CE151" i="6"/>
  <c r="CF151" i="6"/>
  <c r="CC152" i="6"/>
  <c r="CD152" i="6"/>
  <c r="CE152" i="6"/>
  <c r="CF152" i="6"/>
  <c r="CC154" i="6"/>
  <c r="CD154" i="6"/>
  <c r="CE154" i="6"/>
  <c r="CF154" i="6"/>
  <c r="CC155" i="6"/>
  <c r="CD155" i="6"/>
  <c r="CE155" i="6"/>
  <c r="CF155" i="6"/>
  <c r="CC156" i="6"/>
  <c r="CD156" i="6"/>
  <c r="CE156" i="6"/>
  <c r="CF156" i="6"/>
  <c r="CC159" i="6"/>
  <c r="CD159" i="6"/>
  <c r="CE159" i="6"/>
  <c r="CF159" i="6"/>
  <c r="CC161" i="6"/>
  <c r="CD161" i="6"/>
  <c r="CE161" i="6"/>
  <c r="CF161" i="6"/>
  <c r="CC162" i="6"/>
  <c r="CD162" i="6"/>
  <c r="CE162" i="6"/>
  <c r="CF162" i="6"/>
  <c r="CC163" i="6"/>
  <c r="CD163" i="6"/>
  <c r="CE163" i="6"/>
  <c r="CF163" i="6"/>
  <c r="CC165" i="6"/>
  <c r="CD165" i="6"/>
  <c r="CE165" i="6"/>
  <c r="CF165" i="6"/>
  <c r="CC166" i="6"/>
  <c r="CD166" i="6"/>
  <c r="CE166" i="6"/>
  <c r="CF166" i="6"/>
  <c r="CC167" i="6"/>
  <c r="CD167" i="6"/>
  <c r="CE167" i="6"/>
  <c r="CF167" i="6"/>
  <c r="CC169" i="6"/>
  <c r="CD169" i="6"/>
  <c r="CE169" i="6"/>
  <c r="CF169" i="6"/>
  <c r="CC170" i="6"/>
  <c r="CD170" i="6"/>
  <c r="CE170" i="6"/>
  <c r="CF170" i="6"/>
  <c r="CC173" i="6"/>
  <c r="CD173" i="6"/>
  <c r="CE173" i="6"/>
  <c r="CF173" i="6"/>
  <c r="CC174" i="6"/>
  <c r="CD174" i="6"/>
  <c r="CE174" i="6"/>
  <c r="CF174" i="6"/>
  <c r="CC178" i="6"/>
  <c r="CD178" i="6"/>
  <c r="CE178" i="6"/>
  <c r="CF178" i="6"/>
  <c r="CC179" i="6"/>
  <c r="CD179" i="6"/>
  <c r="CE179" i="6"/>
  <c r="CF179" i="6"/>
  <c r="CC180" i="6"/>
  <c r="CD180" i="6"/>
  <c r="CE180" i="6"/>
  <c r="CF180" i="6"/>
  <c r="CC181" i="6"/>
  <c r="CD181" i="6"/>
  <c r="CE181" i="6"/>
  <c r="CF181" i="6"/>
  <c r="CC183" i="6"/>
  <c r="CD183" i="6"/>
  <c r="CE183" i="6"/>
  <c r="CF183" i="6"/>
  <c r="CC185" i="6"/>
  <c r="CD185" i="6"/>
  <c r="CE185" i="6"/>
  <c r="CF185" i="6"/>
  <c r="CC187" i="6"/>
  <c r="CD187" i="6"/>
  <c r="CE187" i="6"/>
  <c r="CF187" i="6"/>
  <c r="CC189" i="6"/>
  <c r="CD189" i="6"/>
  <c r="CE189" i="6"/>
  <c r="CF189" i="6"/>
  <c r="CC191" i="6"/>
  <c r="CD191" i="6"/>
  <c r="CE191" i="6"/>
  <c r="CF191" i="6"/>
  <c r="CC193" i="6"/>
  <c r="CD193" i="6"/>
  <c r="CE193" i="6"/>
  <c r="CF193" i="6"/>
  <c r="CC195" i="6"/>
  <c r="CD195" i="6"/>
  <c r="CE195" i="6"/>
  <c r="CF195" i="6"/>
  <c r="CC196" i="6"/>
  <c r="CD196" i="6"/>
  <c r="CE196" i="6"/>
  <c r="CF196" i="6"/>
  <c r="CC197" i="6"/>
  <c r="CD197" i="6"/>
  <c r="CE197" i="6"/>
  <c r="CF197" i="6"/>
  <c r="CC199" i="6"/>
  <c r="CD199" i="6"/>
  <c r="CE199" i="6"/>
  <c r="CF199" i="6"/>
  <c r="CC201" i="6"/>
  <c r="CD201" i="6"/>
  <c r="CE201" i="6"/>
  <c r="CF201" i="6"/>
  <c r="CC203" i="6"/>
  <c r="CD203" i="6"/>
  <c r="CE203" i="6"/>
  <c r="CF203" i="6"/>
  <c r="CC206" i="6"/>
  <c r="CD206" i="6"/>
  <c r="CE206" i="6"/>
  <c r="CF206" i="6"/>
  <c r="CC208" i="6"/>
  <c r="CD208" i="6"/>
  <c r="CE208" i="6"/>
  <c r="CF208" i="6"/>
  <c r="CC210" i="6"/>
  <c r="CD210" i="6"/>
  <c r="CE210" i="6"/>
  <c r="CF210" i="6"/>
  <c r="CC211" i="6"/>
  <c r="CD211" i="6"/>
  <c r="CE211" i="6"/>
  <c r="CF211" i="6"/>
  <c r="CC212" i="6"/>
  <c r="CD212" i="6"/>
  <c r="CE212" i="6"/>
  <c r="CF212" i="6"/>
  <c r="CC214" i="6"/>
  <c r="CD214" i="6"/>
  <c r="CE214" i="6"/>
  <c r="CF214" i="6"/>
  <c r="CC217" i="6"/>
  <c r="CD217" i="6"/>
  <c r="CE217" i="6"/>
  <c r="CF217" i="6"/>
  <c r="CC219" i="6"/>
  <c r="CD219" i="6"/>
  <c r="CE219" i="6"/>
  <c r="CF219" i="6"/>
  <c r="CC220" i="6"/>
  <c r="CD220" i="6"/>
  <c r="CE220" i="6"/>
  <c r="CF220" i="6"/>
  <c r="CC222" i="6"/>
  <c r="CD222" i="6"/>
  <c r="CE222" i="6"/>
  <c r="CF222" i="6"/>
  <c r="CC226" i="6"/>
  <c r="CD226" i="6"/>
  <c r="CE226" i="6"/>
  <c r="CF226" i="6"/>
  <c r="CD3" i="6"/>
  <c r="CE3" i="6"/>
  <c r="CF3" i="6"/>
  <c r="CC3" i="6"/>
  <c r="CH57" i="6"/>
  <c r="CH13" i="6"/>
  <c r="CH4" i="6"/>
  <c r="CH5" i="6"/>
  <c r="CH6" i="6"/>
  <c r="CH7" i="6"/>
  <c r="CH9" i="6"/>
  <c r="CH10" i="6"/>
  <c r="CH11" i="6"/>
  <c r="CH14" i="6"/>
  <c r="CH16" i="6"/>
  <c r="CH17" i="6"/>
  <c r="CH18" i="6"/>
  <c r="CH20" i="6"/>
  <c r="CH21" i="6"/>
  <c r="CH24" i="6"/>
  <c r="CH27" i="6"/>
  <c r="CH28" i="6"/>
  <c r="CH29" i="6"/>
  <c r="CH30" i="6"/>
  <c r="CH31" i="6"/>
  <c r="CH32" i="6"/>
  <c r="CH33" i="6"/>
  <c r="CH37" i="6"/>
  <c r="CH38" i="6"/>
  <c r="CH40" i="6"/>
  <c r="CH41" i="6"/>
  <c r="CH42" i="6"/>
  <c r="CH43" i="6"/>
  <c r="CH44" i="6"/>
  <c r="CH47" i="6"/>
  <c r="CH49" i="6"/>
  <c r="CH50" i="6"/>
  <c r="CH51" i="6"/>
  <c r="CH53" i="6"/>
  <c r="CH54" i="6"/>
  <c r="CH63" i="6"/>
  <c r="CH59" i="6"/>
  <c r="CH60" i="6"/>
  <c r="CH62" i="6"/>
  <c r="CH65" i="6"/>
  <c r="CH67" i="6"/>
  <c r="CH68" i="6"/>
  <c r="CH70" i="6"/>
  <c r="CH73" i="6"/>
  <c r="CH76" i="6"/>
  <c r="CH79" i="6"/>
  <c r="CH80" i="6"/>
  <c r="CH81" i="6"/>
  <c r="CH83" i="6"/>
  <c r="CH84" i="6"/>
  <c r="CH85" i="6"/>
  <c r="CH86" i="6"/>
  <c r="CH87" i="6"/>
  <c r="CH89" i="6"/>
  <c r="CH91" i="6"/>
  <c r="CH92" i="6"/>
  <c r="CH95" i="6"/>
  <c r="CH98" i="6"/>
  <c r="CH101" i="6"/>
  <c r="CH105" i="6"/>
  <c r="CH103" i="6"/>
  <c r="CH106" i="6"/>
  <c r="CH107" i="6"/>
  <c r="CH108" i="6"/>
  <c r="CH109" i="6"/>
  <c r="CH111" i="6"/>
  <c r="CH113" i="6"/>
  <c r="CH114" i="6"/>
  <c r="CH115" i="6"/>
  <c r="CH116" i="6"/>
  <c r="CH120" i="6"/>
  <c r="CH121" i="6"/>
  <c r="CH123" i="6"/>
  <c r="CH125" i="6"/>
  <c r="CH126" i="6"/>
  <c r="CH128" i="6"/>
  <c r="CH129" i="6"/>
  <c r="CH131" i="6"/>
  <c r="CH134" i="6"/>
  <c r="CH135" i="6"/>
  <c r="CH136" i="6"/>
  <c r="CH137" i="6"/>
  <c r="CH138" i="6"/>
  <c r="CH140" i="6"/>
  <c r="CH141" i="6"/>
  <c r="CH143" i="6"/>
  <c r="CH144" i="6"/>
  <c r="CH146" i="6"/>
  <c r="CH147" i="6"/>
  <c r="CH148" i="6"/>
  <c r="CH151" i="6"/>
  <c r="CH152" i="6"/>
  <c r="CH154" i="6"/>
  <c r="CH155" i="6"/>
  <c r="CH156" i="6"/>
  <c r="CH159" i="6"/>
  <c r="CH161" i="6"/>
  <c r="CH162" i="6"/>
  <c r="CH163" i="6"/>
  <c r="CH165" i="6"/>
  <c r="CH166" i="6"/>
  <c r="CH167" i="6"/>
  <c r="CH169" i="6"/>
  <c r="CH170" i="6"/>
  <c r="CH173" i="6"/>
  <c r="CH174" i="6"/>
  <c r="CH178" i="6"/>
  <c r="CH179" i="6"/>
  <c r="CH180" i="6"/>
  <c r="CH181" i="6"/>
  <c r="CH183" i="6"/>
  <c r="CH185" i="6"/>
  <c r="CH187" i="6"/>
  <c r="CH189" i="6"/>
  <c r="CH191" i="6"/>
  <c r="CH193" i="6"/>
  <c r="CH195" i="6"/>
  <c r="CH196" i="6"/>
  <c r="CH197" i="6"/>
  <c r="CH199" i="6"/>
  <c r="CH201" i="6"/>
  <c r="CH203" i="6"/>
  <c r="CH206" i="6"/>
  <c r="CH210" i="6"/>
  <c r="CH211" i="6"/>
  <c r="CH208" i="6"/>
  <c r="CH212" i="6"/>
  <c r="CH214" i="6"/>
  <c r="CH217" i="6"/>
  <c r="CH219" i="6"/>
  <c r="CH220" i="6"/>
  <c r="CH222" i="6"/>
  <c r="CH226" i="6"/>
  <c r="CH3" i="6"/>
  <c r="AK123" i="6"/>
  <c r="V123" i="6"/>
  <c r="W123" i="6"/>
  <c r="X123" i="6"/>
  <c r="Y123" i="6"/>
  <c r="Z123" i="6"/>
  <c r="AA123" i="6"/>
  <c r="AB123" i="6"/>
  <c r="AC123" i="6"/>
  <c r="AD123" i="6"/>
  <c r="AE123" i="6"/>
  <c r="AF123" i="6"/>
  <c r="AG123" i="6"/>
  <c r="AH123" i="6"/>
  <c r="AJ123" i="6"/>
  <c r="AL123" i="6"/>
  <c r="AN123" i="6"/>
  <c r="V214" i="6"/>
  <c r="W214" i="6"/>
  <c r="X214" i="6"/>
  <c r="Y214" i="6"/>
  <c r="Z214" i="6"/>
  <c r="AA214" i="6"/>
  <c r="AB214" i="6"/>
  <c r="AC214" i="6"/>
  <c r="AD214" i="6"/>
  <c r="AE214" i="6"/>
  <c r="AF214" i="6"/>
  <c r="AG214" i="6"/>
  <c r="AH214" i="6"/>
  <c r="AJ214" i="6"/>
  <c r="AK214" i="6"/>
  <c r="AL214" i="6"/>
  <c r="AN214" i="6"/>
  <c r="V212" i="6"/>
  <c r="AE212" i="6"/>
  <c r="AF212" i="6"/>
  <c r="V196" i="6"/>
  <c r="W196" i="6"/>
  <c r="X196" i="6"/>
  <c r="Y196" i="6"/>
  <c r="Z196" i="6"/>
  <c r="AA196" i="6"/>
  <c r="AB196" i="6"/>
  <c r="AC196" i="6"/>
  <c r="AD196" i="6"/>
  <c r="AE196" i="6"/>
  <c r="AF196" i="6"/>
  <c r="AG196" i="6"/>
  <c r="AH196" i="6"/>
  <c r="AJ196" i="6"/>
  <c r="AK196" i="6"/>
  <c r="AL196" i="6"/>
  <c r="AN196" i="6"/>
  <c r="AJ131" i="6"/>
  <c r="AK131" i="6"/>
  <c r="AL131" i="6"/>
  <c r="AN131" i="6"/>
  <c r="V131" i="6"/>
  <c r="W131" i="6"/>
  <c r="X131" i="6"/>
  <c r="Y131" i="6"/>
  <c r="Z131" i="6"/>
  <c r="AA131" i="6"/>
  <c r="AB131" i="6"/>
  <c r="AC131" i="6"/>
  <c r="AD131" i="6"/>
  <c r="AE131" i="6"/>
  <c r="AF131" i="6"/>
  <c r="AG131" i="6"/>
  <c r="AH131" i="6"/>
  <c r="AJ60" i="6"/>
  <c r="AK60" i="6"/>
  <c r="AL60" i="6"/>
  <c r="AN60" i="6"/>
  <c r="V60" i="6"/>
  <c r="W60" i="6"/>
  <c r="X60" i="6"/>
  <c r="Y60" i="6"/>
  <c r="Z60" i="6"/>
  <c r="AA60" i="6"/>
  <c r="AB60" i="6"/>
  <c r="AC60" i="6"/>
  <c r="AD60" i="6"/>
  <c r="AE60" i="6"/>
  <c r="AF60" i="6"/>
  <c r="AG60" i="6"/>
  <c r="AH60" i="6"/>
  <c r="V161" i="6"/>
  <c r="W161" i="6"/>
  <c r="X161" i="6"/>
  <c r="Y161" i="6"/>
  <c r="Z161" i="6"/>
  <c r="AA161" i="6"/>
  <c r="AB161" i="6"/>
  <c r="AC161" i="6"/>
  <c r="AD161" i="6"/>
  <c r="AE161" i="6"/>
  <c r="AF161" i="6"/>
  <c r="AG161" i="6"/>
  <c r="AH161" i="6"/>
  <c r="AJ161" i="6"/>
  <c r="AK161" i="6"/>
  <c r="AL161" i="6"/>
  <c r="AN161" i="6"/>
  <c r="N161" i="6"/>
  <c r="AR131" i="6"/>
  <c r="N131" i="6"/>
  <c r="N60" i="6"/>
  <c r="AR123" i="6"/>
  <c r="N123" i="6"/>
  <c r="AR161" i="6"/>
  <c r="AR196" i="6"/>
  <c r="N196" i="6"/>
  <c r="F196" i="6"/>
  <c r="AK13" i="6"/>
  <c r="V13" i="6"/>
  <c r="W13" i="6"/>
  <c r="X13" i="6"/>
  <c r="Y13" i="6"/>
  <c r="Z13" i="6"/>
  <c r="AA13" i="6"/>
  <c r="AB13" i="6"/>
  <c r="AC13" i="6"/>
  <c r="AD13" i="6"/>
  <c r="AE13" i="6"/>
  <c r="AH13" i="6"/>
  <c r="V14" i="6"/>
  <c r="W14" i="6"/>
  <c r="X14" i="6"/>
  <c r="Y14" i="6"/>
  <c r="Z14" i="6"/>
  <c r="AA14" i="6"/>
  <c r="AB14" i="6"/>
  <c r="AC14" i="6"/>
  <c r="AD14" i="6"/>
  <c r="AE14" i="6"/>
  <c r="AH14" i="6"/>
  <c r="V87" i="6"/>
  <c r="W87" i="6"/>
  <c r="X87" i="6"/>
  <c r="Y87" i="6"/>
  <c r="Z87" i="6"/>
  <c r="AA87" i="6"/>
  <c r="AB87" i="6"/>
  <c r="AC87" i="6"/>
  <c r="AD87" i="6"/>
  <c r="AE87" i="6"/>
  <c r="AF87" i="6"/>
  <c r="AG87" i="6"/>
  <c r="AH87" i="6"/>
  <c r="AJ87" i="6"/>
  <c r="AK87" i="6"/>
  <c r="AL87" i="6"/>
  <c r="AN87" i="6"/>
  <c r="AK116" i="6"/>
  <c r="AH116" i="6"/>
  <c r="AG116" i="6"/>
  <c r="V116" i="6"/>
  <c r="W116" i="6"/>
  <c r="X116" i="6"/>
  <c r="Y116" i="6"/>
  <c r="Z116" i="6"/>
  <c r="AA116" i="6"/>
  <c r="AB116" i="6"/>
  <c r="AC116" i="6"/>
  <c r="AD116" i="6"/>
  <c r="AE116" i="6"/>
  <c r="AF116" i="6"/>
  <c r="A2" i="16"/>
  <c r="A3" i="16"/>
  <c r="A4" i="16"/>
  <c r="A5" i="16"/>
  <c r="A6" i="16"/>
  <c r="A7" i="16"/>
  <c r="A8" i="16"/>
  <c r="A9" i="16"/>
  <c r="A10" i="16"/>
  <c r="A11" i="16"/>
  <c r="A12" i="16"/>
  <c r="A13" i="16"/>
  <c r="A14" i="16"/>
  <c r="A15" i="16"/>
  <c r="A16" i="16"/>
  <c r="A17" i="16"/>
  <c r="A18" i="16"/>
  <c r="A19" i="16"/>
  <c r="A20" i="16"/>
  <c r="A21" i="16"/>
  <c r="A22" i="16"/>
  <c r="A23" i="16"/>
  <c r="A24" i="16"/>
  <c r="A25" i="16"/>
  <c r="A26" i="16"/>
  <c r="A27" i="16"/>
  <c r="A28" i="16"/>
  <c r="A29" i="16"/>
  <c r="A30" i="16"/>
  <c r="A31" i="16"/>
  <c r="A32" i="16"/>
  <c r="A33" i="16"/>
  <c r="A34" i="16"/>
  <c r="A35" i="16"/>
  <c r="A36" i="16"/>
  <c r="A37" i="16"/>
  <c r="A38" i="16"/>
  <c r="A39" i="16"/>
  <c r="A40" i="16"/>
  <c r="A41" i="16"/>
  <c r="A42" i="16"/>
  <c r="A43" i="16"/>
  <c r="A44" i="16"/>
  <c r="A45" i="16"/>
  <c r="A46" i="16"/>
  <c r="A47" i="16"/>
  <c r="A48" i="16"/>
  <c r="A49" i="16"/>
  <c r="A50" i="16"/>
  <c r="A51" i="16"/>
  <c r="A52" i="16"/>
  <c r="A53" i="16"/>
  <c r="A54" i="16"/>
  <c r="A55" i="16"/>
  <c r="A56" i="16"/>
  <c r="A57" i="16"/>
  <c r="A58" i="16"/>
  <c r="A59" i="16"/>
  <c r="A60" i="16"/>
  <c r="A61" i="16"/>
  <c r="A62" i="16"/>
  <c r="A63" i="16"/>
  <c r="A64" i="16"/>
  <c r="A65" i="16"/>
  <c r="A66" i="16"/>
  <c r="A67" i="16"/>
  <c r="A68" i="16"/>
  <c r="A69" i="16"/>
  <c r="A70" i="16"/>
  <c r="A71" i="16"/>
  <c r="A72" i="16"/>
  <c r="A73" i="16"/>
  <c r="A74" i="16"/>
  <c r="A75" i="16"/>
  <c r="A76" i="16"/>
  <c r="A77" i="16"/>
  <c r="A78" i="16"/>
  <c r="A79" i="16"/>
  <c r="A80" i="16"/>
  <c r="A81" i="16"/>
  <c r="A82" i="16"/>
  <c r="A83" i="16"/>
  <c r="A84" i="16"/>
  <c r="A85" i="16"/>
  <c r="A86" i="16"/>
  <c r="A87" i="16"/>
  <c r="A88" i="16"/>
  <c r="A89" i="16"/>
  <c r="A90" i="16"/>
  <c r="A91" i="16"/>
  <c r="A92" i="16"/>
  <c r="A93" i="16"/>
  <c r="A94" i="16"/>
  <c r="A95" i="16"/>
  <c r="A96" i="16"/>
  <c r="A97" i="16"/>
  <c r="A98" i="16"/>
  <c r="A99" i="16"/>
  <c r="A100" i="16"/>
  <c r="A101" i="16"/>
  <c r="A102" i="16"/>
  <c r="A103" i="16"/>
  <c r="A104" i="16"/>
  <c r="A105" i="16"/>
  <c r="A106" i="16"/>
  <c r="A107" i="16"/>
  <c r="A108" i="16"/>
  <c r="A109" i="16"/>
  <c r="A110" i="16"/>
  <c r="A111" i="16"/>
  <c r="A112" i="16"/>
  <c r="A113" i="16"/>
  <c r="A114" i="16"/>
  <c r="A115" i="16"/>
  <c r="A116" i="16"/>
  <c r="A117" i="16"/>
  <c r="A118" i="16"/>
  <c r="A119" i="16"/>
  <c r="A120" i="16"/>
  <c r="A121" i="16"/>
  <c r="A122" i="16"/>
  <c r="A123" i="16"/>
  <c r="A124" i="16"/>
  <c r="A125" i="16"/>
  <c r="A126" i="16"/>
  <c r="A127" i="16"/>
  <c r="A128" i="16"/>
  <c r="A129" i="16"/>
  <c r="A130" i="16"/>
  <c r="A1" i="16"/>
  <c r="AJ174" i="6"/>
  <c r="AK174" i="6"/>
  <c r="AL174" i="6"/>
  <c r="AN174" i="6"/>
  <c r="V174" i="6"/>
  <c r="W174" i="6"/>
  <c r="X174" i="6"/>
  <c r="Y174" i="6"/>
  <c r="Z174" i="6"/>
  <c r="AA174" i="6"/>
  <c r="AB174" i="6"/>
  <c r="AC174" i="6"/>
  <c r="AD174" i="6"/>
  <c r="AE174" i="6"/>
  <c r="AF174" i="6"/>
  <c r="AG174" i="6"/>
  <c r="AH174" i="6"/>
  <c r="AK57" i="6"/>
  <c r="V57" i="6"/>
  <c r="W57" i="6"/>
  <c r="X57" i="6"/>
  <c r="Y57" i="6"/>
  <c r="Z57" i="6"/>
  <c r="AA57" i="6"/>
  <c r="AB57" i="6"/>
  <c r="AC57" i="6"/>
  <c r="AD57" i="6"/>
  <c r="AE57" i="6"/>
  <c r="AF57" i="6"/>
  <c r="AG57" i="6"/>
  <c r="AH57" i="6"/>
  <c r="AK103" i="6"/>
  <c r="AH103" i="6"/>
  <c r="AG103" i="6"/>
  <c r="AF103" i="6"/>
  <c r="AE103" i="6"/>
  <c r="AD103" i="6"/>
  <c r="AC103" i="6"/>
  <c r="AB103" i="6"/>
  <c r="AA103" i="6"/>
  <c r="Z103" i="6"/>
  <c r="Y103" i="6"/>
  <c r="X103" i="6"/>
  <c r="W103" i="6"/>
  <c r="V103" i="6"/>
  <c r="AM25" i="9"/>
  <c r="AH136" i="6"/>
  <c r="AF136" i="6"/>
  <c r="AG136" i="6"/>
  <c r="AR105" i="6"/>
  <c r="AN116" i="6"/>
  <c r="AL116" i="6"/>
  <c r="AJ116" i="6"/>
  <c r="AN103" i="6"/>
  <c r="AL103" i="6"/>
  <c r="AJ103" i="6"/>
  <c r="AN57" i="6"/>
  <c r="AL57" i="6"/>
  <c r="AJ57" i="6"/>
  <c r="AN13" i="6"/>
  <c r="AL13" i="6"/>
  <c r="AL14" i="6"/>
  <c r="AJ13" i="6"/>
  <c r="AM5" i="9"/>
  <c r="AH4" i="6"/>
  <c r="AN4" i="6"/>
  <c r="AJ4" i="6"/>
  <c r="AK4" i="6"/>
  <c r="AL4" i="6"/>
  <c r="AH5" i="6"/>
  <c r="AN5" i="6"/>
  <c r="AJ5" i="6"/>
  <c r="AK5" i="6"/>
  <c r="AL5" i="6"/>
  <c r="AH6" i="6"/>
  <c r="AN6" i="6"/>
  <c r="AJ6" i="6"/>
  <c r="AK6" i="6"/>
  <c r="AL6" i="6"/>
  <c r="AH7" i="6"/>
  <c r="AN7" i="6"/>
  <c r="AJ7" i="6"/>
  <c r="AK7" i="6"/>
  <c r="AL7" i="6"/>
  <c r="AH9" i="6"/>
  <c r="AN9" i="6"/>
  <c r="AJ9" i="6"/>
  <c r="AK9" i="6"/>
  <c r="AL9" i="6"/>
  <c r="AH10" i="6"/>
  <c r="AN10" i="6"/>
  <c r="AJ10" i="6"/>
  <c r="AK10" i="6"/>
  <c r="AL10" i="6"/>
  <c r="AH11" i="6"/>
  <c r="AN11" i="6"/>
  <c r="AJ11" i="6"/>
  <c r="AK11" i="6"/>
  <c r="AL11" i="6"/>
  <c r="AM7" i="9"/>
  <c r="AN14" i="6"/>
  <c r="AJ14" i="6"/>
  <c r="AK14" i="6"/>
  <c r="AM6" i="9"/>
  <c r="AH16" i="6"/>
  <c r="AN16" i="6"/>
  <c r="AJ16" i="6"/>
  <c r="AK16" i="6"/>
  <c r="AL16" i="6"/>
  <c r="AH17" i="6"/>
  <c r="AN17" i="6"/>
  <c r="AJ17" i="6"/>
  <c r="AK17" i="6"/>
  <c r="AL17" i="6"/>
  <c r="AH18" i="6"/>
  <c r="AN18" i="6"/>
  <c r="AJ18" i="6"/>
  <c r="AK18" i="6"/>
  <c r="AL18" i="6"/>
  <c r="AH20" i="6"/>
  <c r="AN20" i="6"/>
  <c r="AJ20" i="6"/>
  <c r="AK20" i="6"/>
  <c r="AL20" i="6"/>
  <c r="AH21" i="6"/>
  <c r="AN21" i="6"/>
  <c r="AJ21" i="6"/>
  <c r="AK21" i="6"/>
  <c r="AL21" i="6"/>
  <c r="AH24" i="6"/>
  <c r="AN24" i="6"/>
  <c r="AJ24" i="6"/>
  <c r="AK24" i="6"/>
  <c r="AL24" i="6"/>
  <c r="AH27" i="6"/>
  <c r="AN27" i="6"/>
  <c r="AJ27" i="6"/>
  <c r="AK27" i="6"/>
  <c r="AL27" i="6"/>
  <c r="AH28" i="6"/>
  <c r="AN28" i="6"/>
  <c r="AJ28" i="6"/>
  <c r="AK28" i="6"/>
  <c r="AL28" i="6"/>
  <c r="AH29" i="6"/>
  <c r="AN29" i="6"/>
  <c r="AJ29" i="6"/>
  <c r="AK29" i="6"/>
  <c r="AL29" i="6"/>
  <c r="AH30" i="6"/>
  <c r="AK30" i="6"/>
  <c r="AM30" i="6"/>
  <c r="AH31" i="6"/>
  <c r="AN31" i="6"/>
  <c r="AJ31" i="6"/>
  <c r="AK31" i="6"/>
  <c r="AL31" i="6"/>
  <c r="AK32" i="6"/>
  <c r="AM32" i="6"/>
  <c r="AK33" i="6"/>
  <c r="AM33" i="6"/>
  <c r="AM8" i="9"/>
  <c r="AH37" i="6"/>
  <c r="AN37" i="6"/>
  <c r="AJ37" i="6"/>
  <c r="AK37" i="6"/>
  <c r="AL37" i="6"/>
  <c r="AH38" i="6"/>
  <c r="AN38" i="6"/>
  <c r="AJ38" i="6"/>
  <c r="AK38" i="6"/>
  <c r="AL38" i="6"/>
  <c r="AH40" i="6"/>
  <c r="AN40" i="6"/>
  <c r="AJ40" i="6"/>
  <c r="AK40" i="6"/>
  <c r="AL40" i="6"/>
  <c r="AH41" i="6"/>
  <c r="AN41" i="6"/>
  <c r="AJ41" i="6"/>
  <c r="AK41" i="6"/>
  <c r="AL41" i="6"/>
  <c r="AH42" i="6"/>
  <c r="AN42" i="6"/>
  <c r="AJ42" i="6"/>
  <c r="AK42" i="6"/>
  <c r="AL42" i="6"/>
  <c r="AH43" i="6"/>
  <c r="AN43" i="6"/>
  <c r="AJ43" i="6"/>
  <c r="AK43" i="6"/>
  <c r="AL43" i="6"/>
  <c r="AM9" i="9"/>
  <c r="AH44" i="6"/>
  <c r="AN44" i="6"/>
  <c r="AJ44" i="6"/>
  <c r="AK44" i="6"/>
  <c r="AL44" i="6"/>
  <c r="AH47" i="6"/>
  <c r="AN47" i="6"/>
  <c r="AJ47" i="6"/>
  <c r="AK47" i="6"/>
  <c r="AL47" i="6"/>
  <c r="AM10" i="9"/>
  <c r="AH49" i="6"/>
  <c r="AN49" i="6"/>
  <c r="AJ49" i="6"/>
  <c r="AK49" i="6"/>
  <c r="AL49" i="6"/>
  <c r="AH50" i="6"/>
  <c r="AN50" i="6"/>
  <c r="AJ50" i="6"/>
  <c r="AK50" i="6"/>
  <c r="AL50" i="6"/>
  <c r="AH51" i="6"/>
  <c r="AN51" i="6"/>
  <c r="AJ51" i="6"/>
  <c r="AK51" i="6"/>
  <c r="AL51" i="6"/>
  <c r="AH53" i="6"/>
  <c r="AN53" i="6"/>
  <c r="AJ53" i="6"/>
  <c r="AK53" i="6"/>
  <c r="AL53" i="6"/>
  <c r="AH54" i="6"/>
  <c r="AN54" i="6"/>
  <c r="AJ54" i="6"/>
  <c r="AK54" i="6"/>
  <c r="AL54" i="6"/>
  <c r="AM11" i="9"/>
  <c r="AH63" i="6"/>
  <c r="AN63" i="6"/>
  <c r="AJ63" i="6"/>
  <c r="AK63" i="6"/>
  <c r="AL63" i="6"/>
  <c r="AH59" i="6"/>
  <c r="AN59" i="6"/>
  <c r="AJ59" i="6"/>
  <c r="AK59" i="6"/>
  <c r="AL59" i="6"/>
  <c r="AH62" i="6"/>
  <c r="AN62" i="6"/>
  <c r="AJ62" i="6"/>
  <c r="AK62" i="6"/>
  <c r="AL62" i="6"/>
  <c r="AH65" i="6"/>
  <c r="AN65" i="6"/>
  <c r="AJ65" i="6"/>
  <c r="AK65" i="6"/>
  <c r="AL65" i="6"/>
  <c r="AH67" i="6"/>
  <c r="AH68" i="6"/>
  <c r="AH70" i="6"/>
  <c r="AH73" i="6"/>
  <c r="AN73" i="6"/>
  <c r="AJ73" i="6"/>
  <c r="AK73" i="6"/>
  <c r="AL73" i="6"/>
  <c r="AH76" i="6"/>
  <c r="AN76" i="6"/>
  <c r="AJ76" i="6"/>
  <c r="AK76" i="6"/>
  <c r="AL76" i="6"/>
  <c r="AM12" i="9"/>
  <c r="AH79" i="6"/>
  <c r="AN79" i="6"/>
  <c r="AJ79" i="6"/>
  <c r="AK79" i="6"/>
  <c r="AL79" i="6"/>
  <c r="AH80" i="6"/>
  <c r="AN80" i="6"/>
  <c r="AJ80" i="6"/>
  <c r="AK80" i="6"/>
  <c r="AL80" i="6"/>
  <c r="AM13" i="9"/>
  <c r="AH81" i="6"/>
  <c r="AN81" i="6"/>
  <c r="AJ81" i="6"/>
  <c r="AK81" i="6"/>
  <c r="AL81" i="6"/>
  <c r="AH83" i="6"/>
  <c r="AN83" i="6"/>
  <c r="AJ83" i="6"/>
  <c r="AK83" i="6"/>
  <c r="AL83" i="6"/>
  <c r="AM14" i="9"/>
  <c r="AH84" i="6"/>
  <c r="AN84" i="6"/>
  <c r="AJ84" i="6"/>
  <c r="AK84" i="6"/>
  <c r="AL84" i="6"/>
  <c r="AH85" i="6"/>
  <c r="AN85" i="6"/>
  <c r="AJ85" i="6"/>
  <c r="AK85" i="6"/>
  <c r="AL85" i="6"/>
  <c r="AH86" i="6"/>
  <c r="AN86" i="6"/>
  <c r="AJ86" i="6"/>
  <c r="AK86" i="6"/>
  <c r="AL86" i="6"/>
  <c r="AH89" i="6"/>
  <c r="AN89" i="6"/>
  <c r="AJ89" i="6"/>
  <c r="AK89" i="6"/>
  <c r="AL89" i="6"/>
  <c r="AH91" i="6"/>
  <c r="AN91" i="6"/>
  <c r="AJ91" i="6"/>
  <c r="AK91" i="6"/>
  <c r="AL91" i="6"/>
  <c r="AH92" i="6"/>
  <c r="AN92" i="6"/>
  <c r="AJ92" i="6"/>
  <c r="AK92" i="6"/>
  <c r="AL92" i="6"/>
  <c r="AH95" i="6"/>
  <c r="AN95" i="6"/>
  <c r="AJ95" i="6"/>
  <c r="AK95" i="6"/>
  <c r="AL95" i="6"/>
  <c r="AH98" i="6"/>
  <c r="AN98" i="6"/>
  <c r="AJ98" i="6"/>
  <c r="AK98" i="6"/>
  <c r="AL98" i="6"/>
  <c r="AM15" i="9"/>
  <c r="AH101" i="6"/>
  <c r="AN101" i="6"/>
  <c r="AK101" i="6"/>
  <c r="AL101" i="6"/>
  <c r="AH105" i="6"/>
  <c r="AN105" i="6"/>
  <c r="AJ105" i="6"/>
  <c r="AK105" i="6"/>
  <c r="AL105" i="6"/>
  <c r="AM16" i="9"/>
  <c r="AH106" i="6"/>
  <c r="AN106" i="6"/>
  <c r="AJ106" i="6"/>
  <c r="AK106" i="6"/>
  <c r="AL106" i="6"/>
  <c r="AH107" i="6"/>
  <c r="AN107" i="6"/>
  <c r="AJ107" i="6"/>
  <c r="AK107" i="6"/>
  <c r="AL107" i="6"/>
  <c r="AH108" i="6"/>
  <c r="AN108" i="6"/>
  <c r="AJ108" i="6"/>
  <c r="AK108" i="6"/>
  <c r="AL108" i="6"/>
  <c r="AH109" i="6"/>
  <c r="AN109" i="6"/>
  <c r="AJ109" i="6"/>
  <c r="AK109" i="6"/>
  <c r="AL109" i="6"/>
  <c r="AH111" i="6"/>
  <c r="AN111" i="6"/>
  <c r="AJ111" i="6"/>
  <c r="AK111" i="6"/>
  <c r="AL111" i="6"/>
  <c r="AH113" i="6"/>
  <c r="AN113" i="6"/>
  <c r="AJ113" i="6"/>
  <c r="AK113" i="6"/>
  <c r="AL113" i="6"/>
  <c r="AH114" i="6"/>
  <c r="AN114" i="6"/>
  <c r="AJ114" i="6"/>
  <c r="AK114" i="6"/>
  <c r="AL114" i="6"/>
  <c r="AH115" i="6"/>
  <c r="AN115" i="6"/>
  <c r="AJ115" i="6"/>
  <c r="AK115" i="6"/>
  <c r="AL115" i="6"/>
  <c r="AH120" i="6"/>
  <c r="AN120" i="6"/>
  <c r="AJ120" i="6"/>
  <c r="AK120" i="6"/>
  <c r="AL120" i="6"/>
  <c r="AH121" i="6"/>
  <c r="AN121" i="6"/>
  <c r="AJ121" i="6"/>
  <c r="AK121" i="6"/>
  <c r="AL121" i="6"/>
  <c r="AM17" i="9"/>
  <c r="AH125" i="6"/>
  <c r="AN125" i="6"/>
  <c r="AJ125" i="6"/>
  <c r="AK125" i="6"/>
  <c r="AL125" i="6"/>
  <c r="AH126" i="6"/>
  <c r="AN126" i="6"/>
  <c r="AJ126" i="6"/>
  <c r="AK126" i="6"/>
  <c r="AL126" i="6"/>
  <c r="AH128" i="6"/>
  <c r="AN128" i="6"/>
  <c r="AJ128" i="6"/>
  <c r="AK128" i="6"/>
  <c r="AL128" i="6"/>
  <c r="AH129" i="6"/>
  <c r="AN129" i="6"/>
  <c r="AJ129" i="6"/>
  <c r="AK129" i="6"/>
  <c r="AL129" i="6"/>
  <c r="AM18" i="9"/>
  <c r="AH134" i="6"/>
  <c r="AN134" i="6"/>
  <c r="AJ134" i="6"/>
  <c r="AK134" i="6"/>
  <c r="AL134" i="6"/>
  <c r="AH135" i="6"/>
  <c r="AN135" i="6"/>
  <c r="AJ135" i="6"/>
  <c r="AK135" i="6"/>
  <c r="AL135" i="6"/>
  <c r="AJ136" i="6"/>
  <c r="AL136" i="6"/>
  <c r="AN136" i="6"/>
  <c r="AH137" i="6"/>
  <c r="AN137" i="6"/>
  <c r="AJ137" i="6"/>
  <c r="AK137" i="6"/>
  <c r="AL137" i="6"/>
  <c r="AH138" i="6"/>
  <c r="AN138" i="6"/>
  <c r="AJ138" i="6"/>
  <c r="AK138" i="6"/>
  <c r="AL138" i="6"/>
  <c r="AM19" i="9"/>
  <c r="AH140" i="6"/>
  <c r="AN140" i="6"/>
  <c r="AJ140" i="6"/>
  <c r="AK140" i="6"/>
  <c r="AL140" i="6"/>
  <c r="AH141" i="6"/>
  <c r="AN141" i="6"/>
  <c r="AJ141" i="6"/>
  <c r="AK141" i="6"/>
  <c r="AL141" i="6"/>
  <c r="AH143" i="6"/>
  <c r="AN143" i="6"/>
  <c r="AJ143" i="6"/>
  <c r="AK143" i="6"/>
  <c r="AL143" i="6"/>
  <c r="AM20" i="9"/>
  <c r="AH144" i="6"/>
  <c r="AN144" i="6"/>
  <c r="AJ144" i="6"/>
  <c r="AK144" i="6"/>
  <c r="AL144" i="6"/>
  <c r="AH146" i="6"/>
  <c r="AN146" i="6"/>
  <c r="AJ146" i="6"/>
  <c r="AK146" i="6"/>
  <c r="AL146" i="6"/>
  <c r="AH147" i="6"/>
  <c r="AN147" i="6"/>
  <c r="AJ147" i="6"/>
  <c r="AK147" i="6"/>
  <c r="AL147" i="6"/>
  <c r="AH148" i="6"/>
  <c r="AN148" i="6"/>
  <c r="AJ148" i="6"/>
  <c r="AK148" i="6"/>
  <c r="AL148" i="6"/>
  <c r="AM21" i="9"/>
  <c r="AH152" i="6"/>
  <c r="AN152" i="6"/>
  <c r="AJ152" i="6"/>
  <c r="AK152" i="6"/>
  <c r="AL152" i="6"/>
  <c r="AH154" i="6"/>
  <c r="AN154" i="6"/>
  <c r="AJ154" i="6"/>
  <c r="AK154" i="6"/>
  <c r="AL154" i="6"/>
  <c r="AH155" i="6"/>
  <c r="AN155" i="6"/>
  <c r="AJ155" i="6"/>
  <c r="AK155" i="6"/>
  <c r="AL155" i="6"/>
  <c r="AH156" i="6"/>
  <c r="AN156" i="6"/>
  <c r="AJ156" i="6"/>
  <c r="AK156" i="6"/>
  <c r="AL156" i="6"/>
  <c r="AH159" i="6"/>
  <c r="AN159" i="6"/>
  <c r="AJ159" i="6"/>
  <c r="AK159" i="6"/>
  <c r="AL159" i="6"/>
  <c r="AH162" i="6"/>
  <c r="AN162" i="6"/>
  <c r="AJ162" i="6"/>
  <c r="AK162" i="6"/>
  <c r="AL162" i="6"/>
  <c r="AM22" i="9"/>
  <c r="AH163" i="6"/>
  <c r="AN163" i="6"/>
  <c r="AJ163" i="6"/>
  <c r="AK163" i="6"/>
  <c r="AL163" i="6"/>
  <c r="AH165" i="6"/>
  <c r="AN165" i="6"/>
  <c r="AJ165" i="6"/>
  <c r="AK165" i="6"/>
  <c r="AL165" i="6"/>
  <c r="AH166" i="6"/>
  <c r="AN166" i="6"/>
  <c r="AJ166" i="6"/>
  <c r="AK166" i="6"/>
  <c r="AL166" i="6"/>
  <c r="AH167" i="6"/>
  <c r="AN167" i="6"/>
  <c r="AJ167" i="6"/>
  <c r="AK167" i="6"/>
  <c r="AL167" i="6"/>
  <c r="AH169" i="6"/>
  <c r="AN169" i="6"/>
  <c r="AJ169" i="6"/>
  <c r="AK169" i="6"/>
  <c r="AL169" i="6"/>
  <c r="AH170" i="6"/>
  <c r="AN170" i="6"/>
  <c r="AJ170" i="6"/>
  <c r="AK170" i="6"/>
  <c r="AL170" i="6"/>
  <c r="AH173" i="6"/>
  <c r="AN173" i="6"/>
  <c r="AJ173" i="6"/>
  <c r="AK173" i="6"/>
  <c r="AL173" i="6"/>
  <c r="AM23" i="9"/>
  <c r="AH178" i="6"/>
  <c r="AN178" i="6"/>
  <c r="AJ178" i="6"/>
  <c r="AK178" i="6"/>
  <c r="AL178" i="6"/>
  <c r="AH179" i="6"/>
  <c r="AN179" i="6"/>
  <c r="AJ179" i="6"/>
  <c r="AK179" i="6"/>
  <c r="AL179" i="6"/>
  <c r="AH180" i="6"/>
  <c r="AN180" i="6"/>
  <c r="AJ180" i="6"/>
  <c r="AK180" i="6"/>
  <c r="AL180" i="6"/>
  <c r="AH181" i="6"/>
  <c r="AN181" i="6"/>
  <c r="AJ181" i="6"/>
  <c r="AK181" i="6"/>
  <c r="AL181" i="6"/>
  <c r="AM26" i="9"/>
  <c r="AH183" i="6"/>
  <c r="AN183" i="6"/>
  <c r="AJ183" i="6"/>
  <c r="AK183" i="6"/>
  <c r="AL183" i="6"/>
  <c r="AM24" i="9"/>
  <c r="AH185" i="6"/>
  <c r="AN185" i="6"/>
  <c r="AJ185" i="6"/>
  <c r="AK185" i="6"/>
  <c r="AL185" i="6"/>
  <c r="AH187" i="6"/>
  <c r="AN187" i="6"/>
  <c r="AJ187" i="6"/>
  <c r="AK187" i="6"/>
  <c r="AL187" i="6"/>
  <c r="AH189" i="6"/>
  <c r="AN189" i="6"/>
  <c r="AJ189" i="6"/>
  <c r="AK189" i="6"/>
  <c r="AL189" i="6"/>
  <c r="AH191" i="6"/>
  <c r="AN191" i="6"/>
  <c r="AJ191" i="6"/>
  <c r="AK191" i="6"/>
  <c r="AL191" i="6"/>
  <c r="AH193" i="6"/>
  <c r="AN193" i="6"/>
  <c r="AJ193" i="6"/>
  <c r="AK193" i="6"/>
  <c r="AL193" i="6"/>
  <c r="AH195" i="6"/>
  <c r="AN195" i="6"/>
  <c r="AJ195" i="6"/>
  <c r="AK195" i="6"/>
  <c r="AL195" i="6"/>
  <c r="AH197" i="6"/>
  <c r="AN197" i="6"/>
  <c r="AJ197" i="6"/>
  <c r="AK197" i="6"/>
  <c r="AL197" i="6"/>
  <c r="AH199" i="6"/>
  <c r="AN199" i="6"/>
  <c r="AJ199" i="6"/>
  <c r="AK199" i="6"/>
  <c r="AL199" i="6"/>
  <c r="AH201" i="6"/>
  <c r="AN201" i="6"/>
  <c r="AJ201" i="6"/>
  <c r="AK201" i="6"/>
  <c r="AL201" i="6"/>
  <c r="AH203" i="6"/>
  <c r="AN203" i="6"/>
  <c r="AJ203" i="6"/>
  <c r="AK203" i="6"/>
  <c r="AL203" i="6"/>
  <c r="AH206" i="6"/>
  <c r="AN206" i="6"/>
  <c r="AJ206" i="6"/>
  <c r="AK206" i="6"/>
  <c r="AL206" i="6"/>
  <c r="AH210" i="6"/>
  <c r="AN210" i="6"/>
  <c r="AJ210" i="6"/>
  <c r="AK210" i="6"/>
  <c r="AL210" i="6"/>
  <c r="AH211" i="6"/>
  <c r="AN211" i="6"/>
  <c r="AJ211" i="6"/>
  <c r="AK211" i="6"/>
  <c r="AL211" i="6"/>
  <c r="AH208" i="6"/>
  <c r="AN208" i="6"/>
  <c r="AJ208" i="6"/>
  <c r="AK208" i="6"/>
  <c r="AL208" i="6"/>
  <c r="AH212" i="6"/>
  <c r="AN212" i="6"/>
  <c r="AJ212" i="6"/>
  <c r="AK212" i="6"/>
  <c r="AL212" i="6"/>
  <c r="AH217" i="6"/>
  <c r="AN217" i="6"/>
  <c r="AJ217" i="6"/>
  <c r="AK217" i="6"/>
  <c r="AL217" i="6"/>
  <c r="AH219" i="6"/>
  <c r="AN219" i="6"/>
  <c r="AJ219" i="6"/>
  <c r="AK219" i="6"/>
  <c r="AL219" i="6"/>
  <c r="AH220" i="6"/>
  <c r="AN220" i="6"/>
  <c r="AJ220" i="6"/>
  <c r="AK220" i="6"/>
  <c r="AL220" i="6"/>
  <c r="AH222" i="6"/>
  <c r="AN222" i="6"/>
  <c r="AJ222" i="6"/>
  <c r="AK222" i="6"/>
  <c r="AL222" i="6"/>
  <c r="AH226" i="6"/>
  <c r="AN226" i="6"/>
  <c r="AJ226" i="6"/>
  <c r="AK226" i="6"/>
  <c r="AL226" i="6"/>
  <c r="AR116" i="6"/>
  <c r="F214" i="6"/>
  <c r="N214" i="6"/>
  <c r="AR174" i="6"/>
  <c r="F174" i="6"/>
  <c r="N174" i="6"/>
  <c r="AR103" i="6"/>
  <c r="N116" i="6"/>
  <c r="AR87" i="6"/>
  <c r="N87" i="6"/>
  <c r="F103" i="6"/>
  <c r="N103" i="6"/>
  <c r="N57" i="6"/>
  <c r="AR57" i="6"/>
  <c r="N13" i="6"/>
  <c r="N14" i="6"/>
  <c r="AR13" i="6"/>
  <c r="V219" i="6"/>
  <c r="W219" i="6"/>
  <c r="X219" i="6"/>
  <c r="Y219" i="6"/>
  <c r="Z219" i="6"/>
  <c r="AA219" i="6"/>
  <c r="AB219" i="6"/>
  <c r="AC219" i="6"/>
  <c r="AD219" i="6"/>
  <c r="AE219" i="6"/>
  <c r="AF219" i="6"/>
  <c r="AG219" i="6"/>
  <c r="V62" i="6"/>
  <c r="W62" i="6"/>
  <c r="X62" i="6"/>
  <c r="Y62" i="6"/>
  <c r="Z62" i="6"/>
  <c r="AA62" i="6"/>
  <c r="AB62" i="6"/>
  <c r="AC62" i="6"/>
  <c r="AD62" i="6"/>
  <c r="AE62" i="6"/>
  <c r="AF62" i="6"/>
  <c r="AG62" i="6"/>
  <c r="V65" i="6"/>
  <c r="W65" i="6"/>
  <c r="X65" i="6"/>
  <c r="Y65" i="6"/>
  <c r="Z65" i="6"/>
  <c r="AA65" i="6"/>
  <c r="AB65" i="6"/>
  <c r="AC65" i="6"/>
  <c r="AD65" i="6"/>
  <c r="AE65" i="6"/>
  <c r="AF65" i="6"/>
  <c r="V156" i="6"/>
  <c r="W156" i="6"/>
  <c r="X156" i="6"/>
  <c r="Y156" i="6"/>
  <c r="Z156" i="6"/>
  <c r="AA156" i="6"/>
  <c r="AB156" i="6"/>
  <c r="AC156" i="6"/>
  <c r="AD156" i="6"/>
  <c r="AE156" i="6"/>
  <c r="AF156" i="6"/>
  <c r="AG156" i="6"/>
  <c r="V208" i="6"/>
  <c r="W208" i="6"/>
  <c r="X208" i="6"/>
  <c r="Y208" i="6"/>
  <c r="Z208" i="6"/>
  <c r="AA208" i="6"/>
  <c r="AB208" i="6"/>
  <c r="AC208" i="6"/>
  <c r="AD208" i="6"/>
  <c r="AE208" i="6"/>
  <c r="AF208" i="6"/>
  <c r="AG208" i="6"/>
  <c r="AK136" i="6"/>
  <c r="V17" i="6"/>
  <c r="W17" i="6"/>
  <c r="X17" i="6"/>
  <c r="Y17" i="6"/>
  <c r="Z17" i="6"/>
  <c r="AA17" i="6"/>
  <c r="AB17" i="6"/>
  <c r="AC17" i="6"/>
  <c r="AD17" i="6"/>
  <c r="AE17" i="6"/>
  <c r="AF17" i="6"/>
  <c r="AG17" i="6"/>
  <c r="AR62" i="6"/>
  <c r="F189" i="6"/>
  <c r="F167" i="6"/>
  <c r="F126" i="6"/>
  <c r="F111" i="6"/>
  <c r="F59" i="6"/>
  <c r="F62" i="6"/>
  <c r="F65" i="6"/>
  <c r="F67" i="6"/>
  <c r="F68" i="6"/>
  <c r="F70" i="6"/>
  <c r="N17" i="6"/>
  <c r="F17" i="6"/>
  <c r="N136" i="6"/>
  <c r="F136" i="6"/>
  <c r="N62" i="6"/>
  <c r="N208" i="6"/>
  <c r="F208" i="6"/>
  <c r="AR208" i="6"/>
  <c r="N219" i="6"/>
  <c r="F219" i="6"/>
  <c r="A2" i="12"/>
  <c r="V226" i="6"/>
  <c r="W226" i="6"/>
  <c r="X226" i="6"/>
  <c r="Y226" i="6"/>
  <c r="Z226" i="6"/>
  <c r="AA226" i="6"/>
  <c r="AB226" i="6"/>
  <c r="AC226" i="6"/>
  <c r="AD226" i="6"/>
  <c r="AE226" i="6"/>
  <c r="AF226" i="6"/>
  <c r="AG226" i="6"/>
  <c r="W212" i="6"/>
  <c r="X212" i="6"/>
  <c r="Y212" i="6"/>
  <c r="Z212" i="6"/>
  <c r="AA212" i="6"/>
  <c r="AB212" i="6"/>
  <c r="AC212" i="6"/>
  <c r="AD212" i="6"/>
  <c r="AG212" i="6"/>
  <c r="I4" i="11"/>
  <c r="AR68" i="6"/>
  <c r="V108" i="6"/>
  <c r="W108" i="6"/>
  <c r="X108" i="6"/>
  <c r="Y108" i="6"/>
  <c r="Z108" i="6"/>
  <c r="AA108" i="6"/>
  <c r="AB108" i="6"/>
  <c r="AC108" i="6"/>
  <c r="AD108" i="6"/>
  <c r="AE108" i="6"/>
  <c r="AF108" i="6"/>
  <c r="AG108" i="6"/>
  <c r="V159" i="6"/>
  <c r="W159" i="6"/>
  <c r="X159" i="6"/>
  <c r="Y159" i="6"/>
  <c r="Z159" i="6"/>
  <c r="AA159" i="6"/>
  <c r="AB159" i="6"/>
  <c r="AC159" i="6"/>
  <c r="AD159" i="6"/>
  <c r="AE159" i="6"/>
  <c r="AF159" i="6"/>
  <c r="AG159" i="6"/>
  <c r="V167" i="6"/>
  <c r="N147" i="6"/>
  <c r="AR108" i="6"/>
  <c r="N226" i="6"/>
  <c r="F226" i="6"/>
  <c r="AR226" i="6"/>
  <c r="N212" i="6"/>
  <c r="F212" i="6"/>
  <c r="AR212" i="6"/>
  <c r="N159" i="6"/>
  <c r="F159" i="6"/>
  <c r="N156" i="6"/>
  <c r="F156" i="6"/>
  <c r="N108" i="6"/>
  <c r="F108" i="6"/>
  <c r="AR33" i="6"/>
  <c r="N33" i="6"/>
  <c r="F33" i="6"/>
  <c r="AR14" i="6"/>
  <c r="F14" i="6"/>
  <c r="A3" i="13"/>
  <c r="A4" i="13"/>
  <c r="A5" i="13"/>
  <c r="A6" i="13"/>
  <c r="A7" i="13"/>
  <c r="A8" i="13"/>
  <c r="A9" i="13"/>
  <c r="A10" i="13"/>
  <c r="A11" i="13"/>
  <c r="A12" i="13"/>
  <c r="A13" i="13"/>
  <c r="A14" i="13"/>
  <c r="A15" i="13"/>
  <c r="A16" i="13"/>
  <c r="A17" i="13"/>
  <c r="A18" i="13"/>
  <c r="A19" i="13"/>
  <c r="A20" i="13"/>
  <c r="A21" i="13"/>
  <c r="A22" i="13"/>
  <c r="A23" i="13"/>
  <c r="A24" i="13"/>
  <c r="A25" i="13"/>
  <c r="A26" i="13"/>
  <c r="A27" i="13"/>
  <c r="A28" i="13"/>
  <c r="A29" i="13"/>
  <c r="A30" i="13"/>
  <c r="A31" i="13"/>
  <c r="A32" i="13"/>
  <c r="A33" i="13"/>
  <c r="A34" i="13"/>
  <c r="A35" i="13"/>
  <c r="A36" i="13"/>
  <c r="A37" i="13"/>
  <c r="A38" i="13"/>
  <c r="A39" i="13"/>
  <c r="A40" i="13"/>
  <c r="A41" i="13"/>
  <c r="A42" i="13"/>
  <c r="A43" i="13"/>
  <c r="A44" i="13"/>
  <c r="A45" i="13"/>
  <c r="A46" i="13"/>
  <c r="A47" i="13"/>
  <c r="A48" i="13"/>
  <c r="A49" i="13"/>
  <c r="A50" i="13"/>
  <c r="A51" i="13"/>
  <c r="A52" i="13"/>
  <c r="A53" i="13"/>
  <c r="A54" i="13"/>
  <c r="A55" i="13"/>
  <c r="A56" i="13"/>
  <c r="A57" i="13"/>
  <c r="A58" i="13"/>
  <c r="A59" i="13"/>
  <c r="A60" i="13"/>
  <c r="A61" i="13"/>
  <c r="A62" i="13"/>
  <c r="A63" i="13"/>
  <c r="A64" i="13"/>
  <c r="A65" i="13"/>
  <c r="A66" i="13"/>
  <c r="A67" i="13"/>
  <c r="A68" i="13"/>
  <c r="A69" i="13"/>
  <c r="A70" i="13"/>
  <c r="A71" i="13"/>
  <c r="A72" i="13"/>
  <c r="A73" i="13"/>
  <c r="A74" i="13"/>
  <c r="A75" i="13"/>
  <c r="A76" i="13"/>
  <c r="A77" i="13"/>
  <c r="A78" i="13"/>
  <c r="A79" i="13"/>
  <c r="A80" i="13"/>
  <c r="A81" i="13"/>
  <c r="A82" i="13"/>
  <c r="A83" i="13"/>
  <c r="A84" i="13"/>
  <c r="A85" i="13"/>
  <c r="A86" i="13"/>
  <c r="A87" i="13"/>
  <c r="A88" i="13"/>
  <c r="A89" i="13"/>
  <c r="A90" i="13"/>
  <c r="A91" i="13"/>
  <c r="A92" i="13"/>
  <c r="A93" i="13"/>
  <c r="A94" i="13"/>
  <c r="A95" i="13"/>
  <c r="A96" i="13"/>
  <c r="A97" i="13"/>
  <c r="A98" i="13"/>
  <c r="A99" i="13"/>
  <c r="A100" i="13"/>
  <c r="A101" i="13"/>
  <c r="A102" i="13"/>
  <c r="A103" i="13"/>
  <c r="A104" i="13"/>
  <c r="A105" i="13"/>
  <c r="A106" i="13"/>
  <c r="A107" i="13"/>
  <c r="A108" i="13"/>
  <c r="A109" i="13"/>
  <c r="A110" i="13"/>
  <c r="A111" i="13"/>
  <c r="A112" i="13"/>
  <c r="A2" i="13"/>
  <c r="D3" i="13"/>
  <c r="H3" i="13" s="1"/>
  <c r="D4" i="13"/>
  <c r="H4" i="13" s="1"/>
  <c r="D5" i="13"/>
  <c r="H5" i="13" s="1"/>
  <c r="D6" i="13"/>
  <c r="H6" i="13" s="1"/>
  <c r="D7" i="13"/>
  <c r="H7" i="13" s="1"/>
  <c r="D8" i="13"/>
  <c r="H8" i="13" s="1"/>
  <c r="D9" i="13"/>
  <c r="H9" i="13" s="1"/>
  <c r="D10" i="13"/>
  <c r="H10" i="13" s="1"/>
  <c r="D11" i="13"/>
  <c r="H11" i="13" s="1"/>
  <c r="D12" i="13"/>
  <c r="H12" i="13" s="1"/>
  <c r="D13" i="13"/>
  <c r="H13" i="13" s="1"/>
  <c r="D14" i="13"/>
  <c r="H14" i="13" s="1"/>
  <c r="D15" i="13"/>
  <c r="H15" i="13" s="1"/>
  <c r="D16" i="13"/>
  <c r="H16" i="13" s="1"/>
  <c r="D17" i="13"/>
  <c r="H17" i="13" s="1"/>
  <c r="D18" i="13"/>
  <c r="H18" i="13" s="1"/>
  <c r="D19" i="13"/>
  <c r="H19" i="13" s="1"/>
  <c r="D20" i="13"/>
  <c r="H20" i="13" s="1"/>
  <c r="D21" i="13"/>
  <c r="H21" i="13" s="1"/>
  <c r="D22" i="13"/>
  <c r="H22" i="13" s="1"/>
  <c r="D23" i="13"/>
  <c r="H23" i="13" s="1"/>
  <c r="D24" i="13"/>
  <c r="H24" i="13" s="1"/>
  <c r="D25" i="13"/>
  <c r="H25" i="13" s="1"/>
  <c r="D26" i="13"/>
  <c r="H26" i="13" s="1"/>
  <c r="D27" i="13"/>
  <c r="H27" i="13" s="1"/>
  <c r="D28" i="13"/>
  <c r="H28" i="13" s="1"/>
  <c r="D29" i="13"/>
  <c r="H29" i="13" s="1"/>
  <c r="D30" i="13"/>
  <c r="H30" i="13" s="1"/>
  <c r="D31" i="13"/>
  <c r="H31" i="13" s="1"/>
  <c r="D32" i="13"/>
  <c r="H32" i="13" s="1"/>
  <c r="D33" i="13"/>
  <c r="H33" i="13" s="1"/>
  <c r="D34" i="13"/>
  <c r="H34" i="13" s="1"/>
  <c r="D35" i="13"/>
  <c r="H35" i="13" s="1"/>
  <c r="D36" i="13"/>
  <c r="H36" i="13" s="1"/>
  <c r="D37" i="13"/>
  <c r="H37" i="13" s="1"/>
  <c r="D38" i="13"/>
  <c r="H38" i="13" s="1"/>
  <c r="D39" i="13"/>
  <c r="H39" i="13" s="1"/>
  <c r="D40" i="13"/>
  <c r="H40" i="13" s="1"/>
  <c r="D41" i="13"/>
  <c r="H41" i="13" s="1"/>
  <c r="D42" i="13"/>
  <c r="H42" i="13" s="1"/>
  <c r="D43" i="13"/>
  <c r="H43" i="13" s="1"/>
  <c r="D44" i="13"/>
  <c r="H44" i="13" s="1"/>
  <c r="D45" i="13"/>
  <c r="H45" i="13" s="1"/>
  <c r="D46" i="13"/>
  <c r="H46" i="13" s="1"/>
  <c r="D47" i="13"/>
  <c r="H47" i="13" s="1"/>
  <c r="D48" i="13"/>
  <c r="H48" i="13" s="1"/>
  <c r="D49" i="13"/>
  <c r="H49" i="13" s="1"/>
  <c r="D50" i="13"/>
  <c r="H50" i="13" s="1"/>
  <c r="D51" i="13"/>
  <c r="H51" i="13" s="1"/>
  <c r="D52" i="13"/>
  <c r="H52" i="13" s="1"/>
  <c r="D53" i="13"/>
  <c r="H53" i="13" s="1"/>
  <c r="D54" i="13"/>
  <c r="H54" i="13" s="1"/>
  <c r="D55" i="13"/>
  <c r="H55" i="13" s="1"/>
  <c r="D56" i="13"/>
  <c r="H56" i="13" s="1"/>
  <c r="D57" i="13"/>
  <c r="H57" i="13" s="1"/>
  <c r="D58" i="13"/>
  <c r="H58" i="13" s="1"/>
  <c r="D59" i="13"/>
  <c r="H59" i="13" s="1"/>
  <c r="D60" i="13"/>
  <c r="H60" i="13" s="1"/>
  <c r="D61" i="13"/>
  <c r="H61" i="13" s="1"/>
  <c r="D62" i="13"/>
  <c r="H62" i="13" s="1"/>
  <c r="D63" i="13"/>
  <c r="H63" i="13" s="1"/>
  <c r="D64" i="13"/>
  <c r="H64" i="13" s="1"/>
  <c r="D65" i="13"/>
  <c r="H65" i="13" s="1"/>
  <c r="D66" i="13"/>
  <c r="H66" i="13" s="1"/>
  <c r="D67" i="13"/>
  <c r="H67" i="13" s="1"/>
  <c r="D68" i="13"/>
  <c r="H68" i="13" s="1"/>
  <c r="D69" i="13"/>
  <c r="H69" i="13" s="1"/>
  <c r="D70" i="13"/>
  <c r="H70" i="13" s="1"/>
  <c r="D71" i="13"/>
  <c r="H71" i="13" s="1"/>
  <c r="D72" i="13"/>
  <c r="H72" i="13" s="1"/>
  <c r="D73" i="13"/>
  <c r="H73" i="13" s="1"/>
  <c r="D74" i="13"/>
  <c r="H74" i="13" s="1"/>
  <c r="D75" i="13"/>
  <c r="H75" i="13" s="1"/>
  <c r="D76" i="13"/>
  <c r="H76" i="13" s="1"/>
  <c r="D77" i="13"/>
  <c r="H77" i="13" s="1"/>
  <c r="D78" i="13"/>
  <c r="H78" i="13" s="1"/>
  <c r="D79" i="13"/>
  <c r="H79" i="13" s="1"/>
  <c r="D80" i="13"/>
  <c r="H80" i="13" s="1"/>
  <c r="D81" i="13"/>
  <c r="H81" i="13" s="1"/>
  <c r="D82" i="13"/>
  <c r="H82" i="13" s="1"/>
  <c r="D83" i="13"/>
  <c r="H83" i="13" s="1"/>
  <c r="D84" i="13"/>
  <c r="H84" i="13" s="1"/>
  <c r="D85" i="13"/>
  <c r="H85" i="13" s="1"/>
  <c r="D86" i="13"/>
  <c r="H86" i="13" s="1"/>
  <c r="D87" i="13"/>
  <c r="H87" i="13" s="1"/>
  <c r="D88" i="13"/>
  <c r="H88" i="13" s="1"/>
  <c r="D89" i="13"/>
  <c r="H89" i="13" s="1"/>
  <c r="D90" i="13"/>
  <c r="H90" i="13" s="1"/>
  <c r="D91" i="13"/>
  <c r="H91" i="13" s="1"/>
  <c r="D92" i="13"/>
  <c r="H92" i="13" s="1"/>
  <c r="D93" i="13"/>
  <c r="H93" i="13" s="1"/>
  <c r="D94" i="13"/>
  <c r="H94" i="13" s="1"/>
  <c r="D95" i="13"/>
  <c r="H95" i="13" s="1"/>
  <c r="D96" i="13"/>
  <c r="H96" i="13" s="1"/>
  <c r="D97" i="13"/>
  <c r="H97" i="13" s="1"/>
  <c r="D98" i="13"/>
  <c r="H98" i="13" s="1"/>
  <c r="D99" i="13"/>
  <c r="H99" i="13" s="1"/>
  <c r="D100" i="13"/>
  <c r="H100" i="13" s="1"/>
  <c r="D101" i="13"/>
  <c r="H101" i="13" s="1"/>
  <c r="D102" i="13"/>
  <c r="H102" i="13" s="1"/>
  <c r="D103" i="13"/>
  <c r="H103" i="13" s="1"/>
  <c r="D104" i="13"/>
  <c r="H104" i="13" s="1"/>
  <c r="D105" i="13"/>
  <c r="H105" i="13" s="1"/>
  <c r="D106" i="13"/>
  <c r="H106" i="13" s="1"/>
  <c r="D107" i="13"/>
  <c r="H107" i="13" s="1"/>
  <c r="D108" i="13"/>
  <c r="H108" i="13" s="1"/>
  <c r="D109" i="13"/>
  <c r="H109" i="13" s="1"/>
  <c r="D110" i="13"/>
  <c r="H110" i="13" s="1"/>
  <c r="D111" i="13"/>
  <c r="H111" i="13" s="1"/>
  <c r="D112" i="13"/>
  <c r="H112" i="13" s="1"/>
  <c r="D2" i="13"/>
  <c r="H2" i="13" s="1"/>
  <c r="B111" i="13"/>
  <c r="C111" i="13"/>
  <c r="G111" i="13" s="1"/>
  <c r="E111" i="13"/>
  <c r="I111" i="13" s="1"/>
  <c r="F111" i="13"/>
  <c r="J111" i="13" s="1"/>
  <c r="B112" i="13"/>
  <c r="C112" i="13"/>
  <c r="G112" i="13" s="1"/>
  <c r="E112" i="13"/>
  <c r="I112" i="13" s="1"/>
  <c r="F112" i="13"/>
  <c r="J112" i="13" s="1"/>
  <c r="B3" i="13"/>
  <c r="C3" i="13"/>
  <c r="G3" i="13" s="1"/>
  <c r="E3" i="13"/>
  <c r="I3" i="13" s="1"/>
  <c r="F3" i="13"/>
  <c r="J3" i="13" s="1"/>
  <c r="B4" i="13"/>
  <c r="C4" i="13"/>
  <c r="G4" i="13" s="1"/>
  <c r="E4" i="13"/>
  <c r="I4" i="13" s="1"/>
  <c r="F4" i="13"/>
  <c r="J4" i="13" s="1"/>
  <c r="B5" i="13"/>
  <c r="C5" i="13"/>
  <c r="G5" i="13" s="1"/>
  <c r="E5" i="13"/>
  <c r="I5" i="13" s="1"/>
  <c r="F5" i="13"/>
  <c r="J5" i="13" s="1"/>
  <c r="B6" i="13"/>
  <c r="C6" i="13"/>
  <c r="G6" i="13" s="1"/>
  <c r="E6" i="13"/>
  <c r="I6" i="13" s="1"/>
  <c r="F6" i="13"/>
  <c r="J6" i="13" s="1"/>
  <c r="B7" i="13"/>
  <c r="C7" i="13"/>
  <c r="G7" i="13" s="1"/>
  <c r="E7" i="13"/>
  <c r="I7" i="13" s="1"/>
  <c r="F7" i="13"/>
  <c r="J7" i="13" s="1"/>
  <c r="B8" i="13"/>
  <c r="C8" i="13"/>
  <c r="G8" i="13" s="1"/>
  <c r="E8" i="13"/>
  <c r="I8" i="13" s="1"/>
  <c r="F8" i="13"/>
  <c r="J8" i="13" s="1"/>
  <c r="B9" i="13"/>
  <c r="C9" i="13"/>
  <c r="G9" i="13" s="1"/>
  <c r="E9" i="13"/>
  <c r="I9" i="13" s="1"/>
  <c r="F9" i="13"/>
  <c r="J9" i="13" s="1"/>
  <c r="B10" i="13"/>
  <c r="C10" i="13"/>
  <c r="G10" i="13" s="1"/>
  <c r="E10" i="13"/>
  <c r="I10" i="13" s="1"/>
  <c r="F10" i="13"/>
  <c r="J10" i="13" s="1"/>
  <c r="B11" i="13"/>
  <c r="C11" i="13"/>
  <c r="G11" i="13" s="1"/>
  <c r="E11" i="13"/>
  <c r="I11" i="13" s="1"/>
  <c r="F11" i="13"/>
  <c r="J11" i="13" s="1"/>
  <c r="B12" i="13"/>
  <c r="C12" i="13"/>
  <c r="G12" i="13" s="1"/>
  <c r="E12" i="13"/>
  <c r="I12" i="13" s="1"/>
  <c r="F12" i="13"/>
  <c r="J12" i="13" s="1"/>
  <c r="B13" i="13"/>
  <c r="C13" i="13"/>
  <c r="G13" i="13" s="1"/>
  <c r="E13" i="13"/>
  <c r="I13" i="13" s="1"/>
  <c r="F13" i="13"/>
  <c r="J13" i="13" s="1"/>
  <c r="B14" i="13"/>
  <c r="C14" i="13"/>
  <c r="G14" i="13" s="1"/>
  <c r="E14" i="13"/>
  <c r="I14" i="13" s="1"/>
  <c r="F14" i="13"/>
  <c r="J14" i="13" s="1"/>
  <c r="B15" i="13"/>
  <c r="C15" i="13"/>
  <c r="G15" i="13" s="1"/>
  <c r="E15" i="13"/>
  <c r="I15" i="13" s="1"/>
  <c r="F15" i="13"/>
  <c r="J15" i="13" s="1"/>
  <c r="B16" i="13"/>
  <c r="C16" i="13"/>
  <c r="G16" i="13" s="1"/>
  <c r="E16" i="13"/>
  <c r="I16" i="13" s="1"/>
  <c r="F16" i="13"/>
  <c r="J16" i="13" s="1"/>
  <c r="B17" i="13"/>
  <c r="C17" i="13"/>
  <c r="G17" i="13" s="1"/>
  <c r="E17" i="13"/>
  <c r="I17" i="13" s="1"/>
  <c r="F17" i="13"/>
  <c r="J17" i="13" s="1"/>
  <c r="B18" i="13"/>
  <c r="C18" i="13"/>
  <c r="G18" i="13" s="1"/>
  <c r="E18" i="13"/>
  <c r="I18" i="13" s="1"/>
  <c r="F18" i="13"/>
  <c r="J18" i="13" s="1"/>
  <c r="B19" i="13"/>
  <c r="C19" i="13"/>
  <c r="G19" i="13" s="1"/>
  <c r="E19" i="13"/>
  <c r="I19" i="13" s="1"/>
  <c r="F19" i="13"/>
  <c r="J19" i="13" s="1"/>
  <c r="B20" i="13"/>
  <c r="C20" i="13"/>
  <c r="G20" i="13" s="1"/>
  <c r="E20" i="13"/>
  <c r="I20" i="13" s="1"/>
  <c r="F20" i="13"/>
  <c r="J20" i="13" s="1"/>
  <c r="B21" i="13"/>
  <c r="C21" i="13"/>
  <c r="G21" i="13" s="1"/>
  <c r="E21" i="13"/>
  <c r="I21" i="13" s="1"/>
  <c r="F21" i="13"/>
  <c r="J21" i="13" s="1"/>
  <c r="B22" i="13"/>
  <c r="C22" i="13"/>
  <c r="G22" i="13" s="1"/>
  <c r="E22" i="13"/>
  <c r="I22" i="13" s="1"/>
  <c r="F22" i="13"/>
  <c r="J22" i="13" s="1"/>
  <c r="B23" i="13"/>
  <c r="C23" i="13"/>
  <c r="G23" i="13" s="1"/>
  <c r="E23" i="13"/>
  <c r="I23" i="13" s="1"/>
  <c r="F23" i="13"/>
  <c r="J23" i="13" s="1"/>
  <c r="B24" i="13"/>
  <c r="C24" i="13"/>
  <c r="G24" i="13" s="1"/>
  <c r="E24" i="13"/>
  <c r="I24" i="13" s="1"/>
  <c r="F24" i="13"/>
  <c r="J24" i="13" s="1"/>
  <c r="B25" i="13"/>
  <c r="C25" i="13"/>
  <c r="G25" i="13" s="1"/>
  <c r="E25" i="13"/>
  <c r="I25" i="13" s="1"/>
  <c r="F25" i="13"/>
  <c r="J25" i="13" s="1"/>
  <c r="B26" i="13"/>
  <c r="C26" i="13"/>
  <c r="G26" i="13" s="1"/>
  <c r="E26" i="13"/>
  <c r="I26" i="13" s="1"/>
  <c r="F26" i="13"/>
  <c r="J26" i="13" s="1"/>
  <c r="B27" i="13"/>
  <c r="C27" i="13"/>
  <c r="G27" i="13" s="1"/>
  <c r="E27" i="13"/>
  <c r="I27" i="13" s="1"/>
  <c r="F27" i="13"/>
  <c r="J27" i="13" s="1"/>
  <c r="B28" i="13"/>
  <c r="C28" i="13"/>
  <c r="G28" i="13" s="1"/>
  <c r="E28" i="13"/>
  <c r="I28" i="13" s="1"/>
  <c r="F28" i="13"/>
  <c r="J28" i="13" s="1"/>
  <c r="B29" i="13"/>
  <c r="C29" i="13"/>
  <c r="G29" i="13" s="1"/>
  <c r="E29" i="13"/>
  <c r="I29" i="13" s="1"/>
  <c r="F29" i="13"/>
  <c r="J29" i="13" s="1"/>
  <c r="B30" i="13"/>
  <c r="C30" i="13"/>
  <c r="G30" i="13" s="1"/>
  <c r="E30" i="13"/>
  <c r="I30" i="13" s="1"/>
  <c r="F30" i="13"/>
  <c r="J30" i="13" s="1"/>
  <c r="B31" i="13"/>
  <c r="C31" i="13"/>
  <c r="G31" i="13" s="1"/>
  <c r="E31" i="13"/>
  <c r="I31" i="13" s="1"/>
  <c r="F31" i="13"/>
  <c r="J31" i="13" s="1"/>
  <c r="B32" i="13"/>
  <c r="C32" i="13"/>
  <c r="G32" i="13" s="1"/>
  <c r="E32" i="13"/>
  <c r="I32" i="13" s="1"/>
  <c r="F32" i="13"/>
  <c r="J32" i="13" s="1"/>
  <c r="B33" i="13"/>
  <c r="C33" i="13"/>
  <c r="G33" i="13" s="1"/>
  <c r="E33" i="13"/>
  <c r="I33" i="13" s="1"/>
  <c r="F33" i="13"/>
  <c r="J33" i="13" s="1"/>
  <c r="B34" i="13"/>
  <c r="C34" i="13"/>
  <c r="G34" i="13" s="1"/>
  <c r="E34" i="13"/>
  <c r="I34" i="13" s="1"/>
  <c r="F34" i="13"/>
  <c r="J34" i="13" s="1"/>
  <c r="B35" i="13"/>
  <c r="C35" i="13"/>
  <c r="G35" i="13" s="1"/>
  <c r="E35" i="13"/>
  <c r="I35" i="13" s="1"/>
  <c r="F35" i="13"/>
  <c r="J35" i="13" s="1"/>
  <c r="B36" i="13"/>
  <c r="C36" i="13"/>
  <c r="G36" i="13" s="1"/>
  <c r="E36" i="13"/>
  <c r="I36" i="13" s="1"/>
  <c r="F36" i="13"/>
  <c r="J36" i="13" s="1"/>
  <c r="B37" i="13"/>
  <c r="C37" i="13"/>
  <c r="G37" i="13" s="1"/>
  <c r="E37" i="13"/>
  <c r="I37" i="13" s="1"/>
  <c r="F37" i="13"/>
  <c r="J37" i="13" s="1"/>
  <c r="B38" i="13"/>
  <c r="C38" i="13"/>
  <c r="G38" i="13" s="1"/>
  <c r="E38" i="13"/>
  <c r="I38" i="13" s="1"/>
  <c r="F38" i="13"/>
  <c r="J38" i="13" s="1"/>
  <c r="B39" i="13"/>
  <c r="C39" i="13"/>
  <c r="G39" i="13" s="1"/>
  <c r="E39" i="13"/>
  <c r="I39" i="13" s="1"/>
  <c r="F39" i="13"/>
  <c r="J39" i="13" s="1"/>
  <c r="B40" i="13"/>
  <c r="C40" i="13"/>
  <c r="G40" i="13" s="1"/>
  <c r="E40" i="13"/>
  <c r="I40" i="13" s="1"/>
  <c r="F40" i="13"/>
  <c r="J40" i="13" s="1"/>
  <c r="B41" i="13"/>
  <c r="C41" i="13"/>
  <c r="G41" i="13" s="1"/>
  <c r="E41" i="13"/>
  <c r="I41" i="13" s="1"/>
  <c r="F41" i="13"/>
  <c r="J41" i="13" s="1"/>
  <c r="B42" i="13"/>
  <c r="C42" i="13"/>
  <c r="G42" i="13" s="1"/>
  <c r="E42" i="13"/>
  <c r="I42" i="13" s="1"/>
  <c r="F42" i="13"/>
  <c r="J42" i="13" s="1"/>
  <c r="B43" i="13"/>
  <c r="C43" i="13"/>
  <c r="G43" i="13" s="1"/>
  <c r="E43" i="13"/>
  <c r="I43" i="13" s="1"/>
  <c r="F43" i="13"/>
  <c r="J43" i="13" s="1"/>
  <c r="B44" i="13"/>
  <c r="C44" i="13"/>
  <c r="G44" i="13" s="1"/>
  <c r="E44" i="13"/>
  <c r="I44" i="13" s="1"/>
  <c r="F44" i="13"/>
  <c r="J44" i="13" s="1"/>
  <c r="B45" i="13"/>
  <c r="C45" i="13"/>
  <c r="G45" i="13" s="1"/>
  <c r="E45" i="13"/>
  <c r="I45" i="13" s="1"/>
  <c r="F45" i="13"/>
  <c r="J45" i="13" s="1"/>
  <c r="B46" i="13"/>
  <c r="C46" i="13"/>
  <c r="G46" i="13" s="1"/>
  <c r="E46" i="13"/>
  <c r="I46" i="13" s="1"/>
  <c r="F46" i="13"/>
  <c r="J46" i="13" s="1"/>
  <c r="B47" i="13"/>
  <c r="C47" i="13"/>
  <c r="G47" i="13" s="1"/>
  <c r="E47" i="13"/>
  <c r="I47" i="13" s="1"/>
  <c r="F47" i="13"/>
  <c r="J47" i="13" s="1"/>
  <c r="B48" i="13"/>
  <c r="C48" i="13"/>
  <c r="G48" i="13" s="1"/>
  <c r="E48" i="13"/>
  <c r="I48" i="13" s="1"/>
  <c r="F48" i="13"/>
  <c r="J48" i="13" s="1"/>
  <c r="B49" i="13"/>
  <c r="C49" i="13"/>
  <c r="G49" i="13" s="1"/>
  <c r="E49" i="13"/>
  <c r="I49" i="13" s="1"/>
  <c r="F49" i="13"/>
  <c r="J49" i="13" s="1"/>
  <c r="B50" i="13"/>
  <c r="C50" i="13"/>
  <c r="G50" i="13" s="1"/>
  <c r="E50" i="13"/>
  <c r="I50" i="13" s="1"/>
  <c r="F50" i="13"/>
  <c r="J50" i="13" s="1"/>
  <c r="B51" i="13"/>
  <c r="C51" i="13"/>
  <c r="G51" i="13" s="1"/>
  <c r="E51" i="13"/>
  <c r="I51" i="13" s="1"/>
  <c r="F51" i="13"/>
  <c r="J51" i="13" s="1"/>
  <c r="B52" i="13"/>
  <c r="C52" i="13"/>
  <c r="G52" i="13" s="1"/>
  <c r="E52" i="13"/>
  <c r="I52" i="13" s="1"/>
  <c r="F52" i="13"/>
  <c r="J52" i="13" s="1"/>
  <c r="B53" i="13"/>
  <c r="C53" i="13"/>
  <c r="G53" i="13" s="1"/>
  <c r="E53" i="13"/>
  <c r="I53" i="13" s="1"/>
  <c r="F53" i="13"/>
  <c r="J53" i="13" s="1"/>
  <c r="B54" i="13"/>
  <c r="C54" i="13"/>
  <c r="G54" i="13" s="1"/>
  <c r="E54" i="13"/>
  <c r="I54" i="13" s="1"/>
  <c r="F54" i="13"/>
  <c r="J54" i="13" s="1"/>
  <c r="B55" i="13"/>
  <c r="C55" i="13"/>
  <c r="G55" i="13" s="1"/>
  <c r="E55" i="13"/>
  <c r="I55" i="13" s="1"/>
  <c r="F55" i="13"/>
  <c r="J55" i="13" s="1"/>
  <c r="B56" i="13"/>
  <c r="C56" i="13"/>
  <c r="G56" i="13" s="1"/>
  <c r="E56" i="13"/>
  <c r="I56" i="13" s="1"/>
  <c r="F56" i="13"/>
  <c r="J56" i="13" s="1"/>
  <c r="B57" i="13"/>
  <c r="C57" i="13"/>
  <c r="G57" i="13" s="1"/>
  <c r="E57" i="13"/>
  <c r="I57" i="13" s="1"/>
  <c r="F57" i="13"/>
  <c r="J57" i="13" s="1"/>
  <c r="B58" i="13"/>
  <c r="C58" i="13"/>
  <c r="G58" i="13" s="1"/>
  <c r="E58" i="13"/>
  <c r="I58" i="13" s="1"/>
  <c r="F58" i="13"/>
  <c r="J58" i="13" s="1"/>
  <c r="B59" i="13"/>
  <c r="C59" i="13"/>
  <c r="G59" i="13" s="1"/>
  <c r="E59" i="13"/>
  <c r="I59" i="13" s="1"/>
  <c r="F59" i="13"/>
  <c r="J59" i="13" s="1"/>
  <c r="B60" i="13"/>
  <c r="C60" i="13"/>
  <c r="G60" i="13" s="1"/>
  <c r="E60" i="13"/>
  <c r="I60" i="13" s="1"/>
  <c r="F60" i="13"/>
  <c r="J60" i="13" s="1"/>
  <c r="B61" i="13"/>
  <c r="C61" i="13"/>
  <c r="G61" i="13" s="1"/>
  <c r="E61" i="13"/>
  <c r="I61" i="13" s="1"/>
  <c r="F61" i="13"/>
  <c r="J61" i="13" s="1"/>
  <c r="B62" i="13"/>
  <c r="C62" i="13"/>
  <c r="G62" i="13" s="1"/>
  <c r="E62" i="13"/>
  <c r="I62" i="13" s="1"/>
  <c r="F62" i="13"/>
  <c r="J62" i="13" s="1"/>
  <c r="B63" i="13"/>
  <c r="C63" i="13"/>
  <c r="G63" i="13" s="1"/>
  <c r="E63" i="13"/>
  <c r="I63" i="13" s="1"/>
  <c r="F63" i="13"/>
  <c r="J63" i="13" s="1"/>
  <c r="B64" i="13"/>
  <c r="C64" i="13"/>
  <c r="G64" i="13" s="1"/>
  <c r="E64" i="13"/>
  <c r="I64" i="13" s="1"/>
  <c r="F64" i="13"/>
  <c r="J64" i="13" s="1"/>
  <c r="B65" i="13"/>
  <c r="C65" i="13"/>
  <c r="G65" i="13" s="1"/>
  <c r="E65" i="13"/>
  <c r="I65" i="13" s="1"/>
  <c r="F65" i="13"/>
  <c r="J65" i="13" s="1"/>
  <c r="B66" i="13"/>
  <c r="C66" i="13"/>
  <c r="G66" i="13" s="1"/>
  <c r="E66" i="13"/>
  <c r="I66" i="13" s="1"/>
  <c r="F66" i="13"/>
  <c r="J66" i="13" s="1"/>
  <c r="B67" i="13"/>
  <c r="C67" i="13"/>
  <c r="G67" i="13" s="1"/>
  <c r="E67" i="13"/>
  <c r="I67" i="13" s="1"/>
  <c r="F67" i="13"/>
  <c r="J67" i="13" s="1"/>
  <c r="B68" i="13"/>
  <c r="C68" i="13"/>
  <c r="G68" i="13" s="1"/>
  <c r="E68" i="13"/>
  <c r="I68" i="13" s="1"/>
  <c r="F68" i="13"/>
  <c r="J68" i="13" s="1"/>
  <c r="B69" i="13"/>
  <c r="C69" i="13"/>
  <c r="G69" i="13" s="1"/>
  <c r="E69" i="13"/>
  <c r="I69" i="13" s="1"/>
  <c r="F69" i="13"/>
  <c r="J69" i="13" s="1"/>
  <c r="B70" i="13"/>
  <c r="C70" i="13"/>
  <c r="G70" i="13" s="1"/>
  <c r="E70" i="13"/>
  <c r="I70" i="13" s="1"/>
  <c r="F70" i="13"/>
  <c r="J70" i="13" s="1"/>
  <c r="B71" i="13"/>
  <c r="C71" i="13"/>
  <c r="G71" i="13" s="1"/>
  <c r="E71" i="13"/>
  <c r="I71" i="13" s="1"/>
  <c r="F71" i="13"/>
  <c r="J71" i="13" s="1"/>
  <c r="B72" i="13"/>
  <c r="C72" i="13"/>
  <c r="G72" i="13" s="1"/>
  <c r="E72" i="13"/>
  <c r="I72" i="13" s="1"/>
  <c r="F72" i="13"/>
  <c r="J72" i="13" s="1"/>
  <c r="B73" i="13"/>
  <c r="C73" i="13"/>
  <c r="G73" i="13" s="1"/>
  <c r="E73" i="13"/>
  <c r="I73" i="13" s="1"/>
  <c r="F73" i="13"/>
  <c r="J73" i="13" s="1"/>
  <c r="B74" i="13"/>
  <c r="C74" i="13"/>
  <c r="G74" i="13" s="1"/>
  <c r="E74" i="13"/>
  <c r="I74" i="13" s="1"/>
  <c r="F74" i="13"/>
  <c r="J74" i="13" s="1"/>
  <c r="B75" i="13"/>
  <c r="C75" i="13"/>
  <c r="G75" i="13" s="1"/>
  <c r="E75" i="13"/>
  <c r="I75" i="13" s="1"/>
  <c r="F75" i="13"/>
  <c r="J75" i="13" s="1"/>
  <c r="B76" i="13"/>
  <c r="C76" i="13"/>
  <c r="G76" i="13" s="1"/>
  <c r="E76" i="13"/>
  <c r="I76" i="13" s="1"/>
  <c r="F76" i="13"/>
  <c r="J76" i="13" s="1"/>
  <c r="B77" i="13"/>
  <c r="C77" i="13"/>
  <c r="G77" i="13" s="1"/>
  <c r="E77" i="13"/>
  <c r="I77" i="13" s="1"/>
  <c r="F77" i="13"/>
  <c r="J77" i="13" s="1"/>
  <c r="B78" i="13"/>
  <c r="C78" i="13"/>
  <c r="G78" i="13" s="1"/>
  <c r="E78" i="13"/>
  <c r="I78" i="13" s="1"/>
  <c r="F78" i="13"/>
  <c r="J78" i="13" s="1"/>
  <c r="B79" i="13"/>
  <c r="C79" i="13"/>
  <c r="G79" i="13" s="1"/>
  <c r="E79" i="13"/>
  <c r="I79" i="13" s="1"/>
  <c r="F79" i="13"/>
  <c r="J79" i="13" s="1"/>
  <c r="B80" i="13"/>
  <c r="C80" i="13"/>
  <c r="G80" i="13" s="1"/>
  <c r="E80" i="13"/>
  <c r="I80" i="13" s="1"/>
  <c r="F80" i="13"/>
  <c r="J80" i="13" s="1"/>
  <c r="B81" i="13"/>
  <c r="C81" i="13"/>
  <c r="G81" i="13" s="1"/>
  <c r="E81" i="13"/>
  <c r="I81" i="13" s="1"/>
  <c r="F81" i="13"/>
  <c r="J81" i="13" s="1"/>
  <c r="B82" i="13"/>
  <c r="C82" i="13"/>
  <c r="G82" i="13" s="1"/>
  <c r="E82" i="13"/>
  <c r="I82" i="13" s="1"/>
  <c r="F82" i="13"/>
  <c r="J82" i="13" s="1"/>
  <c r="B83" i="13"/>
  <c r="C83" i="13"/>
  <c r="G83" i="13" s="1"/>
  <c r="E83" i="13"/>
  <c r="I83" i="13" s="1"/>
  <c r="F83" i="13"/>
  <c r="J83" i="13" s="1"/>
  <c r="B84" i="13"/>
  <c r="C84" i="13"/>
  <c r="G84" i="13" s="1"/>
  <c r="E84" i="13"/>
  <c r="I84" i="13" s="1"/>
  <c r="F84" i="13"/>
  <c r="J84" i="13" s="1"/>
  <c r="B85" i="13"/>
  <c r="C85" i="13"/>
  <c r="G85" i="13" s="1"/>
  <c r="E85" i="13"/>
  <c r="I85" i="13" s="1"/>
  <c r="F85" i="13"/>
  <c r="J85" i="13" s="1"/>
  <c r="B86" i="13"/>
  <c r="C86" i="13"/>
  <c r="G86" i="13" s="1"/>
  <c r="E86" i="13"/>
  <c r="I86" i="13" s="1"/>
  <c r="F86" i="13"/>
  <c r="J86" i="13" s="1"/>
  <c r="B87" i="13"/>
  <c r="C87" i="13"/>
  <c r="G87" i="13" s="1"/>
  <c r="E87" i="13"/>
  <c r="I87" i="13" s="1"/>
  <c r="F87" i="13"/>
  <c r="J87" i="13" s="1"/>
  <c r="B88" i="13"/>
  <c r="C88" i="13"/>
  <c r="G88" i="13" s="1"/>
  <c r="E88" i="13"/>
  <c r="I88" i="13" s="1"/>
  <c r="F88" i="13"/>
  <c r="J88" i="13" s="1"/>
  <c r="B89" i="13"/>
  <c r="C89" i="13"/>
  <c r="G89" i="13" s="1"/>
  <c r="E89" i="13"/>
  <c r="I89" i="13" s="1"/>
  <c r="F89" i="13"/>
  <c r="J89" i="13" s="1"/>
  <c r="B90" i="13"/>
  <c r="C90" i="13"/>
  <c r="G90" i="13" s="1"/>
  <c r="E90" i="13"/>
  <c r="I90" i="13" s="1"/>
  <c r="F90" i="13"/>
  <c r="J90" i="13" s="1"/>
  <c r="B91" i="13"/>
  <c r="C91" i="13"/>
  <c r="G91" i="13" s="1"/>
  <c r="E91" i="13"/>
  <c r="I91" i="13" s="1"/>
  <c r="F91" i="13"/>
  <c r="J91" i="13" s="1"/>
  <c r="B92" i="13"/>
  <c r="C92" i="13"/>
  <c r="G92" i="13" s="1"/>
  <c r="E92" i="13"/>
  <c r="I92" i="13" s="1"/>
  <c r="F92" i="13"/>
  <c r="J92" i="13" s="1"/>
  <c r="B93" i="13"/>
  <c r="C93" i="13"/>
  <c r="G93" i="13" s="1"/>
  <c r="E93" i="13"/>
  <c r="I93" i="13" s="1"/>
  <c r="F93" i="13"/>
  <c r="J93" i="13" s="1"/>
  <c r="B94" i="13"/>
  <c r="C94" i="13"/>
  <c r="G94" i="13" s="1"/>
  <c r="E94" i="13"/>
  <c r="I94" i="13" s="1"/>
  <c r="F94" i="13"/>
  <c r="J94" i="13" s="1"/>
  <c r="B95" i="13"/>
  <c r="C95" i="13"/>
  <c r="G95" i="13" s="1"/>
  <c r="E95" i="13"/>
  <c r="I95" i="13" s="1"/>
  <c r="F95" i="13"/>
  <c r="J95" i="13" s="1"/>
  <c r="B96" i="13"/>
  <c r="C96" i="13"/>
  <c r="G96" i="13" s="1"/>
  <c r="E96" i="13"/>
  <c r="I96" i="13" s="1"/>
  <c r="F96" i="13"/>
  <c r="J96" i="13" s="1"/>
  <c r="B97" i="13"/>
  <c r="C97" i="13"/>
  <c r="G97" i="13" s="1"/>
  <c r="E97" i="13"/>
  <c r="I97" i="13" s="1"/>
  <c r="F97" i="13"/>
  <c r="J97" i="13" s="1"/>
  <c r="B98" i="13"/>
  <c r="C98" i="13"/>
  <c r="G98" i="13" s="1"/>
  <c r="E98" i="13"/>
  <c r="I98" i="13" s="1"/>
  <c r="F98" i="13"/>
  <c r="J98" i="13" s="1"/>
  <c r="B99" i="13"/>
  <c r="C99" i="13"/>
  <c r="G99" i="13" s="1"/>
  <c r="E99" i="13"/>
  <c r="I99" i="13" s="1"/>
  <c r="F99" i="13"/>
  <c r="J99" i="13" s="1"/>
  <c r="B100" i="13"/>
  <c r="C100" i="13"/>
  <c r="G100" i="13" s="1"/>
  <c r="E100" i="13"/>
  <c r="I100" i="13" s="1"/>
  <c r="F100" i="13"/>
  <c r="J100" i="13" s="1"/>
  <c r="B101" i="13"/>
  <c r="C101" i="13"/>
  <c r="G101" i="13" s="1"/>
  <c r="E101" i="13"/>
  <c r="I101" i="13" s="1"/>
  <c r="F101" i="13"/>
  <c r="J101" i="13" s="1"/>
  <c r="B102" i="13"/>
  <c r="C102" i="13"/>
  <c r="G102" i="13" s="1"/>
  <c r="E102" i="13"/>
  <c r="I102" i="13" s="1"/>
  <c r="F102" i="13"/>
  <c r="J102" i="13" s="1"/>
  <c r="B103" i="13"/>
  <c r="C103" i="13"/>
  <c r="G103" i="13" s="1"/>
  <c r="E103" i="13"/>
  <c r="I103" i="13" s="1"/>
  <c r="F103" i="13"/>
  <c r="J103" i="13" s="1"/>
  <c r="B104" i="13"/>
  <c r="C104" i="13"/>
  <c r="G104" i="13" s="1"/>
  <c r="E104" i="13"/>
  <c r="I104" i="13" s="1"/>
  <c r="F104" i="13"/>
  <c r="J104" i="13" s="1"/>
  <c r="B105" i="13"/>
  <c r="C105" i="13"/>
  <c r="G105" i="13" s="1"/>
  <c r="E105" i="13"/>
  <c r="I105" i="13" s="1"/>
  <c r="F105" i="13"/>
  <c r="J105" i="13" s="1"/>
  <c r="B106" i="13"/>
  <c r="C106" i="13"/>
  <c r="G106" i="13" s="1"/>
  <c r="E106" i="13"/>
  <c r="I106" i="13" s="1"/>
  <c r="F106" i="13"/>
  <c r="J106" i="13" s="1"/>
  <c r="B107" i="13"/>
  <c r="C107" i="13"/>
  <c r="G107" i="13" s="1"/>
  <c r="E107" i="13"/>
  <c r="I107" i="13" s="1"/>
  <c r="F107" i="13"/>
  <c r="J107" i="13" s="1"/>
  <c r="B108" i="13"/>
  <c r="C108" i="13"/>
  <c r="G108" i="13" s="1"/>
  <c r="E108" i="13"/>
  <c r="I108" i="13" s="1"/>
  <c r="F108" i="13"/>
  <c r="J108" i="13" s="1"/>
  <c r="B109" i="13"/>
  <c r="C109" i="13"/>
  <c r="G109" i="13" s="1"/>
  <c r="E109" i="13"/>
  <c r="I109" i="13" s="1"/>
  <c r="F109" i="13"/>
  <c r="J109" i="13" s="1"/>
  <c r="B110" i="13"/>
  <c r="C110" i="13"/>
  <c r="G110" i="13" s="1"/>
  <c r="E110" i="13"/>
  <c r="I110" i="13" s="1"/>
  <c r="F110" i="13"/>
  <c r="J110" i="13" s="1"/>
  <c r="F2" i="13"/>
  <c r="J2" i="13" s="1"/>
  <c r="E2" i="13"/>
  <c r="I2" i="13" s="1"/>
  <c r="C2" i="13"/>
  <c r="G2" i="13" s="1"/>
  <c r="B2" i="13"/>
  <c r="N189" i="6"/>
  <c r="AA2" i="12"/>
  <c r="N70" i="6"/>
  <c r="AR189" i="6"/>
  <c r="AR167" i="6"/>
  <c r="AR126" i="6"/>
  <c r="AR111" i="6"/>
  <c r="AR70" i="6"/>
  <c r="V189" i="6"/>
  <c r="W189" i="6"/>
  <c r="X189" i="6"/>
  <c r="Y189" i="6"/>
  <c r="Z189" i="6"/>
  <c r="AA189" i="6"/>
  <c r="AB189" i="6"/>
  <c r="AC189" i="6"/>
  <c r="AD189" i="6"/>
  <c r="AE189" i="6"/>
  <c r="AF189" i="6"/>
  <c r="AG189" i="6"/>
  <c r="W167" i="6"/>
  <c r="X167" i="6"/>
  <c r="Y167" i="6"/>
  <c r="Z167" i="6"/>
  <c r="AA167" i="6"/>
  <c r="AB167" i="6"/>
  <c r="AC167" i="6"/>
  <c r="AD167" i="6"/>
  <c r="AE167" i="6"/>
  <c r="AF167" i="6"/>
  <c r="AG167" i="6"/>
  <c r="N167" i="6"/>
  <c r="V126" i="6"/>
  <c r="W126" i="6"/>
  <c r="X126" i="6"/>
  <c r="Y126" i="6"/>
  <c r="Z126" i="6"/>
  <c r="AA126" i="6"/>
  <c r="AB126" i="6"/>
  <c r="AC126" i="6"/>
  <c r="AD126" i="6"/>
  <c r="AE126" i="6"/>
  <c r="AF126" i="6"/>
  <c r="AG126" i="6"/>
  <c r="N126" i="6"/>
  <c r="V111" i="6"/>
  <c r="W111" i="6"/>
  <c r="X111" i="6"/>
  <c r="Y111" i="6"/>
  <c r="Z111" i="6"/>
  <c r="AA111" i="6"/>
  <c r="AB111" i="6"/>
  <c r="AC111" i="6"/>
  <c r="AD111" i="6"/>
  <c r="AE111" i="6"/>
  <c r="AF111" i="6"/>
  <c r="AG111" i="6"/>
  <c r="N111" i="6"/>
  <c r="AG59" i="6"/>
  <c r="V70" i="6"/>
  <c r="W70" i="6"/>
  <c r="X70" i="6"/>
  <c r="Y70" i="6"/>
  <c r="Z70" i="6"/>
  <c r="AA70" i="6"/>
  <c r="AB70" i="6"/>
  <c r="AC70" i="6"/>
  <c r="AD70" i="6"/>
  <c r="AE70" i="6"/>
  <c r="AF70" i="6"/>
  <c r="AG70" i="6"/>
  <c r="V59" i="6"/>
  <c r="W59" i="6"/>
  <c r="X59" i="6"/>
  <c r="Y59" i="6"/>
  <c r="Z59" i="6"/>
  <c r="AA59" i="6"/>
  <c r="AB59" i="6"/>
  <c r="AC59" i="6"/>
  <c r="AD59" i="6"/>
  <c r="AE59" i="6"/>
  <c r="AF59" i="6"/>
  <c r="N59" i="6"/>
  <c r="AR59" i="6"/>
  <c r="D2" i="12"/>
  <c r="V30" i="6"/>
  <c r="W30" i="6"/>
  <c r="X30" i="6"/>
  <c r="Y30" i="6"/>
  <c r="Z30" i="6"/>
  <c r="AA30" i="6"/>
  <c r="AB30" i="6"/>
  <c r="AC30" i="6"/>
  <c r="AD30" i="6"/>
  <c r="AE30" i="6"/>
  <c r="AF30" i="6"/>
  <c r="AG30" i="6"/>
  <c r="V211" i="6"/>
  <c r="W211" i="6"/>
  <c r="X211" i="6"/>
  <c r="Y211" i="6"/>
  <c r="Z211" i="6"/>
  <c r="AA211" i="6"/>
  <c r="AB211" i="6"/>
  <c r="AC211" i="6"/>
  <c r="AD211" i="6"/>
  <c r="AE211" i="6"/>
  <c r="AF211" i="6"/>
  <c r="AG211" i="6"/>
  <c r="V201" i="6"/>
  <c r="W201" i="6"/>
  <c r="X201" i="6"/>
  <c r="Y201" i="6"/>
  <c r="Z201" i="6"/>
  <c r="AA201" i="6"/>
  <c r="AB201" i="6"/>
  <c r="AC201" i="6"/>
  <c r="AD201" i="6"/>
  <c r="AE201" i="6"/>
  <c r="AF201" i="6"/>
  <c r="AG201" i="6"/>
  <c r="V222" i="6"/>
  <c r="W222" i="6"/>
  <c r="X222" i="6"/>
  <c r="Y222" i="6"/>
  <c r="Z222" i="6"/>
  <c r="AA222" i="6"/>
  <c r="AB222" i="6"/>
  <c r="AC222" i="6"/>
  <c r="AD222" i="6"/>
  <c r="AE222" i="6"/>
  <c r="AF222" i="6"/>
  <c r="AG222" i="6"/>
  <c r="V147" i="6"/>
  <c r="W147" i="6"/>
  <c r="X147" i="6"/>
  <c r="Y147" i="6"/>
  <c r="Z147" i="6"/>
  <c r="AA147" i="6"/>
  <c r="AB147" i="6"/>
  <c r="AC147" i="6"/>
  <c r="AD147" i="6"/>
  <c r="AE147" i="6"/>
  <c r="AF147" i="6"/>
  <c r="AG147" i="6"/>
  <c r="V91" i="6"/>
  <c r="W91" i="6"/>
  <c r="X91" i="6"/>
  <c r="Y91" i="6"/>
  <c r="Z91" i="6"/>
  <c r="AA91" i="6"/>
  <c r="AB91" i="6"/>
  <c r="AC91" i="6"/>
  <c r="AD91" i="6"/>
  <c r="AE91" i="6"/>
  <c r="AF91" i="6"/>
  <c r="AG91" i="6"/>
  <c r="V68" i="6"/>
  <c r="W68" i="6"/>
  <c r="X68" i="6"/>
  <c r="Y68" i="6"/>
  <c r="Z68" i="6"/>
  <c r="AA68" i="6"/>
  <c r="AB68" i="6"/>
  <c r="AC68" i="6"/>
  <c r="AD68" i="6"/>
  <c r="AE68" i="6"/>
  <c r="AF68" i="6"/>
  <c r="AG68" i="6"/>
  <c r="AG65" i="6"/>
  <c r="V67" i="6"/>
  <c r="AG106" i="6"/>
  <c r="X106" i="6"/>
  <c r="Y106" i="6"/>
  <c r="Z106" i="6"/>
  <c r="AA106" i="6"/>
  <c r="AB106" i="6"/>
  <c r="AC106" i="6"/>
  <c r="AD106" i="6"/>
  <c r="AE106" i="6"/>
  <c r="AF106" i="6"/>
  <c r="W106" i="6"/>
  <c r="V106" i="6"/>
  <c r="V173" i="6"/>
  <c r="W173" i="6"/>
  <c r="X173" i="6"/>
  <c r="Y173" i="6"/>
  <c r="Z173" i="6"/>
  <c r="AA173" i="6"/>
  <c r="AB173" i="6"/>
  <c r="AC173" i="6"/>
  <c r="AD173" i="6"/>
  <c r="AE173" i="6"/>
  <c r="AF173" i="6"/>
  <c r="AG173" i="6"/>
  <c r="N30" i="6"/>
  <c r="N65" i="6"/>
  <c r="N67" i="6"/>
  <c r="N68" i="6"/>
  <c r="N32" i="6"/>
  <c r="N91" i="6"/>
  <c r="N201" i="6"/>
  <c r="N211" i="6"/>
  <c r="B2" i="12"/>
  <c r="F201" i="6"/>
  <c r="AR201" i="6"/>
  <c r="N173" i="6"/>
  <c r="F173" i="6"/>
  <c r="AR173" i="6"/>
  <c r="N106" i="6"/>
  <c r="F106" i="6"/>
  <c r="F147" i="6"/>
  <c r="AR65" i="6"/>
  <c r="F30" i="6"/>
  <c r="AR30" i="6"/>
  <c r="N222" i="6"/>
  <c r="F222" i="6"/>
  <c r="AR222" i="6"/>
  <c r="F211" i="6"/>
  <c r="AR211" i="6"/>
  <c r="F91" i="6"/>
  <c r="AR91" i="6"/>
  <c r="F32" i="6"/>
  <c r="AR32" i="6"/>
  <c r="AN3" i="6"/>
  <c r="AL3" i="6"/>
  <c r="AJ3" i="6"/>
  <c r="AH3" i="6"/>
  <c r="AK3" i="6"/>
  <c r="P2" i="12"/>
  <c r="Q2" i="12"/>
  <c r="R2" i="12"/>
  <c r="S2" i="12"/>
  <c r="T2" i="12"/>
  <c r="O2" i="12"/>
  <c r="G2" i="12"/>
  <c r="F2" i="12"/>
  <c r="E2" i="12"/>
  <c r="C2" i="12"/>
  <c r="AR5" i="6"/>
  <c r="AR6" i="6"/>
  <c r="AR7" i="6"/>
  <c r="AR9" i="6"/>
  <c r="AR10" i="6"/>
  <c r="AR11" i="6"/>
  <c r="AR16" i="6"/>
  <c r="AR18" i="6"/>
  <c r="AR20" i="6"/>
  <c r="AR21" i="6"/>
  <c r="AR24" i="6"/>
  <c r="AR27" i="6"/>
  <c r="AR28" i="6"/>
  <c r="AR29" i="6"/>
  <c r="AR31" i="6"/>
  <c r="AR37" i="6"/>
  <c r="AR38" i="6"/>
  <c r="AR40" i="6"/>
  <c r="AR41" i="6"/>
  <c r="AR42" i="6"/>
  <c r="AR43" i="6"/>
  <c r="AR44" i="6"/>
  <c r="AR47" i="6"/>
  <c r="AR49" i="6"/>
  <c r="AR50" i="6"/>
  <c r="AR51" i="6"/>
  <c r="AR53" i="6"/>
  <c r="AR54" i="6"/>
  <c r="AR63" i="6"/>
  <c r="AR67" i="6"/>
  <c r="AR73" i="6"/>
  <c r="AR76" i="6"/>
  <c r="AR79" i="6"/>
  <c r="AR80" i="6"/>
  <c r="AR81" i="6"/>
  <c r="AR83" i="6"/>
  <c r="AR84" i="6"/>
  <c r="AR85" i="6"/>
  <c r="AR86" i="6"/>
  <c r="AR89" i="6"/>
  <c r="AR92" i="6"/>
  <c r="AR95" i="6"/>
  <c r="AR98" i="6"/>
  <c r="AR101" i="6"/>
  <c r="AR107" i="6"/>
  <c r="AR109" i="6"/>
  <c r="AR113" i="6"/>
  <c r="AR114" i="6"/>
  <c r="AR115" i="6"/>
  <c r="AR120" i="6"/>
  <c r="AR121" i="6"/>
  <c r="AR125" i="6"/>
  <c r="AR128" i="6"/>
  <c r="AR129" i="6"/>
  <c r="AR134" i="6"/>
  <c r="AR135" i="6"/>
  <c r="AR137" i="6"/>
  <c r="AR138" i="6"/>
  <c r="AR140" i="6"/>
  <c r="AR141" i="6"/>
  <c r="AR143" i="6"/>
  <c r="AR144" i="6"/>
  <c r="AR146" i="6"/>
  <c r="AR148" i="6"/>
  <c r="AR151" i="6"/>
  <c r="AR152" i="6"/>
  <c r="AR154" i="6"/>
  <c r="AR155" i="6"/>
  <c r="AR162" i="6"/>
  <c r="AR163" i="6"/>
  <c r="AR165" i="6"/>
  <c r="AR166" i="6"/>
  <c r="AR169" i="6"/>
  <c r="AR170" i="6"/>
  <c r="AR178" i="6"/>
  <c r="AR179" i="6"/>
  <c r="AR180" i="6"/>
  <c r="AR181" i="6"/>
  <c r="AR183" i="6"/>
  <c r="AR185" i="6"/>
  <c r="AR187" i="6"/>
  <c r="AR191" i="6"/>
  <c r="AR193" i="6"/>
  <c r="AR195" i="6"/>
  <c r="AR197" i="6"/>
  <c r="AR199" i="6"/>
  <c r="AR203" i="6"/>
  <c r="AR206" i="6"/>
  <c r="AR210" i="6"/>
  <c r="AR217" i="6"/>
  <c r="AR220" i="6"/>
  <c r="AR3" i="6"/>
  <c r="AR4" i="6"/>
  <c r="L2" i="12"/>
  <c r="M2" i="12"/>
  <c r="N2" i="12"/>
  <c r="I2" i="12"/>
  <c r="J2" i="12"/>
  <c r="K2" i="12"/>
  <c r="H2" i="12"/>
  <c r="R4" i="8"/>
  <c r="R5" i="8"/>
  <c r="R6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24" i="8"/>
  <c r="R25" i="8"/>
  <c r="R26" i="8"/>
  <c r="R27" i="8"/>
  <c r="R28" i="8"/>
  <c r="R29" i="8"/>
  <c r="R30" i="8"/>
  <c r="R31" i="8"/>
  <c r="R32" i="8"/>
  <c r="R33" i="8"/>
  <c r="R34" i="8"/>
  <c r="R35" i="8"/>
  <c r="R36" i="8"/>
  <c r="R37" i="8"/>
  <c r="R38" i="8"/>
  <c r="R39" i="8"/>
  <c r="R40" i="8"/>
  <c r="R41" i="8"/>
  <c r="R42" i="8"/>
  <c r="R43" i="8"/>
  <c r="R44" i="8"/>
  <c r="R45" i="8"/>
  <c r="R46" i="8"/>
  <c r="R47" i="8"/>
  <c r="R48" i="8"/>
  <c r="R49" i="8"/>
  <c r="R50" i="8"/>
  <c r="R51" i="8"/>
  <c r="R52" i="8"/>
  <c r="R53" i="8"/>
  <c r="R54" i="8"/>
  <c r="R55" i="8"/>
  <c r="R56" i="8"/>
  <c r="R57" i="8"/>
  <c r="R58" i="8"/>
  <c r="R59" i="8"/>
  <c r="R60" i="8"/>
  <c r="R61" i="8"/>
  <c r="R62" i="8"/>
  <c r="R63" i="8"/>
  <c r="R64" i="8"/>
  <c r="R65" i="8"/>
  <c r="R66" i="8"/>
  <c r="R67" i="8"/>
  <c r="R68" i="8"/>
  <c r="R69" i="8"/>
  <c r="R70" i="8"/>
  <c r="R71" i="8"/>
  <c r="R72" i="8"/>
  <c r="R73" i="8"/>
  <c r="R74" i="8"/>
  <c r="R75" i="8"/>
  <c r="R76" i="8"/>
  <c r="R77" i="8"/>
  <c r="R78" i="8"/>
  <c r="R79" i="8"/>
  <c r="R80" i="8"/>
  <c r="R81" i="8"/>
  <c r="R82" i="8"/>
  <c r="R83" i="8"/>
  <c r="R84" i="8"/>
  <c r="R85" i="8"/>
  <c r="R86" i="8"/>
  <c r="R87" i="8"/>
  <c r="R88" i="8"/>
  <c r="R89" i="8"/>
  <c r="R90" i="8"/>
  <c r="R91" i="8"/>
  <c r="R92" i="8"/>
  <c r="R93" i="8"/>
  <c r="R94" i="8"/>
  <c r="R95" i="8"/>
  <c r="R96" i="8"/>
  <c r="R3" i="8"/>
  <c r="N129" i="6"/>
  <c r="N128" i="6"/>
  <c r="F128" i="6"/>
  <c r="V128" i="6"/>
  <c r="W128" i="6"/>
  <c r="X128" i="6"/>
  <c r="Y128" i="6"/>
  <c r="Z128" i="6"/>
  <c r="AA128" i="6"/>
  <c r="AB128" i="6"/>
  <c r="AC128" i="6"/>
  <c r="AD128" i="6"/>
  <c r="AE128" i="6"/>
  <c r="AF128" i="6"/>
  <c r="AG128" i="6"/>
  <c r="N165" i="6"/>
  <c r="N183" i="6"/>
  <c r="N206" i="6"/>
  <c r="N210" i="6"/>
  <c r="N185" i="6"/>
  <c r="N163" i="6"/>
  <c r="V206" i="6"/>
  <c r="W206" i="6"/>
  <c r="X206" i="6"/>
  <c r="Y206" i="6"/>
  <c r="Z206" i="6"/>
  <c r="AA206" i="6"/>
  <c r="AB206" i="6"/>
  <c r="AC206" i="6"/>
  <c r="AD206" i="6"/>
  <c r="AE206" i="6"/>
  <c r="AF206" i="6"/>
  <c r="AG206" i="6"/>
  <c r="F206" i="6"/>
  <c r="F183" i="6"/>
  <c r="V183" i="6"/>
  <c r="W183" i="6"/>
  <c r="X183" i="6"/>
  <c r="Y183" i="6"/>
  <c r="Z183" i="6"/>
  <c r="AA183" i="6"/>
  <c r="AB183" i="6"/>
  <c r="AC183" i="6"/>
  <c r="AD183" i="6"/>
  <c r="AE183" i="6"/>
  <c r="AF183" i="6"/>
  <c r="AG183" i="6"/>
  <c r="F165" i="6"/>
  <c r="V165" i="6"/>
  <c r="W165" i="6"/>
  <c r="X165" i="6"/>
  <c r="Y165" i="6"/>
  <c r="Z165" i="6"/>
  <c r="AA165" i="6"/>
  <c r="AB165" i="6"/>
  <c r="AC165" i="6"/>
  <c r="AD165" i="6"/>
  <c r="AE165" i="6"/>
  <c r="AF165" i="6"/>
  <c r="AG165" i="6"/>
  <c r="F73" i="6"/>
  <c r="N73" i="6"/>
  <c r="V73" i="6"/>
  <c r="W73" i="6"/>
  <c r="X73" i="6"/>
  <c r="Y73" i="6"/>
  <c r="Z73" i="6"/>
  <c r="AA73" i="6"/>
  <c r="AB73" i="6"/>
  <c r="AC73" i="6"/>
  <c r="AD73" i="6"/>
  <c r="AE73" i="6"/>
  <c r="AF73" i="6"/>
  <c r="AG73" i="6"/>
  <c r="AG220" i="6"/>
  <c r="AF220" i="6"/>
  <c r="AE220" i="6"/>
  <c r="AD220" i="6"/>
  <c r="AC220" i="6"/>
  <c r="AB220" i="6"/>
  <c r="AA220" i="6"/>
  <c r="Z220" i="6"/>
  <c r="Y220" i="6"/>
  <c r="X220" i="6"/>
  <c r="W220" i="6"/>
  <c r="V220" i="6"/>
  <c r="AG217" i="6"/>
  <c r="AF217" i="6"/>
  <c r="AE217" i="6"/>
  <c r="AD217" i="6"/>
  <c r="AC217" i="6"/>
  <c r="AB217" i="6"/>
  <c r="AA217" i="6"/>
  <c r="Z217" i="6"/>
  <c r="Y217" i="6"/>
  <c r="X217" i="6"/>
  <c r="W217" i="6"/>
  <c r="V217" i="6"/>
  <c r="AG210" i="6"/>
  <c r="AF210" i="6"/>
  <c r="AE210" i="6"/>
  <c r="AD210" i="6"/>
  <c r="AC210" i="6"/>
  <c r="AB210" i="6"/>
  <c r="AA210" i="6"/>
  <c r="Z210" i="6"/>
  <c r="Y210" i="6"/>
  <c r="X210" i="6"/>
  <c r="W210" i="6"/>
  <c r="V210" i="6"/>
  <c r="AG203" i="6"/>
  <c r="AF203" i="6"/>
  <c r="AE203" i="6"/>
  <c r="AD203" i="6"/>
  <c r="AC203" i="6"/>
  <c r="AB203" i="6"/>
  <c r="AA203" i="6"/>
  <c r="Z203" i="6"/>
  <c r="Y203" i="6"/>
  <c r="X203" i="6"/>
  <c r="W203" i="6"/>
  <c r="V203" i="6"/>
  <c r="AG199" i="6"/>
  <c r="AF199" i="6"/>
  <c r="AE199" i="6"/>
  <c r="AD199" i="6"/>
  <c r="AC199" i="6"/>
  <c r="AB199" i="6"/>
  <c r="AA199" i="6"/>
  <c r="Z199" i="6"/>
  <c r="Y199" i="6"/>
  <c r="X199" i="6"/>
  <c r="W199" i="6"/>
  <c r="V199" i="6"/>
  <c r="AG197" i="6"/>
  <c r="AF197" i="6"/>
  <c r="AE197" i="6"/>
  <c r="AD197" i="6"/>
  <c r="AC197" i="6"/>
  <c r="AB197" i="6"/>
  <c r="AA197" i="6"/>
  <c r="Z197" i="6"/>
  <c r="Y197" i="6"/>
  <c r="X197" i="6"/>
  <c r="W197" i="6"/>
  <c r="V197" i="6"/>
  <c r="AG195" i="6"/>
  <c r="AF195" i="6"/>
  <c r="AE195" i="6"/>
  <c r="AD195" i="6"/>
  <c r="AC195" i="6"/>
  <c r="AB195" i="6"/>
  <c r="AA195" i="6"/>
  <c r="Z195" i="6"/>
  <c r="Y195" i="6"/>
  <c r="X195" i="6"/>
  <c r="W195" i="6"/>
  <c r="V195" i="6"/>
  <c r="AG193" i="6"/>
  <c r="AF193" i="6"/>
  <c r="AE193" i="6"/>
  <c r="AD193" i="6"/>
  <c r="AC193" i="6"/>
  <c r="AB193" i="6"/>
  <c r="AA193" i="6"/>
  <c r="Z193" i="6"/>
  <c r="Y193" i="6"/>
  <c r="X193" i="6"/>
  <c r="W193" i="6"/>
  <c r="V193" i="6"/>
  <c r="AG191" i="6"/>
  <c r="AF191" i="6"/>
  <c r="AE191" i="6"/>
  <c r="AD191" i="6"/>
  <c r="AC191" i="6"/>
  <c r="AB191" i="6"/>
  <c r="AA191" i="6"/>
  <c r="Z191" i="6"/>
  <c r="Y191" i="6"/>
  <c r="X191" i="6"/>
  <c r="W191" i="6"/>
  <c r="V191" i="6"/>
  <c r="AG187" i="6"/>
  <c r="AF187" i="6"/>
  <c r="AE187" i="6"/>
  <c r="AD187" i="6"/>
  <c r="AC187" i="6"/>
  <c r="AB187" i="6"/>
  <c r="AA187" i="6"/>
  <c r="Z187" i="6"/>
  <c r="Y187" i="6"/>
  <c r="X187" i="6"/>
  <c r="W187" i="6"/>
  <c r="V187" i="6"/>
  <c r="AG185" i="6"/>
  <c r="AF185" i="6"/>
  <c r="AE185" i="6"/>
  <c r="AD185" i="6"/>
  <c r="AC185" i="6"/>
  <c r="AB185" i="6"/>
  <c r="AA185" i="6"/>
  <c r="Z185" i="6"/>
  <c r="Y185" i="6"/>
  <c r="X185" i="6"/>
  <c r="W185" i="6"/>
  <c r="V185" i="6"/>
  <c r="AG181" i="6"/>
  <c r="AF181" i="6"/>
  <c r="AE181" i="6"/>
  <c r="AD181" i="6"/>
  <c r="AC181" i="6"/>
  <c r="AB181" i="6"/>
  <c r="AA181" i="6"/>
  <c r="Z181" i="6"/>
  <c r="Y181" i="6"/>
  <c r="X181" i="6"/>
  <c r="W181" i="6"/>
  <c r="V181" i="6"/>
  <c r="AG180" i="6"/>
  <c r="AF180" i="6"/>
  <c r="AE180" i="6"/>
  <c r="AD180" i="6"/>
  <c r="AC180" i="6"/>
  <c r="AB180" i="6"/>
  <c r="AA180" i="6"/>
  <c r="Z180" i="6"/>
  <c r="Y180" i="6"/>
  <c r="X180" i="6"/>
  <c r="W180" i="6"/>
  <c r="V180" i="6"/>
  <c r="AG179" i="6"/>
  <c r="AF179" i="6"/>
  <c r="AE179" i="6"/>
  <c r="AD179" i="6"/>
  <c r="AC179" i="6"/>
  <c r="AB179" i="6"/>
  <c r="AA179" i="6"/>
  <c r="Z179" i="6"/>
  <c r="Y179" i="6"/>
  <c r="X179" i="6"/>
  <c r="W179" i="6"/>
  <c r="V179" i="6"/>
  <c r="AG178" i="6"/>
  <c r="AF178" i="6"/>
  <c r="AE178" i="6"/>
  <c r="AD178" i="6"/>
  <c r="AC178" i="6"/>
  <c r="AB178" i="6"/>
  <c r="AA178" i="6"/>
  <c r="Z178" i="6"/>
  <c r="Y178" i="6"/>
  <c r="X178" i="6"/>
  <c r="W178" i="6"/>
  <c r="V178" i="6"/>
  <c r="AG170" i="6"/>
  <c r="AF170" i="6"/>
  <c r="AE170" i="6"/>
  <c r="AD170" i="6"/>
  <c r="AC170" i="6"/>
  <c r="AB170" i="6"/>
  <c r="AA170" i="6"/>
  <c r="Z170" i="6"/>
  <c r="Y170" i="6"/>
  <c r="X170" i="6"/>
  <c r="W170" i="6"/>
  <c r="V170" i="6"/>
  <c r="AG169" i="6"/>
  <c r="AF169" i="6"/>
  <c r="AE169" i="6"/>
  <c r="AD169" i="6"/>
  <c r="AC169" i="6"/>
  <c r="AB169" i="6"/>
  <c r="AA169" i="6"/>
  <c r="Z169" i="6"/>
  <c r="Y169" i="6"/>
  <c r="X169" i="6"/>
  <c r="W169" i="6"/>
  <c r="V169" i="6"/>
  <c r="AG166" i="6"/>
  <c r="AF166" i="6"/>
  <c r="AE166" i="6"/>
  <c r="AD166" i="6"/>
  <c r="AC166" i="6"/>
  <c r="AB166" i="6"/>
  <c r="AA166" i="6"/>
  <c r="Z166" i="6"/>
  <c r="Y166" i="6"/>
  <c r="X166" i="6"/>
  <c r="W166" i="6"/>
  <c r="V166" i="6"/>
  <c r="AG163" i="6"/>
  <c r="AF163" i="6"/>
  <c r="AE163" i="6"/>
  <c r="AD163" i="6"/>
  <c r="AC163" i="6"/>
  <c r="AB163" i="6"/>
  <c r="AA163" i="6"/>
  <c r="Z163" i="6"/>
  <c r="Y163" i="6"/>
  <c r="X163" i="6"/>
  <c r="W163" i="6"/>
  <c r="V163" i="6"/>
  <c r="AG162" i="6"/>
  <c r="AF162" i="6"/>
  <c r="AE162" i="6"/>
  <c r="AD162" i="6"/>
  <c r="AC162" i="6"/>
  <c r="AB162" i="6"/>
  <c r="AA162" i="6"/>
  <c r="Z162" i="6"/>
  <c r="Y162" i="6"/>
  <c r="X162" i="6"/>
  <c r="W162" i="6"/>
  <c r="V162" i="6"/>
  <c r="AG155" i="6"/>
  <c r="AF155" i="6"/>
  <c r="AE155" i="6"/>
  <c r="AD155" i="6"/>
  <c r="AC155" i="6"/>
  <c r="AB155" i="6"/>
  <c r="AA155" i="6"/>
  <c r="Z155" i="6"/>
  <c r="Y155" i="6"/>
  <c r="X155" i="6"/>
  <c r="W155" i="6"/>
  <c r="V155" i="6"/>
  <c r="AG154" i="6"/>
  <c r="AF154" i="6"/>
  <c r="AE154" i="6"/>
  <c r="AD154" i="6"/>
  <c r="AC154" i="6"/>
  <c r="AB154" i="6"/>
  <c r="AA154" i="6"/>
  <c r="Z154" i="6"/>
  <c r="Y154" i="6"/>
  <c r="X154" i="6"/>
  <c r="W154" i="6"/>
  <c r="V154" i="6"/>
  <c r="AG152" i="6"/>
  <c r="AF152" i="6"/>
  <c r="AE152" i="6"/>
  <c r="AD152" i="6"/>
  <c r="AC152" i="6"/>
  <c r="AB152" i="6"/>
  <c r="AA152" i="6"/>
  <c r="Z152" i="6"/>
  <c r="Y152" i="6"/>
  <c r="X152" i="6"/>
  <c r="W152" i="6"/>
  <c r="V152" i="6"/>
  <c r="AG148" i="6"/>
  <c r="AF148" i="6"/>
  <c r="AE148" i="6"/>
  <c r="AD148" i="6"/>
  <c r="AC148" i="6"/>
  <c r="AB148" i="6"/>
  <c r="AA148" i="6"/>
  <c r="Z148" i="6"/>
  <c r="Y148" i="6"/>
  <c r="X148" i="6"/>
  <c r="W148" i="6"/>
  <c r="V148" i="6"/>
  <c r="AG146" i="6"/>
  <c r="AF146" i="6"/>
  <c r="AE146" i="6"/>
  <c r="AD146" i="6"/>
  <c r="AC146" i="6"/>
  <c r="AB146" i="6"/>
  <c r="AA146" i="6"/>
  <c r="Z146" i="6"/>
  <c r="Y146" i="6"/>
  <c r="X146" i="6"/>
  <c r="W146" i="6"/>
  <c r="V146" i="6"/>
  <c r="AG144" i="6"/>
  <c r="AF144" i="6"/>
  <c r="AE144" i="6"/>
  <c r="AD144" i="6"/>
  <c r="AC144" i="6"/>
  <c r="AB144" i="6"/>
  <c r="AA144" i="6"/>
  <c r="Z144" i="6"/>
  <c r="Y144" i="6"/>
  <c r="X144" i="6"/>
  <c r="W144" i="6"/>
  <c r="V144" i="6"/>
  <c r="AG143" i="6"/>
  <c r="AF143" i="6"/>
  <c r="AE143" i="6"/>
  <c r="AD143" i="6"/>
  <c r="AC143" i="6"/>
  <c r="AB143" i="6"/>
  <c r="AA143" i="6"/>
  <c r="Z143" i="6"/>
  <c r="Y143" i="6"/>
  <c r="X143" i="6"/>
  <c r="W143" i="6"/>
  <c r="V143" i="6"/>
  <c r="AG141" i="6"/>
  <c r="AF141" i="6"/>
  <c r="AE141" i="6"/>
  <c r="AD141" i="6"/>
  <c r="AC141" i="6"/>
  <c r="AB141" i="6"/>
  <c r="AA141" i="6"/>
  <c r="Z141" i="6"/>
  <c r="Y141" i="6"/>
  <c r="X141" i="6"/>
  <c r="W141" i="6"/>
  <c r="V141" i="6"/>
  <c r="AG140" i="6"/>
  <c r="AF140" i="6"/>
  <c r="AE140" i="6"/>
  <c r="AD140" i="6"/>
  <c r="AC140" i="6"/>
  <c r="AB140" i="6"/>
  <c r="AA140" i="6"/>
  <c r="Z140" i="6"/>
  <c r="Y140" i="6"/>
  <c r="X140" i="6"/>
  <c r="W140" i="6"/>
  <c r="V140" i="6"/>
  <c r="AG138" i="6"/>
  <c r="AF138" i="6"/>
  <c r="AE138" i="6"/>
  <c r="AD138" i="6"/>
  <c r="AC138" i="6"/>
  <c r="AB138" i="6"/>
  <c r="AA138" i="6"/>
  <c r="Z138" i="6"/>
  <c r="Y138" i="6"/>
  <c r="X138" i="6"/>
  <c r="W138" i="6"/>
  <c r="V138" i="6"/>
  <c r="AG137" i="6"/>
  <c r="AF137" i="6"/>
  <c r="AE137" i="6"/>
  <c r="AD137" i="6"/>
  <c r="AC137" i="6"/>
  <c r="AB137" i="6"/>
  <c r="AA137" i="6"/>
  <c r="Z137" i="6"/>
  <c r="Y137" i="6"/>
  <c r="X137" i="6"/>
  <c r="W137" i="6"/>
  <c r="V137" i="6"/>
  <c r="AG135" i="6"/>
  <c r="AF135" i="6"/>
  <c r="AE135" i="6"/>
  <c r="AD135" i="6"/>
  <c r="AC135" i="6"/>
  <c r="AB135" i="6"/>
  <c r="AA135" i="6"/>
  <c r="Z135" i="6"/>
  <c r="Y135" i="6"/>
  <c r="X135" i="6"/>
  <c r="W135" i="6"/>
  <c r="V135" i="6"/>
  <c r="AG134" i="6"/>
  <c r="AF134" i="6"/>
  <c r="AE134" i="6"/>
  <c r="AD134" i="6"/>
  <c r="AC134" i="6"/>
  <c r="AB134" i="6"/>
  <c r="AA134" i="6"/>
  <c r="Z134" i="6"/>
  <c r="Y134" i="6"/>
  <c r="X134" i="6"/>
  <c r="W134" i="6"/>
  <c r="V134" i="6"/>
  <c r="AG129" i="6"/>
  <c r="AF129" i="6"/>
  <c r="AE129" i="6"/>
  <c r="AD129" i="6"/>
  <c r="AC129" i="6"/>
  <c r="AB129" i="6"/>
  <c r="AA129" i="6"/>
  <c r="Z129" i="6"/>
  <c r="Y129" i="6"/>
  <c r="X129" i="6"/>
  <c r="W129" i="6"/>
  <c r="V129" i="6"/>
  <c r="AG125" i="6"/>
  <c r="AF125" i="6"/>
  <c r="AE125" i="6"/>
  <c r="AD125" i="6"/>
  <c r="AC125" i="6"/>
  <c r="AB125" i="6"/>
  <c r="AA125" i="6"/>
  <c r="Z125" i="6"/>
  <c r="Y125" i="6"/>
  <c r="X125" i="6"/>
  <c r="W125" i="6"/>
  <c r="V125" i="6"/>
  <c r="AG121" i="6"/>
  <c r="AF121" i="6"/>
  <c r="AE121" i="6"/>
  <c r="AD121" i="6"/>
  <c r="AC121" i="6"/>
  <c r="AB121" i="6"/>
  <c r="AA121" i="6"/>
  <c r="Z121" i="6"/>
  <c r="Y121" i="6"/>
  <c r="X121" i="6"/>
  <c r="W121" i="6"/>
  <c r="V121" i="6"/>
  <c r="AG120" i="6"/>
  <c r="AF120" i="6"/>
  <c r="AE120" i="6"/>
  <c r="AD120" i="6"/>
  <c r="AC120" i="6"/>
  <c r="AB120" i="6"/>
  <c r="AA120" i="6"/>
  <c r="Z120" i="6"/>
  <c r="Y120" i="6"/>
  <c r="X120" i="6"/>
  <c r="W120" i="6"/>
  <c r="V120" i="6"/>
  <c r="AG115" i="6"/>
  <c r="AF115" i="6"/>
  <c r="AE115" i="6"/>
  <c r="AD115" i="6"/>
  <c r="AC115" i="6"/>
  <c r="AB115" i="6"/>
  <c r="AA115" i="6"/>
  <c r="Z115" i="6"/>
  <c r="Y115" i="6"/>
  <c r="X115" i="6"/>
  <c r="W115" i="6"/>
  <c r="V115" i="6"/>
  <c r="AG114" i="6"/>
  <c r="AF114" i="6"/>
  <c r="AE114" i="6"/>
  <c r="AD114" i="6"/>
  <c r="AC114" i="6"/>
  <c r="AB114" i="6"/>
  <c r="AA114" i="6"/>
  <c r="Z114" i="6"/>
  <c r="Y114" i="6"/>
  <c r="X114" i="6"/>
  <c r="W114" i="6"/>
  <c r="V114" i="6"/>
  <c r="AG113" i="6"/>
  <c r="AF113" i="6"/>
  <c r="AE113" i="6"/>
  <c r="AD113" i="6"/>
  <c r="AC113" i="6"/>
  <c r="AB113" i="6"/>
  <c r="AA113" i="6"/>
  <c r="Z113" i="6"/>
  <c r="Y113" i="6"/>
  <c r="X113" i="6"/>
  <c r="W113" i="6"/>
  <c r="V113" i="6"/>
  <c r="AG109" i="6"/>
  <c r="AF109" i="6"/>
  <c r="AE109" i="6"/>
  <c r="AD109" i="6"/>
  <c r="AC109" i="6"/>
  <c r="AB109" i="6"/>
  <c r="AA109" i="6"/>
  <c r="Z109" i="6"/>
  <c r="Y109" i="6"/>
  <c r="X109" i="6"/>
  <c r="W109" i="6"/>
  <c r="V109" i="6"/>
  <c r="AG107" i="6"/>
  <c r="AF107" i="6"/>
  <c r="AE107" i="6"/>
  <c r="AD107" i="6"/>
  <c r="AC107" i="6"/>
  <c r="AB107" i="6"/>
  <c r="AA107" i="6"/>
  <c r="Z107" i="6"/>
  <c r="Y107" i="6"/>
  <c r="X107" i="6"/>
  <c r="W107" i="6"/>
  <c r="V107" i="6"/>
  <c r="AG105" i="6"/>
  <c r="AF105" i="6"/>
  <c r="AE105" i="6"/>
  <c r="AD105" i="6"/>
  <c r="AC105" i="6"/>
  <c r="AB105" i="6"/>
  <c r="AA105" i="6"/>
  <c r="Z105" i="6"/>
  <c r="Y105" i="6"/>
  <c r="X105" i="6"/>
  <c r="W105" i="6"/>
  <c r="V105" i="6"/>
  <c r="AG101" i="6"/>
  <c r="AF101" i="6"/>
  <c r="AE101" i="6"/>
  <c r="AD101" i="6"/>
  <c r="AC101" i="6"/>
  <c r="AB101" i="6"/>
  <c r="AA101" i="6"/>
  <c r="Z101" i="6"/>
  <c r="Y101" i="6"/>
  <c r="X101" i="6"/>
  <c r="W101" i="6"/>
  <c r="V101" i="6"/>
  <c r="AG98" i="6"/>
  <c r="AF98" i="6"/>
  <c r="AE98" i="6"/>
  <c r="AD98" i="6"/>
  <c r="AC98" i="6"/>
  <c r="AB98" i="6"/>
  <c r="AA98" i="6"/>
  <c r="Z98" i="6"/>
  <c r="Y98" i="6"/>
  <c r="X98" i="6"/>
  <c r="W98" i="6"/>
  <c r="V98" i="6"/>
  <c r="AG95" i="6"/>
  <c r="AF95" i="6"/>
  <c r="AE95" i="6"/>
  <c r="AD95" i="6"/>
  <c r="AC95" i="6"/>
  <c r="AB95" i="6"/>
  <c r="AA95" i="6"/>
  <c r="Z95" i="6"/>
  <c r="Y95" i="6"/>
  <c r="X95" i="6"/>
  <c r="W95" i="6"/>
  <c r="V95" i="6"/>
  <c r="AG92" i="6"/>
  <c r="AF92" i="6"/>
  <c r="AE92" i="6"/>
  <c r="AD92" i="6"/>
  <c r="AC92" i="6"/>
  <c r="AB92" i="6"/>
  <c r="AA92" i="6"/>
  <c r="Z92" i="6"/>
  <c r="Y92" i="6"/>
  <c r="X92" i="6"/>
  <c r="W92" i="6"/>
  <c r="V92" i="6"/>
  <c r="AG89" i="6"/>
  <c r="AF89" i="6"/>
  <c r="AE89" i="6"/>
  <c r="AD89" i="6"/>
  <c r="AC89" i="6"/>
  <c r="AB89" i="6"/>
  <c r="AA89" i="6"/>
  <c r="Z89" i="6"/>
  <c r="Y89" i="6"/>
  <c r="X89" i="6"/>
  <c r="W89" i="6"/>
  <c r="V89" i="6"/>
  <c r="AG86" i="6"/>
  <c r="AF86" i="6"/>
  <c r="AE86" i="6"/>
  <c r="AD86" i="6"/>
  <c r="AC86" i="6"/>
  <c r="AB86" i="6"/>
  <c r="AA86" i="6"/>
  <c r="Z86" i="6"/>
  <c r="Y86" i="6"/>
  <c r="X86" i="6"/>
  <c r="W86" i="6"/>
  <c r="V86" i="6"/>
  <c r="AG85" i="6"/>
  <c r="AF85" i="6"/>
  <c r="AE85" i="6"/>
  <c r="AD85" i="6"/>
  <c r="AC85" i="6"/>
  <c r="AB85" i="6"/>
  <c r="AA85" i="6"/>
  <c r="Z85" i="6"/>
  <c r="Y85" i="6"/>
  <c r="X85" i="6"/>
  <c r="W85" i="6"/>
  <c r="V85" i="6"/>
  <c r="AG84" i="6"/>
  <c r="AF84" i="6"/>
  <c r="AE84" i="6"/>
  <c r="AD84" i="6"/>
  <c r="AC84" i="6"/>
  <c r="AB84" i="6"/>
  <c r="AA84" i="6"/>
  <c r="Z84" i="6"/>
  <c r="Y84" i="6"/>
  <c r="X84" i="6"/>
  <c r="W84" i="6"/>
  <c r="V84" i="6"/>
  <c r="AG83" i="6"/>
  <c r="AF83" i="6"/>
  <c r="AE83" i="6"/>
  <c r="AD83" i="6"/>
  <c r="AC83" i="6"/>
  <c r="AB83" i="6"/>
  <c r="AA83" i="6"/>
  <c r="Z83" i="6"/>
  <c r="Y83" i="6"/>
  <c r="X83" i="6"/>
  <c r="W83" i="6"/>
  <c r="V83" i="6"/>
  <c r="AG81" i="6"/>
  <c r="AF81" i="6"/>
  <c r="AE81" i="6"/>
  <c r="AD81" i="6"/>
  <c r="AC81" i="6"/>
  <c r="AB81" i="6"/>
  <c r="AA81" i="6"/>
  <c r="Z81" i="6"/>
  <c r="Y81" i="6"/>
  <c r="X81" i="6"/>
  <c r="W81" i="6"/>
  <c r="V81" i="6"/>
  <c r="AG80" i="6"/>
  <c r="AF80" i="6"/>
  <c r="AE80" i="6"/>
  <c r="AD80" i="6"/>
  <c r="AC80" i="6"/>
  <c r="AB80" i="6"/>
  <c r="AA80" i="6"/>
  <c r="Z80" i="6"/>
  <c r="Y80" i="6"/>
  <c r="X80" i="6"/>
  <c r="W80" i="6"/>
  <c r="V80" i="6"/>
  <c r="AG79" i="6"/>
  <c r="AF79" i="6"/>
  <c r="AE79" i="6"/>
  <c r="AD79" i="6"/>
  <c r="AC79" i="6"/>
  <c r="AB79" i="6"/>
  <c r="AA79" i="6"/>
  <c r="Z79" i="6"/>
  <c r="Y79" i="6"/>
  <c r="X79" i="6"/>
  <c r="W79" i="6"/>
  <c r="V79" i="6"/>
  <c r="AG76" i="6"/>
  <c r="AF76" i="6"/>
  <c r="AE76" i="6"/>
  <c r="AD76" i="6"/>
  <c r="AC76" i="6"/>
  <c r="AB76" i="6"/>
  <c r="AA76" i="6"/>
  <c r="Z76" i="6"/>
  <c r="Y76" i="6"/>
  <c r="X76" i="6"/>
  <c r="W76" i="6"/>
  <c r="V76" i="6"/>
  <c r="AG67" i="6"/>
  <c r="AF67" i="6"/>
  <c r="AE67" i="6"/>
  <c r="AD67" i="6"/>
  <c r="AC67" i="6"/>
  <c r="AB67" i="6"/>
  <c r="AA67" i="6"/>
  <c r="Z67" i="6"/>
  <c r="Y67" i="6"/>
  <c r="X67" i="6"/>
  <c r="W67" i="6"/>
  <c r="AG63" i="6"/>
  <c r="AF63" i="6"/>
  <c r="AE63" i="6"/>
  <c r="AD63" i="6"/>
  <c r="AC63" i="6"/>
  <c r="AB63" i="6"/>
  <c r="AA63" i="6"/>
  <c r="Z63" i="6"/>
  <c r="Y63" i="6"/>
  <c r="X63" i="6"/>
  <c r="W63" i="6"/>
  <c r="V63" i="6"/>
  <c r="AG54" i="6"/>
  <c r="AF54" i="6"/>
  <c r="AE54" i="6"/>
  <c r="AD54" i="6"/>
  <c r="AC54" i="6"/>
  <c r="AB54" i="6"/>
  <c r="AA54" i="6"/>
  <c r="Z54" i="6"/>
  <c r="Y54" i="6"/>
  <c r="X54" i="6"/>
  <c r="W54" i="6"/>
  <c r="V54" i="6"/>
  <c r="AG53" i="6"/>
  <c r="AF53" i="6"/>
  <c r="AE53" i="6"/>
  <c r="AD53" i="6"/>
  <c r="AC53" i="6"/>
  <c r="AB53" i="6"/>
  <c r="AA53" i="6"/>
  <c r="Z53" i="6"/>
  <c r="Y53" i="6"/>
  <c r="X53" i="6"/>
  <c r="W53" i="6"/>
  <c r="V53" i="6"/>
  <c r="AG51" i="6"/>
  <c r="AF51" i="6"/>
  <c r="AE51" i="6"/>
  <c r="AD51" i="6"/>
  <c r="AC51" i="6"/>
  <c r="AB51" i="6"/>
  <c r="AA51" i="6"/>
  <c r="Z51" i="6"/>
  <c r="Y51" i="6"/>
  <c r="X51" i="6"/>
  <c r="W51" i="6"/>
  <c r="V51" i="6"/>
  <c r="AG50" i="6"/>
  <c r="AF50" i="6"/>
  <c r="AE50" i="6"/>
  <c r="AD50" i="6"/>
  <c r="AC50" i="6"/>
  <c r="AB50" i="6"/>
  <c r="AA50" i="6"/>
  <c r="Z50" i="6"/>
  <c r="Y50" i="6"/>
  <c r="X50" i="6"/>
  <c r="W50" i="6"/>
  <c r="V50" i="6"/>
  <c r="AG49" i="6"/>
  <c r="AF49" i="6"/>
  <c r="AE49" i="6"/>
  <c r="AD49" i="6"/>
  <c r="AC49" i="6"/>
  <c r="AB49" i="6"/>
  <c r="AA49" i="6"/>
  <c r="Z49" i="6"/>
  <c r="Y49" i="6"/>
  <c r="X49" i="6"/>
  <c r="W49" i="6"/>
  <c r="V49" i="6"/>
  <c r="AG47" i="6"/>
  <c r="AF47" i="6"/>
  <c r="AE47" i="6"/>
  <c r="AD47" i="6"/>
  <c r="AC47" i="6"/>
  <c r="AB47" i="6"/>
  <c r="AA47" i="6"/>
  <c r="Z47" i="6"/>
  <c r="Y47" i="6"/>
  <c r="X47" i="6"/>
  <c r="W47" i="6"/>
  <c r="V47" i="6"/>
  <c r="AG44" i="6"/>
  <c r="AF44" i="6"/>
  <c r="AE44" i="6"/>
  <c r="AD44" i="6"/>
  <c r="AC44" i="6"/>
  <c r="AB44" i="6"/>
  <c r="AA44" i="6"/>
  <c r="Z44" i="6"/>
  <c r="Y44" i="6"/>
  <c r="X44" i="6"/>
  <c r="W44" i="6"/>
  <c r="V44" i="6"/>
  <c r="AG43" i="6"/>
  <c r="AF43" i="6"/>
  <c r="AE43" i="6"/>
  <c r="AD43" i="6"/>
  <c r="AC43" i="6"/>
  <c r="AB43" i="6"/>
  <c r="AA43" i="6"/>
  <c r="Z43" i="6"/>
  <c r="Y43" i="6"/>
  <c r="X43" i="6"/>
  <c r="W43" i="6"/>
  <c r="V43" i="6"/>
  <c r="AG42" i="6"/>
  <c r="AF42" i="6"/>
  <c r="AE42" i="6"/>
  <c r="AD42" i="6"/>
  <c r="AC42" i="6"/>
  <c r="AB42" i="6"/>
  <c r="AA42" i="6"/>
  <c r="Z42" i="6"/>
  <c r="Y42" i="6"/>
  <c r="X42" i="6"/>
  <c r="W42" i="6"/>
  <c r="V42" i="6"/>
  <c r="AG41" i="6"/>
  <c r="AF41" i="6"/>
  <c r="AE41" i="6"/>
  <c r="AD41" i="6"/>
  <c r="AC41" i="6"/>
  <c r="AB41" i="6"/>
  <c r="AA41" i="6"/>
  <c r="Z41" i="6"/>
  <c r="Y41" i="6"/>
  <c r="X41" i="6"/>
  <c r="W41" i="6"/>
  <c r="V41" i="6"/>
  <c r="AG40" i="6"/>
  <c r="AF40" i="6"/>
  <c r="AE40" i="6"/>
  <c r="AD40" i="6"/>
  <c r="AC40" i="6"/>
  <c r="AB40" i="6"/>
  <c r="AA40" i="6"/>
  <c r="Z40" i="6"/>
  <c r="Y40" i="6"/>
  <c r="X40" i="6"/>
  <c r="W40" i="6"/>
  <c r="V40" i="6"/>
  <c r="AG38" i="6"/>
  <c r="AF38" i="6"/>
  <c r="AE38" i="6"/>
  <c r="AD38" i="6"/>
  <c r="AC38" i="6"/>
  <c r="AB38" i="6"/>
  <c r="AA38" i="6"/>
  <c r="Z38" i="6"/>
  <c r="Y38" i="6"/>
  <c r="X38" i="6"/>
  <c r="W38" i="6"/>
  <c r="V38" i="6"/>
  <c r="AG37" i="6"/>
  <c r="AF37" i="6"/>
  <c r="AE37" i="6"/>
  <c r="AD37" i="6"/>
  <c r="AC37" i="6"/>
  <c r="AB37" i="6"/>
  <c r="AA37" i="6"/>
  <c r="Z37" i="6"/>
  <c r="Y37" i="6"/>
  <c r="X37" i="6"/>
  <c r="W37" i="6"/>
  <c r="V37" i="6"/>
  <c r="AG31" i="6"/>
  <c r="AF31" i="6"/>
  <c r="AE31" i="6"/>
  <c r="AD31" i="6"/>
  <c r="AC31" i="6"/>
  <c r="AB31" i="6"/>
  <c r="AA31" i="6"/>
  <c r="Z31" i="6"/>
  <c r="Y31" i="6"/>
  <c r="X31" i="6"/>
  <c r="W31" i="6"/>
  <c r="V31" i="6"/>
  <c r="AG29" i="6"/>
  <c r="AF29" i="6"/>
  <c r="AE29" i="6"/>
  <c r="AD29" i="6"/>
  <c r="AC29" i="6"/>
  <c r="AB29" i="6"/>
  <c r="AA29" i="6"/>
  <c r="Z29" i="6"/>
  <c r="Y29" i="6"/>
  <c r="X29" i="6"/>
  <c r="W29" i="6"/>
  <c r="V29" i="6"/>
  <c r="AG28" i="6"/>
  <c r="AF28" i="6"/>
  <c r="AE28" i="6"/>
  <c r="AD28" i="6"/>
  <c r="AC28" i="6"/>
  <c r="AB28" i="6"/>
  <c r="AA28" i="6"/>
  <c r="Z28" i="6"/>
  <c r="Y28" i="6"/>
  <c r="X28" i="6"/>
  <c r="W28" i="6"/>
  <c r="V28" i="6"/>
  <c r="AG27" i="6"/>
  <c r="AF27" i="6"/>
  <c r="AE27" i="6"/>
  <c r="AD27" i="6"/>
  <c r="AC27" i="6"/>
  <c r="AB27" i="6"/>
  <c r="AA27" i="6"/>
  <c r="Z27" i="6"/>
  <c r="Y27" i="6"/>
  <c r="X27" i="6"/>
  <c r="W27" i="6"/>
  <c r="V27" i="6"/>
  <c r="AG24" i="6"/>
  <c r="AF24" i="6"/>
  <c r="AE24" i="6"/>
  <c r="AD24" i="6"/>
  <c r="AC24" i="6"/>
  <c r="AB24" i="6"/>
  <c r="AA24" i="6"/>
  <c r="Z24" i="6"/>
  <c r="Y24" i="6"/>
  <c r="X24" i="6"/>
  <c r="W24" i="6"/>
  <c r="V24" i="6"/>
  <c r="AG21" i="6"/>
  <c r="AF21" i="6"/>
  <c r="AE21" i="6"/>
  <c r="AD21" i="6"/>
  <c r="AC21" i="6"/>
  <c r="AB21" i="6"/>
  <c r="AA21" i="6"/>
  <c r="Z21" i="6"/>
  <c r="Y21" i="6"/>
  <c r="X21" i="6"/>
  <c r="W21" i="6"/>
  <c r="V21" i="6"/>
  <c r="AG20" i="6"/>
  <c r="AF20" i="6"/>
  <c r="AE20" i="6"/>
  <c r="AD20" i="6"/>
  <c r="AC20" i="6"/>
  <c r="AB20" i="6"/>
  <c r="AA20" i="6"/>
  <c r="Z20" i="6"/>
  <c r="Y20" i="6"/>
  <c r="X20" i="6"/>
  <c r="W20" i="6"/>
  <c r="V20" i="6"/>
  <c r="AG18" i="6"/>
  <c r="AF18" i="6"/>
  <c r="AE18" i="6"/>
  <c r="AD18" i="6"/>
  <c r="AC18" i="6"/>
  <c r="AB18" i="6"/>
  <c r="AA18" i="6"/>
  <c r="Z18" i="6"/>
  <c r="Y18" i="6"/>
  <c r="X18" i="6"/>
  <c r="W18" i="6"/>
  <c r="V18" i="6"/>
  <c r="AG16" i="6"/>
  <c r="AF16" i="6"/>
  <c r="AE16" i="6"/>
  <c r="AD16" i="6"/>
  <c r="AC16" i="6"/>
  <c r="AB16" i="6"/>
  <c r="AA16" i="6"/>
  <c r="Z16" i="6"/>
  <c r="Y16" i="6"/>
  <c r="X16" i="6"/>
  <c r="W16" i="6"/>
  <c r="V16" i="6"/>
  <c r="AG11" i="6"/>
  <c r="AF11" i="6"/>
  <c r="AE11" i="6"/>
  <c r="AD11" i="6"/>
  <c r="AC11" i="6"/>
  <c r="AB11" i="6"/>
  <c r="AA11" i="6"/>
  <c r="Z11" i="6"/>
  <c r="Y11" i="6"/>
  <c r="X11" i="6"/>
  <c r="W11" i="6"/>
  <c r="V11" i="6"/>
  <c r="AG10" i="6"/>
  <c r="AF10" i="6"/>
  <c r="AE10" i="6"/>
  <c r="AD10" i="6"/>
  <c r="AC10" i="6"/>
  <c r="AB10" i="6"/>
  <c r="AA10" i="6"/>
  <c r="Z10" i="6"/>
  <c r="Y10" i="6"/>
  <c r="X10" i="6"/>
  <c r="W10" i="6"/>
  <c r="V10" i="6"/>
  <c r="AG9" i="6"/>
  <c r="AF9" i="6"/>
  <c r="AE9" i="6"/>
  <c r="AD9" i="6"/>
  <c r="AC9" i="6"/>
  <c r="AB9" i="6"/>
  <c r="AA9" i="6"/>
  <c r="Z9" i="6"/>
  <c r="Y9" i="6"/>
  <c r="X9" i="6"/>
  <c r="W9" i="6"/>
  <c r="V9" i="6"/>
  <c r="AG7" i="6"/>
  <c r="AF7" i="6"/>
  <c r="AE7" i="6"/>
  <c r="AD7" i="6"/>
  <c r="AC7" i="6"/>
  <c r="AB7" i="6"/>
  <c r="AA7" i="6"/>
  <c r="Z7" i="6"/>
  <c r="Y7" i="6"/>
  <c r="X7" i="6"/>
  <c r="W7" i="6"/>
  <c r="V7" i="6"/>
  <c r="AG6" i="6"/>
  <c r="AF6" i="6"/>
  <c r="AE6" i="6"/>
  <c r="AD6" i="6"/>
  <c r="AC6" i="6"/>
  <c r="AB6" i="6"/>
  <c r="AA6" i="6"/>
  <c r="Z6" i="6"/>
  <c r="Y6" i="6"/>
  <c r="X6" i="6"/>
  <c r="W6" i="6"/>
  <c r="V6" i="6"/>
  <c r="AG5" i="6"/>
  <c r="AF5" i="6"/>
  <c r="AE5" i="6"/>
  <c r="AD5" i="6"/>
  <c r="AC5" i="6"/>
  <c r="AB5" i="6"/>
  <c r="AA5" i="6"/>
  <c r="Z5" i="6"/>
  <c r="Y5" i="6"/>
  <c r="X5" i="6"/>
  <c r="W5" i="6"/>
  <c r="V5" i="6"/>
  <c r="AG4" i="6"/>
  <c r="AF4" i="6"/>
  <c r="AE4" i="6"/>
  <c r="AD4" i="6"/>
  <c r="AC4" i="6"/>
  <c r="AB4" i="6"/>
  <c r="AA4" i="6"/>
  <c r="Z4" i="6"/>
  <c r="Y4" i="6"/>
  <c r="X4" i="6"/>
  <c r="W4" i="6"/>
  <c r="V4" i="6"/>
  <c r="W3" i="6"/>
  <c r="X3" i="6"/>
  <c r="Y3" i="6"/>
  <c r="Z3" i="6"/>
  <c r="AA3" i="6"/>
  <c r="AB3" i="6"/>
  <c r="AC3" i="6"/>
  <c r="AD3" i="6"/>
  <c r="AE3" i="6"/>
  <c r="AF3" i="6"/>
  <c r="AG3" i="6"/>
  <c r="V3" i="6"/>
  <c r="N7" i="6"/>
  <c r="F4" i="6"/>
  <c r="F5" i="6"/>
  <c r="F6" i="6"/>
  <c r="F7" i="6"/>
  <c r="F9" i="6"/>
  <c r="F10" i="6"/>
  <c r="F11" i="6"/>
  <c r="F16" i="6"/>
  <c r="F18" i="6"/>
  <c r="F20" i="6"/>
  <c r="F21" i="6"/>
  <c r="F24" i="6"/>
  <c r="F27" i="6"/>
  <c r="F28" i="6"/>
  <c r="F29" i="6"/>
  <c r="F31" i="6"/>
  <c r="F37" i="6"/>
  <c r="F38" i="6"/>
  <c r="F40" i="6"/>
  <c r="F41" i="6"/>
  <c r="F42" i="6"/>
  <c r="F43" i="6"/>
  <c r="F44" i="6"/>
  <c r="F47" i="6"/>
  <c r="F49" i="6"/>
  <c r="F50" i="6"/>
  <c r="F51" i="6"/>
  <c r="F53" i="6"/>
  <c r="F54" i="6"/>
  <c r="F63" i="6"/>
  <c r="F76" i="6"/>
  <c r="F79" i="6"/>
  <c r="F80" i="6"/>
  <c r="F81" i="6"/>
  <c r="F83" i="6"/>
  <c r="F84" i="6"/>
  <c r="F85" i="6"/>
  <c r="F86" i="6"/>
  <c r="F89" i="6"/>
  <c r="F92" i="6"/>
  <c r="F95" i="6"/>
  <c r="F98" i="6"/>
  <c r="F101" i="6"/>
  <c r="F105" i="6"/>
  <c r="F107" i="6"/>
  <c r="F109" i="6"/>
  <c r="F113" i="6"/>
  <c r="F114" i="6"/>
  <c r="F115" i="6"/>
  <c r="F120" i="6"/>
  <c r="F121" i="6"/>
  <c r="F125" i="6"/>
  <c r="F129" i="6"/>
  <c r="F134" i="6"/>
  <c r="F135" i="6"/>
  <c r="F137" i="6"/>
  <c r="F138" i="6"/>
  <c r="F140" i="6"/>
  <c r="F141" i="6"/>
  <c r="F143" i="6"/>
  <c r="F144" i="6"/>
  <c r="F146" i="6"/>
  <c r="F148" i="6"/>
  <c r="F151" i="6"/>
  <c r="F152" i="6"/>
  <c r="F154" i="6"/>
  <c r="F155" i="6"/>
  <c r="F162" i="6"/>
  <c r="F163" i="6"/>
  <c r="F166" i="6"/>
  <c r="F169" i="6"/>
  <c r="F170" i="6"/>
  <c r="F178" i="6"/>
  <c r="F179" i="6"/>
  <c r="F180" i="6"/>
  <c r="F181" i="6"/>
  <c r="F185" i="6"/>
  <c r="F187" i="6"/>
  <c r="F191" i="6"/>
  <c r="F193" i="6"/>
  <c r="F195" i="6"/>
  <c r="F197" i="6"/>
  <c r="F199" i="6"/>
  <c r="F203" i="6"/>
  <c r="F210" i="6"/>
  <c r="F217" i="6"/>
  <c r="F220" i="6"/>
  <c r="F3" i="6"/>
  <c r="N4" i="6"/>
  <c r="N5" i="6"/>
  <c r="N6" i="6"/>
  <c r="N9" i="6"/>
  <c r="N10" i="6"/>
  <c r="N11" i="6"/>
  <c r="N16" i="6"/>
  <c r="N18" i="6"/>
  <c r="N20" i="6"/>
  <c r="N21" i="6"/>
  <c r="N24" i="6"/>
  <c r="N27" i="6"/>
  <c r="N28" i="6"/>
  <c r="N29" i="6"/>
  <c r="N31" i="6"/>
  <c r="N37" i="6"/>
  <c r="N38" i="6"/>
  <c r="N40" i="6"/>
  <c r="N41" i="6"/>
  <c r="N42" i="6"/>
  <c r="N43" i="6"/>
  <c r="N44" i="6"/>
  <c r="N47" i="6"/>
  <c r="N49" i="6"/>
  <c r="N50" i="6"/>
  <c r="N51" i="6"/>
  <c r="N53" i="6"/>
  <c r="N54" i="6"/>
  <c r="N63" i="6"/>
  <c r="N76" i="6"/>
  <c r="N79" i="6"/>
  <c r="N80" i="6"/>
  <c r="N81" i="6"/>
  <c r="N83" i="6"/>
  <c r="N84" i="6"/>
  <c r="N85" i="6"/>
  <c r="N86" i="6"/>
  <c r="N89" i="6"/>
  <c r="N92" i="6"/>
  <c r="N95" i="6"/>
  <c r="N98" i="6"/>
  <c r="N101" i="6"/>
  <c r="N105" i="6"/>
  <c r="N107" i="6"/>
  <c r="N109" i="6"/>
  <c r="N113" i="6"/>
  <c r="N114" i="6"/>
  <c r="N115" i="6"/>
  <c r="N120" i="6"/>
  <c r="N121" i="6"/>
  <c r="N125" i="6"/>
  <c r="N134" i="6"/>
  <c r="N135" i="6"/>
  <c r="N137" i="6"/>
  <c r="N138" i="6"/>
  <c r="N140" i="6"/>
  <c r="N141" i="6"/>
  <c r="N143" i="6"/>
  <c r="N144" i="6"/>
  <c r="N146" i="6"/>
  <c r="N148" i="6"/>
  <c r="N151" i="6"/>
  <c r="N152" i="6"/>
  <c r="N154" i="6"/>
  <c r="N155" i="6"/>
  <c r="N162" i="6"/>
  <c r="N166" i="6"/>
  <c r="N169" i="6"/>
  <c r="N170" i="6"/>
  <c r="N178" i="6"/>
  <c r="N179" i="6"/>
  <c r="N180" i="6"/>
  <c r="N181" i="6"/>
  <c r="N187" i="6"/>
  <c r="N191" i="6"/>
  <c r="N193" i="6"/>
  <c r="N195" i="6"/>
  <c r="N197" i="6"/>
  <c r="N199" i="6"/>
  <c r="N203" i="6"/>
  <c r="N217" i="6"/>
  <c r="N220" i="6"/>
  <c r="N3" i="6"/>
  <c r="K9" i="10"/>
  <c r="K10" i="10"/>
  <c r="O6" i="10"/>
  <c r="K22" i="11"/>
  <c r="K4" i="11"/>
  <c r="R10" i="9"/>
  <c r="R4" i="9"/>
  <c r="J14" i="11"/>
  <c r="J15" i="11"/>
  <c r="J5" i="11"/>
  <c r="Q4" i="9"/>
  <c r="S4" i="9"/>
  <c r="T4" i="9"/>
  <c r="K5" i="11"/>
  <c r="K12" i="11"/>
  <c r="J13" i="11"/>
  <c r="J32" i="11"/>
  <c r="J33" i="11"/>
  <c r="J31" i="11"/>
  <c r="R11" i="9"/>
  <c r="K30" i="11"/>
  <c r="K31" i="11"/>
  <c r="J24" i="11"/>
  <c r="J25" i="11"/>
  <c r="J26" i="11"/>
  <c r="J23" i="11"/>
  <c r="E33" i="11"/>
  <c r="E32" i="11"/>
  <c r="E31" i="11"/>
  <c r="E30" i="11"/>
  <c r="E13" i="11"/>
  <c r="E14" i="11"/>
  <c r="E15" i="11"/>
  <c r="E12" i="11"/>
  <c r="J6" i="11"/>
  <c r="Q5" i="9"/>
  <c r="R5" i="9"/>
  <c r="S5" i="9"/>
  <c r="T5" i="9"/>
  <c r="K6" i="11"/>
  <c r="J7" i="11"/>
  <c r="Q6" i="9"/>
  <c r="R6" i="9"/>
  <c r="S6" i="9"/>
  <c r="T6" i="9"/>
  <c r="K7" i="11"/>
  <c r="J8" i="11"/>
  <c r="Q7" i="9"/>
  <c r="R7" i="9"/>
  <c r="S7" i="9"/>
  <c r="T7" i="9"/>
  <c r="K8" i="11"/>
  <c r="Q11" i="9"/>
  <c r="S11" i="9"/>
  <c r="T11" i="9"/>
  <c r="K24" i="11"/>
  <c r="K33" i="11"/>
  <c r="Q13" i="9"/>
  <c r="R13" i="9"/>
  <c r="K32" i="11"/>
  <c r="Q12" i="9"/>
  <c r="R12" i="9"/>
  <c r="Q10" i="9"/>
  <c r="S10" i="9"/>
  <c r="T10" i="9"/>
  <c r="K23" i="11"/>
  <c r="K13" i="11"/>
  <c r="K15" i="11"/>
  <c r="K14" i="11"/>
  <c r="S12" i="9"/>
  <c r="T12" i="9"/>
  <c r="K25" i="11"/>
  <c r="S13" i="9"/>
  <c r="T13" i="9"/>
  <c r="K26" i="11"/>
  <c r="K8" i="10"/>
  <c r="L8" i="10"/>
  <c r="M8" i="10"/>
  <c r="N8" i="10"/>
  <c r="O8" i="10"/>
  <c r="P8" i="10"/>
  <c r="O9" i="10"/>
  <c r="O10" i="10"/>
  <c r="K11" i="10"/>
  <c r="O11" i="10"/>
  <c r="K12" i="10"/>
  <c r="O12" i="10"/>
  <c r="O13" i="10"/>
  <c r="K13" i="10"/>
  <c r="G6" i="10"/>
  <c r="G11" i="10"/>
  <c r="C9" i="10"/>
  <c r="G12" i="10"/>
  <c r="H8" i="10"/>
  <c r="C10" i="10"/>
  <c r="C11" i="10"/>
  <c r="G10" i="10"/>
  <c r="C8" i="10"/>
  <c r="G9" i="10"/>
  <c r="G8" i="10"/>
  <c r="G13" i="10"/>
  <c r="C12" i="10"/>
  <c r="F8" i="10"/>
  <c r="E8" i="10"/>
  <c r="D8" i="10"/>
  <c r="C13" i="10"/>
  <c r="AO102" i="6" l="1"/>
  <c r="AO93" i="6"/>
  <c r="AP93" i="6" s="1"/>
  <c r="AP102" i="6"/>
  <c r="AP34" i="6"/>
  <c r="AP35" i="6"/>
  <c r="AP36" i="6"/>
  <c r="AO198" i="6"/>
  <c r="AP198" i="6" s="1"/>
  <c r="AO224" i="6"/>
  <c r="AP224" i="6" s="1"/>
  <c r="AO227" i="6"/>
  <c r="AP227" i="6" s="1"/>
  <c r="AM175" i="6"/>
  <c r="AO175" i="6" s="1"/>
  <c r="AM118" i="6"/>
  <c r="AM204" i="6"/>
  <c r="AO204" i="6" s="1"/>
  <c r="AM55" i="6"/>
  <c r="AO55" i="6" s="1"/>
  <c r="AM188" i="6"/>
  <c r="AO188" i="6" s="1"/>
  <c r="AO230" i="6"/>
  <c r="AO171" i="6"/>
  <c r="AO118" i="6"/>
  <c r="AO26" i="6"/>
  <c r="AM127" i="6"/>
  <c r="AO127" i="6" s="1"/>
  <c r="AM75" i="6"/>
  <c r="AO75" i="6" s="1"/>
  <c r="AM64" i="6"/>
  <c r="AO64" i="6" s="1"/>
  <c r="AM160" i="6"/>
  <c r="AO160" i="6" s="1"/>
  <c r="AM177" i="6"/>
  <c r="AO177" i="6" s="1"/>
  <c r="AM78" i="6"/>
  <c r="AO78" i="6" s="1"/>
  <c r="AM215" i="6"/>
  <c r="AO215" i="6" s="1"/>
  <c r="AM71" i="6"/>
  <c r="AO71" i="6" s="1"/>
  <c r="AM130" i="6"/>
  <c r="AO130" i="6" s="1"/>
  <c r="AM90" i="6"/>
  <c r="AO90" i="6" s="1"/>
  <c r="AM61" i="6"/>
  <c r="AO61" i="6" s="1"/>
  <c r="AO8" i="6"/>
  <c r="AM96" i="6"/>
  <c r="AO96" i="6" s="1"/>
  <c r="AM8" i="6"/>
  <c r="AM190" i="6"/>
  <c r="AO190" i="6" s="1"/>
  <c r="AM225" i="6"/>
  <c r="AO225" i="6" s="1"/>
  <c r="AM12" i="6"/>
  <c r="AO12" i="6" s="1"/>
  <c r="AM56" i="6"/>
  <c r="AO56" i="6" s="1"/>
  <c r="AM164" i="6"/>
  <c r="AO164" i="6" s="1"/>
  <c r="AM133" i="6"/>
  <c r="AO133" i="6" s="1"/>
  <c r="AM132" i="6"/>
  <c r="AO132" i="6" s="1"/>
  <c r="AM46" i="6"/>
  <c r="AO46" i="6" s="1"/>
  <c r="AM231" i="6"/>
  <c r="AO231" i="6" s="1"/>
  <c r="AM117" i="6"/>
  <c r="AO117" i="6" s="1"/>
  <c r="AM139" i="6"/>
  <c r="AO139" i="6" s="1"/>
  <c r="AM104" i="6"/>
  <c r="AO104" i="6" s="1"/>
  <c r="AM201" i="6"/>
  <c r="AO201" i="6" s="1"/>
  <c r="AM214" i="6"/>
  <c r="AO214" i="6" s="1"/>
  <c r="AM212" i="6"/>
  <c r="AO212" i="6" s="1"/>
  <c r="AM82" i="6"/>
  <c r="AO82" i="6" s="1"/>
  <c r="AM218" i="6"/>
  <c r="AO218" i="6" s="1"/>
  <c r="AM213" i="6"/>
  <c r="AO213" i="6" s="1"/>
  <c r="AM209" i="6"/>
  <c r="AO209" i="6" s="1"/>
  <c r="AM23" i="6"/>
  <c r="AO23" i="6" s="1"/>
  <c r="AM202" i="6"/>
  <c r="AO202" i="6" s="1"/>
  <c r="AM39" i="6"/>
  <c r="AO39" i="6" s="1"/>
  <c r="AM186" i="6"/>
  <c r="AO186" i="6" s="1"/>
  <c r="AM194" i="6"/>
  <c r="AO194" i="6" s="1"/>
  <c r="AM153" i="6"/>
  <c r="AO153" i="6" s="1"/>
  <c r="AM223" i="6"/>
  <c r="AM58" i="6"/>
  <c r="AO58" i="6" s="1"/>
  <c r="AM15" i="6"/>
  <c r="AO15" i="6" s="1"/>
  <c r="AM207" i="6"/>
  <c r="AO207" i="6" s="1"/>
  <c r="AM221" i="6"/>
  <c r="AO221" i="6" s="1"/>
  <c r="AM216" i="6"/>
  <c r="AO216" i="6" s="1"/>
  <c r="AM100" i="6"/>
  <c r="AO100" i="6" s="1"/>
  <c r="AM158" i="6"/>
  <c r="AO158" i="6" s="1"/>
  <c r="AM200" i="6"/>
  <c r="AO200" i="6" s="1"/>
  <c r="AM205" i="6"/>
  <c r="AO205" i="6" s="1"/>
  <c r="AM176" i="6"/>
  <c r="AO176" i="6" s="1"/>
  <c r="AM192" i="6"/>
  <c r="AO192" i="6" s="1"/>
  <c r="AM184" i="6"/>
  <c r="AO184" i="6" s="1"/>
  <c r="AM68" i="6"/>
  <c r="AO68" i="6" s="1"/>
  <c r="AM48" i="6"/>
  <c r="AO48" i="6" s="1"/>
  <c r="AM110" i="6"/>
  <c r="AO110" i="6" s="1"/>
  <c r="AM67" i="6"/>
  <c r="AO67" i="6" s="1"/>
  <c r="AM19" i="6"/>
  <c r="AO19" i="6" s="1"/>
  <c r="AM124" i="6"/>
  <c r="AO124" i="6" s="1"/>
  <c r="AM172" i="6"/>
  <c r="AO172" i="6" s="1"/>
  <c r="AM196" i="6"/>
  <c r="AO196" i="6" s="1"/>
  <c r="AM69" i="6"/>
  <c r="AO69" i="6" s="1"/>
  <c r="AM66" i="6"/>
  <c r="AO66" i="6" s="1"/>
  <c r="AM74" i="6"/>
  <c r="AO74" i="6" s="1"/>
  <c r="AM70" i="6"/>
  <c r="AO70" i="6" s="1"/>
  <c r="AM72" i="6"/>
  <c r="AO72" i="6" s="1"/>
  <c r="AM112" i="6"/>
  <c r="AO112" i="6" s="1"/>
  <c r="AM94" i="6"/>
  <c r="AO94" i="6" s="1"/>
  <c r="AM189" i="6"/>
  <c r="AO189" i="6" s="1"/>
  <c r="AM182" i="6"/>
  <c r="AO182" i="6" s="1"/>
  <c r="AM119" i="6"/>
  <c r="AO119" i="6" s="1"/>
  <c r="AM157" i="6"/>
  <c r="AO157" i="6" s="1"/>
  <c r="AM197" i="6"/>
  <c r="AO197" i="6" s="1"/>
  <c r="AM88" i="6"/>
  <c r="AO88" i="6" s="1"/>
  <c r="AM150" i="6"/>
  <c r="AO150" i="6" s="1"/>
  <c r="AM77" i="6"/>
  <c r="AO77" i="6" s="1"/>
  <c r="AM97" i="6"/>
  <c r="AO97" i="6" s="1"/>
  <c r="AM22" i="6"/>
  <c r="AO22" i="6" s="1"/>
  <c r="AM228" i="6"/>
  <c r="AO228" i="6" s="1"/>
  <c r="AM52" i="6"/>
  <c r="AO52" i="6" s="1"/>
  <c r="AM149" i="6"/>
  <c r="AO149" i="6" s="1"/>
  <c r="AM122" i="6"/>
  <c r="AO122" i="6" s="1"/>
  <c r="AM25" i="6"/>
  <c r="AO25" i="6" s="1"/>
  <c r="AM217" i="6"/>
  <c r="AO217" i="6" s="1"/>
  <c r="O41" i="8"/>
  <c r="AM229" i="6"/>
  <c r="AO229" i="6" s="1"/>
  <c r="AM142" i="6"/>
  <c r="AO142" i="6" s="1"/>
  <c r="AM226" i="6"/>
  <c r="AO226" i="6" s="1"/>
  <c r="N53" i="8"/>
  <c r="AM99" i="6"/>
  <c r="AO99" i="6" s="1"/>
  <c r="AM151" i="6"/>
  <c r="AO151" i="6" s="1"/>
  <c r="AM220" i="6"/>
  <c r="AO220" i="6" s="1"/>
  <c r="AM168" i="6"/>
  <c r="AO168" i="6" s="1"/>
  <c r="M11" i="8"/>
  <c r="AM45" i="6"/>
  <c r="AO45" i="6" s="1"/>
  <c r="AM123" i="6"/>
  <c r="AO123" i="6" s="1"/>
  <c r="AM146" i="6"/>
  <c r="AO146" i="6" s="1"/>
  <c r="AM111" i="6"/>
  <c r="AO111" i="6" s="1"/>
  <c r="AM84" i="6"/>
  <c r="AO84" i="6" s="1"/>
  <c r="AM166" i="6"/>
  <c r="AO166" i="6" s="1"/>
  <c r="AM125" i="6"/>
  <c r="AO125" i="6" s="1"/>
  <c r="AM161" i="6"/>
  <c r="AO161" i="6" s="1"/>
  <c r="AM62" i="6"/>
  <c r="AO62" i="6" s="1"/>
  <c r="AM54" i="6"/>
  <c r="AO54" i="6" s="1"/>
  <c r="O4" i="8"/>
  <c r="AM156" i="6"/>
  <c r="AO156" i="6" s="1"/>
  <c r="N40" i="8"/>
  <c r="M30" i="8"/>
  <c r="AM185" i="6"/>
  <c r="AO185" i="6" s="1"/>
  <c r="AM42" i="6"/>
  <c r="AO42" i="6" s="1"/>
  <c r="AM60" i="6"/>
  <c r="AO60" i="6" s="1"/>
  <c r="AM154" i="6"/>
  <c r="AO154" i="6" s="1"/>
  <c r="AM148" i="6"/>
  <c r="AO148" i="6" s="1"/>
  <c r="AM17" i="6"/>
  <c r="AO17" i="6" s="1"/>
  <c r="AM131" i="6"/>
  <c r="AO131" i="6" s="1"/>
  <c r="U2" i="12"/>
  <c r="N16" i="8"/>
  <c r="AM4" i="6"/>
  <c r="CG187" i="6"/>
  <c r="CG183" i="6"/>
  <c r="CG180" i="6"/>
  <c r="CG166" i="6"/>
  <c r="CG115" i="6"/>
  <c r="CG103" i="6"/>
  <c r="CG193" i="6"/>
  <c r="CG181" i="6"/>
  <c r="CG179" i="6"/>
  <c r="CG105" i="6"/>
  <c r="CG98" i="6"/>
  <c r="CG217" i="6"/>
  <c r="CG169" i="6"/>
  <c r="CG161" i="6"/>
  <c r="CG154" i="6"/>
  <c r="CG144" i="6"/>
  <c r="CG107" i="6"/>
  <c r="CG101" i="6"/>
  <c r="CG21" i="6"/>
  <c r="CG212" i="6"/>
  <c r="CG195" i="6"/>
  <c r="CG178" i="6"/>
  <c r="CG147" i="6"/>
  <c r="CG141" i="6"/>
  <c r="CG134" i="6"/>
  <c r="CG126" i="6"/>
  <c r="CG113" i="6"/>
  <c r="CG95" i="6"/>
  <c r="CG87" i="6"/>
  <c r="CG85" i="6"/>
  <c r="CG83" i="6"/>
  <c r="CG67" i="6"/>
  <c r="CG59" i="6"/>
  <c r="CG47" i="6"/>
  <c r="CG38" i="6"/>
  <c r="CG33" i="6"/>
  <c r="CG170" i="6"/>
  <c r="CG159" i="6"/>
  <c r="CG148" i="6"/>
  <c r="CG128" i="6"/>
  <c r="CG125" i="6"/>
  <c r="CG114" i="6"/>
  <c r="CG214" i="6"/>
  <c r="CG211" i="6"/>
  <c r="CG203" i="6"/>
  <c r="CG199" i="6"/>
  <c r="CG167" i="6"/>
  <c r="CG155" i="6"/>
  <c r="CG152" i="6"/>
  <c r="CG143" i="6"/>
  <c r="CG137" i="6"/>
  <c r="CG135" i="6"/>
  <c r="CG131" i="6"/>
  <c r="CG121" i="6"/>
  <c r="CG111" i="6"/>
  <c r="CG108" i="6"/>
  <c r="CG106" i="6"/>
  <c r="CG89" i="6"/>
  <c r="CG81" i="6"/>
  <c r="CG79" i="6"/>
  <c r="CG68" i="6"/>
  <c r="CG60" i="6"/>
  <c r="CG63" i="6"/>
  <c r="CG54" i="6"/>
  <c r="CG51" i="6"/>
  <c r="CG49" i="6"/>
  <c r="CG40" i="6"/>
  <c r="CG37" i="6"/>
  <c r="CG28" i="6"/>
  <c r="CG20" i="6"/>
  <c r="CG11" i="6"/>
  <c r="CG9" i="6"/>
  <c r="CG4" i="6"/>
  <c r="CG151" i="6"/>
  <c r="CG129" i="6"/>
  <c r="CG80" i="6"/>
  <c r="CG76" i="6"/>
  <c r="CG70" i="6"/>
  <c r="CG57" i="6"/>
  <c r="CG50" i="6"/>
  <c r="CG41" i="6"/>
  <c r="CG7" i="6"/>
  <c r="CG226" i="6"/>
  <c r="CG201" i="6"/>
  <c r="CG197" i="6"/>
  <c r="CG163" i="6"/>
  <c r="CG138" i="6"/>
  <c r="CG136" i="6"/>
  <c r="CG120" i="6"/>
  <c r="CG109" i="6"/>
  <c r="CG91" i="6"/>
  <c r="CG62" i="6"/>
  <c r="CG53" i="6"/>
  <c r="CG43" i="6"/>
  <c r="CG31" i="6"/>
  <c r="CG18" i="6"/>
  <c r="CG13" i="6"/>
  <c r="CG220" i="6"/>
  <c r="CG210" i="6"/>
  <c r="CG206" i="6"/>
  <c r="CG191" i="6"/>
  <c r="CG173" i="6"/>
  <c r="CG156" i="6"/>
  <c r="CG123" i="6"/>
  <c r="CG29" i="6"/>
  <c r="CG27" i="6"/>
  <c r="CG16" i="6"/>
  <c r="CG10" i="6"/>
  <c r="CG5" i="6"/>
  <c r="CG92" i="6"/>
  <c r="CG84" i="6"/>
  <c r="CG73" i="6"/>
  <c r="CG65" i="6"/>
  <c r="CG30" i="6"/>
  <c r="CG14" i="6"/>
  <c r="CG3" i="6"/>
  <c r="CG208" i="6"/>
  <c r="CG162" i="6"/>
  <c r="CG146" i="6"/>
  <c r="CG140" i="6"/>
  <c r="CG116" i="6"/>
  <c r="CG86" i="6"/>
  <c r="CG44" i="6"/>
  <c r="CG42" i="6"/>
  <c r="CG32" i="6"/>
  <c r="CG24" i="6"/>
  <c r="CG17" i="6"/>
  <c r="CG6" i="6"/>
  <c r="CG222" i="6"/>
  <c r="CG219" i="6"/>
  <c r="CG196" i="6"/>
  <c r="CG189" i="6"/>
  <c r="CG185" i="6"/>
  <c r="CG174" i="6"/>
  <c r="CG165" i="6"/>
  <c r="M65" i="8"/>
  <c r="M13" i="8"/>
  <c r="L18" i="8"/>
  <c r="L46" i="8"/>
  <c r="L73" i="8"/>
  <c r="L23" i="8"/>
  <c r="L70" i="8"/>
  <c r="L50" i="8"/>
  <c r="L52" i="8"/>
  <c r="N3" i="8"/>
  <c r="L12" i="8"/>
  <c r="L71" i="8"/>
  <c r="L10" i="8"/>
  <c r="L32" i="8"/>
  <c r="L24" i="8"/>
  <c r="L16" i="8"/>
  <c r="L54" i="8"/>
  <c r="L61" i="8"/>
  <c r="L47" i="8"/>
  <c r="L13" i="8"/>
  <c r="L69" i="8"/>
  <c r="L9" i="8"/>
  <c r="L67" i="8"/>
  <c r="L66" i="8"/>
  <c r="L7" i="8"/>
  <c r="L63" i="8"/>
  <c r="L34" i="8"/>
  <c r="L62" i="8"/>
  <c r="L86" i="8"/>
  <c r="L83" i="8"/>
  <c r="L90" i="8"/>
  <c r="L80" i="8"/>
  <c r="L44" i="8"/>
  <c r="L26" i="8"/>
  <c r="L96" i="8"/>
  <c r="L4" i="8"/>
  <c r="O38" i="8"/>
  <c r="O13" i="8"/>
  <c r="L79" i="8"/>
  <c r="L51" i="8"/>
  <c r="L43" i="8"/>
  <c r="L42" i="8"/>
  <c r="L3" i="8"/>
  <c r="L56" i="8"/>
  <c r="L48" i="8"/>
  <c r="L40" i="8"/>
  <c r="L30" i="8"/>
  <c r="L14" i="8"/>
  <c r="L55" i="8"/>
  <c r="L39" i="8"/>
  <c r="L21" i="8"/>
  <c r="L37" i="8"/>
  <c r="L29" i="8"/>
  <c r="L82" i="8"/>
  <c r="L91" i="8"/>
  <c r="L81" i="8"/>
  <c r="L60" i="8"/>
  <c r="L22" i="8"/>
  <c r="Z2" i="12"/>
  <c r="L92" i="8"/>
  <c r="L72" i="8"/>
  <c r="L64" i="8"/>
  <c r="L20" i="8"/>
  <c r="L53" i="8"/>
  <c r="L45" i="8"/>
  <c r="L27" i="8"/>
  <c r="L11" i="8"/>
  <c r="O20" i="8"/>
  <c r="L88" i="8"/>
  <c r="L78" i="8"/>
  <c r="L68" i="8"/>
  <c r="L8" i="8"/>
  <c r="L93" i="8"/>
  <c r="L58" i="8"/>
  <c r="M27" i="8"/>
  <c r="O21" i="8"/>
  <c r="L87" i="8"/>
  <c r="L77" i="8"/>
  <c r="L57" i="8"/>
  <c r="L49" i="8"/>
  <c r="L41" i="8"/>
  <c r="L31" i="8"/>
  <c r="L15" i="8"/>
  <c r="L6" i="8"/>
  <c r="L84" i="8"/>
  <c r="L59" i="8"/>
  <c r="O55" i="8"/>
  <c r="L74" i="8"/>
  <c r="L5" i="8"/>
  <c r="L76" i="8"/>
  <c r="O47" i="8"/>
  <c r="M22" i="8"/>
  <c r="L95" i="8"/>
  <c r="L65" i="8"/>
  <c r="M45" i="8"/>
  <c r="L38" i="8"/>
  <c r="L28" i="8"/>
  <c r="O78" i="8"/>
  <c r="O62" i="8"/>
  <c r="O45" i="8"/>
  <c r="O17" i="8"/>
  <c r="L19" i="8"/>
  <c r="L75" i="8"/>
  <c r="L85" i="8"/>
  <c r="O74" i="8"/>
  <c r="L89" i="8"/>
  <c r="L33" i="8"/>
  <c r="L25" i="8"/>
  <c r="L17" i="8"/>
  <c r="L94" i="8"/>
  <c r="O84" i="8"/>
  <c r="O27" i="8"/>
  <c r="M17" i="8"/>
  <c r="M54" i="8"/>
  <c r="M23" i="8"/>
  <c r="AM5" i="6"/>
  <c r="N12" i="8"/>
  <c r="O5" i="8"/>
  <c r="N19" i="8"/>
  <c r="AM109" i="6"/>
  <c r="AO109" i="6" s="1"/>
  <c r="O58" i="8"/>
  <c r="O56" i="8"/>
  <c r="AM92" i="6"/>
  <c r="AO92" i="6" s="1"/>
  <c r="AM28" i="6"/>
  <c r="AO28" i="6" s="1"/>
  <c r="AM14" i="6"/>
  <c r="AO14" i="6" s="1"/>
  <c r="AM87" i="6"/>
  <c r="AO87" i="6" s="1"/>
  <c r="O76" i="8"/>
  <c r="AM83" i="6"/>
  <c r="AO83" i="6" s="1"/>
  <c r="AM103" i="6"/>
  <c r="AO103" i="6" s="1"/>
  <c r="O88" i="8"/>
  <c r="O73" i="8"/>
  <c r="M57" i="8"/>
  <c r="AM37" i="6"/>
  <c r="AO37" i="6" s="1"/>
  <c r="AM9" i="6"/>
  <c r="O8" i="8"/>
  <c r="M48" i="8"/>
  <c r="AM73" i="6"/>
  <c r="AO73" i="6" s="1"/>
  <c r="AM41" i="6"/>
  <c r="AO41" i="6" s="1"/>
  <c r="AM24" i="6"/>
  <c r="AO24" i="6" s="1"/>
  <c r="O9" i="8"/>
  <c r="AM79" i="6"/>
  <c r="AO79" i="6" s="1"/>
  <c r="O14" i="8"/>
  <c r="N29" i="8"/>
  <c r="AM179" i="6"/>
  <c r="AO179" i="6" s="1"/>
  <c r="AM108" i="6"/>
  <c r="AO108" i="6" s="1"/>
  <c r="O49" i="8"/>
  <c r="O46" i="8"/>
  <c r="M7" i="8"/>
  <c r="AM49" i="6"/>
  <c r="AO49" i="6" s="1"/>
  <c r="AM163" i="6"/>
  <c r="AO163" i="6" s="1"/>
  <c r="O7" i="8"/>
  <c r="AM86" i="6"/>
  <c r="AO86" i="6" s="1"/>
  <c r="AM106" i="6"/>
  <c r="AO106" i="6" s="1"/>
  <c r="AM76" i="6"/>
  <c r="AO76" i="6" s="1"/>
  <c r="AM63" i="6"/>
  <c r="AO63" i="6" s="1"/>
  <c r="N27" i="8"/>
  <c r="N58" i="8"/>
  <c r="O91" i="8"/>
  <c r="N48" i="8"/>
  <c r="O63" i="8"/>
  <c r="O42" i="8"/>
  <c r="AM13" i="6"/>
  <c r="AO13" i="6" s="1"/>
  <c r="M76" i="8"/>
  <c r="M55" i="8"/>
  <c r="M68" i="8"/>
  <c r="O71" i="8"/>
  <c r="M89" i="8"/>
  <c r="N7" i="8"/>
  <c r="O18" i="8"/>
  <c r="N37" i="8"/>
  <c r="M4" i="8"/>
  <c r="O24" i="8"/>
  <c r="N26" i="8"/>
  <c r="O31" i="8"/>
  <c r="M38" i="8"/>
  <c r="M8" i="8"/>
  <c r="O92" i="8"/>
  <c r="N73" i="8"/>
  <c r="O83" i="8"/>
  <c r="O61" i="8"/>
  <c r="M64" i="8"/>
  <c r="O54" i="8"/>
  <c r="O68" i="8"/>
  <c r="O51" i="8"/>
  <c r="N57" i="8"/>
  <c r="O81" i="8"/>
  <c r="M14" i="8"/>
  <c r="N23" i="8"/>
  <c r="N30" i="8"/>
  <c r="M18" i="8"/>
  <c r="M24" i="8"/>
  <c r="N13" i="8"/>
  <c r="M79" i="8"/>
  <c r="N67" i="8"/>
  <c r="M5" i="8"/>
  <c r="O25" i="8"/>
  <c r="M42" i="8"/>
  <c r="O39" i="8"/>
  <c r="O33" i="8"/>
  <c r="O36" i="8"/>
  <c r="M9" i="8"/>
  <c r="N4" i="8"/>
  <c r="M86" i="8"/>
  <c r="N88" i="8"/>
  <c r="O35" i="8"/>
  <c r="N82" i="8"/>
  <c r="O15" i="8"/>
  <c r="O28" i="8"/>
  <c r="O32" i="8"/>
  <c r="M20" i="8"/>
  <c r="N60" i="8"/>
  <c r="N64" i="8"/>
  <c r="O34" i="8"/>
  <c r="N38" i="8"/>
  <c r="N70" i="8"/>
  <c r="M51" i="8"/>
  <c r="N75" i="8"/>
  <c r="N41" i="8"/>
  <c r="O77" i="8"/>
  <c r="M49" i="8"/>
  <c r="N34" i="8"/>
  <c r="N66" i="8"/>
  <c r="O70" i="8"/>
  <c r="N59" i="8"/>
  <c r="M6" i="8"/>
  <c r="O29" i="8"/>
  <c r="N90" i="8"/>
  <c r="M47" i="8"/>
  <c r="M95" i="8"/>
  <c r="N9" i="8"/>
  <c r="M10" i="8"/>
  <c r="M53" i="8"/>
  <c r="O64" i="8"/>
  <c r="O48" i="8"/>
  <c r="M19" i="8"/>
  <c r="N95" i="8"/>
  <c r="M37" i="8"/>
  <c r="O23" i="8"/>
  <c r="M26" i="8"/>
  <c r="N44" i="8"/>
  <c r="M78" i="8"/>
  <c r="M67" i="8"/>
  <c r="N43" i="8"/>
  <c r="N63" i="8"/>
  <c r="N69" i="8"/>
  <c r="N91" i="8"/>
  <c r="M85" i="8"/>
  <c r="M82" i="8"/>
  <c r="M88" i="8"/>
  <c r="N81" i="8"/>
  <c r="N6" i="8"/>
  <c r="O30" i="8"/>
  <c r="N50" i="8"/>
  <c r="N47" i="8"/>
  <c r="N94" i="8"/>
  <c r="M75" i="8"/>
  <c r="M60" i="8"/>
  <c r="O67" i="8"/>
  <c r="M73" i="8"/>
  <c r="O85" i="8"/>
  <c r="O53" i="8"/>
  <c r="O75" i="8"/>
  <c r="N74" i="8"/>
  <c r="N72" i="8"/>
  <c r="O60" i="8"/>
  <c r="N84" i="8"/>
  <c r="M33" i="8"/>
  <c r="N31" i="8"/>
  <c r="M39" i="8"/>
  <c r="O6" i="8"/>
  <c r="O43" i="8"/>
  <c r="AM11" i="6"/>
  <c r="M34" i="8"/>
  <c r="M28" i="8"/>
  <c r="N18" i="8"/>
  <c r="M21" i="8"/>
  <c r="M36" i="8"/>
  <c r="O10" i="8"/>
  <c r="N24" i="8"/>
  <c r="N14" i="8"/>
  <c r="N20" i="8"/>
  <c r="M32" i="8"/>
  <c r="AM6" i="6"/>
  <c r="N11" i="8"/>
  <c r="M25" i="8"/>
  <c r="M15" i="8"/>
  <c r="N5" i="8"/>
  <c r="Y2" i="12"/>
  <c r="O94" i="8"/>
  <c r="M59" i="8"/>
  <c r="M66" i="8"/>
  <c r="O87" i="8"/>
  <c r="O69" i="8"/>
  <c r="O22" i="8"/>
  <c r="M74" i="8"/>
  <c r="N65" i="8"/>
  <c r="M84" i="8"/>
  <c r="N96" i="8"/>
  <c r="M72" i="8"/>
  <c r="N56" i="8"/>
  <c r="M63" i="8"/>
  <c r="N39" i="8"/>
  <c r="O37" i="8"/>
  <c r="M87" i="8"/>
  <c r="N36" i="8"/>
  <c r="O57" i="8"/>
  <c r="N33" i="8"/>
  <c r="N46" i="8"/>
  <c r="N28" i="8"/>
  <c r="N35" i="8"/>
  <c r="M50" i="8"/>
  <c r="M44" i="8"/>
  <c r="N77" i="8"/>
  <c r="M40" i="8"/>
  <c r="M69" i="8"/>
  <c r="M81" i="8"/>
  <c r="M52" i="8"/>
  <c r="N62" i="8"/>
  <c r="O95" i="8"/>
  <c r="M46" i="8"/>
  <c r="O12" i="8"/>
  <c r="N54" i="8"/>
  <c r="O16" i="8"/>
  <c r="M71" i="8"/>
  <c r="O80" i="8"/>
  <c r="M96" i="8"/>
  <c r="M58" i="8"/>
  <c r="O90" i="8"/>
  <c r="N51" i="8"/>
  <c r="M35" i="8"/>
  <c r="N45" i="8"/>
  <c r="M62" i="8"/>
  <c r="M56" i="8"/>
  <c r="M29" i="8"/>
  <c r="O3" i="8"/>
  <c r="N25" i="8"/>
  <c r="N15" i="8"/>
  <c r="M12" i="8"/>
  <c r="N42" i="8"/>
  <c r="AM3" i="6"/>
  <c r="O26" i="8"/>
  <c r="N21" i="8"/>
  <c r="M80" i="8"/>
  <c r="N32" i="8"/>
  <c r="N49" i="8"/>
  <c r="N86" i="8"/>
  <c r="O52" i="8"/>
  <c r="N79" i="8"/>
  <c r="M43" i="8"/>
  <c r="N61" i="8"/>
  <c r="N92" i="8"/>
  <c r="O66" i="8"/>
  <c r="N55" i="8"/>
  <c r="N89" i="8"/>
  <c r="O59" i="8"/>
  <c r="AM136" i="6"/>
  <c r="AO136" i="6" s="1"/>
  <c r="M77" i="8"/>
  <c r="N76" i="8"/>
  <c r="O72" i="8"/>
  <c r="M90" i="8"/>
  <c r="O50" i="8"/>
  <c r="O40" i="8"/>
  <c r="M93" i="8"/>
  <c r="M16" i="8"/>
  <c r="O44" i="8"/>
  <c r="N68" i="8"/>
  <c r="O19" i="8"/>
  <c r="M92" i="8"/>
  <c r="O96" i="8"/>
  <c r="AM40" i="6"/>
  <c r="AO40" i="6" s="1"/>
  <c r="O89" i="8"/>
  <c r="M91" i="8"/>
  <c r="N85" i="8"/>
  <c r="M94" i="8"/>
  <c r="O86" i="8"/>
  <c r="N87" i="8"/>
  <c r="N71" i="8"/>
  <c r="M83" i="8"/>
  <c r="AM85" i="6"/>
  <c r="AO85" i="6" s="1"/>
  <c r="C2" i="16"/>
  <c r="AO30" i="6"/>
  <c r="AM53" i="6"/>
  <c r="AO53" i="6" s="1"/>
  <c r="AM173" i="6"/>
  <c r="AO173" i="6" s="1"/>
  <c r="AM143" i="6"/>
  <c r="AO143" i="6" s="1"/>
  <c r="AM80" i="6"/>
  <c r="AO80" i="6" s="1"/>
  <c r="AM181" i="6"/>
  <c r="AO181" i="6" s="1"/>
  <c r="AM101" i="6"/>
  <c r="AO101" i="6" s="1"/>
  <c r="AM51" i="6"/>
  <c r="AO51" i="6" s="1"/>
  <c r="AM31" i="6"/>
  <c r="AO31" i="6" s="1"/>
  <c r="AM113" i="6"/>
  <c r="AO113" i="6" s="1"/>
  <c r="AM91" i="6"/>
  <c r="AO91" i="6" s="1"/>
  <c r="N93" i="8"/>
  <c r="AM203" i="6"/>
  <c r="AO203" i="6" s="1"/>
  <c r="O79" i="8"/>
  <c r="AM121" i="6"/>
  <c r="AO121" i="6" s="1"/>
  <c r="AM95" i="6"/>
  <c r="AO95" i="6" s="1"/>
  <c r="M41" i="8"/>
  <c r="AM38" i="6"/>
  <c r="AO38" i="6" s="1"/>
  <c r="AO5" i="6"/>
  <c r="AM57" i="6"/>
  <c r="AO57" i="6" s="1"/>
  <c r="AM174" i="6"/>
  <c r="AO174" i="6" s="1"/>
  <c r="N78" i="8"/>
  <c r="N8" i="8"/>
  <c r="M70" i="8"/>
  <c r="M61" i="8"/>
  <c r="AM20" i="6"/>
  <c r="AO20" i="6" s="1"/>
  <c r="AM16" i="6"/>
  <c r="AO16" i="6" s="1"/>
  <c r="O11" i="8"/>
  <c r="N10" i="8"/>
  <c r="N83" i="8"/>
  <c r="AM165" i="6"/>
  <c r="AO165" i="6" s="1"/>
  <c r="N17" i="8"/>
  <c r="N80" i="8"/>
  <c r="O82" i="8"/>
  <c r="AM155" i="6"/>
  <c r="AO155" i="6" s="1"/>
  <c r="N52" i="8"/>
  <c r="N22" i="8"/>
  <c r="AM7" i="6"/>
  <c r="AO10" i="6"/>
  <c r="M3" i="8"/>
  <c r="AO3" i="6"/>
  <c r="X2" i="12"/>
  <c r="AM206" i="6"/>
  <c r="AO206" i="6" s="1"/>
  <c r="O93" i="8"/>
  <c r="AM10" i="6"/>
  <c r="AM141" i="6"/>
  <c r="AO141" i="6" s="1"/>
  <c r="O65" i="8"/>
  <c r="AM98" i="6"/>
  <c r="AO98" i="6" s="1"/>
  <c r="M31" i="8"/>
  <c r="AM47" i="6"/>
  <c r="AO47" i="6" s="1"/>
  <c r="AO7" i="6"/>
  <c r="AM44" i="6"/>
  <c r="AO44" i="6" s="1"/>
  <c r="AM18" i="6"/>
  <c r="AO18" i="6" s="1"/>
  <c r="C10" i="16"/>
  <c r="AM128" i="6"/>
  <c r="AO128" i="6" s="1"/>
  <c r="AM89" i="6"/>
  <c r="AO89" i="6" s="1"/>
  <c r="AO33" i="6"/>
  <c r="C8" i="16"/>
  <c r="AM219" i="6"/>
  <c r="AO219" i="6" s="1"/>
  <c r="AM187" i="6"/>
  <c r="AO187" i="6" s="1"/>
  <c r="AM147" i="6"/>
  <c r="AO147" i="6" s="1"/>
  <c r="AM129" i="6"/>
  <c r="AO129" i="6" s="1"/>
  <c r="AO32" i="6"/>
  <c r="AM21" i="6"/>
  <c r="AO21" i="6" s="1"/>
  <c r="C1" i="16"/>
  <c r="L35" i="8"/>
  <c r="L36" i="8"/>
  <c r="AM211" i="6"/>
  <c r="AO211" i="6" s="1"/>
  <c r="AM169" i="6"/>
  <c r="AO169" i="6" s="1"/>
  <c r="AM162" i="6"/>
  <c r="AO162" i="6" s="1"/>
  <c r="AM137" i="6"/>
  <c r="AO137" i="6" s="1"/>
  <c r="AM193" i="6"/>
  <c r="AO193" i="6" s="1"/>
  <c r="AM222" i="6"/>
  <c r="AO222" i="6" s="1"/>
  <c r="AM183" i="6"/>
  <c r="AO183" i="6" s="1"/>
  <c r="AM210" i="6"/>
  <c r="AO210" i="6" s="1"/>
  <c r="AM191" i="6"/>
  <c r="AO191" i="6" s="1"/>
  <c r="AM167" i="6"/>
  <c r="AO167" i="6" s="1"/>
  <c r="AM159" i="6"/>
  <c r="AO159" i="6" s="1"/>
  <c r="AM208" i="6"/>
  <c r="AO208" i="6" s="1"/>
  <c r="AM195" i="6"/>
  <c r="AO195" i="6" s="1"/>
  <c r="AM178" i="6"/>
  <c r="AO178" i="6" s="1"/>
  <c r="AM170" i="6"/>
  <c r="AO170" i="6" s="1"/>
  <c r="AM138" i="6"/>
  <c r="AO138" i="6" s="1"/>
  <c r="AM199" i="6"/>
  <c r="AO199" i="6" s="1"/>
  <c r="AM180" i="6"/>
  <c r="AO180" i="6" s="1"/>
  <c r="AM152" i="6"/>
  <c r="AO152" i="6" s="1"/>
  <c r="AM144" i="6"/>
  <c r="AO144" i="6" s="1"/>
  <c r="AM120" i="6"/>
  <c r="AO120" i="6" s="1"/>
  <c r="AM115" i="6"/>
  <c r="AO115" i="6" s="1"/>
  <c r="AM105" i="6"/>
  <c r="AO105" i="6" s="1"/>
  <c r="AM140" i="6"/>
  <c r="AO140" i="6" s="1"/>
  <c r="AM135" i="6"/>
  <c r="AO135" i="6" s="1"/>
  <c r="AM134" i="6"/>
  <c r="AO134" i="6" s="1"/>
  <c r="AM114" i="6"/>
  <c r="AO114" i="6" s="1"/>
  <c r="AM126" i="6"/>
  <c r="AO126" i="6" s="1"/>
  <c r="AM107" i="6"/>
  <c r="AO107" i="6" s="1"/>
  <c r="AM65" i="6"/>
  <c r="AO65" i="6" s="1"/>
  <c r="AM50" i="6"/>
  <c r="AO50" i="6" s="1"/>
  <c r="AM29" i="6"/>
  <c r="AO29" i="6" s="1"/>
  <c r="C123" i="16"/>
  <c r="C87" i="16"/>
  <c r="C70" i="16"/>
  <c r="C60" i="16"/>
  <c r="C50" i="16"/>
  <c r="C40" i="16"/>
  <c r="C32" i="16"/>
  <c r="C24" i="16"/>
  <c r="C15" i="16"/>
  <c r="C7" i="16"/>
  <c r="AO11" i="6"/>
  <c r="AO6" i="6"/>
  <c r="C122" i="16"/>
  <c r="C85" i="16"/>
  <c r="C67" i="16"/>
  <c r="C59" i="16"/>
  <c r="C49" i="16"/>
  <c r="C39" i="16"/>
  <c r="C31" i="16"/>
  <c r="C23" i="16"/>
  <c r="C14" i="16"/>
  <c r="C6" i="16"/>
  <c r="C120" i="16"/>
  <c r="C81" i="16"/>
  <c r="C66" i="16"/>
  <c r="C58" i="16"/>
  <c r="C47" i="16"/>
  <c r="C38" i="16"/>
  <c r="C30" i="16"/>
  <c r="C22" i="16"/>
  <c r="C13" i="16"/>
  <c r="C5" i="16"/>
  <c r="C18" i="16"/>
  <c r="C115" i="16"/>
  <c r="C80" i="16"/>
  <c r="C65" i="16"/>
  <c r="C57" i="16"/>
  <c r="C46" i="16"/>
  <c r="C37" i="16"/>
  <c r="C29" i="16"/>
  <c r="C21" i="16"/>
  <c r="C12" i="16"/>
  <c r="C4" i="16"/>
  <c r="C112" i="16"/>
  <c r="C79" i="16"/>
  <c r="C64" i="16"/>
  <c r="C55" i="16"/>
  <c r="C45" i="16"/>
  <c r="C36" i="16"/>
  <c r="C28" i="16"/>
  <c r="C20" i="16"/>
  <c r="C11" i="16"/>
  <c r="C3" i="16"/>
  <c r="AM116" i="6"/>
  <c r="AO116" i="6" s="1"/>
  <c r="AO9" i="6"/>
  <c r="AO4" i="6"/>
  <c r="C107" i="16"/>
  <c r="C75" i="16"/>
  <c r="C63" i="16"/>
  <c r="C54" i="16"/>
  <c r="C44" i="16"/>
  <c r="C35" i="16"/>
  <c r="C27" i="16"/>
  <c r="C19" i="16"/>
  <c r="AM81" i="6"/>
  <c r="AO81" i="6" s="1"/>
  <c r="AM59" i="6"/>
  <c r="AO59" i="6" s="1"/>
  <c r="AM43" i="6"/>
  <c r="AO43" i="6" s="1"/>
  <c r="AM27" i="6"/>
  <c r="AO27" i="6" s="1"/>
  <c r="C130" i="16"/>
  <c r="C99" i="16"/>
  <c r="C73" i="16"/>
  <c r="C62" i="16"/>
  <c r="C52" i="16"/>
  <c r="C42" i="16"/>
  <c r="C34" i="16"/>
  <c r="C26" i="16"/>
  <c r="C17" i="16"/>
  <c r="C9" i="16"/>
  <c r="C128" i="16"/>
  <c r="C88" i="16"/>
  <c r="C71" i="16"/>
  <c r="C61" i="16"/>
  <c r="C51" i="16"/>
  <c r="C41" i="16"/>
  <c r="C33" i="16"/>
  <c r="C25" i="16"/>
  <c r="C16" i="16"/>
  <c r="C129" i="16"/>
  <c r="C121" i="16"/>
  <c r="C113" i="16"/>
  <c r="C105" i="16"/>
  <c r="C97" i="16"/>
  <c r="C89" i="16"/>
  <c r="C104" i="16"/>
  <c r="C96" i="16"/>
  <c r="C72" i="16"/>
  <c r="C56" i="16"/>
  <c r="C48" i="16"/>
  <c r="C127" i="16"/>
  <c r="C119" i="16"/>
  <c r="C111" i="16"/>
  <c r="C103" i="16"/>
  <c r="C95" i="16"/>
  <c r="C126" i="16"/>
  <c r="C118" i="16"/>
  <c r="C110" i="16"/>
  <c r="C102" i="16"/>
  <c r="C94" i="16"/>
  <c r="C86" i="16"/>
  <c r="C78" i="16"/>
  <c r="C125" i="16"/>
  <c r="C117" i="16"/>
  <c r="C109" i="16"/>
  <c r="C101" i="16"/>
  <c r="C93" i="16"/>
  <c r="C77" i="16"/>
  <c r="C69" i="16"/>
  <c r="C53" i="16"/>
  <c r="C124" i="16"/>
  <c r="C116" i="16"/>
  <c r="C108" i="16"/>
  <c r="C100" i="16"/>
  <c r="C92" i="16"/>
  <c r="C84" i="16"/>
  <c r="C76" i="16"/>
  <c r="C68" i="16"/>
  <c r="C91" i="16"/>
  <c r="C83" i="16"/>
  <c r="C43" i="16"/>
  <c r="C114" i="16"/>
  <c r="C106" i="16"/>
  <c r="C98" i="16"/>
  <c r="C90" i="16"/>
  <c r="C82" i="16"/>
  <c r="C74" i="16"/>
  <c r="AP32" i="6" l="1"/>
  <c r="AP33" i="6"/>
  <c r="AP204" i="6"/>
  <c r="AP171" i="6"/>
  <c r="AP26" i="6"/>
  <c r="AP55" i="6"/>
  <c r="AP118" i="6"/>
  <c r="AP230" i="6"/>
  <c r="AP177" i="6"/>
  <c r="AP90" i="6"/>
  <c r="AP160" i="6"/>
  <c r="AP75" i="6"/>
  <c r="AP127" i="6"/>
  <c r="AP61" i="6"/>
  <c r="AP175" i="6"/>
  <c r="AP130" i="6"/>
  <c r="AP74" i="6"/>
  <c r="AP8" i="6"/>
  <c r="AP96" i="6"/>
  <c r="AP64" i="6"/>
  <c r="AP225" i="6"/>
  <c r="AP133" i="6"/>
  <c r="AP12" i="6"/>
  <c r="AP104" i="6"/>
  <c r="AP231" i="6"/>
  <c r="AP139" i="6"/>
  <c r="AP78" i="6"/>
  <c r="AP188" i="6"/>
  <c r="AP46" i="6"/>
  <c r="AP117" i="6"/>
  <c r="AP82" i="6"/>
  <c r="AP132" i="6"/>
  <c r="AP56" i="6"/>
  <c r="AP218" i="6"/>
  <c r="AP213" i="6"/>
  <c r="AP209" i="6"/>
  <c r="AP39" i="6"/>
  <c r="AP164" i="6"/>
  <c r="AP186" i="6"/>
  <c r="AP202" i="6"/>
  <c r="AP153" i="6"/>
  <c r="AP23" i="6"/>
  <c r="AP71" i="6"/>
  <c r="AP194" i="6"/>
  <c r="AP15" i="6"/>
  <c r="AP221" i="6"/>
  <c r="AP58" i="6"/>
  <c r="AP207" i="6"/>
  <c r="AP216" i="6"/>
  <c r="AP100" i="6"/>
  <c r="AP124" i="6"/>
  <c r="AP67" i="6"/>
  <c r="AP68" i="6"/>
  <c r="AP66" i="6"/>
  <c r="AP70" i="6"/>
  <c r="AP19" i="6"/>
  <c r="AP48" i="6"/>
  <c r="AP72" i="6"/>
  <c r="AP69" i="6"/>
  <c r="AP110" i="6"/>
  <c r="AP176" i="6"/>
  <c r="AP94" i="6"/>
  <c r="AP119" i="6"/>
  <c r="AP200" i="6"/>
  <c r="AP112" i="6"/>
  <c r="AP157" i="6"/>
  <c r="AP184" i="6"/>
  <c r="AP205" i="6"/>
  <c r="AP172" i="6"/>
  <c r="AP97" i="6"/>
  <c r="AP149" i="6"/>
  <c r="AP228" i="6"/>
  <c r="AP215" i="6"/>
  <c r="AP192" i="6"/>
  <c r="AP22" i="6"/>
  <c r="AP77" i="6"/>
  <c r="AP158" i="6"/>
  <c r="AP122" i="6"/>
  <c r="AP52" i="6"/>
  <c r="AP88" i="6"/>
  <c r="AP25" i="6"/>
  <c r="AP182" i="6"/>
  <c r="AP151" i="6"/>
  <c r="AP229" i="6"/>
  <c r="AP150" i="6"/>
  <c r="AP142" i="6"/>
  <c r="AP99" i="6"/>
  <c r="AP168" i="6"/>
  <c r="AP45" i="6"/>
  <c r="AP123" i="6"/>
  <c r="AP214" i="6"/>
  <c r="AP196" i="6"/>
  <c r="AP131" i="6"/>
  <c r="AP60" i="6"/>
  <c r="AP161" i="6"/>
  <c r="AP37" i="6"/>
  <c r="AP103" i="6"/>
  <c r="AP146" i="6"/>
  <c r="AP79" i="6"/>
  <c r="AP217" i="6"/>
  <c r="AP5" i="6"/>
  <c r="AP31" i="6"/>
  <c r="AP185" i="6"/>
  <c r="AP10" i="6"/>
  <c r="AP13" i="6"/>
  <c r="AP109" i="6"/>
  <c r="AP49" i="6"/>
  <c r="AP73" i="6"/>
  <c r="AP18" i="6"/>
  <c r="AP38" i="6"/>
  <c r="AP30" i="6"/>
  <c r="AP54" i="6"/>
  <c r="AP51" i="6"/>
  <c r="AP201" i="6"/>
  <c r="AP92" i="6"/>
  <c r="AP208" i="6"/>
  <c r="AP156" i="6"/>
  <c r="AP111" i="6"/>
  <c r="AP154" i="6"/>
  <c r="AP91" i="6"/>
  <c r="AP212" i="6"/>
  <c r="AP50" i="6"/>
  <c r="AP80" i="6"/>
  <c r="AP121" i="6"/>
  <c r="AP85" i="6"/>
  <c r="AP125" i="6"/>
  <c r="AP197" i="6"/>
  <c r="AP148" i="6"/>
  <c r="AP165" i="6"/>
  <c r="AP83" i="6"/>
  <c r="AP7" i="6"/>
  <c r="AP106" i="6"/>
  <c r="AP195" i="6"/>
  <c r="AP53" i="6"/>
  <c r="AP62" i="6"/>
  <c r="AP40" i="6"/>
  <c r="AP89" i="6"/>
  <c r="AP120" i="6"/>
  <c r="AP206" i="6"/>
  <c r="AP95" i="6"/>
  <c r="AP20" i="6"/>
  <c r="AP129" i="6"/>
  <c r="AP21" i="6"/>
  <c r="AP128" i="6"/>
  <c r="AP16" i="6"/>
  <c r="AP28" i="6"/>
  <c r="AP29" i="6"/>
  <c r="AP143" i="6"/>
  <c r="AP3" i="6"/>
  <c r="V2" i="12"/>
  <c r="AP47" i="6"/>
  <c r="AP203" i="6"/>
  <c r="AP189" i="6"/>
  <c r="F97" i="8"/>
  <c r="AP115" i="6"/>
  <c r="AP84" i="6"/>
  <c r="AP178" i="6"/>
  <c r="AP108" i="6"/>
  <c r="AP173" i="6"/>
  <c r="AP41" i="6"/>
  <c r="AP141" i="6"/>
  <c r="AP101" i="6"/>
  <c r="AP43" i="6"/>
  <c r="AP116" i="6"/>
  <c r="AP65" i="6"/>
  <c r="AP126" i="6"/>
  <c r="AP140" i="6"/>
  <c r="AP107" i="6"/>
  <c r="AP27" i="6"/>
  <c r="AP183" i="6"/>
  <c r="AP114" i="6"/>
  <c r="AP167" i="6"/>
  <c r="AP134" i="6"/>
  <c r="AP152" i="6"/>
  <c r="AP105" i="6"/>
  <c r="AP180" i="6"/>
  <c r="AP210" i="6"/>
  <c r="AP222" i="6"/>
  <c r="AP4" i="6"/>
  <c r="AP24" i="6"/>
  <c r="AP138" i="6"/>
  <c r="AP144" i="6"/>
  <c r="AP44" i="6"/>
  <c r="AP170" i="6"/>
  <c r="AP191" i="6"/>
  <c r="AP147" i="6"/>
  <c r="AP113" i="6"/>
  <c r="AP179" i="6"/>
  <c r="AP211" i="6"/>
  <c r="AP181" i="6"/>
  <c r="AP9" i="6"/>
  <c r="AP14" i="6"/>
  <c r="AP6" i="6"/>
  <c r="AP76" i="6"/>
  <c r="AP193" i="6"/>
  <c r="AP162" i="6"/>
  <c r="AP220" i="6"/>
  <c r="AP59" i="6"/>
  <c r="AP11" i="6"/>
  <c r="AP42" i="6"/>
  <c r="AP155" i="6"/>
  <c r="AP226" i="6"/>
  <c r="AP199" i="6"/>
  <c r="AP17" i="6"/>
  <c r="AP81" i="6"/>
  <c r="AP86" i="6"/>
  <c r="AP98" i="6"/>
  <c r="AP57" i="6"/>
  <c r="AP159" i="6"/>
  <c r="AP137" i="6"/>
  <c r="AP169" i="6"/>
  <c r="AP63" i="6"/>
  <c r="AP135" i="6"/>
  <c r="AP187" i="6"/>
  <c r="AP136" i="6"/>
  <c r="AP163" i="6"/>
  <c r="AP219" i="6"/>
  <c r="AP166" i="6"/>
  <c r="AP87" i="6"/>
  <c r="AP174" i="6"/>
  <c r="P95" i="8" l="1"/>
  <c r="P9" i="8"/>
  <c r="P20" i="8"/>
  <c r="P19" i="8"/>
  <c r="P5" i="8"/>
  <c r="P68" i="8"/>
  <c r="P27" i="8"/>
  <c r="P57" i="8"/>
  <c r="P21" i="8"/>
  <c r="P93" i="8"/>
  <c r="P65" i="8"/>
  <c r="P17" i="8"/>
  <c r="P55" i="8"/>
  <c r="P56" i="8"/>
  <c r="P11" i="8"/>
  <c r="P40" i="8"/>
  <c r="P51" i="8"/>
  <c r="P85" i="8"/>
  <c r="P58" i="8"/>
  <c r="P69" i="8"/>
  <c r="P32" i="8"/>
  <c r="P37" i="8"/>
  <c r="P23" i="8"/>
  <c r="P45" i="8"/>
  <c r="P14" i="8"/>
  <c r="P28" i="8"/>
  <c r="P42" i="8"/>
  <c r="P12" i="8"/>
  <c r="P38" i="8"/>
  <c r="P90" i="8"/>
  <c r="P7" i="8"/>
  <c r="P13" i="8"/>
  <c r="P72" i="8"/>
  <c r="P70" i="8"/>
  <c r="P22" i="8"/>
  <c r="P30" i="8"/>
  <c r="P46" i="8"/>
  <c r="P31" i="8"/>
  <c r="P54" i="8"/>
  <c r="P89" i="8"/>
  <c r="P59" i="8"/>
  <c r="P66" i="8"/>
  <c r="P29" i="8"/>
  <c r="P41" i="8"/>
  <c r="P76" i="8"/>
  <c r="P34" i="8"/>
  <c r="P80" i="8"/>
  <c r="P92" i="8"/>
  <c r="P18" i="8"/>
  <c r="P44" i="8"/>
  <c r="W2" i="12"/>
  <c r="P3" i="8"/>
  <c r="P48" i="8"/>
  <c r="P10" i="8"/>
  <c r="P49" i="8"/>
  <c r="P64" i="8"/>
  <c r="P47" i="8"/>
  <c r="P36" i="8"/>
  <c r="P35" i="8"/>
  <c r="P33" i="8"/>
  <c r="P71" i="8"/>
  <c r="P84" i="8"/>
  <c r="P62" i="8"/>
  <c r="P75" i="8"/>
  <c r="P26" i="8"/>
  <c r="P60" i="8"/>
  <c r="P39" i="8"/>
  <c r="P88" i="8"/>
  <c r="P67" i="8"/>
  <c r="P86" i="8"/>
  <c r="P94" i="8"/>
  <c r="P81" i="8"/>
  <c r="P91" i="8"/>
  <c r="P73" i="8"/>
  <c r="P6" i="8"/>
  <c r="P79" i="8"/>
  <c r="P82" i="8"/>
  <c r="P50" i="8"/>
  <c r="P77" i="8"/>
  <c r="P15" i="8"/>
  <c r="P16" i="8"/>
  <c r="P61" i="8"/>
  <c r="P24" i="8"/>
  <c r="P8" i="8"/>
  <c r="P43" i="8"/>
  <c r="P83" i="8"/>
  <c r="P52" i="8"/>
  <c r="P63" i="8"/>
  <c r="P4" i="8"/>
  <c r="P25" i="8"/>
  <c r="P96" i="8"/>
  <c r="P53" i="8"/>
  <c r="P78" i="8"/>
  <c r="P74" i="8"/>
  <c r="P87" i="8"/>
  <c r="D97" i="8" l="1"/>
  <c r="H97" i="8" s="1"/>
</calcChain>
</file>

<file path=xl/sharedStrings.xml><?xml version="1.0" encoding="utf-8"?>
<sst xmlns="http://schemas.openxmlformats.org/spreadsheetml/2006/main" count="3978" uniqueCount="1640">
  <si>
    <t>srt8</t>
    <phoneticPr fontId="2" type="noConversion"/>
  </si>
  <si>
    <t>nsx</t>
    <phoneticPr fontId="2" type="noConversion"/>
  </si>
  <si>
    <t>db11</t>
    <phoneticPr fontId="2" type="noConversion"/>
  </si>
  <si>
    <t>w70</t>
    <phoneticPr fontId="2" type="noConversion"/>
  </si>
  <si>
    <t>f12</t>
    <phoneticPr fontId="2" type="noConversion"/>
  </si>
  <si>
    <t>GTR</t>
    <phoneticPr fontId="2" type="noConversion"/>
  </si>
  <si>
    <t>D</t>
    <phoneticPr fontId="2" type="noConversion"/>
  </si>
  <si>
    <t>B</t>
    <phoneticPr fontId="2" type="noConversion"/>
  </si>
  <si>
    <t>A</t>
    <phoneticPr fontId="2" type="noConversion"/>
  </si>
  <si>
    <t>Ford Shelby GT350R</t>
    <phoneticPr fontId="2" type="noConversion"/>
  </si>
  <si>
    <t>野马</t>
    <phoneticPr fontId="2" type="noConversion"/>
  </si>
  <si>
    <t>Dodge Challenger SRT8</t>
    <phoneticPr fontId="2" type="noConversion"/>
  </si>
  <si>
    <t>BMW 3.0 CSL hommage</t>
    <phoneticPr fontId="2" type="noConversion"/>
  </si>
  <si>
    <t>Chevrolet Camaro ZL1 50TH Edition</t>
    <phoneticPr fontId="2" type="noConversion"/>
  </si>
  <si>
    <t>Lotus Evora Sport 410</t>
    <phoneticPr fontId="2" type="noConversion"/>
  </si>
  <si>
    <t>莲花</t>
    <phoneticPr fontId="2" type="noConversion"/>
  </si>
  <si>
    <t>Mercedes-Benz AMG GT S</t>
    <phoneticPr fontId="2" type="noConversion"/>
  </si>
  <si>
    <t>BMW M4 GTS</t>
    <phoneticPr fontId="2" type="noConversion"/>
  </si>
  <si>
    <t>m4</t>
    <phoneticPr fontId="2" type="noConversion"/>
  </si>
  <si>
    <t>野兽</t>
    <phoneticPr fontId="2" type="noConversion"/>
  </si>
  <si>
    <t>Dodge Viper ACR</t>
    <phoneticPr fontId="2" type="noConversion"/>
  </si>
  <si>
    <t>Pininfarina H2 Speed</t>
    <phoneticPr fontId="2" type="noConversion"/>
  </si>
  <si>
    <t>h2</t>
    <phoneticPr fontId="2" type="noConversion"/>
  </si>
  <si>
    <t>Porsche 911 GTS Coupe</t>
    <phoneticPr fontId="2" type="noConversion"/>
  </si>
  <si>
    <t>Aston Martin DB11</t>
    <phoneticPr fontId="2" type="noConversion"/>
  </si>
  <si>
    <t>Jaguar F-type SVR</t>
    <phoneticPr fontId="2" type="noConversion"/>
  </si>
  <si>
    <t>捷豹</t>
    <phoneticPr fontId="2" type="noConversion"/>
  </si>
  <si>
    <t>Exotic Rides W70</t>
    <phoneticPr fontId="2" type="noConversion"/>
  </si>
  <si>
    <t>Ford GT</t>
    <phoneticPr fontId="2" type="noConversion"/>
  </si>
  <si>
    <t>Lamborghini Asterion</t>
    <phoneticPr fontId="2" type="noConversion"/>
  </si>
  <si>
    <t>Cadillac Cien Concept</t>
    <phoneticPr fontId="2" type="noConversion"/>
  </si>
  <si>
    <t>塞恩</t>
    <phoneticPr fontId="2" type="noConversion"/>
  </si>
  <si>
    <t>Ferrari 488 GTB</t>
    <phoneticPr fontId="2" type="noConversion"/>
  </si>
  <si>
    <t>SCG 003S</t>
    <phoneticPr fontId="2" type="noConversion"/>
  </si>
  <si>
    <t>Ferrari F12tdf</t>
    <phoneticPr fontId="2" type="noConversion"/>
  </si>
  <si>
    <t>五菱</t>
    <phoneticPr fontId="2" type="noConversion"/>
  </si>
  <si>
    <t>Aston Martin Vulcan</t>
    <phoneticPr fontId="2" type="noConversion"/>
  </si>
  <si>
    <t>火神</t>
    <phoneticPr fontId="2" type="noConversion"/>
  </si>
  <si>
    <t>Nissan GT-R Nismo</t>
    <phoneticPr fontId="2" type="noConversion"/>
  </si>
  <si>
    <t>Dodge Viper GTS</t>
    <phoneticPr fontId="2" type="noConversion"/>
  </si>
  <si>
    <t>Ferrari LaFerrari</t>
    <phoneticPr fontId="2" type="noConversion"/>
  </si>
  <si>
    <t>拉法</t>
    <phoneticPr fontId="2" type="noConversion"/>
  </si>
  <si>
    <t>S</t>
    <phoneticPr fontId="2" type="noConversion"/>
  </si>
  <si>
    <t>金卡</t>
    <phoneticPr fontId="2" type="noConversion"/>
  </si>
  <si>
    <t>★★★</t>
    <phoneticPr fontId="2" type="noConversion"/>
  </si>
  <si>
    <t>★★★★</t>
    <phoneticPr fontId="2" type="noConversion"/>
  </si>
  <si>
    <t>总计</t>
    <phoneticPr fontId="2" type="noConversion"/>
  </si>
  <si>
    <t>蓝卡</t>
    <phoneticPr fontId="2" type="noConversion"/>
  </si>
  <si>
    <t>紫卡</t>
    <phoneticPr fontId="2" type="noConversion"/>
  </si>
  <si>
    <t>油量</t>
    <phoneticPr fontId="2" type="noConversion"/>
  </si>
  <si>
    <t>补充时间</t>
    <phoneticPr fontId="2" type="noConversion"/>
  </si>
  <si>
    <t>油耗</t>
    <phoneticPr fontId="2" type="noConversion"/>
  </si>
  <si>
    <t>解锁</t>
    <phoneticPr fontId="2" type="noConversion"/>
  </si>
  <si>
    <t>二星</t>
    <phoneticPr fontId="2" type="noConversion"/>
  </si>
  <si>
    <t>四星</t>
    <phoneticPr fontId="2" type="noConversion"/>
  </si>
  <si>
    <t>五星</t>
    <phoneticPr fontId="2" type="noConversion"/>
  </si>
  <si>
    <t>三星</t>
    <phoneticPr fontId="2" type="noConversion"/>
  </si>
  <si>
    <t>满改面板数据</t>
    <phoneticPr fontId="2" type="noConversion"/>
  </si>
  <si>
    <t>别名</t>
    <phoneticPr fontId="2" type="noConversion"/>
  </si>
  <si>
    <t>×</t>
  </si>
  <si>
    <t>00:15</t>
  </si>
  <si>
    <t>00:30</t>
  </si>
  <si>
    <t>00:50</t>
  </si>
  <si>
    <t>00:50</t>
    <phoneticPr fontId="2" type="noConversion"/>
  </si>
  <si>
    <t>01:15</t>
  </si>
  <si>
    <t>01:15</t>
    <phoneticPr fontId="2" type="noConversion"/>
  </si>
  <si>
    <t>01:40</t>
  </si>
  <si>
    <t>01:40</t>
    <phoneticPr fontId="2" type="noConversion"/>
  </si>
  <si>
    <t>02:20</t>
    <phoneticPr fontId="2" type="noConversion"/>
  </si>
  <si>
    <t>03:00</t>
  </si>
  <si>
    <t>03:00</t>
    <phoneticPr fontId="2" type="noConversion"/>
  </si>
  <si>
    <t>03:40</t>
  </si>
  <si>
    <t>03:40</t>
    <phoneticPr fontId="2" type="noConversion"/>
  </si>
  <si>
    <t>04:20</t>
    <phoneticPr fontId="2" type="noConversion"/>
  </si>
  <si>
    <t>05:00</t>
  </si>
  <si>
    <t>05:00</t>
    <phoneticPr fontId="2" type="noConversion"/>
  </si>
  <si>
    <t>06:00</t>
  </si>
  <si>
    <t>06:00</t>
    <phoneticPr fontId="2" type="noConversion"/>
  </si>
  <si>
    <t>★★★★★</t>
    <phoneticPr fontId="2" type="noConversion"/>
  </si>
  <si>
    <t>★★★★★★</t>
    <phoneticPr fontId="2" type="noConversion"/>
  </si>
  <si>
    <t>金币改装（单项）</t>
    <phoneticPr fontId="2" type="noConversion"/>
  </si>
  <si>
    <t>零件改装（单项）</t>
    <phoneticPr fontId="2" type="noConversion"/>
  </si>
  <si>
    <t>图纸</t>
    <phoneticPr fontId="2" type="noConversion"/>
  </si>
  <si>
    <t>四项总计</t>
    <phoneticPr fontId="2" type="noConversion"/>
  </si>
  <si>
    <t>Ferrari J50</t>
    <phoneticPr fontId="2" type="noConversion"/>
  </si>
  <si>
    <t>J50</t>
    <phoneticPr fontId="2" type="noConversion"/>
  </si>
  <si>
    <t>单喷时间</t>
    <phoneticPr fontId="2" type="noConversion"/>
  </si>
  <si>
    <t>00:05</t>
    <phoneticPr fontId="2" type="noConversion"/>
  </si>
  <si>
    <t>因数据难以收集，本表格难免存在数据缺失或错误，请谅解，欢迎提供数据、指出错误或是提出建议：</t>
    <phoneticPr fontId="2" type="noConversion"/>
  </si>
  <si>
    <t>50th</t>
    <phoneticPr fontId="2" type="noConversion"/>
  </si>
  <si>
    <t>LT</t>
    <phoneticPr fontId="2" type="noConversion"/>
  </si>
  <si>
    <t>奔驰</t>
    <phoneticPr fontId="2" type="noConversion"/>
  </si>
  <si>
    <t>序号</t>
    <phoneticPr fontId="2" type="noConversion"/>
  </si>
  <si>
    <t>车辆信息</t>
    <phoneticPr fontId="2" type="noConversion"/>
  </si>
  <si>
    <t>面板数据</t>
    <phoneticPr fontId="2" type="noConversion"/>
  </si>
  <si>
    <t>全名</t>
    <phoneticPr fontId="2" type="noConversion"/>
  </si>
  <si>
    <t>级别</t>
    <phoneticPr fontId="2" type="noConversion"/>
  </si>
  <si>
    <t>星级</t>
    <phoneticPr fontId="2" type="noConversion"/>
  </si>
  <si>
    <t>性能分</t>
    <phoneticPr fontId="2" type="noConversion"/>
  </si>
  <si>
    <t>极速</t>
    <phoneticPr fontId="2" type="noConversion"/>
  </si>
  <si>
    <t>加速</t>
    <phoneticPr fontId="2" type="noConversion"/>
  </si>
  <si>
    <t>操控</t>
    <phoneticPr fontId="2" type="noConversion"/>
  </si>
  <si>
    <t>氮气</t>
    <phoneticPr fontId="2" type="noConversion"/>
  </si>
  <si>
    <t>改装费用</t>
    <phoneticPr fontId="2" type="noConversion"/>
  </si>
  <si>
    <t>Mitsubishi Lancer Evolutin</t>
    <phoneticPr fontId="2" type="noConversion"/>
  </si>
  <si>
    <t>三菱</t>
    <phoneticPr fontId="2" type="noConversion"/>
  </si>
  <si>
    <t>BMW Z4 LCI E89</t>
    <phoneticPr fontId="2" type="noConversion"/>
  </si>
  <si>
    <t>z4</t>
    <phoneticPr fontId="2" type="noConversion"/>
  </si>
  <si>
    <t>Chevrolet Camaro LT</t>
    <phoneticPr fontId="2" type="noConversion"/>
  </si>
  <si>
    <t>Nissan 370Z Nismo</t>
    <phoneticPr fontId="2" type="noConversion"/>
  </si>
  <si>
    <t>Volkswagen XL Sport Concept</t>
    <phoneticPr fontId="2" type="noConversion"/>
  </si>
  <si>
    <t>大众</t>
    <phoneticPr fontId="2" type="noConversion"/>
  </si>
  <si>
    <t>DS Automobiles DS E-Tense</t>
    <phoneticPr fontId="2" type="noConversion"/>
  </si>
  <si>
    <t>DS</t>
    <phoneticPr fontId="2" type="noConversion"/>
  </si>
  <si>
    <t>Dodge Challenger 392 Hemi Scat Pack</t>
    <phoneticPr fontId="2" type="noConversion"/>
  </si>
  <si>
    <t>Porsche 718 Cayman</t>
    <phoneticPr fontId="2" type="noConversion"/>
  </si>
  <si>
    <t>Lotus Elise Sprint 220</t>
    <phoneticPr fontId="2" type="noConversion"/>
  </si>
  <si>
    <t>小莲花</t>
    <phoneticPr fontId="2" type="noConversion"/>
  </si>
  <si>
    <r>
      <t>宝马</t>
    </r>
    <r>
      <rPr>
        <b/>
        <sz val="12"/>
        <rFont val="Times New Roman"/>
        <family val="1"/>
      </rPr>
      <t>3.0</t>
    </r>
    <phoneticPr fontId="2" type="noConversion"/>
  </si>
  <si>
    <t>蝰蛇</t>
    <phoneticPr fontId="2" type="noConversion"/>
  </si>
  <si>
    <r>
      <t>福特</t>
    </r>
    <r>
      <rPr>
        <b/>
        <sz val="12"/>
        <rFont val="Times New Roman"/>
        <family val="1"/>
      </rPr>
      <t>gt</t>
    </r>
    <phoneticPr fontId="2" type="noConversion"/>
  </si>
  <si>
    <r>
      <t>牛</t>
    </r>
    <r>
      <rPr>
        <b/>
        <sz val="12"/>
        <rFont val="Times New Roman"/>
        <family val="1"/>
      </rPr>
      <t>A</t>
    </r>
    <phoneticPr fontId="2" type="noConversion"/>
  </si>
  <si>
    <t>003</t>
    <phoneticPr fontId="2" type="noConversion"/>
  </si>
  <si>
    <r>
      <t>McLaren P1</t>
    </r>
    <r>
      <rPr>
        <b/>
        <vertAlign val="superscript"/>
        <sz val="12"/>
        <rFont val="Times New Roman"/>
        <family val="1"/>
      </rPr>
      <t>TM</t>
    </r>
    <phoneticPr fontId="2" type="noConversion"/>
  </si>
  <si>
    <t>P1</t>
    <phoneticPr fontId="2" type="noConversion"/>
  </si>
  <si>
    <t>Lamborghini Aventador SV Coupe</t>
    <phoneticPr fontId="2" type="noConversion"/>
  </si>
  <si>
    <t>SV</t>
    <phoneticPr fontId="2" type="noConversion"/>
  </si>
  <si>
    <t>VLF Force 1 V10</t>
    <phoneticPr fontId="2" type="noConversion"/>
  </si>
  <si>
    <t>VLF</t>
    <phoneticPr fontId="2" type="noConversion"/>
  </si>
  <si>
    <t>Porsche 918 Spyder</t>
    <phoneticPr fontId="2" type="noConversion"/>
  </si>
  <si>
    <t>Pagani Huayra BC</t>
    <phoneticPr fontId="2" type="noConversion"/>
  </si>
  <si>
    <t>BC</t>
    <phoneticPr fontId="2" type="noConversion"/>
  </si>
  <si>
    <t>Lamborghini Centenario</t>
    <phoneticPr fontId="2" type="noConversion"/>
  </si>
  <si>
    <t>百年牛</t>
    <phoneticPr fontId="2" type="noConversion"/>
  </si>
  <si>
    <t>Ferrari FXX K</t>
    <phoneticPr fontId="2" type="noConversion"/>
  </si>
  <si>
    <t>FXXK</t>
    <phoneticPr fontId="2" type="noConversion"/>
  </si>
  <si>
    <t>Icona Vulcano Titanium</t>
    <phoneticPr fontId="2" type="noConversion"/>
  </si>
  <si>
    <t>火山</t>
    <phoneticPr fontId="2" type="noConversion"/>
  </si>
  <si>
    <t>W Motors Lykan HyperSport</t>
    <phoneticPr fontId="2" type="noConversion"/>
  </si>
  <si>
    <t>狼崽</t>
    <phoneticPr fontId="2" type="noConversion"/>
  </si>
  <si>
    <t>Lamborghini Egoista</t>
    <phoneticPr fontId="2" type="noConversion"/>
  </si>
  <si>
    <t>自私</t>
    <phoneticPr fontId="2" type="noConversion"/>
  </si>
  <si>
    <t>Trion Nemesis</t>
    <phoneticPr fontId="2" type="noConversion"/>
  </si>
  <si>
    <t>复仇</t>
    <phoneticPr fontId="2" type="noConversion"/>
  </si>
  <si>
    <t>Lamborghini Terzo Millennio</t>
    <phoneticPr fontId="2" type="noConversion"/>
  </si>
  <si>
    <t>千年牛</t>
    <phoneticPr fontId="2" type="noConversion"/>
  </si>
  <si>
    <t>W Motors Fenyr SuperSport</t>
    <phoneticPr fontId="2" type="noConversion"/>
  </si>
  <si>
    <t>狼王</t>
    <phoneticPr fontId="2" type="noConversion"/>
  </si>
  <si>
    <t>Koenigsegg Regera</t>
    <phoneticPr fontId="2" type="noConversion"/>
  </si>
  <si>
    <t>regera</t>
    <phoneticPr fontId="2" type="noConversion"/>
  </si>
  <si>
    <t>布加迪</t>
    <phoneticPr fontId="2" type="noConversion"/>
  </si>
  <si>
    <t>C</t>
    <phoneticPr fontId="2" type="noConversion"/>
  </si>
  <si>
    <r>
      <t>A</t>
    </r>
    <r>
      <rPr>
        <b/>
        <sz val="12"/>
        <rFont val="华文新魏"/>
        <family val="3"/>
        <charset val="134"/>
      </rPr>
      <t>蛇</t>
    </r>
    <phoneticPr fontId="2" type="noConversion"/>
  </si>
  <si>
    <t>00:15</t>
    <phoneticPr fontId="2" type="noConversion"/>
  </si>
  <si>
    <t>00:30</t>
    <phoneticPr fontId="2" type="noConversion"/>
  </si>
  <si>
    <t>六星</t>
    <phoneticPr fontId="2" type="noConversion"/>
  </si>
  <si>
    <r>
      <t>MAX</t>
    </r>
    <r>
      <rPr>
        <b/>
        <sz val="14"/>
        <rFont val="华文新魏"/>
        <family val="3"/>
        <charset val="134"/>
      </rPr>
      <t>费用</t>
    </r>
    <phoneticPr fontId="2" type="noConversion"/>
  </si>
  <si>
    <t>氮效</t>
    <phoneticPr fontId="2" type="noConversion"/>
  </si>
  <si>
    <t>满改氮效</t>
    <phoneticPr fontId="2" type="noConversion"/>
  </si>
  <si>
    <t>03:00</t>
    <phoneticPr fontId="2" type="noConversion"/>
  </si>
  <si>
    <t>蓝色零件</t>
    <phoneticPr fontId="2" type="noConversion"/>
  </si>
  <si>
    <t>紫色零件</t>
    <phoneticPr fontId="2" type="noConversion"/>
  </si>
  <si>
    <t>金色零件</t>
    <phoneticPr fontId="2" type="noConversion"/>
  </si>
  <si>
    <t>McLaren 570S Spider</t>
    <phoneticPr fontId="2" type="noConversion"/>
  </si>
  <si>
    <t>Sin R1 550</t>
    <phoneticPr fontId="2" type="noConversion"/>
  </si>
  <si>
    <t>sin</t>
    <phoneticPr fontId="2" type="noConversion"/>
  </si>
  <si>
    <t>Maserati Alfieri</t>
    <phoneticPr fontId="2" type="noConversion"/>
  </si>
  <si>
    <t>玛莎</t>
    <phoneticPr fontId="2" type="noConversion"/>
  </si>
  <si>
    <t>02:20</t>
  </si>
  <si>
    <t>Rezvani Beast X</t>
    <phoneticPr fontId="2" type="noConversion"/>
  </si>
  <si>
    <t>当前版本全车满改总计</t>
    <phoneticPr fontId="2" type="noConversion"/>
  </si>
  <si>
    <t>★★★★★</t>
  </si>
  <si>
    <t>★★★★★</t>
    <phoneticPr fontId="2" type="noConversion"/>
  </si>
  <si>
    <t>Zenvo TS1 GT Anniversary</t>
    <phoneticPr fontId="2" type="noConversion"/>
  </si>
  <si>
    <t>自燃车</t>
    <phoneticPr fontId="2" type="noConversion"/>
  </si>
  <si>
    <t>玛莎</t>
  </si>
  <si>
    <t>★★★★</t>
  </si>
  <si>
    <t>sin</t>
  </si>
  <si>
    <t>B</t>
  </si>
  <si>
    <t xml:space="preserve"> </t>
    <phoneticPr fontId="2" type="noConversion"/>
  </si>
  <si>
    <t>Apollo N</t>
  </si>
  <si>
    <t>菠萝</t>
    <phoneticPr fontId="2" type="noConversion"/>
  </si>
  <si>
    <t>EVO</t>
  </si>
  <si>
    <t>Mercedes-Benz SLR McLaren</t>
    <phoneticPr fontId="2" type="noConversion"/>
  </si>
  <si>
    <t>Lamborghini Aventador J</t>
    <phoneticPr fontId="2" type="noConversion"/>
  </si>
  <si>
    <t>AVJ</t>
    <phoneticPr fontId="2" type="noConversion"/>
  </si>
  <si>
    <t>SLR</t>
    <phoneticPr fontId="2" type="noConversion"/>
  </si>
  <si>
    <r>
      <t xml:space="preserve">    </t>
    </r>
    <r>
      <rPr>
        <b/>
        <sz val="22"/>
        <color rgb="FFFF3300"/>
        <rFont val="华文新魏"/>
        <family val="3"/>
        <charset val="134"/>
      </rPr>
      <t>在浏览本表格之前，请先务必阅读以下内容：</t>
    </r>
  </si>
  <si>
    <t>改装需求</t>
    <phoneticPr fontId="2" type="noConversion"/>
  </si>
  <si>
    <t>Bugatti Chiron</t>
  </si>
  <si>
    <t>S</t>
  </si>
  <si>
    <t>★★★★★★</t>
  </si>
  <si>
    <t>Jesko</t>
    <phoneticPr fontId="2" type="noConversion"/>
  </si>
  <si>
    <t>Ferrari LaFerrari Aperta</t>
    <phoneticPr fontId="2" type="noConversion"/>
  </si>
  <si>
    <t>Ferrari 812 SuperFast</t>
    <phoneticPr fontId="2" type="noConversion"/>
  </si>
  <si>
    <t>Porsche 911 Targa 4S</t>
    <phoneticPr fontId="2" type="noConversion"/>
  </si>
  <si>
    <t>00:15</t>
    <phoneticPr fontId="2" type="noConversion"/>
  </si>
  <si>
    <t>D</t>
  </si>
  <si>
    <t>C</t>
  </si>
  <si>
    <t>A</t>
  </si>
  <si>
    <t>Mitsubishi Lancer Evolutin</t>
  </si>
  <si>
    <t>Dodge Challenger SRT8</t>
  </si>
  <si>
    <t>Porsche 911 GTS Coupe</t>
  </si>
  <si>
    <t>Aston Martin Vulcan</t>
  </si>
  <si>
    <t>Lamborghini Centenario</t>
  </si>
  <si>
    <t>BMW Z4 LCI E89</t>
  </si>
  <si>
    <t>BMW 3.0 CSL hommage</t>
  </si>
  <si>
    <t>Aston Martin DB11</t>
  </si>
  <si>
    <t>Nissan GT-R Nismo</t>
  </si>
  <si>
    <t>Ferrari FXX K</t>
  </si>
  <si>
    <t>Chevrolet Camaro LT</t>
  </si>
  <si>
    <t>Chevrolet Camaro ZL1 50TH Edition</t>
  </si>
  <si>
    <t>Jaguar F-type SVR</t>
  </si>
  <si>
    <t>Ferrari J50</t>
  </si>
  <si>
    <t>Icona Vulcano Titanium</t>
  </si>
  <si>
    <t>Nissan 370Z Nismo</t>
  </si>
  <si>
    <t>Lotus Evora Sport 410</t>
  </si>
  <si>
    <t>Exotic Rides W70</t>
  </si>
  <si>
    <t>Dodge Viper GTS</t>
  </si>
  <si>
    <t>W Motors Lykan HyperSport</t>
  </si>
  <si>
    <t>Volkswagen XL Sport Concept</t>
  </si>
  <si>
    <t>Mercedes-Benz AMG GT S</t>
  </si>
  <si>
    <t>Ford GT</t>
  </si>
  <si>
    <t>Ferrari LaFerrari</t>
  </si>
  <si>
    <t>Lamborghini Egoista</t>
  </si>
  <si>
    <t>DS Automobiles DS E-Tense</t>
  </si>
  <si>
    <t>BMW M4 GTS</t>
  </si>
  <si>
    <t>Lamborghini Asterion</t>
  </si>
  <si>
    <t>McLaren P1TM</t>
  </si>
  <si>
    <t>Trion Nemesis</t>
  </si>
  <si>
    <t>Dodge Challenger 392 Hemi Scat Pack</t>
  </si>
  <si>
    <t>Rezvani Beast X</t>
  </si>
  <si>
    <t>Cadillac Cien Concept</t>
  </si>
  <si>
    <t>Lamborghini Aventador SV Coupe</t>
  </si>
  <si>
    <t>Lamborghini Terzo Millennio</t>
  </si>
  <si>
    <t>Porsche 718 Cayman</t>
  </si>
  <si>
    <t>Dodge Viper ACR</t>
  </si>
  <si>
    <t>Ferrari 488 GTB</t>
  </si>
  <si>
    <t>Ferrari 812 SuperFast</t>
  </si>
  <si>
    <t>W Motors Fenyr SuperSport</t>
  </si>
  <si>
    <t>Lotus Elise Sprint 220</t>
  </si>
  <si>
    <t>Pininfarina H2 Speed</t>
  </si>
  <si>
    <t>SCG 003S</t>
  </si>
  <si>
    <t>VLF Force 1 V10</t>
  </si>
  <si>
    <t>Zenvo TS1 GT Anniversary</t>
  </si>
  <si>
    <t>Ford Shelby GT350R</t>
  </si>
  <si>
    <t>Acura 2017 NSX</t>
  </si>
  <si>
    <t>Ferrari F12tdf</t>
  </si>
  <si>
    <t>Porsche 918 Spyder</t>
  </si>
  <si>
    <t>Koenigsegg Regera</t>
  </si>
  <si>
    <t>Porsche 911 Targa 4S</t>
  </si>
  <si>
    <t>Maserati Alfieri</t>
  </si>
  <si>
    <t>McLaren 570S Spider</t>
  </si>
  <si>
    <t>Ginetta G60</t>
  </si>
  <si>
    <t>Vencer Sarthe</t>
  </si>
  <si>
    <t>Sin R1 550</t>
  </si>
  <si>
    <t>Lamborghini Aventador J</t>
  </si>
  <si>
    <t>Pagani Huayra BC</t>
  </si>
  <si>
    <t>Mercedes-Benz SLR McLaren</t>
  </si>
  <si>
    <t>Ferrari LaFerrari Aperta</t>
  </si>
  <si>
    <t>Lamborghini Huracan EVO Spyder</t>
  </si>
  <si>
    <t>Genty Akylone</t>
  </si>
  <si>
    <t>三菱</t>
  </si>
  <si>
    <t>z4</t>
  </si>
  <si>
    <t>LT</t>
  </si>
  <si>
    <t>大众</t>
  </si>
  <si>
    <t>DS</t>
  </si>
  <si>
    <t>小莲花</t>
  </si>
  <si>
    <t>野马</t>
  </si>
  <si>
    <t>G60</t>
  </si>
  <si>
    <t>srt8</t>
  </si>
  <si>
    <t>宝马3.0</t>
  </si>
  <si>
    <t>50th</t>
  </si>
  <si>
    <t>莲花</t>
  </si>
  <si>
    <t>奔驰</t>
  </si>
  <si>
    <t>m4</t>
  </si>
  <si>
    <t>野兽</t>
  </si>
  <si>
    <t>蝰蛇</t>
  </si>
  <si>
    <t>h2</t>
  </si>
  <si>
    <t>nsx</t>
  </si>
  <si>
    <t>剃刀</t>
  </si>
  <si>
    <t>db11</t>
  </si>
  <si>
    <t>捷豹</t>
  </si>
  <si>
    <t>w70</t>
  </si>
  <si>
    <t>福特gt</t>
  </si>
  <si>
    <t>牛A</t>
  </si>
  <si>
    <t>塞恩</t>
  </si>
  <si>
    <t>003</t>
  </si>
  <si>
    <t>f12</t>
  </si>
  <si>
    <t>五菱</t>
  </si>
  <si>
    <t>菠萝</t>
  </si>
  <si>
    <t>SLR</t>
  </si>
  <si>
    <t>火神</t>
  </si>
  <si>
    <t>GTR</t>
  </si>
  <si>
    <t>J50</t>
  </si>
  <si>
    <t>A蛇</t>
  </si>
  <si>
    <t>拉法</t>
  </si>
  <si>
    <t>P1</t>
  </si>
  <si>
    <t>SV</t>
  </si>
  <si>
    <t>VLF</t>
  </si>
  <si>
    <t>AVJ</t>
  </si>
  <si>
    <t>BC</t>
  </si>
  <si>
    <t>genty</t>
  </si>
  <si>
    <t>百年牛</t>
  </si>
  <si>
    <t>FXXK</t>
  </si>
  <si>
    <t>火山</t>
  </si>
  <si>
    <t>狼崽</t>
  </si>
  <si>
    <t>自私</t>
  </si>
  <si>
    <t>复仇</t>
  </si>
  <si>
    <t>千年牛</t>
  </si>
  <si>
    <t>狼王</t>
  </si>
  <si>
    <t>自燃车</t>
  </si>
  <si>
    <t>regera</t>
  </si>
  <si>
    <t>布加迪</t>
  </si>
  <si>
    <t>Jesko</t>
  </si>
  <si>
    <t>车辆等级</t>
    <phoneticPr fontId="2" type="noConversion"/>
  </si>
  <si>
    <t>车辆名称</t>
    <phoneticPr fontId="2" type="noConversion"/>
  </si>
  <si>
    <t>车辆别称</t>
    <phoneticPr fontId="2" type="noConversion"/>
  </si>
  <si>
    <t>图纸需求</t>
    <phoneticPr fontId="2" type="noConversion"/>
  </si>
  <si>
    <t>MAX费用</t>
    <phoneticPr fontId="2" type="noConversion"/>
  </si>
  <si>
    <t>根据车辆名称查询</t>
    <phoneticPr fontId="2" type="noConversion"/>
  </si>
  <si>
    <t>根据车辆别称查询</t>
    <phoneticPr fontId="2" type="noConversion"/>
  </si>
  <si>
    <t>请选择</t>
    <phoneticPr fontId="2" type="noConversion"/>
  </si>
  <si>
    <t>TVR Griffith</t>
  </si>
  <si>
    <t>Artega Scalo SuperErelletra</t>
  </si>
  <si>
    <t>Artega Scalo SuperErelletra</t>
    <phoneticPr fontId="2" type="noConversion"/>
  </si>
  <si>
    <t>Artega</t>
    <phoneticPr fontId="2" type="noConversion"/>
  </si>
  <si>
    <t>Arrinera Hussarya 33</t>
  </si>
  <si>
    <t>波兰车</t>
  </si>
  <si>
    <t>Aston Martin Vantage GT12</t>
  </si>
  <si>
    <t>Aston Martin Vantage GT12</t>
    <phoneticPr fontId="2" type="noConversion"/>
  </si>
  <si>
    <t>GT12</t>
    <phoneticPr fontId="2" type="noConversion"/>
  </si>
  <si>
    <t>Porsche 911 GT3 RS</t>
  </si>
  <si>
    <t>McLaren Senna</t>
  </si>
  <si>
    <t>McLaren Senna</t>
    <phoneticPr fontId="2" type="noConversion"/>
  </si>
  <si>
    <t>Senna</t>
    <phoneticPr fontId="2" type="noConversion"/>
  </si>
  <si>
    <t>01:15</t>
    <phoneticPr fontId="2" type="noConversion"/>
  </si>
  <si>
    <t>B</t>
    <phoneticPr fontId="2" type="noConversion"/>
  </si>
  <si>
    <t>C</t>
    <phoneticPr fontId="2" type="noConversion"/>
  </si>
  <si>
    <t>EVO</t>
    <phoneticPr fontId="2" type="noConversion"/>
  </si>
  <si>
    <t>性能分</t>
  </si>
  <si>
    <t>极速</t>
  </si>
  <si>
    <t>加速</t>
  </si>
  <si>
    <t>操控</t>
  </si>
  <si>
    <t>氮气</t>
  </si>
  <si>
    <t>已知数据1</t>
    <phoneticPr fontId="2" type="noConversion"/>
  </si>
  <si>
    <t>已知数据2</t>
    <phoneticPr fontId="2" type="noConversion"/>
  </si>
  <si>
    <t>无金卡满改</t>
    <phoneticPr fontId="2" type="noConversion"/>
  </si>
  <si>
    <t>蓝色零件增量</t>
    <phoneticPr fontId="2" type="noConversion"/>
  </si>
  <si>
    <t>紫色零件增量</t>
    <phoneticPr fontId="2" type="noConversion"/>
  </si>
  <si>
    <t>金卡增量</t>
    <phoneticPr fontId="2" type="noConversion"/>
  </si>
  <si>
    <t>单项金卡数</t>
    <phoneticPr fontId="2" type="noConversion"/>
  </si>
  <si>
    <t>MAX数据</t>
    <phoneticPr fontId="2" type="noConversion"/>
  </si>
  <si>
    <t>项目</t>
    <phoneticPr fontId="2" type="noConversion"/>
  </si>
  <si>
    <t>初步预测</t>
    <phoneticPr fontId="2" type="noConversion"/>
  </si>
  <si>
    <t>最终预测</t>
    <phoneticPr fontId="2" type="noConversion"/>
  </si>
  <si>
    <t>使用说明</t>
    <phoneticPr fontId="2" type="noConversion"/>
  </si>
  <si>
    <t>步骤2：根据蓝色、紫色零件增量计算金卡增量</t>
    <phoneticPr fontId="2" type="noConversion"/>
  </si>
  <si>
    <t>步骤1：根据性能分计算四维数据</t>
    <phoneticPr fontId="2" type="noConversion"/>
  </si>
  <si>
    <t>步骤3：根据金卡增量计算MAX数据</t>
    <phoneticPr fontId="2" type="noConversion"/>
  </si>
  <si>
    <t>使用说明</t>
    <phoneticPr fontId="2" type="noConversion"/>
  </si>
  <si>
    <t>示例：预测Genty Akylone的MAX数据</t>
    <phoneticPr fontId="2" type="noConversion"/>
  </si>
  <si>
    <t>满星无金卡</t>
    <phoneticPr fontId="2" type="noConversion"/>
  </si>
  <si>
    <t>请选择</t>
    <phoneticPr fontId="2" type="noConversion"/>
  </si>
  <si>
    <t>快速查询</t>
    <phoneticPr fontId="2" type="noConversion"/>
  </si>
  <si>
    <t>车辆数据预测</t>
    <phoneticPr fontId="2" type="noConversion"/>
  </si>
  <si>
    <t>差值（1-3）</t>
    <phoneticPr fontId="2" type="noConversion"/>
  </si>
  <si>
    <t>误差单位</t>
    <phoneticPr fontId="2" type="noConversion"/>
  </si>
  <si>
    <t>单位数</t>
    <phoneticPr fontId="2" type="noConversion"/>
  </si>
  <si>
    <t>极速</t>
    <phoneticPr fontId="2" type="noConversion"/>
  </si>
  <si>
    <t>加速</t>
    <phoneticPr fontId="2" type="noConversion"/>
  </si>
  <si>
    <t>操控</t>
    <phoneticPr fontId="2" type="noConversion"/>
  </si>
  <si>
    <t>氮气</t>
    <phoneticPr fontId="2" type="noConversion"/>
  </si>
  <si>
    <t>修正值</t>
    <phoneticPr fontId="2" type="noConversion"/>
  </si>
  <si>
    <t>示范</t>
    <phoneticPr fontId="2" type="noConversion"/>
  </si>
  <si>
    <t>解释说明和注意事项</t>
    <phoneticPr fontId="2" type="noConversion"/>
  </si>
  <si>
    <t>黑拉法</t>
    <phoneticPr fontId="2" type="noConversion"/>
  </si>
  <si>
    <t>Aston Martin DBS SuperLeggera</t>
  </si>
  <si>
    <t>Aston Martin DBS SuperLeggera</t>
    <phoneticPr fontId="2" type="noConversion"/>
  </si>
  <si>
    <t>DBS</t>
    <phoneticPr fontId="2" type="noConversion"/>
  </si>
  <si>
    <t>B</t>
    <phoneticPr fontId="2" type="noConversion"/>
  </si>
  <si>
    <t>Vanda Electrics Dendrobium</t>
  </si>
  <si>
    <t>Vanda Electrics Dendrobium</t>
    <phoneticPr fontId="2" type="noConversion"/>
  </si>
  <si>
    <t>Vanda</t>
    <phoneticPr fontId="2" type="noConversion"/>
  </si>
  <si>
    <t>Automobili Pininfarina Battista</t>
  </si>
  <si>
    <t>Automobili Pininfarina Battista</t>
    <phoneticPr fontId="2" type="noConversion"/>
  </si>
  <si>
    <t>秋王</t>
    <phoneticPr fontId="2" type="noConversion"/>
  </si>
  <si>
    <t>02:20</t>
    <phoneticPr fontId="2" type="noConversion"/>
  </si>
  <si>
    <t xml:space="preserve"> </t>
    <phoneticPr fontId="2" type="noConversion"/>
  </si>
  <si>
    <t>TVR</t>
  </si>
  <si>
    <t>风籁</t>
    <phoneticPr fontId="2" type="noConversion"/>
  </si>
  <si>
    <t>RC</t>
    <phoneticPr fontId="2" type="noConversion"/>
  </si>
  <si>
    <t>Nissan Leaf Nismo RC</t>
    <phoneticPr fontId="2" type="noConversion"/>
  </si>
  <si>
    <t>Ford Shelby GR-1</t>
    <phoneticPr fontId="2" type="noConversion"/>
  </si>
  <si>
    <t>大野马</t>
    <phoneticPr fontId="2" type="noConversion"/>
  </si>
  <si>
    <t>ItalDesign Zerouno</t>
    <phoneticPr fontId="2" type="noConversion"/>
  </si>
  <si>
    <t>Chevrolet Corvette Grand Sport</t>
    <phoneticPr fontId="2" type="noConversion"/>
  </si>
  <si>
    <t>Chevrolet Corvette ZR1</t>
    <phoneticPr fontId="2" type="noConversion"/>
  </si>
  <si>
    <t>大五菱</t>
    <phoneticPr fontId="2" type="noConversion"/>
  </si>
  <si>
    <t>腾风</t>
    <phoneticPr fontId="2" type="noConversion"/>
  </si>
  <si>
    <t>Bugatti Chiron</t>
    <phoneticPr fontId="2" type="noConversion"/>
  </si>
  <si>
    <t>C2</t>
    <phoneticPr fontId="2" type="noConversion"/>
  </si>
  <si>
    <t>04:20</t>
  </si>
  <si>
    <t>Mazda Furai</t>
    <phoneticPr fontId="2" type="noConversion"/>
  </si>
  <si>
    <t>AKL</t>
    <phoneticPr fontId="2" type="noConversion"/>
  </si>
  <si>
    <t>Koenigsegg Jesko🔑</t>
    <phoneticPr fontId="2" type="noConversion"/>
  </si>
  <si>
    <t>Rimac C Two🔑</t>
    <phoneticPr fontId="2" type="noConversion"/>
  </si>
  <si>
    <t>TechRules AT96 Track Version🔑</t>
    <phoneticPr fontId="2" type="noConversion"/>
  </si>
  <si>
    <t>🔑</t>
    <phoneticPr fontId="2" type="noConversion"/>
  </si>
  <si>
    <t>假牛</t>
    <phoneticPr fontId="2" type="noConversion"/>
  </si>
  <si>
    <t>Nissan Leaf Nismo RC</t>
  </si>
  <si>
    <t>Mazda Furai</t>
  </si>
  <si>
    <t>Ford Shelby GR-1</t>
  </si>
  <si>
    <t>ItalDesign Zerouno</t>
  </si>
  <si>
    <t>Chevrolet Corvette Grand Sport</t>
  </si>
  <si>
    <t>Chevrolet Corvette ZR1</t>
  </si>
  <si>
    <t>Koenigsegg Jesko🔑</t>
  </si>
  <si>
    <t>RC</t>
  </si>
  <si>
    <t>风籁</t>
  </si>
  <si>
    <t>大野马</t>
  </si>
  <si>
    <t>Artega</t>
  </si>
  <si>
    <t>假牛</t>
  </si>
  <si>
    <t>GT12</t>
  </si>
  <si>
    <t>DBS</t>
  </si>
  <si>
    <t>911GT3</t>
  </si>
  <si>
    <t>大五菱</t>
  </si>
  <si>
    <t>Vanda</t>
  </si>
  <si>
    <t>黑拉法</t>
  </si>
  <si>
    <t>腾风</t>
  </si>
  <si>
    <t>Senna</t>
  </si>
  <si>
    <t>秋王</t>
  </si>
  <si>
    <t>C2</t>
  </si>
  <si>
    <t>TechRules AT96 Track Version🔑</t>
    <phoneticPr fontId="2" type="noConversion"/>
  </si>
  <si>
    <t>请选择</t>
  </si>
  <si>
    <t>Lotus Evija</t>
    <phoneticPr fontId="2" type="noConversion"/>
  </si>
  <si>
    <t>Evija</t>
    <phoneticPr fontId="2" type="noConversion"/>
  </si>
  <si>
    <t>思域</t>
    <phoneticPr fontId="2" type="noConversion"/>
  </si>
  <si>
    <t>思域</t>
    <phoneticPr fontId="2" type="noConversion"/>
  </si>
  <si>
    <t>D911</t>
    <phoneticPr fontId="2" type="noConversion"/>
  </si>
  <si>
    <t>Honda Civic Type-R</t>
    <phoneticPr fontId="2" type="noConversion"/>
  </si>
  <si>
    <t>Porsche Taycan Turbo S</t>
    <phoneticPr fontId="2" type="noConversion"/>
  </si>
  <si>
    <t>电蛙</t>
    <phoneticPr fontId="2" type="noConversion"/>
  </si>
  <si>
    <t>718GT4</t>
    <phoneticPr fontId="2" type="noConversion"/>
  </si>
  <si>
    <t>Porsche 911 GT1 Evolution</t>
    <phoneticPr fontId="2" type="noConversion"/>
  </si>
  <si>
    <t>911GT1</t>
    <phoneticPr fontId="2" type="noConversion"/>
  </si>
  <si>
    <t>911GTS</t>
    <phoneticPr fontId="2" type="noConversion"/>
  </si>
  <si>
    <t>Porsche Carrera GT</t>
    <phoneticPr fontId="2" type="noConversion"/>
  </si>
  <si>
    <t>卡雷拉</t>
    <phoneticPr fontId="2" type="noConversion"/>
  </si>
  <si>
    <t>911GT2</t>
    <phoneticPr fontId="2" type="noConversion"/>
  </si>
  <si>
    <t>🔑</t>
  </si>
  <si>
    <t>Porsche 718 Cayman GT4 ClubSport🔑</t>
    <phoneticPr fontId="2" type="noConversion"/>
  </si>
  <si>
    <t>Porsche 911 GT2 RS ClubSport🔑</t>
    <phoneticPr fontId="2" type="noConversion"/>
  </si>
  <si>
    <r>
      <t xml:space="preserve">    已尽量利用配色、排版使表格简明清晰，数据繁多，请合理利用</t>
    </r>
    <r>
      <rPr>
        <b/>
        <sz val="15"/>
        <color rgb="FFFF3300"/>
        <rFont val="华文新魏"/>
        <family val="3"/>
        <charset val="134"/>
      </rPr>
      <t>筛选</t>
    </r>
    <r>
      <rPr>
        <b/>
        <sz val="15"/>
        <rFont val="华文新魏"/>
        <family val="3"/>
        <charset val="134"/>
      </rPr>
      <t>功能和</t>
    </r>
    <r>
      <rPr>
        <b/>
        <sz val="15"/>
        <color rgb="FFFF0000"/>
        <rFont val="华文新魏"/>
        <family val="3"/>
        <charset val="134"/>
      </rPr>
      <t>快速查询</t>
    </r>
    <r>
      <rPr>
        <b/>
        <sz val="15"/>
        <rFont val="华文新魏"/>
        <family val="3"/>
        <charset val="134"/>
      </rPr>
      <t>板块</t>
    </r>
    <phoneticPr fontId="2" type="noConversion"/>
  </si>
  <si>
    <t>Porsche Taycan Turbo S</t>
  </si>
  <si>
    <t>Porsche 718 Cayman GT4 ClubSport🔑</t>
  </si>
  <si>
    <t>Porsche 911 GT1 Evolution</t>
  </si>
  <si>
    <t>Porsche Carrera GT</t>
  </si>
  <si>
    <t>Porsche 911 GT2 RS ClubSport🔑</t>
  </si>
  <si>
    <t>电蛙</t>
    <phoneticPr fontId="2" type="noConversion"/>
  </si>
  <si>
    <t>718GT4</t>
    <phoneticPr fontId="2" type="noConversion"/>
  </si>
  <si>
    <t>911GT1</t>
    <phoneticPr fontId="2" type="noConversion"/>
  </si>
  <si>
    <t>卡雷拉</t>
    <phoneticPr fontId="2" type="noConversion"/>
  </si>
  <si>
    <t>911GT2</t>
    <phoneticPr fontId="2" type="noConversion"/>
  </si>
  <si>
    <t>车辆</t>
    <phoneticPr fontId="2" type="noConversion"/>
  </si>
  <si>
    <t>蓝色</t>
    <phoneticPr fontId="2" type="noConversion"/>
  </si>
  <si>
    <t>紫色</t>
    <phoneticPr fontId="2" type="noConversion"/>
  </si>
  <si>
    <t>金色</t>
    <phoneticPr fontId="2" type="noConversion"/>
  </si>
  <si>
    <t>金币改装</t>
    <phoneticPr fontId="2" type="noConversion"/>
  </si>
  <si>
    <t>零件改装</t>
    <phoneticPr fontId="2" type="noConversion"/>
  </si>
  <si>
    <t>总计</t>
    <phoneticPr fontId="2" type="noConversion"/>
  </si>
  <si>
    <t>×</t>
    <phoneticPr fontId="2" type="noConversion"/>
  </si>
  <si>
    <t>级别&amp;星级</t>
    <phoneticPr fontId="2" type="noConversion"/>
  </si>
  <si>
    <t>D★★★</t>
  </si>
  <si>
    <t>D★★★★</t>
  </si>
  <si>
    <t>C★★★</t>
  </si>
  <si>
    <t>C★★★★</t>
  </si>
  <si>
    <t>C★★★★★</t>
  </si>
  <si>
    <t>B★★★</t>
  </si>
  <si>
    <t>B★★★★</t>
  </si>
  <si>
    <t>B★★★★★</t>
  </si>
  <si>
    <t>B★★★★★★</t>
  </si>
  <si>
    <t>A★★★★</t>
  </si>
  <si>
    <t>A★★★★★</t>
  </si>
  <si>
    <t>A★★★★★★</t>
  </si>
  <si>
    <t>S★★★★★</t>
  </si>
  <si>
    <t>S★★★★★★</t>
  </si>
  <si>
    <t>改装表</t>
    <phoneticPr fontId="2" type="noConversion"/>
  </si>
  <si>
    <r>
      <t xml:space="preserve">    可以自行按需补充数据或是优化以使用或引用；但请勿随意作</t>
    </r>
    <r>
      <rPr>
        <b/>
        <sz val="15"/>
        <color rgb="FFFF3300"/>
        <rFont val="华文新魏"/>
        <family val="3"/>
        <charset val="134"/>
      </rPr>
      <t>商业</t>
    </r>
    <r>
      <rPr>
        <b/>
        <sz val="15"/>
        <rFont val="华文新魏"/>
        <family val="3"/>
        <charset val="134"/>
      </rPr>
      <t>用途，</t>
    </r>
    <r>
      <rPr>
        <b/>
        <sz val="15"/>
        <color rgb="FFFF3300"/>
        <rFont val="华文新魏"/>
        <family val="3"/>
        <charset val="134"/>
      </rPr>
      <t>批量</t>
    </r>
    <r>
      <rPr>
        <b/>
        <sz val="15"/>
        <rFont val="华文新魏"/>
        <family val="3"/>
        <charset val="134"/>
      </rPr>
      <t>引用时请提及来源</t>
    </r>
    <phoneticPr fontId="2" type="noConversion"/>
  </si>
  <si>
    <r>
      <t xml:space="preserve">    </t>
    </r>
    <r>
      <rPr>
        <b/>
        <sz val="15"/>
        <color rgb="FFFF3300"/>
        <rFont val="华文新魏"/>
        <family val="3"/>
        <charset val="134"/>
      </rPr>
      <t>红色数据</t>
    </r>
    <r>
      <rPr>
        <b/>
        <sz val="15"/>
        <rFont val="华文新魏"/>
        <family val="3"/>
        <charset val="134"/>
      </rPr>
      <t>为存疑数据；部分数据通过计算或类推得到，可能存在误差，但一般误差较小不影响可靠性</t>
    </r>
    <phoneticPr fontId="2" type="noConversion"/>
  </si>
  <si>
    <r>
      <t xml:space="preserve">    本表格分为“</t>
    </r>
    <r>
      <rPr>
        <b/>
        <sz val="15"/>
        <color rgb="FFFF0000"/>
        <rFont val="华文新魏"/>
        <family val="3"/>
        <charset val="134"/>
      </rPr>
      <t>快速查询</t>
    </r>
    <r>
      <rPr>
        <b/>
        <sz val="15"/>
        <rFont val="华文新魏"/>
        <family val="3"/>
        <charset val="134"/>
      </rPr>
      <t>”、“</t>
    </r>
    <r>
      <rPr>
        <b/>
        <sz val="15"/>
        <color rgb="FFFF3300"/>
        <rFont val="华文新魏"/>
        <family val="3"/>
        <charset val="134"/>
      </rPr>
      <t>满改数据表</t>
    </r>
    <r>
      <rPr>
        <b/>
        <sz val="15"/>
        <rFont val="华文新魏"/>
        <family val="3"/>
        <charset val="134"/>
      </rPr>
      <t>”、“</t>
    </r>
    <r>
      <rPr>
        <b/>
        <sz val="15"/>
        <color rgb="FFFF3300"/>
        <rFont val="华文新魏"/>
        <family val="3"/>
        <charset val="134"/>
      </rPr>
      <t>全车数据表</t>
    </r>
    <r>
      <rPr>
        <b/>
        <sz val="15"/>
        <rFont val="华文新魏"/>
        <family val="3"/>
        <charset val="134"/>
      </rPr>
      <t>”和“</t>
    </r>
    <r>
      <rPr>
        <b/>
        <sz val="15"/>
        <color rgb="FFFF3300"/>
        <rFont val="华文新魏"/>
        <family val="3"/>
        <charset val="134"/>
      </rPr>
      <t>车辆数据预测</t>
    </r>
    <r>
      <rPr>
        <b/>
        <sz val="15"/>
        <rFont val="华文新魏"/>
        <family val="3"/>
        <charset val="134"/>
      </rPr>
      <t>”四部分，请按需点击相应工作表浏览</t>
    </r>
    <phoneticPr fontId="2" type="noConversion"/>
  </si>
  <si>
    <r>
      <t xml:space="preserve">    数据可能会随着版本发生变化，提供数据、指出错误和提出意见请联系作者：</t>
    </r>
    <r>
      <rPr>
        <b/>
        <sz val="15"/>
        <color rgb="FFFF3300"/>
        <rFont val="华文新魏"/>
        <family val="3"/>
        <charset val="134"/>
      </rPr>
      <t>硫化镉</t>
    </r>
    <r>
      <rPr>
        <b/>
        <sz val="15"/>
        <rFont val="华文新魏"/>
        <family val="3"/>
        <charset val="134"/>
      </rPr>
      <t xml:space="preserve">（QQ：425507075）    </t>
    </r>
    <phoneticPr fontId="2" type="noConversion"/>
  </si>
  <si>
    <t>本表格原编辑软件为Microsoft Excel 2016，使用其他版本/软件浏览可能出现格式问题或不兼容：</t>
    <phoneticPr fontId="2" type="noConversion"/>
  </si>
  <si>
    <t>本表内的数据来自于游戏及众多玩家、吧友和群友们的提供，并由作者硫化镉一手收集、整理后制作成表：</t>
    <phoneticPr fontId="2" type="noConversion"/>
  </si>
  <si>
    <r>
      <t xml:space="preserve">    </t>
    </r>
    <r>
      <rPr>
        <b/>
        <sz val="15"/>
        <rFont val="华文新魏"/>
        <family val="3"/>
        <charset val="134"/>
      </rPr>
      <t>在此向所有提供过帮助的人们表示</t>
    </r>
    <r>
      <rPr>
        <b/>
        <sz val="15"/>
        <color rgb="FFFF3300"/>
        <rFont val="华文新魏"/>
        <family val="3"/>
        <charset val="134"/>
      </rPr>
      <t>感谢</t>
    </r>
    <r>
      <rPr>
        <b/>
        <sz val="15"/>
        <rFont val="华文新魏"/>
        <family val="3"/>
        <charset val="134"/>
      </rPr>
      <t>！制作不易，全凭兴趣，希望能帮到大家！</t>
    </r>
    <phoneticPr fontId="2" type="noConversion"/>
  </si>
  <si>
    <r>
      <t xml:space="preserve">    本表涵盖了国际服最新版本下所有车辆的</t>
    </r>
    <r>
      <rPr>
        <b/>
        <sz val="15"/>
        <color rgb="FFFF3300"/>
        <rFont val="华文新魏"/>
        <family val="3"/>
        <charset val="134"/>
      </rPr>
      <t>性能和改装数据</t>
    </r>
    <r>
      <rPr>
        <b/>
        <sz val="15"/>
        <rFont val="华文新魏"/>
        <family val="3"/>
        <charset val="134"/>
      </rPr>
      <t>，除实在无法收集和类推的数据外均已尽可能地收录。</t>
    </r>
    <phoneticPr fontId="2" type="noConversion"/>
  </si>
  <si>
    <r>
      <t xml:space="preserve">    本表适用于</t>
    </r>
    <r>
      <rPr>
        <b/>
        <sz val="15"/>
        <color rgb="FFFF3300"/>
        <rFont val="华文新魏"/>
        <family val="3"/>
        <charset val="134"/>
      </rPr>
      <t>国际服</t>
    </r>
    <r>
      <rPr>
        <b/>
        <sz val="15"/>
        <rFont val="华文新魏"/>
        <family val="3"/>
        <charset val="134"/>
      </rPr>
      <t>，也同样适用于</t>
    </r>
    <r>
      <rPr>
        <b/>
        <sz val="15"/>
        <color rgb="FFFF3300"/>
        <rFont val="华文新魏"/>
        <family val="3"/>
        <charset val="134"/>
      </rPr>
      <t>NS服</t>
    </r>
    <r>
      <rPr>
        <b/>
        <sz val="15"/>
        <rFont val="华文新魏"/>
        <family val="3"/>
        <charset val="134"/>
      </rPr>
      <t>，但与</t>
    </r>
    <r>
      <rPr>
        <b/>
        <sz val="15"/>
        <color rgb="FFFF3300"/>
        <rFont val="华文新魏"/>
        <family val="3"/>
        <charset val="134"/>
      </rPr>
      <t>国服</t>
    </r>
    <r>
      <rPr>
        <b/>
        <sz val="15"/>
        <rFont val="华文新魏"/>
        <family val="3"/>
        <charset val="134"/>
      </rPr>
      <t>数据存在较大出入，仅供参考。</t>
    </r>
    <phoneticPr fontId="2" type="noConversion"/>
  </si>
  <si>
    <t>本表格主要公开于百度贴吧：狂野飙车9吧，B站专栏：Aspahlt9数据表，以及几个相关QQ群：</t>
    <phoneticPr fontId="2" type="noConversion"/>
  </si>
  <si>
    <r>
      <t xml:space="preserve">    为避免误触导致公式出错，已锁定相关单元格并保护工作表，若需编辑点击</t>
    </r>
    <r>
      <rPr>
        <b/>
        <sz val="15"/>
        <color rgb="FFFF3300"/>
        <rFont val="华文新魏"/>
        <family val="3"/>
        <charset val="134"/>
      </rPr>
      <t>撤销工作表保护</t>
    </r>
    <r>
      <rPr>
        <b/>
        <sz val="15"/>
        <rFont val="华文新魏"/>
        <family val="3"/>
        <charset val="134"/>
      </rPr>
      <t>即可</t>
    </r>
    <phoneticPr fontId="2" type="noConversion"/>
  </si>
  <si>
    <r>
      <t xml:space="preserve">    本数据表与百度网盘</t>
    </r>
    <r>
      <rPr>
        <b/>
        <sz val="15"/>
        <color rgb="FFFF3300"/>
        <rFont val="华文新魏"/>
        <family val="3"/>
        <charset val="134"/>
      </rPr>
      <t>云端更新</t>
    </r>
    <r>
      <rPr>
        <b/>
        <sz val="15"/>
        <rFont val="华文新魏"/>
        <family val="3"/>
        <charset val="134"/>
      </rPr>
      <t>，请随时通过以下链接，获取最新版本的数据表</t>
    </r>
    <phoneticPr fontId="2" type="noConversion"/>
  </si>
  <si>
    <r>
      <t xml:space="preserve">    </t>
    </r>
    <r>
      <rPr>
        <b/>
        <sz val="15"/>
        <color rgb="FFFF3300"/>
        <rFont val="华文新魏"/>
        <family val="3"/>
        <charset val="134"/>
      </rPr>
      <t>百度网盘链接</t>
    </r>
    <r>
      <rPr>
        <b/>
        <sz val="15"/>
        <rFont val="华文新魏"/>
        <family val="3"/>
        <charset val="134"/>
      </rPr>
      <t>：https://pan.baidu.com/s/129qKtrA7l5lCRDH85HHQyQ 提取码：fvd0</t>
    </r>
    <phoneticPr fontId="2" type="noConversion"/>
  </si>
  <si>
    <r>
      <t xml:space="preserve">    </t>
    </r>
    <r>
      <rPr>
        <b/>
        <sz val="15"/>
        <color rgb="FFFF3300"/>
        <rFont val="华文新魏"/>
        <family val="3"/>
        <charset val="134"/>
      </rPr>
      <t>备用链接</t>
    </r>
    <r>
      <rPr>
        <b/>
        <sz val="15"/>
        <rFont val="华文新魏"/>
        <family val="3"/>
        <charset val="134"/>
      </rPr>
      <t>：https://pan.baidu.com/s/1rM9SWiz7Hjt6Gk27ZtOgfQ</t>
    </r>
    <phoneticPr fontId="2" type="noConversion"/>
  </si>
  <si>
    <t>Lamborghini Gallardo LP 560-4</t>
    <phoneticPr fontId="2" type="noConversion"/>
  </si>
  <si>
    <t>盖拉多</t>
    <phoneticPr fontId="2" type="noConversion"/>
  </si>
  <si>
    <t>SC18</t>
    <phoneticPr fontId="2" type="noConversion"/>
  </si>
  <si>
    <t>毒药</t>
    <phoneticPr fontId="2" type="noConversion"/>
  </si>
  <si>
    <t>Lamborghini Veneno</t>
    <phoneticPr fontId="2" type="noConversion"/>
  </si>
  <si>
    <t>Sian</t>
    <phoneticPr fontId="2" type="noConversion"/>
  </si>
  <si>
    <t>Lamborghini Sian FKP 37</t>
    <phoneticPr fontId="2" type="noConversion"/>
  </si>
  <si>
    <t>Lamborghini SC18🔑</t>
    <phoneticPr fontId="2" type="noConversion"/>
  </si>
  <si>
    <t>Lotus Evija</t>
  </si>
  <si>
    <t>Evija</t>
  </si>
  <si>
    <t>F1</t>
    <phoneticPr fontId="2" type="noConversion"/>
  </si>
  <si>
    <t>03:00</t>
    <phoneticPr fontId="2" type="noConversion"/>
  </si>
  <si>
    <t>Mclaren F1 LM🔑</t>
  </si>
  <si>
    <t>Lamborghini Gallardo LP 560-4</t>
  </si>
  <si>
    <t>Mclaren F1 LM🔑</t>
    <phoneticPr fontId="2" type="noConversion"/>
  </si>
  <si>
    <t>Lamborghini SC18🔑</t>
  </si>
  <si>
    <t>Lamborghini Veneno</t>
  </si>
  <si>
    <t>Lamborghini Sian FKP 37</t>
  </si>
  <si>
    <t>盖拉多</t>
    <phoneticPr fontId="2" type="noConversion"/>
  </si>
  <si>
    <t>F1</t>
    <phoneticPr fontId="2" type="noConversion"/>
  </si>
  <si>
    <t>SC18</t>
    <phoneticPr fontId="2" type="noConversion"/>
  </si>
  <si>
    <t>毒药</t>
    <phoneticPr fontId="2" type="noConversion"/>
  </si>
  <si>
    <t>Sian</t>
    <phoneticPr fontId="2" type="noConversion"/>
  </si>
  <si>
    <r>
      <rPr>
        <sz val="13"/>
        <color theme="0"/>
        <rFont val="宋体"/>
        <family val="3"/>
        <charset val="134"/>
      </rPr>
      <t>..........</t>
    </r>
    <r>
      <rPr>
        <sz val="13"/>
        <color rgb="FFFF3300"/>
        <rFont val="宋体"/>
        <family val="3"/>
        <charset val="134"/>
      </rPr>
      <t>1、</t>
    </r>
    <r>
      <rPr>
        <sz val="13"/>
        <rFont val="宋体"/>
        <family val="3"/>
        <charset val="134"/>
      </rPr>
      <t>本页面用于快速查询某辆车的详细数据，分为</t>
    </r>
    <r>
      <rPr>
        <i/>
        <u/>
        <sz val="13"/>
        <rFont val="宋体"/>
        <family val="3"/>
        <charset val="134"/>
      </rPr>
      <t>根据车辆名称</t>
    </r>
    <r>
      <rPr>
        <sz val="13"/>
        <rFont val="宋体"/>
        <family val="3"/>
        <charset val="134"/>
      </rPr>
      <t>和</t>
    </r>
    <r>
      <rPr>
        <i/>
        <u/>
        <sz val="13"/>
        <rFont val="宋体"/>
        <family val="3"/>
        <charset val="134"/>
      </rPr>
      <t>根据车辆别称</t>
    </r>
    <r>
      <rPr>
        <sz val="13"/>
        <rFont val="宋体"/>
        <family val="3"/>
        <charset val="134"/>
      </rPr>
      <t xml:space="preserve">查询两个板块。                                                        </t>
    </r>
    <r>
      <rPr>
        <sz val="13"/>
        <color rgb="FFFF3300"/>
        <rFont val="宋体"/>
        <family val="3"/>
        <charset val="134"/>
      </rPr>
      <t>2、</t>
    </r>
    <r>
      <rPr>
        <sz val="13"/>
        <rFont val="宋体"/>
        <family val="3"/>
        <charset val="134"/>
      </rPr>
      <t>请注意仅可在标有“</t>
    </r>
    <r>
      <rPr>
        <i/>
        <u/>
        <sz val="13"/>
        <rFont val="宋体"/>
        <family val="3"/>
        <charset val="134"/>
      </rPr>
      <t>请选择</t>
    </r>
    <r>
      <rPr>
        <sz val="13"/>
        <rFont val="宋体"/>
        <family val="3"/>
        <charset val="134"/>
      </rPr>
      <t xml:space="preserve">”的格子中修改，请勿在其他空白格子中输入数据，否则会造成系统出错。                                              </t>
    </r>
    <r>
      <rPr>
        <sz val="13"/>
        <color rgb="FFFF3300"/>
        <rFont val="宋体"/>
        <family val="3"/>
        <charset val="134"/>
      </rPr>
      <t>3、</t>
    </r>
    <r>
      <rPr>
        <sz val="13"/>
        <rFont val="宋体"/>
        <family val="3"/>
        <charset val="134"/>
      </rPr>
      <t>先选择“</t>
    </r>
    <r>
      <rPr>
        <i/>
        <u/>
        <sz val="13"/>
        <rFont val="宋体"/>
        <family val="3"/>
        <charset val="134"/>
      </rPr>
      <t>车辆等级</t>
    </r>
    <r>
      <rPr>
        <sz val="13"/>
        <rFont val="宋体"/>
        <family val="3"/>
        <charset val="134"/>
      </rPr>
      <t>”，再选择“</t>
    </r>
    <r>
      <rPr>
        <i/>
        <u/>
        <sz val="13"/>
        <rFont val="宋体"/>
        <family val="3"/>
        <charset val="134"/>
      </rPr>
      <t>车辆名称/别称</t>
    </r>
    <r>
      <rPr>
        <sz val="13"/>
        <rFont val="宋体"/>
        <family val="3"/>
        <charset val="134"/>
      </rPr>
      <t>”，即可查询到相关数据。选择时先单击格子，再点击右侧</t>
    </r>
    <r>
      <rPr>
        <i/>
        <u/>
        <sz val="13"/>
        <rFont val="宋体"/>
        <family val="3"/>
        <charset val="134"/>
      </rPr>
      <t>下拉箭头</t>
    </r>
    <r>
      <rPr>
        <sz val="13"/>
        <rFont val="宋体"/>
        <family val="3"/>
        <charset val="134"/>
      </rPr>
      <t xml:space="preserve">进行选择。                         </t>
    </r>
    <r>
      <rPr>
        <sz val="13"/>
        <color rgb="FFFF3300"/>
        <rFont val="宋体"/>
        <family val="3"/>
        <charset val="134"/>
      </rPr>
      <t>4、</t>
    </r>
    <r>
      <rPr>
        <sz val="13"/>
        <rFont val="宋体"/>
        <family val="3"/>
        <charset val="134"/>
      </rPr>
      <t>请注意查询到的数据均为</t>
    </r>
    <r>
      <rPr>
        <i/>
        <u/>
        <sz val="13"/>
        <rFont val="宋体"/>
        <family val="3"/>
        <charset val="134"/>
      </rPr>
      <t>MAX数据</t>
    </r>
    <r>
      <rPr>
        <sz val="13"/>
        <rFont val="宋体"/>
        <family val="3"/>
        <charset val="134"/>
      </rPr>
      <t>，零件指的是</t>
    </r>
    <r>
      <rPr>
        <i/>
        <u/>
        <sz val="13"/>
        <rFont val="宋体"/>
        <family val="3"/>
        <charset val="134"/>
      </rPr>
      <t>单项</t>
    </r>
    <r>
      <rPr>
        <sz val="13"/>
        <rFont val="宋体"/>
        <family val="3"/>
        <charset val="134"/>
      </rPr>
      <t>改装所需零件而非总数。</t>
    </r>
    <phoneticPr fontId="2" type="noConversion"/>
  </si>
  <si>
    <r>
      <rPr>
        <sz val="12"/>
        <color theme="0"/>
        <rFont val="宋体"/>
        <family val="3"/>
        <charset val="134"/>
      </rPr>
      <t>....</t>
    </r>
    <r>
      <rPr>
        <sz val="12"/>
        <color rgb="FFFF3300"/>
        <rFont val="宋体"/>
        <family val="3"/>
        <charset val="134"/>
      </rPr>
      <t>1、</t>
    </r>
    <r>
      <rPr>
        <sz val="12"/>
        <rFont val="宋体"/>
        <family val="3"/>
        <charset val="134"/>
      </rPr>
      <t>本页面用于由低改装车辆数据计算</t>
    </r>
    <r>
      <rPr>
        <i/>
        <u/>
        <sz val="12"/>
        <rFont val="宋体"/>
        <family val="3"/>
        <charset val="134"/>
      </rPr>
      <t>MAX</t>
    </r>
    <r>
      <rPr>
        <sz val="12"/>
        <rFont val="宋体"/>
        <family val="3"/>
        <charset val="134"/>
      </rPr>
      <t xml:space="preserve">或高改装的车辆数据。            </t>
    </r>
    <r>
      <rPr>
        <sz val="12"/>
        <color rgb="FFFF3300"/>
        <rFont val="宋体"/>
        <family val="3"/>
        <charset val="134"/>
      </rPr>
      <t>2、</t>
    </r>
    <r>
      <rPr>
        <sz val="12"/>
        <rFont val="宋体"/>
        <family val="3"/>
        <charset val="134"/>
      </rPr>
      <t>步骤1：由两个</t>
    </r>
    <r>
      <rPr>
        <i/>
        <u/>
        <sz val="12"/>
        <rFont val="宋体"/>
        <family val="3"/>
        <charset val="134"/>
      </rPr>
      <t>不同</t>
    </r>
    <r>
      <rPr>
        <sz val="12"/>
        <rFont val="宋体"/>
        <family val="3"/>
        <charset val="134"/>
      </rPr>
      <t>性能分下的车辆数据，计算第三个性能分下的车辆数据，注意已知的两个性能分，必须保证</t>
    </r>
    <r>
      <rPr>
        <i/>
        <u/>
        <sz val="12"/>
        <rFont val="宋体"/>
        <family val="3"/>
        <charset val="134"/>
      </rPr>
      <t>四维的改装程度一致</t>
    </r>
    <r>
      <rPr>
        <sz val="12"/>
        <rFont val="宋体"/>
        <family val="3"/>
        <charset val="134"/>
      </rPr>
      <t xml:space="preserve">。             </t>
    </r>
    <r>
      <rPr>
        <sz val="12"/>
        <color theme="0"/>
        <rFont val="宋体"/>
        <family val="3"/>
        <charset val="134"/>
      </rPr>
      <t>.</t>
    </r>
    <r>
      <rPr>
        <sz val="12"/>
        <color rgb="FFFF3300"/>
        <rFont val="宋体"/>
        <family val="3"/>
        <charset val="134"/>
      </rPr>
      <t>3、</t>
    </r>
    <r>
      <rPr>
        <sz val="12"/>
        <rFont val="宋体"/>
        <family val="3"/>
        <charset val="134"/>
      </rPr>
      <t xml:space="preserve">步骤2：由车辆蓝色和紫色零件的单级增量，计算金卡的单级增量。      </t>
    </r>
    <r>
      <rPr>
        <sz val="12"/>
        <color theme="0"/>
        <rFont val="宋体"/>
        <family val="3"/>
        <charset val="134"/>
      </rPr>
      <t>.</t>
    </r>
    <r>
      <rPr>
        <sz val="12"/>
        <color rgb="FFFF3300"/>
        <rFont val="宋体"/>
        <family val="3"/>
        <charset val="134"/>
      </rPr>
      <t>4、</t>
    </r>
    <r>
      <rPr>
        <sz val="12"/>
        <rFont val="宋体"/>
        <family val="3"/>
        <charset val="134"/>
      </rPr>
      <t xml:space="preserve">步骤3：由满星无金卡时的车辆数据和金卡增量，计算MAX车辆数据。     </t>
    </r>
    <r>
      <rPr>
        <sz val="12"/>
        <color theme="0"/>
        <rFont val="宋体"/>
        <family val="3"/>
        <charset val="134"/>
      </rPr>
      <t>.</t>
    </r>
    <r>
      <rPr>
        <sz val="12"/>
        <color rgb="FFFF3300"/>
        <rFont val="宋体"/>
        <family val="3"/>
        <charset val="134"/>
      </rPr>
      <t>5、</t>
    </r>
    <r>
      <rPr>
        <sz val="12"/>
        <rFont val="宋体"/>
        <family val="3"/>
        <charset val="134"/>
      </rPr>
      <t>使用时，仅需在</t>
    </r>
    <r>
      <rPr>
        <i/>
        <u/>
        <sz val="12"/>
        <rFont val="宋体"/>
        <family val="3"/>
        <charset val="134"/>
      </rPr>
      <t>白色格子</t>
    </r>
    <r>
      <rPr>
        <sz val="12"/>
        <rFont val="宋体"/>
        <family val="3"/>
        <charset val="134"/>
      </rPr>
      <t>里填入已知数据，</t>
    </r>
    <r>
      <rPr>
        <i/>
        <u/>
        <sz val="12"/>
        <rFont val="宋体"/>
        <family val="3"/>
        <charset val="134"/>
      </rPr>
      <t>黄色格子</t>
    </r>
    <r>
      <rPr>
        <sz val="12"/>
        <rFont val="宋体"/>
        <family val="3"/>
        <charset val="134"/>
      </rPr>
      <t>会自动计算得出数据，切勿在黄色格子里输入数据，否则会造成系统出错。</t>
    </r>
    <phoneticPr fontId="2" type="noConversion"/>
  </si>
  <si>
    <r>
      <rPr>
        <sz val="12"/>
        <color theme="0"/>
        <rFont val="宋体"/>
        <family val="3"/>
        <charset val="134"/>
      </rPr>
      <t>...</t>
    </r>
    <r>
      <rPr>
        <sz val="12"/>
        <color rgb="FFFF3300"/>
        <rFont val="宋体"/>
        <family val="3"/>
        <charset val="134"/>
      </rPr>
      <t>1、</t>
    </r>
    <r>
      <rPr>
        <sz val="12"/>
        <rFont val="宋体"/>
        <family val="3"/>
        <charset val="134"/>
      </rPr>
      <t>步骤1根据“</t>
    </r>
    <r>
      <rPr>
        <i/>
        <u/>
        <sz val="12"/>
        <rFont val="宋体"/>
        <family val="3"/>
        <charset val="134"/>
      </rPr>
      <t>单项数据的增长量和其贡献的性能分成正比</t>
    </r>
    <r>
      <rPr>
        <sz val="12"/>
        <rFont val="宋体"/>
        <family val="3"/>
        <charset val="134"/>
      </rPr>
      <t>”这一线性关系；步骤2根据蓝色、紫色、金色零件增量成</t>
    </r>
    <r>
      <rPr>
        <i/>
        <u/>
        <sz val="12"/>
        <rFont val="宋体"/>
        <family val="3"/>
        <charset val="134"/>
      </rPr>
      <t>等差数列</t>
    </r>
    <r>
      <rPr>
        <sz val="12"/>
        <rFont val="宋体"/>
        <family val="3"/>
        <charset val="134"/>
      </rPr>
      <t>这一线性关系；步骤3根据</t>
    </r>
    <r>
      <rPr>
        <i/>
        <u/>
        <sz val="12"/>
        <rFont val="宋体"/>
        <family val="3"/>
        <charset val="134"/>
      </rPr>
      <t>零件增量恒定不变</t>
    </r>
    <r>
      <rPr>
        <sz val="12"/>
        <rFont val="宋体"/>
        <family val="3"/>
        <charset val="134"/>
      </rPr>
      <t xml:space="preserve">这一规律。  </t>
    </r>
    <r>
      <rPr>
        <sz val="12"/>
        <color theme="0"/>
        <rFont val="宋体"/>
        <family val="3"/>
        <charset val="134"/>
      </rPr>
      <t>..</t>
    </r>
    <r>
      <rPr>
        <sz val="12"/>
        <color rgb="FFFF3300"/>
        <rFont val="宋体"/>
        <family val="3"/>
        <charset val="134"/>
      </rPr>
      <t>2、</t>
    </r>
    <r>
      <rPr>
        <sz val="12"/>
        <rFont val="宋体"/>
        <family val="3"/>
        <charset val="134"/>
      </rPr>
      <t>本页面的计算方法</t>
    </r>
    <r>
      <rPr>
        <i/>
        <u/>
        <sz val="12"/>
        <rFont val="宋体"/>
        <family val="3"/>
        <charset val="134"/>
      </rPr>
      <t>理论上</t>
    </r>
    <r>
      <rPr>
        <sz val="12"/>
        <rFont val="宋体"/>
        <family val="3"/>
        <charset val="134"/>
      </rPr>
      <t>不存在误差 ，但由于游戏本身给出的数据就是经过了</t>
    </r>
    <r>
      <rPr>
        <i/>
        <u/>
        <sz val="12"/>
        <rFont val="宋体"/>
        <family val="3"/>
        <charset val="134"/>
      </rPr>
      <t>四舍五入</t>
    </r>
    <r>
      <rPr>
        <sz val="12"/>
        <rFont val="宋体"/>
        <family val="3"/>
        <charset val="134"/>
      </rPr>
      <t>的，抹去了后面的小数，加之计算过程中的积累和取舍，会有</t>
    </r>
    <r>
      <rPr>
        <i/>
        <u/>
        <sz val="12"/>
        <rFont val="宋体"/>
        <family val="3"/>
        <charset val="134"/>
      </rPr>
      <t>一个甚至两个单位</t>
    </r>
    <r>
      <rPr>
        <sz val="12"/>
        <rFont val="宋体"/>
        <family val="3"/>
        <charset val="134"/>
      </rPr>
      <t xml:space="preserve">的误差。  </t>
    </r>
    <r>
      <rPr>
        <sz val="12"/>
        <color theme="0"/>
        <rFont val="宋体"/>
        <family val="3"/>
        <charset val="134"/>
      </rPr>
      <t>...</t>
    </r>
    <r>
      <rPr>
        <sz val="12"/>
        <color rgb="FFFF3300"/>
        <rFont val="宋体"/>
        <family val="3"/>
        <charset val="134"/>
      </rPr>
      <t>3、</t>
    </r>
    <r>
      <rPr>
        <i/>
        <u/>
        <sz val="12"/>
        <rFont val="宋体"/>
        <family val="3"/>
        <charset val="134"/>
      </rPr>
      <t>单位误差 = 误差数量级 * 单项金卡数</t>
    </r>
    <r>
      <rPr>
        <sz val="12"/>
        <rFont val="宋体"/>
        <family val="3"/>
        <charset val="134"/>
      </rPr>
      <t>，误差数量级为数据的</t>
    </r>
    <r>
      <rPr>
        <i/>
        <u/>
        <sz val="12"/>
        <rFont val="宋体"/>
        <family val="3"/>
        <charset val="134"/>
      </rPr>
      <t>末位小数</t>
    </r>
    <r>
      <rPr>
        <sz val="12"/>
        <rFont val="宋体"/>
        <family val="3"/>
        <charset val="134"/>
      </rPr>
      <t xml:space="preserve">，下方示例中有计算示例。                                                                           </t>
    </r>
    <r>
      <rPr>
        <sz val="12"/>
        <color rgb="FFFF3300"/>
        <rFont val="宋体"/>
        <family val="3"/>
        <charset val="134"/>
      </rPr>
      <t>4、</t>
    </r>
    <r>
      <rPr>
        <sz val="12"/>
        <rFont val="宋体"/>
        <family val="3"/>
        <charset val="134"/>
      </rPr>
      <t xml:space="preserve">预测MAX数据时，如果金卡增量直接来源于游戏中，则步骤3精确度极高。如果金卡数据来源于步骤2，则需要配合步骤1得到较为精确的数据，详见下一条。                     </t>
    </r>
    <r>
      <rPr>
        <sz val="12"/>
        <color theme="0"/>
        <rFont val="宋体"/>
        <family val="3"/>
        <charset val="134"/>
      </rPr>
      <t>...</t>
    </r>
    <r>
      <rPr>
        <sz val="12"/>
        <color rgb="FFFF3300"/>
        <rFont val="宋体"/>
        <family val="3"/>
        <charset val="134"/>
      </rPr>
      <t>5、</t>
    </r>
    <r>
      <rPr>
        <sz val="12"/>
        <rFont val="宋体"/>
        <family val="3"/>
        <charset val="134"/>
      </rPr>
      <t>步骤1中的</t>
    </r>
    <r>
      <rPr>
        <i/>
        <u/>
        <sz val="12"/>
        <rFont val="宋体"/>
        <family val="3"/>
        <charset val="134"/>
      </rPr>
      <t>最终预测</t>
    </r>
    <r>
      <rPr>
        <sz val="12"/>
        <rFont val="宋体"/>
        <family val="3"/>
        <charset val="134"/>
      </rPr>
      <t>是根据步骤1和步骤3综合得出的结果。其原理是以步骤3得到的MAX数据为基准，对比步骤1中</t>
    </r>
    <r>
      <rPr>
        <i/>
        <u/>
        <sz val="12"/>
        <rFont val="宋体"/>
        <family val="3"/>
        <charset val="134"/>
      </rPr>
      <t>初步预测</t>
    </r>
    <r>
      <rPr>
        <sz val="12"/>
        <rFont val="宋体"/>
        <family val="3"/>
        <charset val="134"/>
      </rPr>
      <t>的结果，根据差值是否达到误差单位的</t>
    </r>
    <r>
      <rPr>
        <i/>
        <u/>
        <sz val="12"/>
        <rFont val="宋体"/>
        <family val="3"/>
        <charset val="134"/>
      </rPr>
      <t>一半</t>
    </r>
    <r>
      <rPr>
        <sz val="12"/>
        <rFont val="宋体"/>
        <family val="3"/>
        <charset val="134"/>
      </rPr>
      <t xml:space="preserve">以上，进行一至两个误差单位的修正。                                                                                                                                              </t>
    </r>
    <r>
      <rPr>
        <sz val="12"/>
        <color theme="0"/>
        <rFont val="宋体"/>
        <family val="3"/>
        <charset val="134"/>
      </rPr>
      <t>............................................................</t>
    </r>
    <r>
      <rPr>
        <b/>
        <sz val="14"/>
        <color rgb="FFFF3300"/>
        <rFont val="宋体"/>
        <family val="3"/>
        <charset val="134"/>
      </rPr>
      <t>PS:步骤1的计算方法由AutoNOOB大佬提供</t>
    </r>
    <phoneticPr fontId="2" type="noConversion"/>
  </si>
  <si>
    <r>
      <rPr>
        <sz val="12"/>
        <color theme="0"/>
        <rFont val="宋体"/>
        <family val="3"/>
        <charset val="134"/>
      </rPr>
      <t>....</t>
    </r>
    <r>
      <rPr>
        <sz val="12"/>
        <color rgb="FFFF3300"/>
        <rFont val="宋体"/>
        <family val="3"/>
        <charset val="134"/>
      </rPr>
      <t>1、</t>
    </r>
    <r>
      <rPr>
        <sz val="12"/>
        <rFont val="宋体"/>
        <family val="3"/>
        <charset val="134"/>
      </rPr>
      <t>本示例由AKL的</t>
    </r>
    <r>
      <rPr>
        <i/>
        <u/>
        <sz val="12"/>
        <rFont val="宋体"/>
        <family val="3"/>
        <charset val="134"/>
      </rPr>
      <t>满星无金卡数据</t>
    </r>
    <r>
      <rPr>
        <sz val="12"/>
        <rFont val="宋体"/>
        <family val="3"/>
        <charset val="134"/>
      </rPr>
      <t>和</t>
    </r>
    <r>
      <rPr>
        <i/>
        <u/>
        <sz val="12"/>
        <rFont val="宋体"/>
        <family val="3"/>
        <charset val="134"/>
      </rPr>
      <t>零件增量</t>
    </r>
    <r>
      <rPr>
        <sz val="12"/>
        <rFont val="宋体"/>
        <family val="3"/>
        <charset val="134"/>
      </rPr>
      <t>，来预测AKL的</t>
    </r>
    <r>
      <rPr>
        <i/>
        <u/>
        <sz val="12"/>
        <rFont val="宋体"/>
        <family val="3"/>
        <charset val="134"/>
      </rPr>
      <t>MAX数据</t>
    </r>
    <r>
      <rPr>
        <sz val="12"/>
        <rFont val="宋体"/>
        <family val="3"/>
        <charset val="134"/>
      </rPr>
      <t xml:space="preserve">。  </t>
    </r>
    <r>
      <rPr>
        <sz val="12"/>
        <color theme="0"/>
        <rFont val="宋体"/>
        <family val="3"/>
        <charset val="134"/>
      </rPr>
      <t>. ..</t>
    </r>
    <r>
      <rPr>
        <sz val="12"/>
        <color rgb="FFFF3300"/>
        <rFont val="宋体"/>
        <family val="3"/>
        <charset val="134"/>
      </rPr>
      <t>2、</t>
    </r>
    <r>
      <rPr>
        <sz val="12"/>
        <rFont val="宋体"/>
        <family val="3"/>
        <charset val="134"/>
      </rPr>
      <t>将</t>
    </r>
    <r>
      <rPr>
        <i/>
        <u/>
        <sz val="12"/>
        <rFont val="宋体"/>
        <family val="3"/>
        <charset val="134"/>
      </rPr>
      <t>已知数据</t>
    </r>
    <r>
      <rPr>
        <sz val="12"/>
        <rFont val="宋体"/>
        <family val="3"/>
        <charset val="134"/>
      </rPr>
      <t>填入</t>
    </r>
    <r>
      <rPr>
        <i/>
        <u/>
        <sz val="12"/>
        <rFont val="宋体"/>
        <family val="3"/>
        <charset val="134"/>
      </rPr>
      <t>白色格子</t>
    </r>
    <r>
      <rPr>
        <sz val="12"/>
        <rFont val="宋体"/>
        <family val="3"/>
        <charset val="134"/>
      </rPr>
      <t>，</t>
    </r>
    <r>
      <rPr>
        <i/>
        <u/>
        <sz val="12"/>
        <rFont val="宋体"/>
        <family val="3"/>
        <charset val="134"/>
      </rPr>
      <t>黄色格子</t>
    </r>
    <r>
      <rPr>
        <sz val="12"/>
        <rFont val="宋体"/>
        <family val="3"/>
        <charset val="134"/>
      </rPr>
      <t>会自动算出相关数据。</t>
    </r>
    <r>
      <rPr>
        <i/>
        <u/>
        <sz val="12"/>
        <rFont val="宋体"/>
        <family val="3"/>
        <charset val="134"/>
      </rPr>
      <t>已知数据1和2</t>
    </r>
    <r>
      <rPr>
        <sz val="12"/>
        <rFont val="宋体"/>
        <family val="3"/>
        <charset val="134"/>
      </rPr>
      <t>分别对应</t>
    </r>
    <r>
      <rPr>
        <i/>
        <u/>
        <sz val="12"/>
        <rFont val="宋体"/>
        <family val="3"/>
        <charset val="134"/>
      </rPr>
      <t>零改和满星无金卡数据</t>
    </r>
    <r>
      <rPr>
        <sz val="12"/>
        <rFont val="宋体"/>
        <family val="3"/>
        <charset val="134"/>
      </rPr>
      <t>，初步预测的性能分为</t>
    </r>
    <r>
      <rPr>
        <i/>
        <u/>
        <sz val="12"/>
        <rFont val="宋体"/>
        <family val="3"/>
        <charset val="134"/>
      </rPr>
      <t>MAX性能分</t>
    </r>
    <r>
      <rPr>
        <sz val="12"/>
        <rFont val="宋体"/>
        <family val="3"/>
        <charset val="134"/>
      </rPr>
      <t xml:space="preserve">。     </t>
    </r>
    <r>
      <rPr>
        <sz val="12"/>
        <color theme="0"/>
        <rFont val="宋体"/>
        <family val="3"/>
        <charset val="134"/>
      </rPr>
      <t>..</t>
    </r>
    <r>
      <rPr>
        <sz val="12"/>
        <color rgb="FFFF3300"/>
        <rFont val="宋体"/>
        <family val="3"/>
        <charset val="134"/>
      </rPr>
      <t>3、</t>
    </r>
    <r>
      <rPr>
        <sz val="12"/>
        <color theme="1"/>
        <rFont val="宋体"/>
        <family val="3"/>
        <charset val="134"/>
      </rPr>
      <t>最终预测计算示例（以</t>
    </r>
    <r>
      <rPr>
        <i/>
        <u/>
        <sz val="12"/>
        <color theme="1"/>
        <rFont val="宋体"/>
        <family val="3"/>
        <charset val="134"/>
      </rPr>
      <t>操控</t>
    </r>
    <r>
      <rPr>
        <sz val="12"/>
        <color theme="1"/>
        <rFont val="宋体"/>
        <family val="3"/>
        <charset val="134"/>
      </rPr>
      <t>为例）：基准值67.77，差值 = 67.791 - 67.77 = 0.021，误差数量级0.01（极速则为0.1），</t>
    </r>
    <r>
      <rPr>
        <sz val="12"/>
        <rFont val="宋体"/>
        <family val="3"/>
        <charset val="134"/>
      </rPr>
      <t>误差单位 = 0.01 * 4 = 0.04，</t>
    </r>
    <r>
      <rPr>
        <i/>
        <u/>
        <sz val="12"/>
        <rFont val="宋体"/>
        <family val="3"/>
        <charset val="134"/>
      </rPr>
      <t>差值 &gt; 0.5 * 误差单位</t>
    </r>
    <r>
      <rPr>
        <sz val="12"/>
        <rFont val="宋体"/>
        <family val="3"/>
        <charset val="134"/>
      </rPr>
      <t>，所以操控增加一个误差单位，</t>
    </r>
    <r>
      <rPr>
        <i/>
        <u/>
        <sz val="12"/>
        <rFont val="宋体"/>
        <family val="3"/>
        <charset val="134"/>
      </rPr>
      <t>最终预测值 = 67.77 + 0.04 = 67.81</t>
    </r>
    <r>
      <rPr>
        <sz val="12"/>
        <rFont val="宋体"/>
        <family val="3"/>
        <charset val="134"/>
      </rPr>
      <t>。对比实际数据完全准确，当然这归功于</t>
    </r>
    <r>
      <rPr>
        <i/>
        <u/>
        <sz val="12"/>
        <rFont val="宋体"/>
        <family val="3"/>
        <charset val="134"/>
      </rPr>
      <t>预测区间小</t>
    </r>
    <r>
      <rPr>
        <sz val="12"/>
        <rFont val="宋体"/>
        <family val="3"/>
        <charset val="134"/>
      </rPr>
      <t>（从满星无金卡到MAX）和</t>
    </r>
    <r>
      <rPr>
        <i/>
        <u/>
        <sz val="12"/>
        <rFont val="宋体"/>
        <family val="3"/>
        <charset val="134"/>
      </rPr>
      <t>运气好</t>
    </r>
    <r>
      <rPr>
        <sz val="12"/>
        <rFont val="宋体"/>
        <family val="3"/>
        <charset val="134"/>
      </rPr>
      <t>，并不是每次都能做到百分百准确。</t>
    </r>
    <phoneticPr fontId="2" type="noConversion"/>
  </si>
  <si>
    <t>游戏版本：2.2.2</t>
    <phoneticPr fontId="2" type="noConversion"/>
  </si>
  <si>
    <t xml:space="preserve">      最后编辑时间：2020-06-02</t>
    <phoneticPr fontId="2" type="noConversion"/>
  </si>
  <si>
    <t>_id</t>
    <phoneticPr fontId="2" type="noConversion"/>
  </si>
  <si>
    <t>fullName</t>
    <phoneticPr fontId="2" type="noConversion"/>
  </si>
  <si>
    <t>brand</t>
    <phoneticPr fontId="2" type="noConversion"/>
  </si>
  <si>
    <t>releaseVersion</t>
    <phoneticPr fontId="2" type="noConversion"/>
  </si>
  <si>
    <t>nickName</t>
    <phoneticPr fontId="2" type="noConversion"/>
  </si>
  <si>
    <t>carClass</t>
    <phoneticPr fontId="2" type="noConversion"/>
  </si>
  <si>
    <t>star</t>
    <phoneticPr fontId="2" type="noConversion"/>
  </si>
  <si>
    <t>star_1</t>
    <phoneticPr fontId="2" type="noConversion"/>
  </si>
  <si>
    <t>star_2</t>
    <phoneticPr fontId="2" type="noConversion"/>
  </si>
  <si>
    <t>star_3</t>
    <phoneticPr fontId="2" type="noConversion"/>
  </si>
  <si>
    <t>star_4</t>
    <phoneticPr fontId="2" type="noConversion"/>
  </si>
  <si>
    <t>star_5</t>
    <phoneticPr fontId="2" type="noConversion"/>
  </si>
  <si>
    <t>star_6</t>
    <phoneticPr fontId="2" type="noConversion"/>
  </si>
  <si>
    <t>rank</t>
    <phoneticPr fontId="2" type="noConversion"/>
  </si>
  <si>
    <t>topSpeed</t>
    <phoneticPr fontId="2" type="noConversion"/>
  </si>
  <si>
    <t>acceleration</t>
    <phoneticPr fontId="2" type="noConversion"/>
  </si>
  <si>
    <t>handling</t>
    <phoneticPr fontId="2" type="noConversion"/>
  </si>
  <si>
    <t>nitro</t>
    <phoneticPr fontId="2" type="noConversion"/>
  </si>
  <si>
    <t>nitroDuration</t>
    <phoneticPr fontId="2" type="noConversion"/>
  </si>
  <si>
    <t>stageCost</t>
    <phoneticPr fontId="2" type="noConversion"/>
  </si>
  <si>
    <t>partCost</t>
    <phoneticPr fontId="2" type="noConversion"/>
  </si>
  <si>
    <t>totalCost</t>
    <phoneticPr fontId="2" type="noConversion"/>
  </si>
  <si>
    <t>uncommonPart</t>
    <phoneticPr fontId="2" type="noConversion"/>
  </si>
  <si>
    <t>rarePart</t>
    <phoneticPr fontId="2" type="noConversion"/>
  </si>
  <si>
    <t>epicPart</t>
    <phoneticPr fontId="2" type="noConversion"/>
  </si>
  <si>
    <t>品牌</t>
    <phoneticPr fontId="2" type="noConversion"/>
  </si>
  <si>
    <t>型号</t>
    <phoneticPr fontId="2" type="noConversion"/>
  </si>
  <si>
    <t>释放版本</t>
    <phoneticPr fontId="2" type="noConversion"/>
  </si>
  <si>
    <t>BMW</t>
    <phoneticPr fontId="2" type="noConversion"/>
  </si>
  <si>
    <t>Chevrolet</t>
    <phoneticPr fontId="2" type="noConversion"/>
  </si>
  <si>
    <t>Nissan</t>
    <phoneticPr fontId="2" type="noConversion"/>
  </si>
  <si>
    <t>Dodge</t>
    <phoneticPr fontId="2" type="noConversion"/>
  </si>
  <si>
    <t>Porsche</t>
    <phoneticPr fontId="2" type="noConversion"/>
  </si>
  <si>
    <t>Lotus</t>
    <phoneticPr fontId="2" type="noConversion"/>
  </si>
  <si>
    <t>Ford</t>
    <phoneticPr fontId="2" type="noConversion"/>
  </si>
  <si>
    <t>Mercedes-Benz</t>
    <phoneticPr fontId="2" type="noConversion"/>
  </si>
  <si>
    <t>Lamborghini</t>
    <phoneticPr fontId="2" type="noConversion"/>
  </si>
  <si>
    <t>Aston Martin</t>
    <phoneticPr fontId="2" type="noConversion"/>
  </si>
  <si>
    <t>Ferrari</t>
    <phoneticPr fontId="2" type="noConversion"/>
  </si>
  <si>
    <t>McLaren</t>
    <phoneticPr fontId="2" type="noConversion"/>
  </si>
  <si>
    <t>W Motors</t>
    <phoneticPr fontId="2" type="noConversion"/>
  </si>
  <si>
    <t>Koenigsegg</t>
    <phoneticPr fontId="2" type="noConversion"/>
  </si>
  <si>
    <t>1.0.1</t>
    <phoneticPr fontId="2" type="noConversion"/>
  </si>
  <si>
    <t>1.9.3</t>
    <phoneticPr fontId="2" type="noConversion"/>
  </si>
  <si>
    <t>1.1.2</t>
    <phoneticPr fontId="2" type="noConversion"/>
  </si>
  <si>
    <t>1.6.2</t>
    <phoneticPr fontId="2" type="noConversion"/>
  </si>
  <si>
    <t>2.0.4</t>
    <phoneticPr fontId="2" type="noConversion"/>
  </si>
  <si>
    <t>2.1.3</t>
    <phoneticPr fontId="2" type="noConversion"/>
  </si>
  <si>
    <t>1.7.3</t>
    <phoneticPr fontId="2" type="noConversion"/>
  </si>
  <si>
    <t>1.2.4</t>
    <phoneticPr fontId="2" type="noConversion"/>
  </si>
  <si>
    <t>1.3.1</t>
    <phoneticPr fontId="2" type="noConversion"/>
  </si>
  <si>
    <t>2.2.2</t>
    <phoneticPr fontId="2" type="noConversion"/>
  </si>
  <si>
    <t>1.5.3</t>
    <phoneticPr fontId="2" type="noConversion"/>
  </si>
  <si>
    <t>1.8.1</t>
    <phoneticPr fontId="2" type="noConversion"/>
  </si>
  <si>
    <t>1.4.1</t>
    <phoneticPr fontId="2" type="noConversion"/>
  </si>
  <si>
    <r>
      <t>Porsche 718 Cayman GT4 ClubSport</t>
    </r>
    <r>
      <rPr>
        <b/>
        <sz val="12"/>
        <rFont val="Segoe UI Emoji"/>
        <family val="2"/>
      </rPr>
      <t>🔑</t>
    </r>
    <phoneticPr fontId="2" type="noConversion"/>
  </si>
  <si>
    <r>
      <t>Chevrolet Corvette C7.R</t>
    </r>
    <r>
      <rPr>
        <b/>
        <sz val="12"/>
        <rFont val="Segoe UI Symbol"/>
        <family val="1"/>
      </rPr>
      <t>🔑</t>
    </r>
    <phoneticPr fontId="2" type="noConversion"/>
  </si>
  <si>
    <t>Chevrolet Corvette Stingray</t>
    <phoneticPr fontId="2" type="noConversion"/>
  </si>
  <si>
    <t>BXR Bailey Blade GT1</t>
    <phoneticPr fontId="2" type="noConversion"/>
  </si>
  <si>
    <t>大蜥蜴</t>
    <phoneticPr fontId="2" type="noConversion"/>
  </si>
  <si>
    <r>
      <t>Bentley Continental GT3</t>
    </r>
    <r>
      <rPr>
        <b/>
        <sz val="12"/>
        <rFont val="Segoe UI Symbol"/>
        <family val="1"/>
      </rPr>
      <t>🔑</t>
    </r>
    <phoneticPr fontId="2" type="noConversion"/>
  </si>
  <si>
    <t>Bentley Mulliner Bacalar</t>
    <phoneticPr fontId="2" type="noConversion"/>
  </si>
  <si>
    <t>Jaguar C-X75</t>
    <phoneticPr fontId="2" type="noConversion"/>
  </si>
  <si>
    <t>Apex AP-0</t>
    <phoneticPr fontId="2" type="noConversion"/>
  </si>
  <si>
    <t>Aston Martin Valhalla Concept Car</t>
    <phoneticPr fontId="2" type="noConversion"/>
  </si>
  <si>
    <t>McLaren Speedtail</t>
    <phoneticPr fontId="2" type="noConversion"/>
  </si>
  <si>
    <t>Jaguar</t>
    <phoneticPr fontId="2" type="noConversion"/>
  </si>
  <si>
    <t>Bentley</t>
    <phoneticPr fontId="2" type="noConversion"/>
  </si>
  <si>
    <t>Mitsubishi Lancer Evolution</t>
    <phoneticPr fontId="2" type="noConversion"/>
  </si>
  <si>
    <t>McLaren P1™</t>
    <phoneticPr fontId="2" type="noConversion"/>
  </si>
  <si>
    <r>
      <t>Mclaren F1 LM</t>
    </r>
    <r>
      <rPr>
        <b/>
        <sz val="12"/>
        <rFont val="Segoe UI Emoji"/>
        <family val="2"/>
      </rPr>
      <t>🔑</t>
    </r>
    <phoneticPr fontId="2" type="noConversion"/>
  </si>
  <si>
    <r>
      <t>Ford GT MKII</t>
    </r>
    <r>
      <rPr>
        <b/>
        <sz val="12"/>
        <rFont val="Segoe UI Symbol"/>
        <family val="1"/>
      </rPr>
      <t>🔑</t>
    </r>
    <phoneticPr fontId="2" type="noConversion"/>
  </si>
  <si>
    <r>
      <t>SSC Tuatara</t>
    </r>
    <r>
      <rPr>
        <b/>
        <sz val="12"/>
        <rFont val="Segoe UI Symbol"/>
        <family val="1"/>
      </rPr>
      <t>🔑</t>
    </r>
    <phoneticPr fontId="2" type="noConversion"/>
  </si>
  <si>
    <t>1.0</t>
    <phoneticPr fontId="2" type="noConversion"/>
  </si>
  <si>
    <t>rc</t>
  </si>
  <si>
    <t>370</t>
  </si>
  <si>
    <t>220</t>
  </si>
  <si>
    <t>lancer</t>
  </si>
  <si>
    <t>ds</t>
  </si>
  <si>
    <t>taycan</t>
  </si>
  <si>
    <t>lt</t>
  </si>
  <si>
    <t>civic</t>
  </si>
  <si>
    <t>g60</t>
  </si>
  <si>
    <t>xl</t>
  </si>
  <si>
    <t>718</t>
  </si>
  <si>
    <t>3.0</t>
  </si>
  <si>
    <t>acr</t>
  </si>
  <si>
    <t>furai</t>
  </si>
  <si>
    <t>c7r</t>
  </si>
  <si>
    <t>targa</t>
  </si>
  <si>
    <t>mk2</t>
  </si>
  <si>
    <t>ass</t>
  </si>
  <si>
    <t>410</t>
  </si>
  <si>
    <t>gr-1</t>
  </si>
  <si>
    <t>718gt4</t>
  </si>
  <si>
    <t>stingray</t>
  </si>
  <si>
    <t>911</t>
  </si>
  <si>
    <t>amg</t>
  </si>
  <si>
    <t>gtr</t>
  </si>
  <si>
    <t>911gt1</t>
  </si>
  <si>
    <t>alfieri</t>
  </si>
  <si>
    <t>asterion</t>
  </si>
  <si>
    <t>gt12</t>
  </si>
  <si>
    <t>griffith</t>
  </si>
  <si>
    <t>911gt3</t>
  </si>
  <si>
    <t>vanda</t>
  </si>
  <si>
    <t>bacalar</t>
  </si>
  <si>
    <t>gallardo</t>
  </si>
  <si>
    <t>svr</t>
  </si>
  <si>
    <t>zerouno</t>
  </si>
  <si>
    <t>vulcan</t>
  </si>
  <si>
    <t>evo</t>
  </si>
  <si>
    <t>488</t>
  </si>
  <si>
    <t>carrera</t>
  </si>
  <si>
    <t>sarthe</t>
  </si>
  <si>
    <t>j50</t>
  </si>
  <si>
    <t>33</t>
  </si>
  <si>
    <t>slr</t>
  </si>
  <si>
    <t>vipergts</t>
  </si>
  <si>
    <t>812</t>
  </si>
  <si>
    <t>dbs</t>
  </si>
  <si>
    <t>zr1</t>
  </si>
  <si>
    <t>911gt2</t>
  </si>
  <si>
    <t>senna</t>
  </si>
  <si>
    <t>f12tdf</t>
  </si>
  <si>
    <t>sc18</t>
  </si>
  <si>
    <t>918</t>
  </si>
  <si>
    <t>fordgt</t>
  </si>
  <si>
    <t>fxxk</t>
  </si>
  <si>
    <t>avj</t>
  </si>
  <si>
    <t>centenario</t>
  </si>
  <si>
    <t>laferrari</t>
  </si>
  <si>
    <t>p1</t>
  </si>
  <si>
    <t>at96</t>
  </si>
  <si>
    <t>bc</t>
  </si>
  <si>
    <t>aperta</t>
  </si>
  <si>
    <t>egoista</t>
  </si>
  <si>
    <t>sv</t>
  </si>
  <si>
    <t>cien</t>
  </si>
  <si>
    <t>evija</t>
  </si>
  <si>
    <t>sian</t>
  </si>
  <si>
    <t>battista</t>
  </si>
  <si>
    <t>1v10</t>
  </si>
  <si>
    <t>akylone</t>
  </si>
  <si>
    <t>n</t>
  </si>
  <si>
    <t>valhalla</t>
  </si>
  <si>
    <t>570</t>
  </si>
  <si>
    <t>f1</t>
  </si>
  <si>
    <t>vulcano</t>
  </si>
  <si>
    <t>terzo</t>
  </si>
  <si>
    <t>lykan</t>
  </si>
  <si>
    <t>speedtail</t>
  </si>
  <si>
    <t>fenyr</t>
  </si>
  <si>
    <t>ts1</t>
  </si>
  <si>
    <t>c2</t>
  </si>
  <si>
    <t>chiron</t>
  </si>
  <si>
    <t>bxr</t>
  </si>
  <si>
    <t>nemesis</t>
  </si>
  <si>
    <t>ssc</t>
  </si>
  <si>
    <t>jesko</t>
  </si>
  <si>
    <t>beast</t>
    <phoneticPr fontId="2" type="noConversion"/>
  </si>
  <si>
    <t>gt350r</t>
    <phoneticPr fontId="2" type="noConversion"/>
  </si>
  <si>
    <t>continental</t>
    <phoneticPr fontId="2" type="noConversion"/>
  </si>
  <si>
    <t>cgs</t>
    <phoneticPr fontId="2" type="noConversion"/>
  </si>
  <si>
    <t>ap-0</t>
    <phoneticPr fontId="2" type="noConversion"/>
  </si>
  <si>
    <t>veneno</t>
    <phoneticPr fontId="2" type="noConversion"/>
  </si>
  <si>
    <t>c-x75</t>
    <phoneticPr fontId="2" type="noConversion"/>
  </si>
  <si>
    <t>car_id</t>
    <phoneticPr fontId="2" type="noConversion"/>
  </si>
  <si>
    <t>Ferrari F40</t>
    <phoneticPr fontId="2" type="noConversion"/>
  </si>
  <si>
    <t>Ferrari Enzo Ferrari</t>
    <phoneticPr fontId="2" type="noConversion"/>
  </si>
  <si>
    <t>Ferrari F8 Tributo</t>
    <phoneticPr fontId="2" type="noConversion"/>
  </si>
  <si>
    <t>Ferrari SF90 Stradale</t>
    <phoneticPr fontId="2" type="noConversion"/>
  </si>
  <si>
    <t>2.5</t>
    <phoneticPr fontId="2" type="noConversion"/>
  </si>
  <si>
    <t>f40</t>
    <phoneticPr fontId="2" type="noConversion"/>
  </si>
  <si>
    <t>xxe</t>
    <phoneticPr fontId="2" type="noConversion"/>
  </si>
  <si>
    <t>enzo</t>
    <phoneticPr fontId="2" type="noConversion"/>
  </si>
  <si>
    <t>f8</t>
    <phoneticPr fontId="2" type="noConversion"/>
  </si>
  <si>
    <t>sf90</t>
    <phoneticPr fontId="2" type="noConversion"/>
  </si>
  <si>
    <r>
      <t>Ferrari 488 GTB Challenge EVO</t>
    </r>
    <r>
      <rPr>
        <b/>
        <sz val="12"/>
        <rFont val="Segoe UI Symbol"/>
        <family val="1"/>
      </rPr>
      <t>🔑</t>
    </r>
    <phoneticPr fontId="2" type="noConversion"/>
  </si>
  <si>
    <r>
      <t>Ferrari 599XX EVO</t>
    </r>
    <r>
      <rPr>
        <b/>
        <sz val="12"/>
        <rFont val="Segoe UI Symbol"/>
        <family val="1"/>
      </rPr>
      <t>🔑</t>
    </r>
    <phoneticPr fontId="2" type="noConversion"/>
  </si>
  <si>
    <t>uncm</t>
    <phoneticPr fontId="2" type="noConversion"/>
  </si>
  <si>
    <t>rare</t>
    <phoneticPr fontId="2" type="noConversion"/>
  </si>
  <si>
    <t>epic</t>
    <phoneticPr fontId="2" type="noConversion"/>
  </si>
  <si>
    <t>quality</t>
    <phoneticPr fontId="2" type="noConversion"/>
  </si>
  <si>
    <t>BMW i8 Roadster</t>
    <phoneticPr fontId="2" type="noConversion"/>
  </si>
  <si>
    <t>i8</t>
    <phoneticPr fontId="2" type="noConversion"/>
  </si>
  <si>
    <t>Apollo IE</t>
    <phoneticPr fontId="2" type="noConversion"/>
  </si>
  <si>
    <t>Peugeot Onyx</t>
    <phoneticPr fontId="2" type="noConversion"/>
  </si>
  <si>
    <t>Citroen GT by Citroen</t>
    <phoneticPr fontId="2" type="noConversion"/>
  </si>
  <si>
    <t>Bugatti Divo</t>
    <phoneticPr fontId="2" type="noConversion"/>
  </si>
  <si>
    <t>黑龙</t>
    <phoneticPr fontId="2" type="noConversion"/>
  </si>
  <si>
    <t>Bugatti</t>
    <phoneticPr fontId="2" type="noConversion"/>
  </si>
  <si>
    <t>Apollo</t>
    <phoneticPr fontId="2" type="noConversion"/>
  </si>
  <si>
    <t>2.6</t>
    <phoneticPr fontId="2" type="noConversion"/>
  </si>
  <si>
    <t>Aspark Owl</t>
    <phoneticPr fontId="2" type="noConversion"/>
  </si>
  <si>
    <t>猫头鹰</t>
    <phoneticPr fontId="2" type="noConversion"/>
  </si>
  <si>
    <t>Inferno Automobili Inferno</t>
    <phoneticPr fontId="2" type="noConversion"/>
  </si>
  <si>
    <t>NSX GT3</t>
    <phoneticPr fontId="2" type="noConversion"/>
  </si>
  <si>
    <r>
      <t>Acura NSX GT3 EVO</t>
    </r>
    <r>
      <rPr>
        <b/>
        <sz val="12"/>
        <rFont val="Segoe UI Symbol"/>
        <family val="1"/>
      </rPr>
      <t>🔑</t>
    </r>
    <phoneticPr fontId="2" type="noConversion"/>
  </si>
  <si>
    <t>Nio EP9</t>
    <phoneticPr fontId="2" type="noConversion"/>
  </si>
  <si>
    <t>EP9</t>
    <phoneticPr fontId="2" type="noConversion"/>
  </si>
  <si>
    <t>Infiniti Project Black S</t>
    <phoneticPr fontId="2" type="noConversion"/>
  </si>
  <si>
    <t>英菲尼迪</t>
    <phoneticPr fontId="2" type="noConversion"/>
  </si>
  <si>
    <t>Acura</t>
    <phoneticPr fontId="2" type="noConversion"/>
  </si>
  <si>
    <t>2.7</t>
    <phoneticPr fontId="2" type="noConversion"/>
  </si>
  <si>
    <t>03:00</t>
    <phoneticPr fontId="2" type="noConversion"/>
  </si>
  <si>
    <t>06:00</t>
    <phoneticPr fontId="2" type="noConversion"/>
  </si>
  <si>
    <t>小莲花</t>
    <phoneticPr fontId="2" type="noConversion"/>
  </si>
  <si>
    <t>野马</t>
    <phoneticPr fontId="2" type="noConversion"/>
  </si>
  <si>
    <t>D911</t>
    <phoneticPr fontId="2" type="noConversion"/>
  </si>
  <si>
    <t>G60</t>
    <phoneticPr fontId="2" type="noConversion"/>
  </si>
  <si>
    <t>思域</t>
    <phoneticPr fontId="2" type="noConversion"/>
  </si>
  <si>
    <t>电蛙</t>
    <phoneticPr fontId="2" type="noConversion"/>
  </si>
  <si>
    <t>TVR</t>
    <phoneticPr fontId="2" type="noConversion"/>
  </si>
  <si>
    <r>
      <rPr>
        <b/>
        <sz val="12"/>
        <rFont val="宋体"/>
        <family val="1"/>
        <charset val="134"/>
      </rPr>
      <t>欧陆</t>
    </r>
    <r>
      <rPr>
        <b/>
        <sz val="12"/>
        <rFont val="Times New Roman"/>
        <family val="1"/>
      </rPr>
      <t>GT3</t>
    </r>
    <phoneticPr fontId="2" type="noConversion"/>
  </si>
  <si>
    <t>风籁</t>
    <phoneticPr fontId="2" type="noConversion"/>
  </si>
  <si>
    <t>C7R</t>
    <phoneticPr fontId="2" type="noConversion"/>
  </si>
  <si>
    <t>D飓风</t>
    <phoneticPr fontId="2" type="noConversion"/>
  </si>
  <si>
    <t>srt8</t>
    <phoneticPr fontId="2" type="noConversion"/>
  </si>
  <si>
    <t>50th</t>
    <phoneticPr fontId="2" type="noConversion"/>
  </si>
  <si>
    <t>莲花</t>
    <phoneticPr fontId="2" type="noConversion"/>
  </si>
  <si>
    <t>奔驰</t>
    <phoneticPr fontId="2" type="noConversion"/>
  </si>
  <si>
    <t>m4</t>
    <phoneticPr fontId="2" type="noConversion"/>
  </si>
  <si>
    <t>野兽</t>
    <phoneticPr fontId="2" type="noConversion"/>
  </si>
  <si>
    <t>蝰蛇</t>
    <phoneticPr fontId="2" type="noConversion"/>
  </si>
  <si>
    <t>大野马</t>
    <phoneticPr fontId="2" type="noConversion"/>
  </si>
  <si>
    <t>h2</t>
    <phoneticPr fontId="2" type="noConversion"/>
  </si>
  <si>
    <t>Artega</t>
    <phoneticPr fontId="2" type="noConversion"/>
  </si>
  <si>
    <t>nsx</t>
    <phoneticPr fontId="2" type="noConversion"/>
  </si>
  <si>
    <t>玛莎</t>
    <phoneticPr fontId="2" type="noConversion"/>
  </si>
  <si>
    <t>剃刀</t>
    <phoneticPr fontId="2" type="noConversion"/>
  </si>
  <si>
    <t>F40</t>
    <phoneticPr fontId="2" type="noConversion"/>
  </si>
  <si>
    <t>Bacalar</t>
    <phoneticPr fontId="2" type="noConversion"/>
  </si>
  <si>
    <t>718GT4</t>
    <phoneticPr fontId="2" type="noConversion"/>
  </si>
  <si>
    <t>黄貂鱼</t>
    <phoneticPr fontId="2" type="noConversion"/>
  </si>
  <si>
    <t>XXE</t>
    <phoneticPr fontId="2" type="noConversion"/>
  </si>
  <si>
    <t>盖拉多</t>
    <phoneticPr fontId="2" type="noConversion"/>
  </si>
  <si>
    <t>db11</t>
    <phoneticPr fontId="2" type="noConversion"/>
  </si>
  <si>
    <t>捷豹</t>
    <phoneticPr fontId="2" type="noConversion"/>
  </si>
  <si>
    <t>w70</t>
    <phoneticPr fontId="2" type="noConversion"/>
  </si>
  <si>
    <t>911GT1</t>
    <phoneticPr fontId="2" type="noConversion"/>
  </si>
  <si>
    <r>
      <t>福特</t>
    </r>
    <r>
      <rPr>
        <b/>
        <sz val="12"/>
        <rFont val="Times New Roman"/>
        <family val="1"/>
      </rPr>
      <t>gt</t>
    </r>
    <phoneticPr fontId="2" type="noConversion"/>
  </si>
  <si>
    <r>
      <t>牛</t>
    </r>
    <r>
      <rPr>
        <b/>
        <sz val="12"/>
        <rFont val="Times New Roman"/>
        <family val="1"/>
      </rPr>
      <t>A</t>
    </r>
    <phoneticPr fontId="2" type="noConversion"/>
  </si>
  <si>
    <t>塞恩</t>
    <phoneticPr fontId="2" type="noConversion"/>
  </si>
  <si>
    <t>MK2</t>
    <phoneticPr fontId="2" type="noConversion"/>
  </si>
  <si>
    <t>假牛</t>
    <phoneticPr fontId="2" type="noConversion"/>
  </si>
  <si>
    <t>003</t>
    <phoneticPr fontId="2" type="noConversion"/>
  </si>
  <si>
    <t>f12</t>
    <phoneticPr fontId="2" type="noConversion"/>
  </si>
  <si>
    <t>五菱</t>
    <phoneticPr fontId="2" type="noConversion"/>
  </si>
  <si>
    <t>AP-0</t>
    <phoneticPr fontId="2" type="noConversion"/>
  </si>
  <si>
    <t>GT12</t>
    <phoneticPr fontId="2" type="noConversion"/>
  </si>
  <si>
    <t>IE</t>
    <phoneticPr fontId="2" type="noConversion"/>
  </si>
  <si>
    <t>sin</t>
    <phoneticPr fontId="2" type="noConversion"/>
  </si>
  <si>
    <t>Enzo</t>
    <phoneticPr fontId="2" type="noConversion"/>
  </si>
  <si>
    <t>菠萝</t>
    <phoneticPr fontId="2" type="noConversion"/>
  </si>
  <si>
    <t>SLR</t>
    <phoneticPr fontId="2" type="noConversion"/>
  </si>
  <si>
    <t>DBS</t>
    <phoneticPr fontId="2" type="noConversion"/>
  </si>
  <si>
    <t>EVO</t>
    <phoneticPr fontId="2" type="noConversion"/>
  </si>
  <si>
    <t>卡雷拉</t>
    <phoneticPr fontId="2" type="noConversion"/>
  </si>
  <si>
    <t>911GT3</t>
    <phoneticPr fontId="2" type="noConversion"/>
  </si>
  <si>
    <t>488 EVO</t>
    <phoneticPr fontId="2" type="noConversion"/>
  </si>
  <si>
    <t>Evija</t>
    <phoneticPr fontId="2" type="noConversion"/>
  </si>
  <si>
    <t>F1</t>
    <phoneticPr fontId="2" type="noConversion"/>
  </si>
  <si>
    <t>火神</t>
    <phoneticPr fontId="2" type="noConversion"/>
  </si>
  <si>
    <t>GTR</t>
    <phoneticPr fontId="2" type="noConversion"/>
  </si>
  <si>
    <t>J50</t>
    <phoneticPr fontId="2" type="noConversion"/>
  </si>
  <si>
    <r>
      <t>A</t>
    </r>
    <r>
      <rPr>
        <b/>
        <sz val="12"/>
        <rFont val="华文新魏"/>
        <family val="3"/>
        <charset val="134"/>
      </rPr>
      <t>蛇</t>
    </r>
    <phoneticPr fontId="2" type="noConversion"/>
  </si>
  <si>
    <t>拉法</t>
    <phoneticPr fontId="2" type="noConversion"/>
  </si>
  <si>
    <t>P1</t>
    <phoneticPr fontId="2" type="noConversion"/>
  </si>
  <si>
    <t>SV</t>
    <phoneticPr fontId="2" type="noConversion"/>
  </si>
  <si>
    <t>大五菱</t>
    <phoneticPr fontId="2" type="noConversion"/>
  </si>
  <si>
    <t>大捷豹</t>
    <phoneticPr fontId="2" type="noConversion"/>
  </si>
  <si>
    <t>VLF</t>
    <phoneticPr fontId="2" type="noConversion"/>
  </si>
  <si>
    <t>Vanda</t>
    <phoneticPr fontId="2" type="noConversion"/>
  </si>
  <si>
    <t>AVJ</t>
    <phoneticPr fontId="2" type="noConversion"/>
  </si>
  <si>
    <t>标致</t>
    <phoneticPr fontId="2" type="noConversion"/>
  </si>
  <si>
    <t>雪铁龙GT</t>
    <phoneticPr fontId="2" type="noConversion"/>
  </si>
  <si>
    <t>911GT2</t>
    <phoneticPr fontId="2" type="noConversion"/>
  </si>
  <si>
    <t>BC</t>
    <phoneticPr fontId="2" type="noConversion"/>
  </si>
  <si>
    <t>SC18</t>
    <phoneticPr fontId="2" type="noConversion"/>
  </si>
  <si>
    <t>黑拉法</t>
    <phoneticPr fontId="2" type="noConversion"/>
  </si>
  <si>
    <t>F8</t>
    <phoneticPr fontId="2" type="noConversion"/>
  </si>
  <si>
    <t>AKL</t>
    <phoneticPr fontId="2" type="noConversion"/>
  </si>
  <si>
    <t>腾风</t>
    <phoneticPr fontId="2" type="noConversion"/>
  </si>
  <si>
    <t>英灵殿</t>
    <phoneticPr fontId="2" type="noConversion"/>
  </si>
  <si>
    <t>百年牛</t>
    <phoneticPr fontId="2" type="noConversion"/>
  </si>
  <si>
    <t>FXXK</t>
    <phoneticPr fontId="2" type="noConversion"/>
  </si>
  <si>
    <t>火山</t>
    <phoneticPr fontId="2" type="noConversion"/>
  </si>
  <si>
    <t>狼崽</t>
    <phoneticPr fontId="2" type="noConversion"/>
  </si>
  <si>
    <t>毒药</t>
    <phoneticPr fontId="2" type="noConversion"/>
  </si>
  <si>
    <t>自私</t>
    <phoneticPr fontId="2" type="noConversion"/>
  </si>
  <si>
    <t>复仇</t>
    <phoneticPr fontId="2" type="noConversion"/>
  </si>
  <si>
    <t>SF90</t>
    <phoneticPr fontId="2" type="noConversion"/>
  </si>
  <si>
    <t>Senna</t>
    <phoneticPr fontId="2" type="noConversion"/>
  </si>
  <si>
    <t>千年牛</t>
    <phoneticPr fontId="2" type="noConversion"/>
  </si>
  <si>
    <t>狼王</t>
    <phoneticPr fontId="2" type="noConversion"/>
  </si>
  <si>
    <t>自燃车</t>
    <phoneticPr fontId="2" type="noConversion"/>
  </si>
  <si>
    <t>秋王</t>
    <phoneticPr fontId="2" type="noConversion"/>
  </si>
  <si>
    <t>速尾</t>
    <phoneticPr fontId="2" type="noConversion"/>
  </si>
  <si>
    <t>regera</t>
    <phoneticPr fontId="2" type="noConversion"/>
  </si>
  <si>
    <t>Sian</t>
    <phoneticPr fontId="2" type="noConversion"/>
  </si>
  <si>
    <t>布加迪</t>
    <phoneticPr fontId="2" type="noConversion"/>
  </si>
  <si>
    <t>BXR</t>
    <phoneticPr fontId="2" type="noConversion"/>
  </si>
  <si>
    <t>Divo</t>
    <phoneticPr fontId="2" type="noConversion"/>
  </si>
  <si>
    <t>Jesko</t>
    <phoneticPr fontId="2" type="noConversion"/>
  </si>
  <si>
    <t>releaseVersion</t>
    <phoneticPr fontId="79" type="noConversion"/>
  </si>
  <si>
    <t>note</t>
    <phoneticPr fontId="79" type="noConversion"/>
  </si>
  <si>
    <t>1.3</t>
    <phoneticPr fontId="79" type="noConversion"/>
  </si>
  <si>
    <t>开服</t>
    <phoneticPr fontId="79" type="noConversion"/>
  </si>
  <si>
    <t>1.4</t>
    <phoneticPr fontId="79" type="noConversion"/>
  </si>
  <si>
    <t>1.5</t>
    <phoneticPr fontId="79" type="noConversion"/>
  </si>
  <si>
    <t>1.6</t>
    <phoneticPr fontId="79" type="noConversion"/>
  </si>
  <si>
    <t>1.7</t>
    <phoneticPr fontId="79" type="noConversion"/>
  </si>
  <si>
    <t>塞纳</t>
    <phoneticPr fontId="79" type="noConversion"/>
  </si>
  <si>
    <t>1.8</t>
    <phoneticPr fontId="79" type="noConversion"/>
  </si>
  <si>
    <t>1.9</t>
    <phoneticPr fontId="79" type="noConversion"/>
  </si>
  <si>
    <t>自燃</t>
    <phoneticPr fontId="79" type="noConversion"/>
  </si>
  <si>
    <t>2.0</t>
    <phoneticPr fontId="79" type="noConversion"/>
  </si>
  <si>
    <t>电莲花</t>
    <phoneticPr fontId="79" type="noConversion"/>
  </si>
  <si>
    <t>2.1</t>
    <phoneticPr fontId="79" type="noConversion"/>
  </si>
  <si>
    <t>C2</t>
    <phoneticPr fontId="79" type="noConversion"/>
  </si>
  <si>
    <t>2.2</t>
    <phoneticPr fontId="79" type="noConversion"/>
  </si>
  <si>
    <t>2.3</t>
    <phoneticPr fontId="79" type="noConversion"/>
  </si>
  <si>
    <t>保时捷</t>
    <phoneticPr fontId="79" type="noConversion"/>
  </si>
  <si>
    <t>2.4</t>
    <phoneticPr fontId="79" type="noConversion"/>
  </si>
  <si>
    <t>兰博基尼</t>
    <phoneticPr fontId="79" type="noConversion"/>
  </si>
  <si>
    <t>1.0</t>
    <phoneticPr fontId="79" type="noConversion"/>
  </si>
  <si>
    <t>1.1</t>
    <phoneticPr fontId="2" type="noConversion"/>
  </si>
  <si>
    <t>1.2</t>
    <phoneticPr fontId="2" type="noConversion"/>
  </si>
  <si>
    <t>Akylone</t>
    <phoneticPr fontId="2" type="noConversion"/>
  </si>
  <si>
    <t>EVO</t>
    <phoneticPr fontId="79" type="noConversion"/>
  </si>
  <si>
    <t>AVJ</t>
    <phoneticPr fontId="79" type="noConversion"/>
  </si>
  <si>
    <t>Jesko</t>
    <phoneticPr fontId="79" type="noConversion"/>
  </si>
  <si>
    <t>秋王</t>
    <phoneticPr fontId="79" type="noConversion"/>
  </si>
  <si>
    <t>美国</t>
    <phoneticPr fontId="79" type="noConversion"/>
  </si>
  <si>
    <t>英国</t>
    <phoneticPr fontId="79" type="noConversion"/>
  </si>
  <si>
    <t>2.5</t>
  </si>
  <si>
    <t>2.6</t>
  </si>
  <si>
    <t>2.7</t>
  </si>
  <si>
    <t>法拉利</t>
    <phoneticPr fontId="2" type="noConversion"/>
  </si>
  <si>
    <t>全力冲刺</t>
    <phoneticPr fontId="2" type="noConversion"/>
  </si>
  <si>
    <t>电光火石</t>
    <phoneticPr fontId="2" type="noConversion"/>
  </si>
  <si>
    <t>_id</t>
    <phoneticPr fontId="2" type="noConversion"/>
  </si>
  <si>
    <t>地狱火</t>
    <phoneticPr fontId="2" type="noConversion"/>
  </si>
  <si>
    <t>i8</t>
    <phoneticPr fontId="2" type="noConversion"/>
  </si>
  <si>
    <t>nsxgt3</t>
    <phoneticPr fontId="2" type="noConversion"/>
  </si>
  <si>
    <t>infiniti</t>
    <phoneticPr fontId="2" type="noConversion"/>
  </si>
  <si>
    <t>huracanste</t>
    <phoneticPr fontId="2" type="noConversion"/>
  </si>
  <si>
    <t>ie</t>
    <phoneticPr fontId="2" type="noConversion"/>
  </si>
  <si>
    <t>ep9</t>
    <phoneticPr fontId="2" type="noConversion"/>
  </si>
  <si>
    <t>onyx</t>
    <phoneticPr fontId="2" type="noConversion"/>
  </si>
  <si>
    <t>citroengt</t>
    <phoneticPr fontId="2" type="noConversion"/>
  </si>
  <si>
    <t>inferno</t>
    <phoneticPr fontId="2" type="noConversion"/>
  </si>
  <si>
    <t>divo</t>
    <phoneticPr fontId="2" type="noConversion"/>
  </si>
  <si>
    <t>owl</t>
    <phoneticPr fontId="2" type="noConversion"/>
  </si>
  <si>
    <t>lvn</t>
    <phoneticPr fontId="2" type="noConversion"/>
  </si>
  <si>
    <t>Italdesign Davinci</t>
    <phoneticPr fontId="2" type="noConversion"/>
  </si>
  <si>
    <t>达芬奇</t>
    <phoneticPr fontId="2" type="noConversion"/>
  </si>
  <si>
    <t>Italdesign</t>
    <phoneticPr fontId="2" type="noConversion"/>
  </si>
  <si>
    <t>RRTurbo</t>
    <phoneticPr fontId="2" type="noConversion"/>
  </si>
  <si>
    <t>Lamborghini Murcielago LP 640 Roadster</t>
    <phoneticPr fontId="2" type="noConversion"/>
  </si>
  <si>
    <t>蝙蝠</t>
    <phoneticPr fontId="2" type="noConversion"/>
  </si>
  <si>
    <t>02:19</t>
  </si>
  <si>
    <t>Ferrari Roma</t>
    <phoneticPr fontId="2" type="noConversion"/>
  </si>
  <si>
    <t>罗马</t>
    <phoneticPr fontId="2" type="noConversion"/>
  </si>
  <si>
    <t>Ferrari</t>
    <phoneticPr fontId="2" type="noConversion"/>
  </si>
  <si>
    <r>
      <t>Lamborghini Huracan Super Trofeo Evo</t>
    </r>
    <r>
      <rPr>
        <b/>
        <sz val="12"/>
        <rFont val="Segoe UI Symbol"/>
        <family val="1"/>
      </rPr>
      <t>🔑</t>
    </r>
    <phoneticPr fontId="2" type="noConversion"/>
  </si>
  <si>
    <t>SCV12</t>
    <phoneticPr fontId="2" type="noConversion"/>
  </si>
  <si>
    <t>Pagani Imola</t>
    <phoneticPr fontId="2" type="noConversion"/>
  </si>
  <si>
    <t>伊莫拉</t>
    <phoneticPr fontId="2" type="noConversion"/>
  </si>
  <si>
    <t>04:21</t>
  </si>
  <si>
    <t>Pagani</t>
    <phoneticPr fontId="2" type="noConversion"/>
  </si>
  <si>
    <t>Mazzanti Evantra Millecavalli</t>
    <phoneticPr fontId="2" type="noConversion"/>
  </si>
  <si>
    <t>皇后</t>
    <phoneticPr fontId="2" type="noConversion"/>
  </si>
  <si>
    <t>06:01</t>
  </si>
  <si>
    <t>2.8</t>
    <phoneticPr fontId="2" type="noConversion"/>
  </si>
  <si>
    <t>Chevrolet Corvette</t>
    <phoneticPr fontId="2" type="noConversion"/>
  </si>
  <si>
    <r>
      <t>Bugatti LA Voiture Noire</t>
    </r>
    <r>
      <rPr>
        <b/>
        <sz val="12"/>
        <rFont val="Segoe UI Symbol"/>
        <family val="1"/>
      </rPr>
      <t>🔑</t>
    </r>
    <phoneticPr fontId="2" type="noConversion"/>
  </si>
  <si>
    <r>
      <t>ATS Automobili Corsa RRTurbo</t>
    </r>
    <r>
      <rPr>
        <b/>
        <sz val="12"/>
        <rFont val="Segoe UI Symbol"/>
        <family val="1"/>
      </rPr>
      <t>🔑</t>
    </r>
    <phoneticPr fontId="2" type="noConversion"/>
  </si>
  <si>
    <t>2.8</t>
    <phoneticPr fontId="2" type="noConversion"/>
  </si>
  <si>
    <t>意大利</t>
    <phoneticPr fontId="2" type="noConversion"/>
  </si>
  <si>
    <t>davinci</t>
    <phoneticPr fontId="2" type="noConversion"/>
  </si>
  <si>
    <t>rrturbo</t>
    <phoneticPr fontId="2" type="noConversion"/>
  </si>
  <si>
    <t>roma</t>
    <phoneticPr fontId="2" type="noConversion"/>
  </si>
  <si>
    <t>murcielago</t>
    <phoneticPr fontId="2" type="noConversion"/>
  </si>
  <si>
    <t>scv12</t>
    <phoneticPr fontId="2" type="noConversion"/>
  </si>
  <si>
    <t>imola</t>
    <phoneticPr fontId="2" type="noConversion"/>
  </si>
  <si>
    <t>millecavalli</t>
    <phoneticPr fontId="2" type="noConversion"/>
  </si>
  <si>
    <r>
      <t>Lamborghini Essenza SCV12</t>
    </r>
    <r>
      <rPr>
        <b/>
        <sz val="12"/>
        <rFont val="Segoe UI Symbol"/>
        <family val="1"/>
      </rPr>
      <t>🔑</t>
    </r>
    <phoneticPr fontId="2" type="noConversion"/>
  </si>
  <si>
    <t>davinci</t>
  </si>
  <si>
    <t>i8</t>
  </si>
  <si>
    <t>infiniti</t>
  </si>
  <si>
    <t>392</t>
  </si>
  <si>
    <t>gt350r</t>
  </si>
  <si>
    <t>beast</t>
  </si>
  <si>
    <t>continental</t>
  </si>
  <si>
    <t>rrturbo</t>
  </si>
  <si>
    <t>f40</t>
  </si>
  <si>
    <t>nsxgt3</t>
  </si>
  <si>
    <t>xxe</t>
  </si>
  <si>
    <t>roma</t>
  </si>
  <si>
    <t>murcielago</t>
  </si>
  <si>
    <t>ie</t>
  </si>
  <si>
    <t>enzo</t>
  </si>
  <si>
    <t>scv12</t>
  </si>
  <si>
    <t>c-x75</t>
  </si>
  <si>
    <t>cgs</t>
  </si>
  <si>
    <t>ap-0</t>
  </si>
  <si>
    <t>550</t>
  </si>
  <si>
    <t>onyx</t>
  </si>
  <si>
    <t>f8</t>
  </si>
  <si>
    <t>imola</t>
  </si>
  <si>
    <t>veneno</t>
  </si>
  <si>
    <t>sf90</t>
  </si>
  <si>
    <t>ep9</t>
  </si>
  <si>
    <t>inferno</t>
  </si>
  <si>
    <t>divo</t>
  </si>
  <si>
    <t>millecavalli</t>
  </si>
  <si>
    <t>owl</t>
  </si>
  <si>
    <t>lvn</t>
  </si>
  <si>
    <t>citroengt</t>
  </si>
  <si>
    <t>488gtbevo</t>
  </si>
  <si>
    <t>huracanste</t>
  </si>
  <si>
    <t>488gtbevo</t>
    <phoneticPr fontId="2" type="noConversion"/>
  </si>
  <si>
    <r>
      <rPr>
        <b/>
        <sz val="14"/>
        <rFont val="华文新魏"/>
        <family val="3"/>
        <charset val="134"/>
      </rPr>
      <t>释放版本</t>
    </r>
    <phoneticPr fontId="2" type="noConversion"/>
  </si>
  <si>
    <t>1.6</t>
    <phoneticPr fontId="2" type="noConversion"/>
  </si>
  <si>
    <t>2.0</t>
    <phoneticPr fontId="2" type="noConversion"/>
  </si>
  <si>
    <t>2.1</t>
    <phoneticPr fontId="2" type="noConversion"/>
  </si>
  <si>
    <t>1.7</t>
    <phoneticPr fontId="2" type="noConversion"/>
  </si>
  <si>
    <t>2.4</t>
    <phoneticPr fontId="2" type="noConversion"/>
  </si>
  <si>
    <t>1.9</t>
    <phoneticPr fontId="2" type="noConversion"/>
  </si>
  <si>
    <t>2.3</t>
    <phoneticPr fontId="2" type="noConversion"/>
  </si>
  <si>
    <t>1.3</t>
    <phoneticPr fontId="2" type="noConversion"/>
  </si>
  <si>
    <t>2.2</t>
    <phoneticPr fontId="2" type="noConversion"/>
  </si>
  <si>
    <t>1.5</t>
    <phoneticPr fontId="2" type="noConversion"/>
  </si>
  <si>
    <t>1.8</t>
    <phoneticPr fontId="2" type="noConversion"/>
  </si>
  <si>
    <t>1.4</t>
    <phoneticPr fontId="2" type="noConversion"/>
  </si>
  <si>
    <t>Aston Martin Valkyrie</t>
    <phoneticPr fontId="2" type="noConversion"/>
  </si>
  <si>
    <t>女武神</t>
    <phoneticPr fontId="2" type="noConversion"/>
  </si>
  <si>
    <t>Aston Martin Victor</t>
    <phoneticPr fontId="2" type="noConversion"/>
  </si>
  <si>
    <t>Victor</t>
    <phoneticPr fontId="2" type="noConversion"/>
  </si>
  <si>
    <t>TSR-S</t>
    <phoneticPr fontId="2" type="noConversion"/>
  </si>
  <si>
    <t>Zenvo</t>
    <phoneticPr fontId="2" type="noConversion"/>
  </si>
  <si>
    <t>雷诺RS</t>
    <phoneticPr fontId="2" type="noConversion"/>
  </si>
  <si>
    <t>W12</t>
    <phoneticPr fontId="2" type="noConversion"/>
  </si>
  <si>
    <t>2.9</t>
    <phoneticPr fontId="2" type="noConversion"/>
  </si>
  <si>
    <t>欧洲</t>
    <phoneticPr fontId="2" type="noConversion"/>
  </si>
  <si>
    <t>rs01</t>
    <phoneticPr fontId="2" type="noConversion"/>
  </si>
  <si>
    <t>w12</t>
    <phoneticPr fontId="2" type="noConversion"/>
  </si>
  <si>
    <t>victor</t>
    <phoneticPr fontId="2" type="noConversion"/>
  </si>
  <si>
    <t>valkyrie</t>
    <phoneticPr fontId="2" type="noConversion"/>
  </si>
  <si>
    <t>tsr-s</t>
    <phoneticPr fontId="2" type="noConversion"/>
  </si>
  <si>
    <t>Volkswagen</t>
    <phoneticPr fontId="2" type="noConversion"/>
  </si>
  <si>
    <r>
      <t>Zenvo TSR-S</t>
    </r>
    <r>
      <rPr>
        <b/>
        <sz val="12"/>
        <rFont val="Segoe UI Symbol"/>
        <family val="1"/>
      </rPr>
      <t>🔑</t>
    </r>
    <phoneticPr fontId="2" type="noConversion"/>
  </si>
  <si>
    <r>
      <t>Renault R.S. 01</t>
    </r>
    <r>
      <rPr>
        <b/>
        <sz val="12"/>
        <rFont val="Segoe UI Symbol"/>
        <family val="1"/>
      </rPr>
      <t>🔑</t>
    </r>
    <phoneticPr fontId="2" type="noConversion"/>
  </si>
  <si>
    <r>
      <t>Volkswagen W12 Coupe</t>
    </r>
    <r>
      <rPr>
        <b/>
        <sz val="12"/>
        <rFont val="Segoe UI Symbol"/>
        <family val="1"/>
      </rPr>
      <t>🔑</t>
    </r>
    <phoneticPr fontId="2" type="noConversion"/>
  </si>
  <si>
    <t>nitroSpeed</t>
    <phoneticPr fontId="2" type="noConversion"/>
  </si>
  <si>
    <t>blueSpeed</t>
    <phoneticPr fontId="2" type="noConversion"/>
  </si>
  <si>
    <t>airSpeed</t>
    <phoneticPr fontId="2" type="noConversion"/>
  </si>
  <si>
    <t>McLaren Elva</t>
    <phoneticPr fontId="2" type="noConversion"/>
  </si>
  <si>
    <t>Elva</t>
    <phoneticPr fontId="2" type="noConversion"/>
  </si>
  <si>
    <t>3.0</t>
    <phoneticPr fontId="2" type="noConversion"/>
  </si>
  <si>
    <t>热浪</t>
    <phoneticPr fontId="2" type="noConversion"/>
  </si>
  <si>
    <t>elva</t>
    <phoneticPr fontId="2" type="noConversion"/>
  </si>
  <si>
    <t>SC20</t>
    <phoneticPr fontId="2" type="noConversion"/>
  </si>
  <si>
    <t>sc20</t>
    <phoneticPr fontId="2" type="noConversion"/>
  </si>
  <si>
    <t>Barchetta</t>
    <phoneticPr fontId="2" type="noConversion"/>
  </si>
  <si>
    <r>
      <t>Pagani Zonda HP Barchetta</t>
    </r>
    <r>
      <rPr>
        <b/>
        <sz val="12"/>
        <rFont val="Segoe UI Symbol"/>
        <family val="1"/>
      </rPr>
      <t>🔑</t>
    </r>
    <phoneticPr fontId="2" type="noConversion"/>
  </si>
  <si>
    <t>barchetta</t>
    <phoneticPr fontId="2" type="noConversion"/>
  </si>
  <si>
    <t>Bugatti Veyron 16.4 Grand Sport Vitesse</t>
    <phoneticPr fontId="2" type="noConversion"/>
  </si>
  <si>
    <t>威龙</t>
    <phoneticPr fontId="2" type="noConversion"/>
  </si>
  <si>
    <t>veyron</t>
    <phoneticPr fontId="2" type="noConversion"/>
  </si>
  <si>
    <t>Lamborghini Aventador SVJ Roadster</t>
    <phoneticPr fontId="2" type="noConversion"/>
  </si>
  <si>
    <t>SVJ</t>
    <phoneticPr fontId="2" type="noConversion"/>
  </si>
  <si>
    <t>svj</t>
    <phoneticPr fontId="2" type="noConversion"/>
  </si>
  <si>
    <t>Aston Martin V12 Speedster</t>
    <phoneticPr fontId="2" type="noConversion"/>
  </si>
  <si>
    <t>V12</t>
    <phoneticPr fontId="2" type="noConversion"/>
  </si>
  <si>
    <t>v12</t>
    <phoneticPr fontId="2" type="noConversion"/>
  </si>
  <si>
    <t>Hennessey Venom F5</t>
    <phoneticPr fontId="2" type="noConversion"/>
  </si>
  <si>
    <t>毒液F5</t>
    <phoneticPr fontId="2" type="noConversion"/>
  </si>
  <si>
    <t>f5</t>
    <phoneticPr fontId="2" type="noConversion"/>
  </si>
  <si>
    <t>乐高塞纳GTR</t>
    <phoneticPr fontId="2" type="noConversion"/>
  </si>
  <si>
    <r>
      <t>Lamborghini SC18</t>
    </r>
    <r>
      <rPr>
        <b/>
        <sz val="12"/>
        <rFont val="Segoe UI Emoji"/>
        <family val="2"/>
      </rPr>
      <t>🔑</t>
    </r>
    <phoneticPr fontId="2" type="noConversion"/>
  </si>
  <si>
    <r>
      <t>Lamborghini SC20</t>
    </r>
    <r>
      <rPr>
        <b/>
        <sz val="12"/>
        <rFont val="Segoe UI Symbol"/>
        <family val="1"/>
      </rPr>
      <t>🔑</t>
    </r>
    <phoneticPr fontId="2" type="noConversion"/>
  </si>
  <si>
    <t>Honda</t>
    <phoneticPr fontId="2" type="noConversion"/>
  </si>
  <si>
    <t>1vs1</t>
    <phoneticPr fontId="2" type="noConversion"/>
  </si>
  <si>
    <t>getMethod</t>
    <phoneticPr fontId="2" type="noConversion"/>
  </si>
  <si>
    <t>getClassCup</t>
    <phoneticPr fontId="79" type="noConversion"/>
  </si>
  <si>
    <t>getStore</t>
    <phoneticPr fontId="79" type="noConversion"/>
  </si>
  <si>
    <t>getExclusive</t>
    <phoneticPr fontId="79" type="noConversion"/>
  </si>
  <si>
    <t>getHunt</t>
    <phoneticPr fontId="79" type="noConversion"/>
  </si>
  <si>
    <t>getLegendPass</t>
    <phoneticPr fontId="79" type="noConversion"/>
  </si>
  <si>
    <t>getUnleash</t>
    <phoneticPr fontId="79" type="noConversion"/>
  </si>
  <si>
    <t>getClassicMP</t>
    <phoneticPr fontId="79" type="noConversion"/>
  </si>
  <si>
    <t>get1vs1</t>
    <phoneticPr fontId="79" type="noConversion"/>
  </si>
  <si>
    <t>getSpecialEvent</t>
    <phoneticPr fontId="79" type="noConversion"/>
  </si>
  <si>
    <t>getGrandPrix</t>
    <phoneticPr fontId="79" type="noConversion"/>
  </si>
  <si>
    <t>getDriveSyndicate</t>
    <phoneticPr fontId="79" type="noConversion"/>
  </si>
  <si>
    <t>keyCar</t>
    <phoneticPr fontId="79" type="noConversion"/>
  </si>
  <si>
    <t>openCar</t>
    <phoneticPr fontId="79" type="noConversion"/>
  </si>
  <si>
    <t>storeEpicPart</t>
    <phoneticPr fontId="79" type="noConversion"/>
  </si>
  <si>
    <t>getLoot</t>
    <phoneticPr fontId="79" type="noConversion"/>
  </si>
  <si>
    <t>getGoals</t>
    <phoneticPr fontId="79" type="noConversion"/>
  </si>
  <si>
    <t>decals</t>
    <phoneticPr fontId="79" type="noConversion"/>
  </si>
  <si>
    <t>bodyParts</t>
    <phoneticPr fontId="79" type="noConversion"/>
  </si>
  <si>
    <t>decalsExclusive</t>
    <phoneticPr fontId="79" type="noConversion"/>
  </si>
  <si>
    <t>nitroVisuals</t>
    <phoneticPr fontId="79" type="noConversion"/>
  </si>
  <si>
    <t>keyWords</t>
    <phoneticPr fontId="2" type="noConversion"/>
  </si>
  <si>
    <t>c2</t>
    <phoneticPr fontId="2" type="noConversion"/>
  </si>
  <si>
    <t>Hennessey</t>
    <phoneticPr fontId="2" type="noConversion"/>
  </si>
  <si>
    <t>SSC</t>
    <phoneticPr fontId="2" type="noConversion"/>
  </si>
  <si>
    <t>Rimac</t>
    <phoneticPr fontId="2" type="noConversion"/>
  </si>
  <si>
    <t>Aspark</t>
    <phoneticPr fontId="2" type="noConversion"/>
  </si>
  <si>
    <t>Mazzanti</t>
    <phoneticPr fontId="2" type="noConversion"/>
  </si>
  <si>
    <t>Inferno</t>
    <phoneticPr fontId="2" type="noConversion"/>
  </si>
  <si>
    <t>Automobili Pininfarina</t>
    <phoneticPr fontId="2" type="noConversion"/>
  </si>
  <si>
    <t>Trion</t>
    <phoneticPr fontId="2" type="noConversion"/>
  </si>
  <si>
    <t>Icona</t>
    <phoneticPr fontId="2" type="noConversion"/>
  </si>
  <si>
    <r>
      <t>TechRules AT96 Track Version</t>
    </r>
    <r>
      <rPr>
        <b/>
        <sz val="12"/>
        <rFont val="Segoe UI Emoji"/>
        <family val="2"/>
      </rPr>
      <t>🔑</t>
    </r>
    <phoneticPr fontId="2" type="noConversion"/>
  </si>
  <si>
    <t>TechRules</t>
    <phoneticPr fontId="2" type="noConversion"/>
  </si>
  <si>
    <t>Genty Akylone</t>
    <phoneticPr fontId="2" type="noConversion"/>
  </si>
  <si>
    <t>Genty</t>
    <phoneticPr fontId="2" type="noConversion"/>
  </si>
  <si>
    <t>Citroen</t>
    <phoneticPr fontId="2" type="noConversion"/>
  </si>
  <si>
    <t>Peugeot</t>
    <phoneticPr fontId="2" type="noConversion"/>
  </si>
  <si>
    <t>Vanda Electrics</t>
    <phoneticPr fontId="2" type="noConversion"/>
  </si>
  <si>
    <t>LEGO Technic</t>
    <phoneticPr fontId="2" type="noConversion"/>
  </si>
  <si>
    <t>Nio</t>
    <phoneticPr fontId="2" type="noConversion"/>
  </si>
  <si>
    <t>Apex</t>
    <phoneticPr fontId="2" type="noConversion"/>
  </si>
  <si>
    <t>Sin</t>
    <phoneticPr fontId="2" type="noConversion"/>
  </si>
  <si>
    <t>SCG</t>
    <phoneticPr fontId="2" type="noConversion"/>
  </si>
  <si>
    <t>Cadillac</t>
    <phoneticPr fontId="2" type="noConversion"/>
  </si>
  <si>
    <t>Exotic Rides</t>
    <phoneticPr fontId="2" type="noConversion"/>
  </si>
  <si>
    <t>Arrinera Hussarya 33</t>
    <phoneticPr fontId="2" type="noConversion"/>
  </si>
  <si>
    <t>Arrinera</t>
    <phoneticPr fontId="2" type="noConversion"/>
  </si>
  <si>
    <t>Renault</t>
    <phoneticPr fontId="2" type="noConversion"/>
  </si>
  <si>
    <t>Vencer Sarthe</t>
    <phoneticPr fontId="2" type="noConversion"/>
  </si>
  <si>
    <t>Vencer</t>
    <phoneticPr fontId="2" type="noConversion"/>
  </si>
  <si>
    <t>ATS Automobili</t>
    <phoneticPr fontId="2" type="noConversion"/>
  </si>
  <si>
    <t>Maserati</t>
    <phoneticPr fontId="2" type="noConversion"/>
  </si>
  <si>
    <t>Pininfarina</t>
    <phoneticPr fontId="2" type="noConversion"/>
  </si>
  <si>
    <t>Rezvani</t>
  </si>
  <si>
    <t>Mazda</t>
  </si>
  <si>
    <t>TVR Griffith</t>
    <phoneticPr fontId="2" type="noConversion"/>
  </si>
  <si>
    <t>Ginetta G60</t>
    <phoneticPr fontId="2" type="noConversion"/>
  </si>
  <si>
    <t>Ginetta</t>
  </si>
  <si>
    <t>Infiniti</t>
    <phoneticPr fontId="2" type="noConversion"/>
  </si>
  <si>
    <t>Mitsubishi</t>
    <phoneticPr fontId="2" type="noConversion"/>
  </si>
  <si>
    <t>DS Automobiles</t>
  </si>
  <si>
    <t>packLevel</t>
    <phoneticPr fontId="2" type="noConversion"/>
  </si>
  <si>
    <t>legosennagtr</t>
    <phoneticPr fontId="2" type="noConversion"/>
  </si>
  <si>
    <t>Renault TreZor</t>
    <phoneticPr fontId="2" type="noConversion"/>
  </si>
  <si>
    <t>TreZor</t>
    <phoneticPr fontId="2" type="noConversion"/>
  </si>
  <si>
    <t>3.1</t>
    <phoneticPr fontId="2" type="noConversion"/>
  </si>
  <si>
    <t>trezor</t>
    <phoneticPr fontId="2" type="noConversion"/>
  </si>
  <si>
    <r>
      <t>Volkswagen Electric R</t>
    </r>
    <r>
      <rPr>
        <b/>
        <sz val="12"/>
        <rFont val="Segoe UI Symbol"/>
        <family val="1"/>
      </rPr>
      <t>🔑</t>
    </r>
    <phoneticPr fontId="2" type="noConversion"/>
  </si>
  <si>
    <t>vwer</t>
    <phoneticPr fontId="2" type="noConversion"/>
  </si>
  <si>
    <t>Drako GTE</t>
    <phoneticPr fontId="2" type="noConversion"/>
  </si>
  <si>
    <t>德拉科GTE</t>
    <phoneticPr fontId="2" type="noConversion"/>
  </si>
  <si>
    <t>Drako</t>
    <phoneticPr fontId="2" type="noConversion"/>
  </si>
  <si>
    <t>drakogte</t>
    <phoneticPr fontId="2" type="noConversion"/>
  </si>
  <si>
    <t>Rimac Concept_One</t>
    <phoneticPr fontId="2" type="noConversion"/>
  </si>
  <si>
    <t>C_One</t>
    <phoneticPr fontId="2" type="noConversion"/>
  </si>
  <si>
    <t>超光速</t>
    <phoneticPr fontId="2" type="noConversion"/>
  </si>
  <si>
    <t>Raesr</t>
    <phoneticPr fontId="2" type="noConversion"/>
  </si>
  <si>
    <t>tachyon</t>
    <phoneticPr fontId="2" type="noConversion"/>
  </si>
  <si>
    <t>c1</t>
    <phoneticPr fontId="2" type="noConversion"/>
  </si>
  <si>
    <t>Toroidion 1MW</t>
    <phoneticPr fontId="2" type="noConversion"/>
  </si>
  <si>
    <t>1MW</t>
    <phoneticPr fontId="2" type="noConversion"/>
  </si>
  <si>
    <r>
      <t>Raesr Tachyon Speed</t>
    </r>
    <r>
      <rPr>
        <b/>
        <sz val="12"/>
        <rFont val="Segoe UI Symbol"/>
        <family val="1"/>
      </rPr>
      <t>🔑</t>
    </r>
    <phoneticPr fontId="2" type="noConversion"/>
  </si>
  <si>
    <t>Toroidion</t>
    <phoneticPr fontId="2" type="noConversion"/>
  </si>
  <si>
    <t>1mw</t>
    <phoneticPr fontId="2" type="noConversion"/>
  </si>
  <si>
    <t>电动</t>
    <phoneticPr fontId="2" type="noConversion"/>
  </si>
  <si>
    <t>er</t>
    <phoneticPr fontId="2" type="noConversion"/>
  </si>
  <si>
    <r>
      <t>LEGO Technic Mclaren Senna GTR™</t>
    </r>
    <r>
      <rPr>
        <b/>
        <sz val="12"/>
        <rFont val="Segoe UI Symbol"/>
        <family val="1"/>
      </rPr>
      <t>🔑</t>
    </r>
    <phoneticPr fontId="2" type="noConversion"/>
  </si>
  <si>
    <t>IDR</t>
    <phoneticPr fontId="2" type="noConversion"/>
  </si>
  <si>
    <r>
      <rPr>
        <b/>
        <sz val="14"/>
        <rFont val="华文新魏"/>
        <family val="3"/>
        <charset val="134"/>
      </rPr>
      <t>品质</t>
    </r>
    <phoneticPr fontId="2" type="noConversion"/>
  </si>
  <si>
    <r>
      <rPr>
        <b/>
        <sz val="14"/>
        <rFont val="华文新魏"/>
        <family val="3"/>
        <charset val="134"/>
      </rPr>
      <t>氮速</t>
    </r>
    <phoneticPr fontId="2" type="noConversion"/>
  </si>
  <si>
    <r>
      <rPr>
        <b/>
        <sz val="14"/>
        <rFont val="华文新魏"/>
        <family val="3"/>
        <charset val="134"/>
      </rPr>
      <t>蓝速</t>
    </r>
    <phoneticPr fontId="2" type="noConversion"/>
  </si>
  <si>
    <r>
      <rPr>
        <b/>
        <sz val="14"/>
        <rFont val="华文新魏"/>
        <family val="3"/>
        <charset val="134"/>
      </rPr>
      <t>空速</t>
    </r>
    <phoneticPr fontId="2" type="noConversion"/>
  </si>
  <si>
    <r>
      <rPr>
        <b/>
        <sz val="14"/>
        <rFont val="华文新魏"/>
        <family val="3"/>
        <charset val="134"/>
      </rPr>
      <t>获取方式</t>
    </r>
    <phoneticPr fontId="2" type="noConversion"/>
  </si>
  <si>
    <r>
      <rPr>
        <b/>
        <sz val="12"/>
        <rFont val="华文新魏"/>
        <family val="3"/>
        <charset val="134"/>
      </rPr>
      <t>级别杯</t>
    </r>
    <phoneticPr fontId="2" type="noConversion"/>
  </si>
  <si>
    <r>
      <rPr>
        <b/>
        <sz val="12"/>
        <rFont val="华文新魏"/>
        <family val="3"/>
        <charset val="134"/>
      </rPr>
      <t>红币商店</t>
    </r>
    <phoneticPr fontId="2" type="noConversion"/>
  </si>
  <si>
    <r>
      <rPr>
        <b/>
        <sz val="12"/>
        <rFont val="华文新魏"/>
        <family val="3"/>
        <charset val="134"/>
      </rPr>
      <t>联会赛事</t>
    </r>
    <phoneticPr fontId="2" type="noConversion"/>
  </si>
  <si>
    <r>
      <rPr>
        <b/>
        <sz val="12"/>
        <rFont val="华文新魏"/>
        <family val="3"/>
        <charset val="134"/>
      </rPr>
      <t>寻车</t>
    </r>
    <phoneticPr fontId="2" type="noConversion"/>
  </si>
  <si>
    <r>
      <rPr>
        <b/>
        <sz val="12"/>
        <rFont val="华文新魏"/>
        <family val="3"/>
        <charset val="134"/>
      </rPr>
      <t>通行证</t>
    </r>
    <phoneticPr fontId="2" type="noConversion"/>
  </si>
  <si>
    <r>
      <rPr>
        <b/>
        <sz val="12"/>
        <rFont val="华文新魏"/>
        <family val="3"/>
        <charset val="134"/>
      </rPr>
      <t>大奖赛</t>
    </r>
    <phoneticPr fontId="2" type="noConversion"/>
  </si>
  <si>
    <r>
      <rPr>
        <b/>
        <sz val="12"/>
        <rFont val="华文新魏"/>
        <family val="3"/>
        <charset val="134"/>
      </rPr>
      <t>独家赛事</t>
    </r>
    <phoneticPr fontId="2" type="noConversion"/>
  </si>
  <si>
    <r>
      <rPr>
        <b/>
        <sz val="12"/>
        <rFont val="华文新魏"/>
        <family val="3"/>
        <charset val="134"/>
      </rPr>
      <t>惊艳亮相</t>
    </r>
    <phoneticPr fontId="2" type="noConversion"/>
  </si>
  <si>
    <r>
      <rPr>
        <b/>
        <sz val="12"/>
        <rFont val="华文新魏"/>
        <family val="3"/>
        <charset val="134"/>
      </rPr>
      <t>每日任务</t>
    </r>
    <phoneticPr fontId="2" type="noConversion"/>
  </si>
  <si>
    <r>
      <rPr>
        <b/>
        <sz val="12"/>
        <rFont val="华文新魏"/>
        <family val="3"/>
        <charset val="134"/>
      </rPr>
      <t>传奇商店</t>
    </r>
    <phoneticPr fontId="2" type="noConversion"/>
  </si>
  <si>
    <r>
      <rPr>
        <b/>
        <sz val="12"/>
        <rFont val="华文新魏"/>
        <family val="3"/>
        <charset val="134"/>
      </rPr>
      <t>多人</t>
    </r>
    <phoneticPr fontId="2" type="noConversion"/>
  </si>
  <si>
    <r>
      <rPr>
        <b/>
        <sz val="12"/>
        <rFont val="华文新魏"/>
        <family val="3"/>
        <charset val="134"/>
      </rPr>
      <t>特殊赛事</t>
    </r>
    <phoneticPr fontId="2" type="noConversion"/>
  </si>
  <si>
    <r>
      <rPr>
        <b/>
        <sz val="12"/>
        <rFont val="华文新魏"/>
        <family val="3"/>
        <charset val="134"/>
      </rPr>
      <t>商店礼包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</si>
  <si>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天赐三菱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</si>
  <si>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可开合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</si>
  <si>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宝马</t>
    </r>
    <phoneticPr fontId="2" type="noConversion"/>
  </si>
  <si>
    <r>
      <rPr>
        <b/>
        <sz val="12"/>
        <color rgb="FF000000"/>
        <rFont val="华文新魏"/>
        <family val="3"/>
        <charset val="134"/>
      </rPr>
      <t>雪佛兰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科迈罗</t>
    </r>
    <phoneticPr fontId="2" type="noConversion"/>
  </si>
  <si>
    <r>
      <rPr>
        <b/>
        <sz val="12"/>
        <color rgb="FF000000"/>
        <rFont val="华文新魏"/>
        <family val="3"/>
        <charset val="134"/>
      </rPr>
      <t>日产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尼桑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</si>
  <si>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大众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</si>
  <si>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屌丝龙</t>
    </r>
    <phoneticPr fontId="2" type="noConversion"/>
  </si>
  <si>
    <r>
      <rPr>
        <b/>
        <sz val="12"/>
        <color rgb="FF000000"/>
        <rFont val="华文新魏"/>
        <family val="3"/>
        <charset val="134"/>
      </rPr>
      <t>道奇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挑战者</t>
    </r>
    <phoneticPr fontId="2" type="noConversion"/>
  </si>
  <si>
    <r>
      <t xml:space="preserve">id </t>
    </r>
    <r>
      <rPr>
        <b/>
        <sz val="12"/>
        <color rgb="FF000000"/>
        <rFont val="华文新魏"/>
        <family val="3"/>
        <charset val="134"/>
      </rPr>
      <t>达芬奇</t>
    </r>
    <phoneticPr fontId="2" type="noConversion"/>
  </si>
  <si>
    <r>
      <rPr>
        <b/>
        <sz val="12"/>
        <color rgb="FF000000"/>
        <rFont val="华文新魏"/>
        <family val="3"/>
        <charset val="134"/>
      </rPr>
      <t>保时捷</t>
    </r>
    <phoneticPr fontId="2" type="noConversion"/>
  </si>
  <si>
    <r>
      <rPr>
        <b/>
        <sz val="12"/>
        <color rgb="FF000000"/>
        <rFont val="华文新魏"/>
        <family val="3"/>
        <charset val="134"/>
      </rPr>
      <t>英菲尼迪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</si>
  <si>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小莲花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路特斯</t>
    </r>
    <phoneticPr fontId="2" type="noConversion"/>
  </si>
  <si>
    <r>
      <rPr>
        <b/>
        <sz val="12"/>
        <color rgb="FF000000"/>
        <rFont val="华文新魏"/>
        <family val="3"/>
        <charset val="134"/>
      </rPr>
      <t>福特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野马</t>
    </r>
    <phoneticPr fontId="2" type="noConversion"/>
  </si>
  <si>
    <r>
      <rPr>
        <b/>
        <sz val="12"/>
        <color rgb="FF000000"/>
        <rFont val="华文新魏"/>
        <family val="3"/>
        <charset val="134"/>
      </rPr>
      <t>雷诺</t>
    </r>
    <phoneticPr fontId="2" type="noConversion"/>
  </si>
  <si>
    <r>
      <rPr>
        <b/>
        <sz val="12"/>
        <color rgb="FF000000"/>
        <rFont val="华文新魏"/>
        <family val="3"/>
        <charset val="134"/>
      </rPr>
      <t>思域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宏达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本田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</si>
  <si>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宾利</t>
    </r>
    <phoneticPr fontId="2" type="noConversion"/>
  </si>
  <si>
    <r>
      <rPr>
        <b/>
        <sz val="12"/>
        <color rgb="FF000000"/>
        <rFont val="华文新魏"/>
        <family val="3"/>
        <charset val="134"/>
      </rPr>
      <t>马自达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风籁</t>
    </r>
    <phoneticPr fontId="2" type="noConversion"/>
  </si>
  <si>
    <r>
      <rPr>
        <b/>
        <sz val="12"/>
        <color rgb="FF000000"/>
        <rFont val="华文新魏"/>
        <family val="3"/>
        <charset val="134"/>
      </rPr>
      <t>雪佛兰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克尔维特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</si>
  <si>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兰博基尼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小小牛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飓风</t>
    </r>
    <phoneticPr fontId="2" type="noConversion"/>
  </si>
  <si>
    <r>
      <rPr>
        <b/>
        <sz val="12"/>
        <color rgb="FF000000"/>
        <rFont val="华文新魏"/>
        <family val="3"/>
        <charset val="134"/>
      </rPr>
      <t>道奇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送人头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挑战者</t>
    </r>
    <phoneticPr fontId="2" type="noConversion"/>
  </si>
  <si>
    <r>
      <rPr>
        <b/>
        <sz val="12"/>
        <color rgb="FF000000"/>
        <rFont val="华文新魏"/>
        <family val="3"/>
        <charset val="134"/>
      </rPr>
      <t>路特斯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大莲花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</si>
  <si>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奔驰</t>
    </r>
    <phoneticPr fontId="2" type="noConversion"/>
  </si>
  <si>
    <r>
      <rPr>
        <b/>
        <sz val="12"/>
        <color rgb="FF000000"/>
        <rFont val="华文新魏"/>
        <family val="3"/>
        <charset val="134"/>
      </rPr>
      <t>野兽</t>
    </r>
    <phoneticPr fontId="2" type="noConversion"/>
  </si>
  <si>
    <r>
      <rPr>
        <b/>
        <sz val="12"/>
        <color rgb="FF000000"/>
        <rFont val="华文新魏"/>
        <family val="3"/>
        <charset val="134"/>
      </rPr>
      <t>无顶</t>
    </r>
    <phoneticPr fontId="2" type="noConversion"/>
  </si>
  <si>
    <r>
      <rPr>
        <b/>
        <sz val="12"/>
        <color rgb="FF000000"/>
        <rFont val="华文新魏"/>
        <family val="3"/>
        <charset val="134"/>
      </rPr>
      <t>阿斯顿马丁</t>
    </r>
    <phoneticPr fontId="2" type="noConversion"/>
  </si>
  <si>
    <r>
      <rPr>
        <b/>
        <sz val="12"/>
        <color rgb="FF000000"/>
        <rFont val="华文新魏"/>
        <family val="3"/>
        <charset val="134"/>
      </rPr>
      <t>道奇</t>
    </r>
    <r>
      <rPr>
        <b/>
        <sz val="12"/>
        <color rgb="FF000000"/>
        <rFont val="Times New Roman"/>
        <family val="1"/>
      </rPr>
      <t xml:space="preserve"> C</t>
    </r>
    <r>
      <rPr>
        <b/>
        <sz val="12"/>
        <color rgb="FF000000"/>
        <rFont val="华文新魏"/>
        <family val="3"/>
        <charset val="134"/>
      </rPr>
      <t>蛇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蝰蛇</t>
    </r>
    <phoneticPr fontId="2" type="noConversion"/>
  </si>
  <si>
    <r>
      <rPr>
        <b/>
        <sz val="12"/>
        <color rgb="FF000000"/>
        <rFont val="华文新魏"/>
        <family val="3"/>
        <charset val="134"/>
      </rPr>
      <t>氢</t>
    </r>
    <phoneticPr fontId="2" type="noConversion"/>
  </si>
  <si>
    <r>
      <t xml:space="preserve">ass </t>
    </r>
    <r>
      <rPr>
        <b/>
        <sz val="12"/>
        <color rgb="FF000000"/>
        <rFont val="华文新魏"/>
        <family val="3"/>
        <charset val="134"/>
      </rPr>
      <t>斯卡洛</t>
    </r>
    <phoneticPr fontId="2" type="noConversion"/>
  </si>
  <si>
    <r>
      <rPr>
        <b/>
        <sz val="12"/>
        <color rgb="FF000000"/>
        <rFont val="华文新魏"/>
        <family val="3"/>
        <charset val="134"/>
      </rPr>
      <t>讴歌</t>
    </r>
    <phoneticPr fontId="2" type="noConversion"/>
  </si>
  <si>
    <r>
      <rPr>
        <b/>
        <sz val="12"/>
        <color rgb="FF000000"/>
        <rFont val="华文新魏"/>
        <family val="3"/>
        <charset val="134"/>
      </rPr>
      <t>玛莎拉蒂</t>
    </r>
    <phoneticPr fontId="2" type="noConversion"/>
  </si>
  <si>
    <r>
      <t>C</t>
    </r>
    <r>
      <rPr>
        <b/>
        <sz val="12"/>
        <color rgb="FF000000"/>
        <rFont val="华文新魏"/>
        <family val="3"/>
        <charset val="134"/>
      </rPr>
      <t>萎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剃刀</t>
    </r>
    <phoneticPr fontId="2" type="noConversion"/>
  </si>
  <si>
    <r>
      <rPr>
        <b/>
        <sz val="12"/>
        <color rgb="FF000000"/>
        <rFont val="华文新魏"/>
        <family val="3"/>
        <charset val="134"/>
      </rPr>
      <t>法拉利</t>
    </r>
    <phoneticPr fontId="2" type="noConversion"/>
  </si>
  <si>
    <r>
      <rPr>
        <b/>
        <sz val="12"/>
        <color rgb="FF000000"/>
        <rFont val="华文新魏"/>
        <family val="3"/>
        <charset val="134"/>
      </rPr>
      <t>雷诺</t>
    </r>
    <r>
      <rPr>
        <b/>
        <sz val="12"/>
        <color rgb="FF000000"/>
        <rFont val="Times New Roman"/>
        <family val="1"/>
      </rPr>
      <t>rs01</t>
    </r>
    <phoneticPr fontId="2" type="noConversion"/>
  </si>
  <si>
    <r>
      <rPr>
        <b/>
        <sz val="12"/>
        <color rgb="FF000000"/>
        <rFont val="华文新魏"/>
        <family val="3"/>
        <charset val="134"/>
      </rPr>
      <t>雪佛兰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克尔维特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黄貂鱼</t>
    </r>
    <r>
      <rPr>
        <b/>
        <sz val="12"/>
        <color rgb="FF000000"/>
        <rFont val="Times New Roman"/>
        <family val="1"/>
      </rPr>
      <t xml:space="preserve"> C8</t>
    </r>
    <phoneticPr fontId="2" type="noConversion"/>
  </si>
  <si>
    <r>
      <rPr>
        <b/>
        <sz val="12"/>
        <color rgb="FF000000"/>
        <rFont val="华文新魏"/>
        <family val="3"/>
        <charset val="134"/>
      </rPr>
      <t>波兰车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</si>
  <si>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兰博基尼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盖拉多</t>
    </r>
    <phoneticPr fontId="2" type="noConversion"/>
  </si>
  <si>
    <r>
      <rPr>
        <b/>
        <sz val="12"/>
        <color rgb="FF000000"/>
        <rFont val="华文新魏"/>
        <family val="3"/>
        <charset val="134"/>
      </rPr>
      <t>捷豹</t>
    </r>
    <phoneticPr fontId="2" type="noConversion"/>
  </si>
  <si>
    <r>
      <rPr>
        <b/>
        <sz val="12"/>
        <color rgb="FF000000"/>
        <rFont val="华文新魏"/>
        <family val="3"/>
        <charset val="134"/>
      </rPr>
      <t>福特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极速是爹</t>
    </r>
    <phoneticPr fontId="2" type="noConversion"/>
  </si>
  <si>
    <r>
      <rPr>
        <b/>
        <sz val="12"/>
        <color rgb="FF000000"/>
        <rFont val="华文新魏"/>
        <family val="3"/>
        <charset val="134"/>
      </rPr>
      <t>法拉利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罗马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</si>
  <si>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凯迪拉克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塞恩</t>
    </r>
    <phoneticPr fontId="2" type="noConversion"/>
  </si>
  <si>
    <r>
      <rPr>
        <b/>
        <sz val="12"/>
        <color rgb="FF000000"/>
        <rFont val="华文新魏"/>
        <family val="3"/>
        <charset val="134"/>
      </rPr>
      <t>福特</t>
    </r>
    <r>
      <rPr>
        <b/>
        <sz val="12"/>
        <color rgb="FF000000"/>
        <rFont val="Times New Roman"/>
        <family val="1"/>
      </rPr>
      <t xml:space="preserve"> mk2</t>
    </r>
    <phoneticPr fontId="2" type="noConversion"/>
  </si>
  <si>
    <r>
      <t xml:space="preserve">id </t>
    </r>
    <r>
      <rPr>
        <b/>
        <sz val="12"/>
        <color rgb="FF000000"/>
        <rFont val="华文新魏"/>
        <family val="3"/>
        <charset val="134"/>
      </rPr>
      <t>假牛</t>
    </r>
    <phoneticPr fontId="2" type="noConversion"/>
  </si>
  <si>
    <r>
      <rPr>
        <b/>
        <sz val="12"/>
        <color rgb="FF000000"/>
        <rFont val="华文新魏"/>
        <family val="3"/>
        <charset val="134"/>
      </rPr>
      <t>迈凯伦</t>
    </r>
    <phoneticPr fontId="2" type="noConversion"/>
  </si>
  <si>
    <r>
      <rPr>
        <b/>
        <sz val="12"/>
        <color rgb="FF000000"/>
        <rFont val="华文新魏"/>
        <family val="3"/>
        <charset val="134"/>
      </rPr>
      <t>法拉利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土豆粉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掏大粪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</si>
  <si>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兰博基尼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蝙蝠</t>
    </r>
    <phoneticPr fontId="2" type="noConversion"/>
  </si>
  <si>
    <r>
      <rPr>
        <b/>
        <sz val="12"/>
        <color rgb="FF000000"/>
        <rFont val="华文新魏"/>
        <family val="3"/>
        <charset val="134"/>
      </rPr>
      <t>雪佛兰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克尔维特</t>
    </r>
    <r>
      <rPr>
        <b/>
        <sz val="12"/>
        <color rgb="FF000000"/>
        <rFont val="Times New Roman"/>
        <family val="1"/>
      </rPr>
      <t xml:space="preserve"> cgs </t>
    </r>
    <r>
      <rPr>
        <b/>
        <sz val="12"/>
        <color rgb="FF000000"/>
        <rFont val="华文新魏"/>
        <family val="3"/>
        <charset val="134"/>
      </rPr>
      <t>五菱</t>
    </r>
    <phoneticPr fontId="2" type="noConversion"/>
  </si>
  <si>
    <r>
      <rPr>
        <b/>
        <sz val="12"/>
        <color rgb="FF000000"/>
        <rFont val="华文新魏"/>
        <family val="3"/>
        <charset val="134"/>
      </rPr>
      <t>阿波罗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菠萝</t>
    </r>
    <phoneticPr fontId="2" type="noConversion"/>
  </si>
  <si>
    <r>
      <rPr>
        <b/>
        <sz val="12"/>
        <color rgb="FF000000"/>
        <rFont val="华文新魏"/>
        <family val="3"/>
        <charset val="134"/>
      </rPr>
      <t>法拉利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恩佐</t>
    </r>
    <phoneticPr fontId="2" type="noConversion"/>
  </si>
  <si>
    <r>
      <rPr>
        <b/>
        <sz val="12"/>
        <color rgb="FF000000"/>
        <rFont val="华文新魏"/>
        <family val="3"/>
        <charset val="134"/>
      </rPr>
      <t>阿斯顿马丁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大鼻屎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</si>
  <si>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兰博基尼</t>
    </r>
    <phoneticPr fontId="2" type="noConversion"/>
  </si>
  <si>
    <r>
      <rPr>
        <b/>
        <sz val="12"/>
        <color rgb="FF000000"/>
        <rFont val="华文新魏"/>
        <family val="3"/>
        <charset val="134"/>
      </rPr>
      <t>保时捷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卡雷拉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</si>
  <si>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小自燃</t>
    </r>
    <phoneticPr fontId="2" type="noConversion"/>
  </si>
  <si>
    <r>
      <rPr>
        <b/>
        <sz val="12"/>
        <color rgb="FF000000"/>
        <rFont val="华文新魏"/>
        <family val="3"/>
        <charset val="134"/>
      </rPr>
      <t>保时捷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绿蛙</t>
    </r>
    <phoneticPr fontId="2" type="noConversion"/>
  </si>
  <si>
    <r>
      <rPr>
        <b/>
        <sz val="12"/>
        <color rgb="FF000000"/>
        <rFont val="华文新魏"/>
        <family val="3"/>
        <charset val="134"/>
      </rPr>
      <t>路特斯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电莲花</t>
    </r>
    <phoneticPr fontId="2" type="noConversion"/>
  </si>
  <si>
    <r>
      <rPr>
        <b/>
        <sz val="12"/>
        <color rgb="FF000000"/>
        <rFont val="华文新魏"/>
        <family val="3"/>
        <charset val="134"/>
      </rPr>
      <t>阿斯顿马丁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火神</t>
    </r>
    <phoneticPr fontId="2" type="noConversion"/>
  </si>
  <si>
    <r>
      <rPr>
        <b/>
        <sz val="12"/>
        <color rgb="FF000000"/>
        <rFont val="华文新魏"/>
        <family val="3"/>
        <charset val="134"/>
      </rPr>
      <t>日产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尼桑</t>
    </r>
    <r>
      <rPr>
        <b/>
        <sz val="12"/>
        <color rgb="FF000000"/>
        <rFont val="Times New Roman"/>
        <family val="1"/>
      </rPr>
      <t xml:space="preserve"> GTR</t>
    </r>
    <phoneticPr fontId="2" type="noConversion"/>
  </si>
  <si>
    <r>
      <rPr>
        <b/>
        <sz val="12"/>
        <color rgb="FF000000"/>
        <rFont val="华文新魏"/>
        <family val="3"/>
        <charset val="134"/>
      </rPr>
      <t>蔚来</t>
    </r>
    <phoneticPr fontId="2" type="noConversion"/>
  </si>
  <si>
    <r>
      <rPr>
        <b/>
        <sz val="12"/>
        <color rgb="FF000000"/>
        <rFont val="华文新魏"/>
        <family val="3"/>
        <charset val="134"/>
      </rPr>
      <t>法拉利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勾</t>
    </r>
    <phoneticPr fontId="2" type="noConversion"/>
  </si>
  <si>
    <r>
      <rPr>
        <b/>
        <sz val="12"/>
        <color rgb="FF000000"/>
        <rFont val="华文新魏"/>
        <family val="3"/>
        <charset val="134"/>
      </rPr>
      <t>道奇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蝰蛇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紫蛇</t>
    </r>
    <r>
      <rPr>
        <b/>
        <sz val="12"/>
        <color rgb="FF000000"/>
        <rFont val="Times New Roman"/>
        <family val="1"/>
      </rPr>
      <t xml:space="preserve"> A</t>
    </r>
    <r>
      <rPr>
        <b/>
        <sz val="12"/>
        <color rgb="FF000000"/>
        <rFont val="华文新魏"/>
        <family val="3"/>
        <charset val="134"/>
      </rPr>
      <t>蛇</t>
    </r>
    <phoneticPr fontId="2" type="noConversion"/>
  </si>
  <si>
    <r>
      <rPr>
        <b/>
        <sz val="12"/>
        <color rgb="FF000000"/>
        <rFont val="华文新魏"/>
        <family val="3"/>
        <charset val="134"/>
      </rPr>
      <t>法拉利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拉法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</si>
  <si>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帕加尼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</si>
  <si>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兰博基尼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大牛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埃文塔多</t>
    </r>
    <phoneticPr fontId="2" type="noConversion"/>
  </si>
  <si>
    <r>
      <rPr>
        <b/>
        <sz val="12"/>
        <color rgb="FF000000"/>
        <rFont val="华文新魏"/>
        <family val="3"/>
        <charset val="134"/>
      </rPr>
      <t>法拉利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超快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超级快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超速</t>
    </r>
    <phoneticPr fontId="2" type="noConversion"/>
  </si>
  <si>
    <r>
      <rPr>
        <b/>
        <sz val="12"/>
        <color rgb="FF000000"/>
        <rFont val="华文新魏"/>
        <family val="3"/>
        <charset val="134"/>
      </rPr>
      <t>乐高塞纳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</si>
  <si>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大捷豹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</si>
  <si>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叶问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甄子丹</t>
    </r>
    <r>
      <rPr>
        <b/>
        <sz val="12"/>
        <color rgb="FF000000"/>
        <rFont val="Times New Roman"/>
        <family val="1"/>
      </rPr>
      <t xml:space="preserve"> 1v10</t>
    </r>
    <phoneticPr fontId="2" type="noConversion"/>
  </si>
  <si>
    <r>
      <rPr>
        <b/>
        <sz val="12"/>
        <color rgb="FF000000"/>
        <rFont val="华文新魏"/>
        <family val="3"/>
        <charset val="134"/>
      </rPr>
      <t>万达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</si>
  <si>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兰博基尼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埃文塔多</t>
    </r>
    <r>
      <rPr>
        <b/>
        <sz val="12"/>
        <color rgb="FF000000"/>
        <rFont val="Times New Roman"/>
        <family val="1"/>
      </rPr>
      <t xml:space="preserve"> avj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</si>
  <si>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大狮子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标致</t>
    </r>
    <phoneticPr fontId="2" type="noConversion"/>
  </si>
  <si>
    <r>
      <rPr>
        <b/>
        <sz val="12"/>
        <color rgb="FF000000"/>
        <rFont val="华文新魏"/>
        <family val="3"/>
        <charset val="134"/>
      </rPr>
      <t>雪铁龙</t>
    </r>
    <phoneticPr fontId="2" type="noConversion"/>
  </si>
  <si>
    <r>
      <rPr>
        <b/>
        <sz val="12"/>
        <color rgb="FF000000"/>
        <rFont val="华文新魏"/>
        <family val="3"/>
        <charset val="134"/>
      </rPr>
      <t>阿斯顿马丁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维克多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</si>
  <si>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帕加尼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风神</t>
    </r>
    <phoneticPr fontId="2" type="noConversion"/>
  </si>
  <si>
    <r>
      <rPr>
        <b/>
        <sz val="12"/>
        <color rgb="FF000000"/>
        <rFont val="华文新魏"/>
        <family val="3"/>
        <charset val="134"/>
      </rPr>
      <t>法拉利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黑拉法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敞篷拉法</t>
    </r>
    <phoneticPr fontId="2" type="noConversion"/>
  </si>
  <si>
    <r>
      <rPr>
        <b/>
        <sz val="12"/>
        <color rgb="FF000000"/>
        <rFont val="华文新魏"/>
        <family val="3"/>
        <charset val="134"/>
      </rPr>
      <t>阿卡龙</t>
    </r>
    <phoneticPr fontId="2" type="noConversion"/>
  </si>
  <si>
    <r>
      <rPr>
        <b/>
        <sz val="12"/>
        <color rgb="FF000000"/>
        <rFont val="华文新魏"/>
        <family val="3"/>
        <charset val="134"/>
      </rPr>
      <t>泰克鲁斯</t>
    </r>
    <phoneticPr fontId="2" type="noConversion"/>
  </si>
  <si>
    <r>
      <rPr>
        <b/>
        <sz val="12"/>
        <color rgb="FF000000"/>
        <rFont val="华文新魏"/>
        <family val="3"/>
        <charset val="134"/>
      </rPr>
      <t>阿斯顿马丁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英灵殿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</si>
  <si>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兰博基尼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百年牛</t>
    </r>
    <r>
      <rPr>
        <b/>
        <sz val="12"/>
        <color rgb="FF000000"/>
        <rFont val="Times New Roman"/>
        <family val="1"/>
      </rPr>
      <t xml:space="preserve"> C</t>
    </r>
    <r>
      <rPr>
        <b/>
        <sz val="12"/>
        <color rgb="FF000000"/>
        <rFont val="华文新魏"/>
        <family val="3"/>
        <charset val="134"/>
      </rPr>
      <t>霸</t>
    </r>
    <phoneticPr fontId="2" type="noConversion"/>
  </si>
  <si>
    <r>
      <rPr>
        <b/>
        <sz val="12"/>
        <color rgb="FF000000"/>
        <rFont val="华文新魏"/>
        <family val="3"/>
        <charset val="134"/>
      </rPr>
      <t>法拉利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马王</t>
    </r>
    <r>
      <rPr>
        <b/>
        <sz val="12"/>
        <color rgb="FF000000"/>
        <rFont val="Times New Roman"/>
        <family val="1"/>
      </rPr>
      <t xml:space="preserve"> fxxk</t>
    </r>
    <phoneticPr fontId="2" type="noConversion"/>
  </si>
  <si>
    <r>
      <rPr>
        <b/>
        <sz val="12"/>
        <color rgb="FF000000"/>
        <rFont val="华文新魏"/>
        <family val="3"/>
        <charset val="134"/>
      </rPr>
      <t>火山</t>
    </r>
    <phoneticPr fontId="2" type="noConversion"/>
  </si>
  <si>
    <r>
      <rPr>
        <b/>
        <sz val="12"/>
        <color rgb="FF000000"/>
        <rFont val="华文新魏"/>
        <family val="3"/>
        <charset val="134"/>
      </rPr>
      <t>狼崽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莱肯</t>
    </r>
    <phoneticPr fontId="2" type="noConversion"/>
  </si>
  <si>
    <r>
      <rPr>
        <b/>
        <sz val="12"/>
        <color rgb="FF000000"/>
        <rFont val="华文新魏"/>
        <family val="3"/>
        <charset val="134"/>
      </rPr>
      <t>超光速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</si>
  <si>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兰博基尼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毒药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</si>
  <si>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兰博基尼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自私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</si>
  <si>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复仇</t>
    </r>
    <phoneticPr fontId="2" type="noConversion"/>
  </si>
  <si>
    <r>
      <rPr>
        <b/>
        <sz val="12"/>
        <color rgb="FF000000"/>
        <rFont val="华文新魏"/>
        <family val="3"/>
        <charset val="134"/>
      </rPr>
      <t>法拉利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顺丰</t>
    </r>
    <phoneticPr fontId="2" type="noConversion"/>
  </si>
  <si>
    <r>
      <rPr>
        <b/>
        <sz val="12"/>
        <color rgb="FF000000"/>
        <rFont val="华文新魏"/>
        <family val="3"/>
        <charset val="134"/>
      </rPr>
      <t>迈凯伦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塞纳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</si>
  <si>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布加迪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威龙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威航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</si>
  <si>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兰博基尼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千年牛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电牛</t>
    </r>
    <phoneticPr fontId="2" type="noConversion"/>
  </si>
  <si>
    <r>
      <rPr>
        <b/>
        <sz val="12"/>
        <color rgb="FF000000"/>
        <rFont val="华文新魏"/>
        <family val="3"/>
        <charset val="134"/>
      </rPr>
      <t>芬尼尔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狼王</t>
    </r>
    <phoneticPr fontId="2" type="noConversion"/>
  </si>
  <si>
    <r>
      <rPr>
        <b/>
        <sz val="12"/>
        <color rgb="FF000000"/>
        <rFont val="华文新魏"/>
        <family val="3"/>
        <charset val="134"/>
      </rPr>
      <t>阿斯顿马丁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女武神</t>
    </r>
    <phoneticPr fontId="2" type="noConversion"/>
  </si>
  <si>
    <r>
      <rPr>
        <b/>
        <sz val="12"/>
        <color rgb="FF000000"/>
        <rFont val="华文新魏"/>
        <family val="3"/>
        <charset val="134"/>
      </rPr>
      <t>自燃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</si>
  <si>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巴蒂斯塔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秋王</t>
    </r>
    <phoneticPr fontId="2" type="noConversion"/>
  </si>
  <si>
    <r>
      <rPr>
        <b/>
        <sz val="12"/>
        <color rgb="FF000000"/>
        <rFont val="华文新魏"/>
        <family val="3"/>
        <charset val="134"/>
      </rPr>
      <t>迈凯伦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速尾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速度尾巴</t>
    </r>
    <phoneticPr fontId="2" type="noConversion"/>
  </si>
  <si>
    <r>
      <rPr>
        <b/>
        <sz val="12"/>
        <color rgb="FF000000"/>
        <rFont val="华文新魏"/>
        <family val="3"/>
        <charset val="134"/>
      </rPr>
      <t>柯尼塞格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统治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雷旮旯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</si>
  <si>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兰博基尼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西安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</si>
  <si>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地狱火</t>
    </r>
    <r>
      <rPr>
        <b/>
        <sz val="12"/>
        <color rgb="FF000000"/>
        <rFont val="Times New Roman"/>
        <family val="1"/>
      </rPr>
      <t xml:space="preserve"> QQ</t>
    </r>
    <r>
      <rPr>
        <b/>
        <sz val="12"/>
        <color rgb="FF000000"/>
        <rFont val="华文新魏"/>
        <family val="3"/>
        <charset val="134"/>
      </rPr>
      <t>飞车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</si>
  <si>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布加迪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胖龙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肥龙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奇龙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凯龙</t>
    </r>
    <phoneticPr fontId="2" type="noConversion"/>
  </si>
  <si>
    <r>
      <rPr>
        <b/>
        <sz val="12"/>
        <color rgb="FF000000"/>
        <rFont val="华文新魏"/>
        <family val="3"/>
        <charset val="134"/>
      </rPr>
      <t>鞋拔子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鼻息肉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</si>
  <si>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布加迪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三万老大爷</t>
    </r>
    <phoneticPr fontId="2" type="noConversion"/>
  </si>
  <si>
    <r>
      <rPr>
        <b/>
        <sz val="12"/>
        <color rgb="FF000000"/>
        <rFont val="华文新魏"/>
        <family val="3"/>
        <charset val="134"/>
      </rPr>
      <t>百万马力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万兆</t>
    </r>
    <r>
      <rPr>
        <b/>
        <sz val="12"/>
        <color rgb="FF000000"/>
        <rFont val="Times New Roman"/>
        <family val="1"/>
      </rPr>
      <t>wate</t>
    </r>
    <phoneticPr fontId="2" type="noConversion"/>
  </si>
  <si>
    <r>
      <rPr>
        <b/>
        <sz val="12"/>
        <color rgb="FF000000"/>
        <rFont val="华文新魏"/>
        <family val="3"/>
        <charset val="134"/>
      </rPr>
      <t>柯尼塞格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杰哥</t>
    </r>
    <phoneticPr fontId="2" type="noConversion"/>
  </si>
  <si>
    <r>
      <rPr>
        <b/>
        <sz val="12"/>
        <color rgb="FF000000"/>
        <rFont val="华文新魏"/>
        <family val="3"/>
        <charset val="134"/>
      </rPr>
      <t>猫头鹰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</si>
  <si>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大蜥蜴</t>
    </r>
    <phoneticPr fontId="2" type="noConversion"/>
  </si>
  <si>
    <r>
      <rPr>
        <b/>
        <sz val="12"/>
        <color rgb="FF000000"/>
        <rFont val="华文新魏"/>
        <family val="3"/>
        <charset val="134"/>
      </rPr>
      <t>黑龙</t>
    </r>
    <r>
      <rPr>
        <b/>
        <sz val="12"/>
        <color rgb="FF000000"/>
        <rFont val="Times New Roman"/>
        <family val="1"/>
      </rPr>
      <t xml:space="preserve"> lvn</t>
    </r>
    <phoneticPr fontId="2" type="noConversion"/>
  </si>
  <si>
    <r>
      <rPr>
        <b/>
        <sz val="12"/>
        <color rgb="FF000000"/>
        <rFont val="华文新魏"/>
        <family val="3"/>
        <charset val="134"/>
      </rPr>
      <t>轩尼诗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毒液</t>
    </r>
    <phoneticPr fontId="2" type="noConversion"/>
  </si>
  <si>
    <r>
      <rPr>
        <b/>
        <sz val="14"/>
        <rFont val="华文新魏"/>
        <family val="3"/>
        <charset val="134"/>
      </rPr>
      <t>卡牌包</t>
    </r>
    <phoneticPr fontId="2" type="noConversion"/>
  </si>
  <si>
    <r>
      <rPr>
        <b/>
        <sz val="14"/>
        <color rgb="FF000000"/>
        <rFont val="华文新魏"/>
        <family val="3"/>
        <charset val="134"/>
      </rPr>
      <t>获取途径</t>
    </r>
  </si>
  <si>
    <r>
      <rPr>
        <b/>
        <sz val="14"/>
        <color rgb="FF000000"/>
        <rFont val="华文新魏"/>
        <family val="3"/>
        <charset val="134"/>
      </rPr>
      <t>特性</t>
    </r>
  </si>
  <si>
    <r>
      <t>0</t>
    </r>
    <r>
      <rPr>
        <b/>
        <sz val="14"/>
        <rFont val="华文新魏"/>
        <family val="3"/>
        <charset val="134"/>
      </rPr>
      <t>改面板数据</t>
    </r>
    <phoneticPr fontId="2" type="noConversion"/>
  </si>
  <si>
    <r>
      <rPr>
        <b/>
        <sz val="14"/>
        <rFont val="华文新魏"/>
        <family val="3"/>
        <charset val="134"/>
      </rPr>
      <t>增量</t>
    </r>
    <phoneticPr fontId="2" type="noConversion"/>
  </si>
  <si>
    <r>
      <rPr>
        <b/>
        <sz val="14"/>
        <rFont val="宋体"/>
        <family val="3"/>
        <charset val="134"/>
      </rPr>
      <t>品牌</t>
    </r>
    <phoneticPr fontId="2" type="noConversion"/>
  </si>
  <si>
    <r>
      <rPr>
        <b/>
        <sz val="14"/>
        <rFont val="宋体"/>
        <family val="3"/>
        <charset val="134"/>
      </rPr>
      <t>型号</t>
    </r>
    <phoneticPr fontId="2" type="noConversion"/>
  </si>
  <si>
    <r>
      <rPr>
        <b/>
        <sz val="14"/>
        <color rgb="FF000000"/>
        <rFont val="华文新魏"/>
        <family val="3"/>
        <charset val="134"/>
      </rPr>
      <t>战利品</t>
    </r>
  </si>
  <si>
    <r>
      <rPr>
        <b/>
        <sz val="14"/>
        <color rgb="FF000000"/>
        <rFont val="华文新魏"/>
        <family val="3"/>
        <charset val="134"/>
      </rPr>
      <t>每日任务</t>
    </r>
  </si>
  <si>
    <r>
      <rPr>
        <b/>
        <sz val="14"/>
        <color rgb="FF000000"/>
        <rFont val="华文新魏"/>
        <family val="3"/>
        <charset val="134"/>
      </rPr>
      <t>级别杯</t>
    </r>
  </si>
  <si>
    <r>
      <rPr>
        <b/>
        <sz val="14"/>
        <color rgb="FF000000"/>
        <rFont val="华文新魏"/>
        <family val="3"/>
        <charset val="134"/>
      </rPr>
      <t>传奇商店</t>
    </r>
  </si>
  <si>
    <r>
      <rPr>
        <b/>
        <sz val="14"/>
        <color rgb="FF000000"/>
        <rFont val="华文新魏"/>
        <family val="3"/>
        <charset val="134"/>
      </rPr>
      <t>独家赛事</t>
    </r>
  </si>
  <si>
    <r>
      <rPr>
        <b/>
        <sz val="14"/>
        <color rgb="FF000000"/>
        <rFont val="华文新魏"/>
        <family val="3"/>
        <charset val="134"/>
      </rPr>
      <t>寻车</t>
    </r>
  </si>
  <si>
    <r>
      <rPr>
        <b/>
        <sz val="14"/>
        <color rgb="FF000000"/>
        <rFont val="华文新魏"/>
        <family val="3"/>
        <charset val="134"/>
      </rPr>
      <t>通行证</t>
    </r>
  </si>
  <si>
    <r>
      <rPr>
        <b/>
        <sz val="14"/>
        <color rgb="FF000000"/>
        <rFont val="华文新魏"/>
        <family val="3"/>
        <charset val="134"/>
      </rPr>
      <t>惊艳亮相</t>
    </r>
  </si>
  <si>
    <r>
      <rPr>
        <b/>
        <sz val="14"/>
        <color rgb="FF000000"/>
        <rFont val="华文新魏"/>
        <family val="3"/>
        <charset val="134"/>
      </rPr>
      <t>经典多人</t>
    </r>
  </si>
  <si>
    <r>
      <t>1V1</t>
    </r>
    <r>
      <rPr>
        <b/>
        <sz val="14"/>
        <color rgb="FF000000"/>
        <rFont val="华文新魏"/>
        <family val="3"/>
        <charset val="134"/>
      </rPr>
      <t>多人</t>
    </r>
  </si>
  <si>
    <r>
      <rPr>
        <b/>
        <sz val="14"/>
        <color rgb="FF000000"/>
        <rFont val="华文新魏"/>
        <family val="3"/>
        <charset val="134"/>
      </rPr>
      <t>特殊赛事</t>
    </r>
  </si>
  <si>
    <r>
      <rPr>
        <b/>
        <sz val="14"/>
        <color rgb="FF000000"/>
        <rFont val="华文新魏"/>
        <family val="3"/>
        <charset val="134"/>
      </rPr>
      <t>大奖赛</t>
    </r>
  </si>
  <si>
    <r>
      <rPr>
        <b/>
        <sz val="14"/>
        <color rgb="FF000000"/>
        <rFont val="华文新魏"/>
        <family val="3"/>
        <charset val="134"/>
      </rPr>
      <t>联会赛事</t>
    </r>
  </si>
  <si>
    <r>
      <rPr>
        <b/>
        <sz val="14"/>
        <color rgb="FF000000"/>
        <rFont val="华文新魏"/>
        <family val="3"/>
        <charset val="134"/>
      </rPr>
      <t>钥匙</t>
    </r>
  </si>
  <si>
    <r>
      <rPr>
        <b/>
        <sz val="14"/>
        <color rgb="FF000000"/>
        <rFont val="华文新魏"/>
        <family val="3"/>
        <charset val="134"/>
      </rPr>
      <t>贴纸</t>
    </r>
  </si>
  <si>
    <r>
      <rPr>
        <b/>
        <sz val="14"/>
        <color rgb="FF000000"/>
        <rFont val="华文新魏"/>
        <family val="3"/>
        <charset val="134"/>
      </rPr>
      <t>独占贴纸</t>
    </r>
  </si>
  <si>
    <r>
      <rPr>
        <b/>
        <sz val="14"/>
        <color rgb="FF000000"/>
        <rFont val="华文新魏"/>
        <family val="3"/>
        <charset val="134"/>
      </rPr>
      <t>外观套件</t>
    </r>
  </si>
  <si>
    <r>
      <rPr>
        <b/>
        <sz val="14"/>
        <color rgb="FF000000"/>
        <rFont val="华文新魏"/>
        <family val="3"/>
        <charset val="134"/>
      </rPr>
      <t>敞篷</t>
    </r>
  </si>
  <si>
    <r>
      <rPr>
        <b/>
        <sz val="14"/>
        <color rgb="FF000000"/>
        <rFont val="华文新魏"/>
        <family val="3"/>
        <charset val="134"/>
      </rPr>
      <t>氮气特效</t>
    </r>
  </si>
  <si>
    <r>
      <rPr>
        <b/>
        <sz val="14"/>
        <color rgb="FF000000"/>
        <rFont val="华文新魏"/>
        <family val="3"/>
        <charset val="134"/>
      </rPr>
      <t>商店金卡</t>
    </r>
  </si>
  <si>
    <r>
      <rPr>
        <b/>
        <sz val="14"/>
        <color rgb="FF000000"/>
        <rFont val="华文新魏"/>
        <family val="3"/>
        <charset val="134"/>
      </rPr>
      <t>关键词</t>
    </r>
    <phoneticPr fontId="2" type="noConversion"/>
  </si>
  <si>
    <r>
      <rPr>
        <b/>
        <sz val="14"/>
        <rFont val="华文新魏"/>
        <family val="3"/>
        <charset val="134"/>
      </rPr>
      <t>固定途径</t>
    </r>
    <phoneticPr fontId="2" type="noConversion"/>
  </si>
  <si>
    <r>
      <rPr>
        <b/>
        <sz val="14"/>
        <rFont val="华文新魏"/>
        <family val="3"/>
        <charset val="134"/>
      </rPr>
      <t>通行证</t>
    </r>
    <phoneticPr fontId="2" type="noConversion"/>
  </si>
  <si>
    <r>
      <rPr>
        <b/>
        <sz val="14"/>
        <rFont val="华文新魏"/>
        <family val="3"/>
        <charset val="134"/>
      </rPr>
      <t>不太可能</t>
    </r>
    <phoneticPr fontId="2" type="noConversion"/>
  </si>
  <si>
    <r>
      <rPr>
        <b/>
        <sz val="14"/>
        <rFont val="华文新魏"/>
        <family val="3"/>
        <charset val="134"/>
      </rPr>
      <t>极速</t>
    </r>
    <phoneticPr fontId="2" type="noConversion"/>
  </si>
  <si>
    <r>
      <rPr>
        <b/>
        <sz val="14"/>
        <rFont val="华文新魏"/>
        <family val="3"/>
        <charset val="134"/>
      </rPr>
      <t>加速</t>
    </r>
    <phoneticPr fontId="2" type="noConversion"/>
  </si>
  <si>
    <r>
      <rPr>
        <b/>
        <sz val="14"/>
        <rFont val="华文新魏"/>
        <family val="3"/>
        <charset val="134"/>
      </rPr>
      <t>操控</t>
    </r>
    <phoneticPr fontId="2" type="noConversion"/>
  </si>
  <si>
    <r>
      <rPr>
        <b/>
        <sz val="14"/>
        <rFont val="华文新魏"/>
        <family val="3"/>
        <charset val="134"/>
      </rPr>
      <t>氮气</t>
    </r>
    <phoneticPr fontId="2" type="noConversion"/>
  </si>
  <si>
    <r>
      <rPr>
        <b/>
        <sz val="14"/>
        <rFont val="华文新魏"/>
        <family val="3"/>
        <charset val="134"/>
      </rPr>
      <t>伪离散</t>
    </r>
    <phoneticPr fontId="2" type="noConversion"/>
  </si>
  <si>
    <r>
      <rPr>
        <b/>
        <sz val="14"/>
        <rFont val="华文新魏"/>
        <family val="3"/>
        <charset val="134"/>
      </rPr>
      <t>离散</t>
    </r>
    <phoneticPr fontId="2" type="noConversion"/>
  </si>
  <si>
    <t>Saleen S1</t>
    <phoneticPr fontId="2" type="noConversion"/>
  </si>
  <si>
    <t>Saleen</t>
    <phoneticPr fontId="2" type="noConversion"/>
  </si>
  <si>
    <t>3.2</t>
  </si>
  <si>
    <t>3.2</t>
    <phoneticPr fontId="2" type="noConversion"/>
  </si>
  <si>
    <t>saleens1</t>
    <phoneticPr fontId="2" type="noConversion"/>
  </si>
  <si>
    <t>Arash AF10</t>
    <phoneticPr fontId="2" type="noConversion"/>
  </si>
  <si>
    <t>阿拉什</t>
    <phoneticPr fontId="2" type="noConversion"/>
  </si>
  <si>
    <t>Arash</t>
    <phoneticPr fontId="2" type="noConversion"/>
  </si>
  <si>
    <t>arashaf10</t>
    <phoneticPr fontId="2" type="noConversion"/>
  </si>
  <si>
    <t>通行证</t>
    <phoneticPr fontId="2" type="noConversion"/>
  </si>
  <si>
    <t>Nissan GTR-50 Italdesign</t>
    <phoneticPr fontId="2" type="noConversion"/>
  </si>
  <si>
    <t>GTR-50</t>
    <phoneticPr fontId="2" type="noConversion"/>
  </si>
  <si>
    <t>gtr-50</t>
    <phoneticPr fontId="2" type="noConversion"/>
  </si>
  <si>
    <t>风之子</t>
    <phoneticPr fontId="2" type="noConversion"/>
  </si>
  <si>
    <t>zondar</t>
    <phoneticPr fontId="2" type="noConversion"/>
  </si>
  <si>
    <t>大奖赛</t>
    <phoneticPr fontId="2" type="noConversion"/>
  </si>
  <si>
    <t>007S</t>
    <phoneticPr fontId="2" type="noConversion"/>
  </si>
  <si>
    <t>007s</t>
    <phoneticPr fontId="2" type="noConversion"/>
  </si>
  <si>
    <t>Naran Hyper Coupe</t>
    <phoneticPr fontId="2" type="noConversion"/>
  </si>
  <si>
    <t>纳兰</t>
    <phoneticPr fontId="2" type="noConversion"/>
  </si>
  <si>
    <t>Naran</t>
    <phoneticPr fontId="2" type="noConversion"/>
  </si>
  <si>
    <t>naran</t>
    <phoneticPr fontId="2" type="noConversion"/>
  </si>
  <si>
    <t>Gemera</t>
    <phoneticPr fontId="2" type="noConversion"/>
  </si>
  <si>
    <t>gemera</t>
    <phoneticPr fontId="2" type="noConversion"/>
  </si>
  <si>
    <t>萨林S1</t>
    <phoneticPr fontId="2" type="noConversion"/>
  </si>
  <si>
    <t>节日</t>
    <phoneticPr fontId="2" type="noConversion"/>
  </si>
  <si>
    <t>赛麟 萨林</t>
    <phoneticPr fontId="2" type="noConversion"/>
  </si>
  <si>
    <r>
      <t>Koenigsegg Gemera</t>
    </r>
    <r>
      <rPr>
        <b/>
        <sz val="12"/>
        <rFont val="Segoe UI Symbol"/>
        <family val="1"/>
      </rPr>
      <t>🔑</t>
    </r>
    <phoneticPr fontId="2" type="noConversion"/>
  </si>
  <si>
    <r>
      <t>SCG 007S</t>
    </r>
    <r>
      <rPr>
        <b/>
        <sz val="12"/>
        <rFont val="Segoe UI Symbol"/>
        <family val="1"/>
      </rPr>
      <t>🔑</t>
    </r>
    <phoneticPr fontId="2" type="noConversion"/>
  </si>
  <si>
    <r>
      <t>Pagani Zonda R</t>
    </r>
    <r>
      <rPr>
        <b/>
        <sz val="12"/>
        <rFont val="Segoe UI Symbol"/>
        <family val="1"/>
      </rPr>
      <t>🔑</t>
    </r>
    <phoneticPr fontId="2" type="noConversion"/>
  </si>
  <si>
    <r>
      <t>Rimac Nevera</t>
    </r>
    <r>
      <rPr>
        <b/>
        <sz val="12"/>
        <rFont val="Segoe UI Emoji"/>
        <family val="2"/>
      </rPr>
      <t>🔑</t>
    </r>
    <phoneticPr fontId="2" type="noConversion"/>
  </si>
  <si>
    <t>柯尼塞格 哥 杰弟</t>
    <phoneticPr fontId="2" type="noConversion"/>
  </si>
  <si>
    <r>
      <rPr>
        <b/>
        <sz val="12"/>
        <color rgb="FF000000"/>
        <rFont val="华文新魏"/>
        <family val="3"/>
        <charset val="134"/>
      </rPr>
      <t>聆风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宋体"/>
        <family val="1"/>
        <charset val="134"/>
      </rPr>
      <t>日产 尼桑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</si>
  <si>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宾利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宋体"/>
        <family val="1"/>
        <charset val="134"/>
      </rPr>
      <t>欧陆</t>
    </r>
    <phoneticPr fontId="2" type="noConversion"/>
  </si>
  <si>
    <r>
      <rPr>
        <b/>
        <sz val="12"/>
        <color rgb="FF000000"/>
        <rFont val="华文新魏"/>
        <family val="3"/>
        <charset val="134"/>
      </rPr>
      <t>福特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大野马 阿巴</t>
    </r>
    <phoneticPr fontId="2" type="noConversion"/>
  </si>
  <si>
    <r>
      <rPr>
        <b/>
        <sz val="12"/>
        <color rgb="FF000000"/>
        <rFont val="华文新魏"/>
        <family val="3"/>
        <charset val="134"/>
      </rPr>
      <t>蓝牛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牛</t>
    </r>
    <r>
      <rPr>
        <b/>
        <sz val="12"/>
        <color rgb="FF000000"/>
        <rFont val="Times New Roman"/>
        <family val="1"/>
      </rPr>
      <t xml:space="preserve">A </t>
    </r>
    <r>
      <rPr>
        <b/>
        <sz val="12"/>
        <color rgb="FF000000"/>
        <rFont val="宋体"/>
        <family val="1"/>
        <charset val="134"/>
      </rPr>
      <t>兰博基尼</t>
    </r>
    <phoneticPr fontId="2" type="noConversion"/>
  </si>
  <si>
    <r>
      <rPr>
        <b/>
        <sz val="12"/>
        <color rgb="FF000000"/>
        <rFont val="华文新魏"/>
        <family val="3"/>
        <charset val="134"/>
      </rPr>
      <t>是人都有</t>
    </r>
    <r>
      <rPr>
        <b/>
        <sz val="12"/>
        <color rgb="FF000000"/>
        <rFont val="Times New Roman"/>
        <family val="1"/>
      </rPr>
      <t xml:space="preserve"> 4109 </t>
    </r>
    <r>
      <rPr>
        <b/>
        <sz val="12"/>
        <color rgb="FF000000"/>
        <rFont val="华文新魏"/>
        <family val="3"/>
        <charset val="134"/>
      </rPr>
      <t>飓风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小牛 兰博基尼</t>
    </r>
    <phoneticPr fontId="2" type="noConversion"/>
  </si>
  <si>
    <r>
      <rPr>
        <b/>
        <sz val="12"/>
        <color rgb="FF000000"/>
        <rFont val="宋体"/>
        <family val="1"/>
        <charset val="134"/>
      </rPr>
      <t>日产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宋体"/>
        <family val="1"/>
        <charset val="134"/>
      </rPr>
      <t>尼桑</t>
    </r>
    <r>
      <rPr>
        <b/>
        <sz val="12"/>
        <color rgb="FF000000"/>
        <rFont val="Times New Roman"/>
        <family val="1"/>
        <charset val="134"/>
      </rPr>
      <t xml:space="preserve"> id</t>
    </r>
    <phoneticPr fontId="2" type="noConversion"/>
  </si>
  <si>
    <t>帕加尼 风之子</t>
    <phoneticPr fontId="2" type="noConversion"/>
  </si>
  <si>
    <r>
      <rPr>
        <b/>
        <sz val="12"/>
        <color rgb="FF000000"/>
        <rFont val="华文新魏"/>
        <family val="3"/>
        <charset val="134"/>
      </rPr>
      <t>皇后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宋体"/>
        <family val="1"/>
        <charset val="134"/>
      </rPr>
      <t>马赞蒂</t>
    </r>
    <phoneticPr fontId="2" type="noConversion"/>
  </si>
  <si>
    <t>车手联会</t>
    <phoneticPr fontId="2" type="noConversion"/>
  </si>
  <si>
    <t>Lotus Emira</t>
    <phoneticPr fontId="2" type="noConversion"/>
  </si>
  <si>
    <t>Emira</t>
    <phoneticPr fontId="2" type="noConversion"/>
  </si>
  <si>
    <t>3.3</t>
    <phoneticPr fontId="2" type="noConversion"/>
  </si>
  <si>
    <t>emira</t>
    <phoneticPr fontId="2" type="noConversion"/>
  </si>
  <si>
    <t>McLaren GT</t>
    <phoneticPr fontId="2" type="noConversion"/>
  </si>
  <si>
    <t>迈凯伦GT</t>
    <phoneticPr fontId="2" type="noConversion"/>
  </si>
  <si>
    <t>mclarengt</t>
    <phoneticPr fontId="2" type="noConversion"/>
  </si>
  <si>
    <t>Aston Martin One77</t>
    <phoneticPr fontId="2" type="noConversion"/>
  </si>
  <si>
    <t>One77</t>
    <phoneticPr fontId="2" type="noConversion"/>
  </si>
  <si>
    <t>one77</t>
    <phoneticPr fontId="2" type="noConversion"/>
  </si>
  <si>
    <t>McLaren Senna GTR</t>
    <phoneticPr fontId="2" type="noConversion"/>
  </si>
  <si>
    <t>Senna GTR</t>
    <phoneticPr fontId="2" type="noConversion"/>
  </si>
  <si>
    <t>sennagtr</t>
    <phoneticPr fontId="2" type="noConversion"/>
  </si>
  <si>
    <t>XJ220</t>
    <phoneticPr fontId="2" type="noConversion"/>
  </si>
  <si>
    <t>xj220</t>
    <phoneticPr fontId="2" type="noConversion"/>
  </si>
  <si>
    <t>Ultima RS</t>
    <phoneticPr fontId="2" type="noConversion"/>
  </si>
  <si>
    <t>Ultima</t>
    <phoneticPr fontId="2" type="noConversion"/>
  </si>
  <si>
    <t>ultimars</t>
    <phoneticPr fontId="2" type="noConversion"/>
  </si>
  <si>
    <r>
      <t>Jaguar XJ220 TWR</t>
    </r>
    <r>
      <rPr>
        <b/>
        <sz val="12"/>
        <rFont val="Segoe UI Symbol"/>
        <family val="1"/>
      </rPr>
      <t>🔑</t>
    </r>
    <phoneticPr fontId="2" type="noConversion"/>
  </si>
  <si>
    <r>
      <t>Koenigsegg Jesko</t>
    </r>
    <r>
      <rPr>
        <b/>
        <sz val="12"/>
        <rFont val="Segoe UI Emoji"/>
        <family val="2"/>
      </rPr>
      <t>🔑</t>
    </r>
    <phoneticPr fontId="2" type="noConversion"/>
  </si>
  <si>
    <r>
      <t>Ultima RS</t>
    </r>
    <r>
      <rPr>
        <b/>
        <sz val="12"/>
        <rFont val="Segoe UI Symbol"/>
        <family val="1"/>
      </rPr>
      <t>🔑</t>
    </r>
    <phoneticPr fontId="2" type="noConversion"/>
  </si>
  <si>
    <t>英国巡回</t>
    <phoneticPr fontId="2" type="noConversion"/>
  </si>
  <si>
    <t>周末爆冲</t>
    <phoneticPr fontId="2" type="noConversion"/>
  </si>
  <si>
    <t>护照寻车</t>
    <phoneticPr fontId="2" type="noConversion"/>
  </si>
  <si>
    <t>特殊赛事</t>
    <phoneticPr fontId="2" type="noConversion"/>
  </si>
  <si>
    <t>Bolwell MK X Nagari 500</t>
    <phoneticPr fontId="2" type="noConversion"/>
  </si>
  <si>
    <t>MK500</t>
    <phoneticPr fontId="2" type="noConversion"/>
  </si>
  <si>
    <t>Bolwell</t>
    <phoneticPr fontId="2" type="noConversion"/>
  </si>
  <si>
    <t>3.4</t>
    <phoneticPr fontId="2" type="noConversion"/>
  </si>
  <si>
    <t>mk500</t>
    <phoneticPr fontId="2" type="noConversion"/>
  </si>
  <si>
    <t>BT62</t>
    <phoneticPr fontId="2" type="noConversion"/>
  </si>
  <si>
    <t>Brabham</t>
    <phoneticPr fontId="2" type="noConversion"/>
  </si>
  <si>
    <t>bt62</t>
    <phoneticPr fontId="2" type="noConversion"/>
  </si>
  <si>
    <t>AF8</t>
    <phoneticPr fontId="2" type="noConversion"/>
  </si>
  <si>
    <t>af8</t>
    <phoneticPr fontId="2" type="noConversion"/>
  </si>
  <si>
    <t>Puritalia Berlinetta</t>
    <phoneticPr fontId="2" type="noConversion"/>
  </si>
  <si>
    <t>Berlinetta</t>
    <phoneticPr fontId="2" type="noConversion"/>
  </si>
  <si>
    <t>Puritalia</t>
    <phoneticPr fontId="2" type="noConversion"/>
  </si>
  <si>
    <t>berlinetta</t>
    <phoneticPr fontId="2" type="noConversion"/>
  </si>
  <si>
    <t>Tushek TS 900 Racer Pro</t>
    <phoneticPr fontId="2" type="noConversion"/>
  </si>
  <si>
    <t>TS900</t>
    <phoneticPr fontId="2" type="noConversion"/>
  </si>
  <si>
    <t>Tushek</t>
    <phoneticPr fontId="2" type="noConversion"/>
  </si>
  <si>
    <t>ts900</t>
    <phoneticPr fontId="2" type="noConversion"/>
  </si>
  <si>
    <t>Vision 1789</t>
    <phoneticPr fontId="2" type="noConversion"/>
  </si>
  <si>
    <t>1789</t>
    <phoneticPr fontId="2" type="noConversion"/>
  </si>
  <si>
    <t>Vision</t>
    <phoneticPr fontId="2" type="noConversion"/>
  </si>
  <si>
    <t>新生劲敌</t>
    <phoneticPr fontId="2" type="noConversion"/>
  </si>
  <si>
    <t>每日多人</t>
    <phoneticPr fontId="2" type="noConversion"/>
  </si>
  <si>
    <t>寻车</t>
    <phoneticPr fontId="2" type="noConversion"/>
  </si>
  <si>
    <t>路特斯</t>
    <phoneticPr fontId="2" type="noConversion"/>
  </si>
  <si>
    <t>迈凯伦</t>
    <phoneticPr fontId="2" type="noConversion"/>
  </si>
  <si>
    <t>阿斯顿马丁</t>
    <phoneticPr fontId="2" type="noConversion"/>
  </si>
  <si>
    <t>迈凯伦塞纳</t>
    <phoneticPr fontId="2" type="noConversion"/>
  </si>
  <si>
    <t>奥特曼</t>
    <phoneticPr fontId="2" type="noConversion"/>
  </si>
  <si>
    <r>
      <t>Brabham BT62</t>
    </r>
    <r>
      <rPr>
        <b/>
        <sz val="12"/>
        <rFont val="Segoe UI Symbol"/>
        <family val="1"/>
      </rPr>
      <t>🔑</t>
    </r>
    <phoneticPr fontId="2" type="noConversion"/>
  </si>
  <si>
    <r>
      <t>Arash AF8 Falcon Edition</t>
    </r>
    <r>
      <rPr>
        <b/>
        <sz val="12"/>
        <rFont val="Segoe UI Symbol"/>
        <family val="1"/>
      </rPr>
      <t>🔑</t>
    </r>
    <phoneticPr fontId="2" type="noConversion"/>
  </si>
  <si>
    <t>康塔什</t>
    <phoneticPr fontId="2" type="noConversion"/>
  </si>
  <si>
    <t>3.5</t>
    <phoneticPr fontId="2" type="noConversion"/>
  </si>
  <si>
    <t>countach</t>
    <phoneticPr fontId="2" type="noConversion"/>
  </si>
  <si>
    <t>Lamborghini Countach 25th Anniversary</t>
    <phoneticPr fontId="2" type="noConversion"/>
  </si>
  <si>
    <t>Miura</t>
    <phoneticPr fontId="2" type="noConversion"/>
  </si>
  <si>
    <t>miura</t>
    <phoneticPr fontId="2" type="noConversion"/>
  </si>
  <si>
    <t>Lamborghini Diablo GT</t>
    <phoneticPr fontId="2" type="noConversion"/>
  </si>
  <si>
    <t>Diablo</t>
    <phoneticPr fontId="2" type="noConversion"/>
  </si>
  <si>
    <t>diablo</t>
    <phoneticPr fontId="2" type="noConversion"/>
  </si>
  <si>
    <t>雷文顿</t>
    <phoneticPr fontId="2" type="noConversion"/>
  </si>
  <si>
    <t>reventon</t>
    <phoneticPr fontId="2" type="noConversion"/>
  </si>
  <si>
    <t>Lamborghini Sesto Elemento</t>
    <phoneticPr fontId="2" type="noConversion"/>
  </si>
  <si>
    <t>第六元素</t>
    <phoneticPr fontId="2" type="noConversion"/>
  </si>
  <si>
    <t>sesto</t>
    <phoneticPr fontId="2" type="noConversion"/>
  </si>
  <si>
    <t>新康塔什</t>
    <phoneticPr fontId="2" type="noConversion"/>
  </si>
  <si>
    <t>lpi800</t>
    <phoneticPr fontId="2" type="noConversion"/>
  </si>
  <si>
    <r>
      <t>Lamborghini Miura Concept</t>
    </r>
    <r>
      <rPr>
        <b/>
        <sz val="12"/>
        <rFont val="Segoe UI Symbol"/>
        <family val="1"/>
      </rPr>
      <t>🔑</t>
    </r>
    <phoneticPr fontId="2" type="noConversion"/>
  </si>
  <si>
    <r>
      <t>Lamborghini Reventon Roadster</t>
    </r>
    <r>
      <rPr>
        <b/>
        <sz val="12"/>
        <rFont val="Segoe UI Symbol"/>
        <family val="1"/>
      </rPr>
      <t>🔑</t>
    </r>
    <phoneticPr fontId="2" type="noConversion"/>
  </si>
  <si>
    <r>
      <t>Lamborghini Countach LPI 800-4</t>
    </r>
    <r>
      <rPr>
        <b/>
        <sz val="12"/>
        <rFont val="Segoe UI Symbol"/>
        <family val="1"/>
      </rPr>
      <t>🔑</t>
    </r>
    <phoneticPr fontId="2" type="noConversion"/>
  </si>
  <si>
    <t>3.5</t>
  </si>
  <si>
    <t>兰博基尼</t>
    <phoneticPr fontId="2" type="noConversion"/>
  </si>
  <si>
    <t>兰博基尼 菠萝</t>
    <phoneticPr fontId="2" type="noConversion"/>
  </si>
  <si>
    <t>兰博基尼 小六子</t>
    <phoneticPr fontId="2" type="noConversion"/>
  </si>
  <si>
    <t>无顶</t>
    <phoneticPr fontId="2" type="noConversion"/>
  </si>
  <si>
    <r>
      <t>NS</t>
    </r>
    <r>
      <rPr>
        <b/>
        <sz val="12"/>
        <color rgb="FF000000"/>
        <rFont val="宋体"/>
        <family val="1"/>
        <charset val="134"/>
      </rPr>
      <t>红蓝贴纸</t>
    </r>
    <phoneticPr fontId="2" type="noConversion"/>
  </si>
  <si>
    <r>
      <t>XBOX1</t>
    </r>
    <r>
      <rPr>
        <b/>
        <sz val="12"/>
        <color rgb="FF000000"/>
        <rFont val="宋体"/>
        <family val="1"/>
        <charset val="134"/>
      </rPr>
      <t>款，</t>
    </r>
    <r>
      <rPr>
        <b/>
        <sz val="12"/>
        <color rgb="FF000000"/>
        <rFont val="Times New Roman"/>
        <family val="1"/>
      </rPr>
      <t>ROG2</t>
    </r>
    <r>
      <rPr>
        <b/>
        <sz val="12"/>
        <color rgb="FF000000"/>
        <rFont val="宋体"/>
        <family val="1"/>
        <charset val="134"/>
      </rPr>
      <t>款，抖音1款</t>
    </r>
    <phoneticPr fontId="2" type="noConversion"/>
  </si>
  <si>
    <t>三星1款</t>
    <phoneticPr fontId="2" type="noConversion"/>
  </si>
  <si>
    <t>愤怒公牛</t>
    <phoneticPr fontId="2" type="noConversion"/>
  </si>
  <si>
    <t>Renault Dezir</t>
  </si>
  <si>
    <t>Dezir</t>
  </si>
  <si>
    <t>3.6</t>
    <phoneticPr fontId="2" type="noConversion"/>
  </si>
  <si>
    <t>dezir</t>
    <phoneticPr fontId="2" type="noConversion"/>
  </si>
  <si>
    <t>Ferrari Monza SP1</t>
  </si>
  <si>
    <t>Monza</t>
  </si>
  <si>
    <t>monza</t>
    <phoneticPr fontId="2" type="noConversion"/>
  </si>
  <si>
    <t>EB110</t>
  </si>
  <si>
    <t>eb110</t>
    <phoneticPr fontId="2" type="noConversion"/>
  </si>
  <si>
    <t>McLaren 765LT</t>
  </si>
  <si>
    <t>765LT</t>
  </si>
  <si>
    <t>17</t>
  </si>
  <si>
    <t>765lt</t>
    <phoneticPr fontId="2" type="noConversion"/>
  </si>
  <si>
    <t>Pagani Huayra R</t>
  </si>
  <si>
    <t>Huayra R</t>
  </si>
  <si>
    <t>huayrar</t>
    <phoneticPr fontId="2" type="noConversion"/>
  </si>
  <si>
    <t>Bentley Continental GT Speed</t>
  </si>
  <si>
    <t>欧陆</t>
  </si>
  <si>
    <t>continentalgt</t>
    <phoneticPr fontId="2" type="noConversion"/>
  </si>
  <si>
    <t>Centodieci</t>
  </si>
  <si>
    <r>
      <t>Bugatti Centodieci</t>
    </r>
    <r>
      <rPr>
        <b/>
        <sz val="12"/>
        <rFont val="Segoe UI Emoji"/>
        <family val="2"/>
      </rPr>
      <t>🔑</t>
    </r>
    <phoneticPr fontId="2" type="noConversion"/>
  </si>
  <si>
    <t>centodieci</t>
    <phoneticPr fontId="2" type="noConversion"/>
  </si>
  <si>
    <t>联会赛事</t>
    <phoneticPr fontId="2" type="noConversion"/>
  </si>
  <si>
    <t>布加迪 白龙 110</t>
    <phoneticPr fontId="2" type="noConversion"/>
  </si>
  <si>
    <t>宾利 欧陆</t>
    <phoneticPr fontId="2" type="noConversion"/>
  </si>
  <si>
    <t>帕加尼 风神</t>
    <phoneticPr fontId="2" type="noConversion"/>
  </si>
  <si>
    <t>雷诺</t>
    <phoneticPr fontId="2" type="noConversion"/>
  </si>
  <si>
    <t>Bring The Heat</t>
    <phoneticPr fontId="2" type="noConversion"/>
  </si>
  <si>
    <t>Security Interceptor</t>
    <phoneticPr fontId="2" type="noConversion"/>
  </si>
  <si>
    <t>Security</t>
    <phoneticPr fontId="2" type="noConversion"/>
  </si>
  <si>
    <t>interceptor</t>
    <phoneticPr fontId="2" type="noConversion"/>
  </si>
  <si>
    <t>W Motors Lykan Security</t>
    <phoneticPr fontId="2" type="noConversion"/>
  </si>
  <si>
    <t>lykansecurity</t>
    <phoneticPr fontId="2" type="noConversion"/>
  </si>
  <si>
    <t>安保车</t>
    <phoneticPr fontId="2" type="noConversion"/>
  </si>
  <si>
    <t>安全狼崽</t>
    <phoneticPr fontId="2" type="noConversion"/>
  </si>
  <si>
    <t>Peugeot SR1</t>
    <phoneticPr fontId="2" type="noConversion"/>
  </si>
  <si>
    <t>SR1</t>
    <phoneticPr fontId="2" type="noConversion"/>
  </si>
  <si>
    <t>3.7</t>
    <phoneticPr fontId="2" type="noConversion"/>
  </si>
  <si>
    <t>sr1</t>
    <phoneticPr fontId="2" type="noConversion"/>
  </si>
  <si>
    <t>氪金</t>
    <phoneticPr fontId="2" type="noConversion"/>
  </si>
  <si>
    <t>004C</t>
    <phoneticPr fontId="2" type="noConversion"/>
  </si>
  <si>
    <t>Glickenhaus</t>
    <phoneticPr fontId="2" type="noConversion"/>
  </si>
  <si>
    <t>004c</t>
    <phoneticPr fontId="2" type="noConversion"/>
  </si>
  <si>
    <t>scg</t>
    <phoneticPr fontId="2" type="noConversion"/>
  </si>
  <si>
    <t>Project8</t>
    <phoneticPr fontId="2" type="noConversion"/>
  </si>
  <si>
    <t>project8</t>
    <phoneticPr fontId="2" type="noConversion"/>
  </si>
  <si>
    <t>R390</t>
    <phoneticPr fontId="2" type="noConversion"/>
  </si>
  <si>
    <t>Ajlani Drakuma</t>
    <phoneticPr fontId="2" type="noConversion"/>
  </si>
  <si>
    <t>Drakuma</t>
    <phoneticPr fontId="2" type="noConversion"/>
  </si>
  <si>
    <t>Ajlani</t>
    <phoneticPr fontId="2" type="noConversion"/>
  </si>
  <si>
    <t>drakuma</t>
    <phoneticPr fontId="2" type="noConversion"/>
  </si>
  <si>
    <t>r390</t>
    <phoneticPr fontId="2" type="noConversion"/>
  </si>
  <si>
    <t>日产</t>
    <phoneticPr fontId="2" type="noConversion"/>
  </si>
  <si>
    <t>Inferno Settimo Cerchio</t>
    <phoneticPr fontId="2" type="noConversion"/>
  </si>
  <si>
    <t>第七狱</t>
    <phoneticPr fontId="2" type="noConversion"/>
  </si>
  <si>
    <t>settimo</t>
    <phoneticPr fontId="2" type="noConversion"/>
  </si>
  <si>
    <t>地域</t>
    <phoneticPr fontId="2" type="noConversion"/>
  </si>
  <si>
    <t>Koenigsegg Agera RS</t>
    <phoneticPr fontId="2" type="noConversion"/>
  </si>
  <si>
    <t>Agera RS</t>
    <phoneticPr fontId="2" type="noConversion"/>
  </si>
  <si>
    <t>agerars</t>
    <phoneticPr fontId="2" type="noConversion"/>
  </si>
  <si>
    <t>柯尼塞格</t>
    <phoneticPr fontId="2" type="noConversion"/>
  </si>
  <si>
    <t>环游世界</t>
    <phoneticPr fontId="2" type="noConversion"/>
  </si>
  <si>
    <t>俱乐部对战</t>
    <phoneticPr fontId="2" type="noConversion"/>
  </si>
  <si>
    <r>
      <t>Nissan R390 GT1</t>
    </r>
    <r>
      <rPr>
        <b/>
        <sz val="12"/>
        <rFont val="Segoe UI Symbol"/>
        <family val="1"/>
      </rPr>
      <t>🔑</t>
    </r>
    <phoneticPr fontId="2" type="noConversion"/>
  </si>
  <si>
    <r>
      <t>Glickenhaus 004C</t>
    </r>
    <r>
      <rPr>
        <b/>
        <sz val="12"/>
        <rFont val="Segoe UI Symbol"/>
        <family val="1"/>
      </rPr>
      <t>🔑</t>
    </r>
    <phoneticPr fontId="2" type="noConversion"/>
  </si>
  <si>
    <t>Praga R1</t>
    <phoneticPr fontId="2" type="noConversion"/>
  </si>
  <si>
    <t>Praga</t>
    <phoneticPr fontId="2" type="noConversion"/>
  </si>
  <si>
    <t>3.8</t>
    <phoneticPr fontId="2" type="noConversion"/>
  </si>
  <si>
    <t>praga</t>
    <phoneticPr fontId="2" type="noConversion"/>
  </si>
  <si>
    <t>Boxster</t>
    <phoneticPr fontId="2" type="noConversion"/>
  </si>
  <si>
    <t>Porsche Boxster 25th</t>
    <phoneticPr fontId="2" type="noConversion"/>
  </si>
  <si>
    <t>boxster</t>
    <phoneticPr fontId="2" type="noConversion"/>
  </si>
  <si>
    <t>Ares</t>
    <phoneticPr fontId="2" type="noConversion"/>
  </si>
  <si>
    <t>01:16</t>
  </si>
  <si>
    <r>
      <t>Ares S1</t>
    </r>
    <r>
      <rPr>
        <b/>
        <sz val="12"/>
        <rFont val="Segoe UI Symbol"/>
        <family val="1"/>
      </rPr>
      <t>🔑</t>
    </r>
    <phoneticPr fontId="2" type="noConversion"/>
  </si>
  <si>
    <t>ares</t>
    <phoneticPr fontId="2" type="noConversion"/>
  </si>
  <si>
    <t>Peugeot 9x8</t>
    <phoneticPr fontId="2" type="noConversion"/>
  </si>
  <si>
    <t>9x8</t>
    <phoneticPr fontId="2" type="noConversion"/>
  </si>
  <si>
    <t>McLaren 650S GT3</t>
    <phoneticPr fontId="2" type="noConversion"/>
  </si>
  <si>
    <t>650S</t>
    <phoneticPr fontId="2" type="noConversion"/>
  </si>
  <si>
    <t>Chrysler ME412</t>
    <phoneticPr fontId="2" type="noConversion"/>
  </si>
  <si>
    <t>ME412</t>
    <phoneticPr fontId="2" type="noConversion"/>
  </si>
  <si>
    <t>Chrysler</t>
    <phoneticPr fontId="2" type="noConversion"/>
  </si>
  <si>
    <t>FF01</t>
    <phoneticPr fontId="2" type="noConversion"/>
  </si>
  <si>
    <t>Faraday</t>
    <phoneticPr fontId="2" type="noConversion"/>
  </si>
  <si>
    <t>Bolide</t>
    <phoneticPr fontId="2" type="noConversion"/>
  </si>
  <si>
    <t>650s</t>
    <phoneticPr fontId="2" type="noConversion"/>
  </si>
  <si>
    <t>me412</t>
    <phoneticPr fontId="2" type="noConversion"/>
  </si>
  <si>
    <t>ff01</t>
    <phoneticPr fontId="2" type="noConversion"/>
  </si>
  <si>
    <t>bolide</t>
    <phoneticPr fontId="2" type="noConversion"/>
  </si>
  <si>
    <t>保时捷</t>
    <phoneticPr fontId="2" type="noConversion"/>
  </si>
  <si>
    <t>克莱斯勒</t>
    <phoneticPr fontId="2" type="noConversion"/>
  </si>
  <si>
    <t>法拉第未来</t>
    <phoneticPr fontId="2" type="noConversion"/>
  </si>
  <si>
    <t>布加迪 玻璃龙</t>
    <phoneticPr fontId="2" type="noConversion"/>
  </si>
  <si>
    <r>
      <t>Bugatti Bolide</t>
    </r>
    <r>
      <rPr>
        <b/>
        <sz val="12"/>
        <rFont val="Segoe UI Symbol"/>
        <family val="1"/>
      </rPr>
      <t>🔑</t>
    </r>
    <phoneticPr fontId="2" type="noConversion"/>
  </si>
  <si>
    <t>冬日节</t>
    <phoneticPr fontId="2" type="noConversion"/>
  </si>
  <si>
    <t>梅奔BS</t>
    <phoneticPr fontId="2" type="noConversion"/>
  </si>
  <si>
    <t>3.9</t>
    <phoneticPr fontId="2" type="noConversion"/>
  </si>
  <si>
    <t>mbbs</t>
    <phoneticPr fontId="2" type="noConversion"/>
  </si>
  <si>
    <t>Ferrari F50</t>
    <phoneticPr fontId="2" type="noConversion"/>
  </si>
  <si>
    <t>F50</t>
    <phoneticPr fontId="2" type="noConversion"/>
  </si>
  <si>
    <r>
      <t>Bugatti EB110</t>
    </r>
    <r>
      <rPr>
        <b/>
        <sz val="12"/>
        <color rgb="FF000000"/>
        <rFont val="Segoe UI Symbol"/>
        <family val="2"/>
      </rPr>
      <t>🔑</t>
    </r>
    <phoneticPr fontId="2" type="noConversion"/>
  </si>
  <si>
    <r>
      <t>Mercedes-Benz Mercedes-AMG GT Black Series</t>
    </r>
    <r>
      <rPr>
        <b/>
        <sz val="12"/>
        <rFont val="Segoe UI Symbol"/>
        <family val="1"/>
      </rPr>
      <t>🔑</t>
    </r>
    <phoneticPr fontId="2" type="noConversion"/>
  </si>
  <si>
    <t>f50</t>
    <phoneticPr fontId="2" type="noConversion"/>
  </si>
  <si>
    <t>McLaren 600LT Spider</t>
    <phoneticPr fontId="2" type="noConversion"/>
  </si>
  <si>
    <t>600lt</t>
    <phoneticPr fontId="2" type="noConversion"/>
  </si>
  <si>
    <t>Spania GTA 2015 GTA Spano</t>
    <phoneticPr fontId="2" type="noConversion"/>
  </si>
  <si>
    <t>Spano</t>
    <phoneticPr fontId="2" type="noConversion"/>
  </si>
  <si>
    <t>Spania GTA</t>
    <phoneticPr fontId="2" type="noConversion"/>
  </si>
  <si>
    <t>spano</t>
    <phoneticPr fontId="2" type="noConversion"/>
  </si>
  <si>
    <t>都林</t>
    <phoneticPr fontId="2" type="noConversion"/>
  </si>
  <si>
    <t>Torino Design</t>
    <phoneticPr fontId="2" type="noConversion"/>
  </si>
  <si>
    <t>torino</t>
    <phoneticPr fontId="2" type="noConversion"/>
  </si>
  <si>
    <t>D8 GTO</t>
    <phoneticPr fontId="2" type="noConversion"/>
  </si>
  <si>
    <t>Donkervoort</t>
    <phoneticPr fontId="2" type="noConversion"/>
  </si>
  <si>
    <t>d8</t>
    <phoneticPr fontId="2" type="noConversion"/>
  </si>
  <si>
    <r>
      <t>Torino Design Super Sport</t>
    </r>
    <r>
      <rPr>
        <b/>
        <sz val="12"/>
        <rFont val="Segoe UI Symbol"/>
        <family val="1"/>
      </rPr>
      <t>🔑</t>
    </r>
    <phoneticPr fontId="2" type="noConversion"/>
  </si>
  <si>
    <r>
      <t>Clash</t>
    </r>
    <r>
      <rPr>
        <b/>
        <sz val="12"/>
        <rFont val="宋体"/>
        <family val="1"/>
        <charset val="134"/>
      </rPr>
      <t>商店</t>
    </r>
    <phoneticPr fontId="2" type="noConversion"/>
  </si>
  <si>
    <t>道路测试</t>
    <phoneticPr fontId="2" type="noConversion"/>
  </si>
  <si>
    <t>拖拉机</t>
    <phoneticPr fontId="2" type="noConversion"/>
  </si>
  <si>
    <t>梅赛德斯 奔驰</t>
    <phoneticPr fontId="2" type="noConversion"/>
  </si>
  <si>
    <t>光之城</t>
    <phoneticPr fontId="2" type="noConversion"/>
  </si>
  <si>
    <t>Donkervoort D8 GTO Individual Series</t>
    <phoneticPr fontId="2" type="noConversion"/>
  </si>
  <si>
    <t>Revuelto</t>
    <phoneticPr fontId="2" type="noConversion"/>
  </si>
  <si>
    <t>4.0</t>
    <phoneticPr fontId="2" type="noConversion"/>
  </si>
  <si>
    <t>revuelto</t>
    <phoneticPr fontId="2" type="noConversion"/>
  </si>
  <si>
    <t>KTM X-BOW GTX</t>
    <phoneticPr fontId="2" type="noConversion"/>
  </si>
  <si>
    <t>GTX</t>
    <phoneticPr fontId="2" type="noConversion"/>
  </si>
  <si>
    <t>KTM</t>
    <phoneticPr fontId="2" type="noConversion"/>
  </si>
  <si>
    <t>gtx</t>
    <phoneticPr fontId="2" type="noConversion"/>
  </si>
  <si>
    <t>Maserati MC12</t>
    <phoneticPr fontId="2" type="noConversion"/>
  </si>
  <si>
    <t>MC12</t>
    <phoneticPr fontId="2" type="noConversion"/>
  </si>
  <si>
    <t>mc12</t>
    <phoneticPr fontId="2" type="noConversion"/>
  </si>
  <si>
    <t>Kepler Motion</t>
    <phoneticPr fontId="2" type="noConversion"/>
  </si>
  <si>
    <t>开普勒</t>
    <phoneticPr fontId="2" type="noConversion"/>
  </si>
  <si>
    <t>Kepler</t>
    <phoneticPr fontId="2" type="noConversion"/>
  </si>
  <si>
    <t>motion</t>
    <phoneticPr fontId="2" type="noConversion"/>
  </si>
  <si>
    <t>XJR</t>
    <phoneticPr fontId="2" type="noConversion"/>
  </si>
  <si>
    <t>xjr</t>
    <phoneticPr fontId="2" type="noConversion"/>
  </si>
  <si>
    <t>FV Frangivento Sorpasso GT3</t>
    <phoneticPr fontId="2" type="noConversion"/>
  </si>
  <si>
    <t>Sorpasso</t>
    <phoneticPr fontId="2" type="noConversion"/>
  </si>
  <si>
    <t>FV Frangivento</t>
    <phoneticPr fontId="2" type="noConversion"/>
  </si>
  <si>
    <t>sorpasso</t>
    <phoneticPr fontId="2" type="noConversion"/>
  </si>
  <si>
    <t>CCXR</t>
    <phoneticPr fontId="2" type="noConversion"/>
  </si>
  <si>
    <t>ccxr</t>
    <phoneticPr fontId="2" type="noConversion"/>
  </si>
  <si>
    <t>特殊赛事</t>
    <phoneticPr fontId="2" type="noConversion"/>
  </si>
  <si>
    <t>大奖赛</t>
    <phoneticPr fontId="2" type="noConversion"/>
  </si>
  <si>
    <t>惊艳亮相</t>
    <phoneticPr fontId="2" type="noConversion"/>
  </si>
  <si>
    <t>特殊赛事</t>
    <phoneticPr fontId="2" type="noConversion"/>
  </si>
  <si>
    <t>通行证</t>
    <phoneticPr fontId="2" type="noConversion"/>
  </si>
  <si>
    <t>大奖赛</t>
    <phoneticPr fontId="2" type="noConversion"/>
  </si>
  <si>
    <t>柯尼塞格</t>
    <phoneticPr fontId="2" type="noConversion"/>
  </si>
  <si>
    <t>捷豹</t>
    <phoneticPr fontId="2" type="noConversion"/>
  </si>
  <si>
    <t>开普勒</t>
    <phoneticPr fontId="2" type="noConversion"/>
  </si>
  <si>
    <t>帕拉梅拉</t>
    <phoneticPr fontId="2" type="noConversion"/>
  </si>
  <si>
    <t>4.1</t>
    <phoneticPr fontId="2" type="noConversion"/>
  </si>
  <si>
    <t>panamera</t>
    <phoneticPr fontId="2" type="noConversion"/>
  </si>
  <si>
    <t>epic</t>
    <phoneticPr fontId="2" type="noConversion"/>
  </si>
  <si>
    <t>Mercedes-Benz CLK-GTR</t>
    <phoneticPr fontId="2" type="noConversion"/>
  </si>
  <si>
    <t>CLK</t>
    <phoneticPr fontId="2" type="noConversion"/>
  </si>
  <si>
    <t>clk</t>
    <phoneticPr fontId="2" type="noConversion"/>
  </si>
  <si>
    <t>Apollo EVO</t>
    <phoneticPr fontId="2" type="noConversion"/>
  </si>
  <si>
    <t>菠萝EVO</t>
    <phoneticPr fontId="2" type="noConversion"/>
  </si>
  <si>
    <t>apolloevo</t>
    <phoneticPr fontId="2" type="noConversion"/>
  </si>
  <si>
    <t>BMW M4 GT3</t>
    <phoneticPr fontId="2" type="noConversion"/>
  </si>
  <si>
    <t>M4 GT3</t>
    <phoneticPr fontId="2" type="noConversion"/>
  </si>
  <si>
    <t>m4gt3</t>
    <phoneticPr fontId="2" type="noConversion"/>
  </si>
  <si>
    <t>P72</t>
    <phoneticPr fontId="2" type="noConversion"/>
  </si>
  <si>
    <t>A</t>
    <phoneticPr fontId="2" type="noConversion"/>
  </si>
  <si>
    <t>De</t>
    <phoneticPr fontId="2" type="noConversion"/>
  </si>
  <si>
    <t>p72</t>
    <phoneticPr fontId="2" type="noConversion"/>
  </si>
  <si>
    <t>935</t>
    <phoneticPr fontId="2" type="noConversion"/>
  </si>
  <si>
    <t>寻车</t>
    <phoneticPr fontId="2" type="noConversion"/>
  </si>
  <si>
    <t>通行证</t>
    <phoneticPr fontId="2" type="noConversion"/>
  </si>
  <si>
    <t>特殊赛事</t>
    <phoneticPr fontId="2" type="noConversion"/>
  </si>
  <si>
    <t>大奖赛</t>
    <phoneticPr fontId="2" type="noConversion"/>
  </si>
  <si>
    <t>保时捷</t>
    <phoneticPr fontId="2" type="noConversion"/>
  </si>
  <si>
    <t>战神</t>
    <phoneticPr fontId="2" type="noConversion"/>
  </si>
  <si>
    <t>梅赛德斯奔驰</t>
    <phoneticPr fontId="2" type="noConversion"/>
  </si>
  <si>
    <t>阿波罗</t>
    <phoneticPr fontId="2" type="noConversion"/>
  </si>
  <si>
    <t>宝马</t>
    <phoneticPr fontId="2" type="noConversion"/>
  </si>
  <si>
    <r>
      <t>Koenigsegg CCXR</t>
    </r>
    <r>
      <rPr>
        <b/>
        <sz val="12"/>
        <rFont val="Segoe UI Symbol"/>
        <family val="1"/>
      </rPr>
      <t>🔑</t>
    </r>
    <phoneticPr fontId="2" type="noConversion"/>
  </si>
  <si>
    <r>
      <t>De Tomaso P72</t>
    </r>
    <r>
      <rPr>
        <b/>
        <sz val="12"/>
        <rFont val="Segoe UI Symbol"/>
        <family val="1"/>
      </rPr>
      <t>🔑</t>
    </r>
    <phoneticPr fontId="2" type="noConversion"/>
  </si>
  <si>
    <r>
      <t>Jaguar XJR-9</t>
    </r>
    <r>
      <rPr>
        <b/>
        <sz val="12"/>
        <rFont val="Segoe UI Symbol"/>
        <family val="1"/>
      </rPr>
      <t>🔑</t>
    </r>
    <phoneticPr fontId="2" type="noConversion"/>
  </si>
  <si>
    <r>
      <t>Porsche 935 (2019)</t>
    </r>
    <r>
      <rPr>
        <b/>
        <sz val="12"/>
        <rFont val="Segoe UI Symbol"/>
        <family val="1"/>
      </rPr>
      <t>🔑</t>
    </r>
    <phoneticPr fontId="2" type="noConversion"/>
  </si>
  <si>
    <r>
      <t>Porsche Panamera Turbo S</t>
    </r>
    <r>
      <rPr>
        <b/>
        <sz val="12"/>
        <color rgb="FF000000"/>
        <rFont val="Segoe UI Symbol"/>
        <family val="1"/>
      </rPr>
      <t>🔑</t>
    </r>
    <phoneticPr fontId="2" type="noConversion"/>
  </si>
  <si>
    <t>4.1</t>
    <phoneticPr fontId="2" type="noConversion"/>
  </si>
  <si>
    <t>漫游5周年</t>
    <phoneticPr fontId="2" type="noConversion"/>
  </si>
  <si>
    <t>4.1</t>
    <phoneticPr fontId="2" type="noConversion"/>
  </si>
  <si>
    <t>935</t>
    <phoneticPr fontId="2" type="noConversion"/>
  </si>
  <si>
    <t>Nissan 370Z Neon Edition</t>
    <phoneticPr fontId="2" type="noConversion"/>
  </si>
  <si>
    <t>370霓虹</t>
    <phoneticPr fontId="2" type="noConversion"/>
  </si>
  <si>
    <t>D</t>
    <phoneticPr fontId="2" type="noConversion"/>
  </si>
  <si>
    <t>370zneon</t>
    <phoneticPr fontId="2" type="noConversion"/>
  </si>
  <si>
    <t>rare</t>
    <phoneticPr fontId="2" type="noConversion"/>
  </si>
  <si>
    <t>4.2</t>
    <phoneticPr fontId="2" type="noConversion"/>
  </si>
  <si>
    <t>Jaguar XJR-15</t>
    <phoneticPr fontId="2" type="noConversion"/>
  </si>
  <si>
    <t>XJR15</t>
    <phoneticPr fontId="2" type="noConversion"/>
  </si>
  <si>
    <t>xjr-15</t>
    <phoneticPr fontId="2" type="noConversion"/>
  </si>
  <si>
    <t>solus</t>
    <phoneticPr fontId="2" type="noConversion"/>
  </si>
  <si>
    <t>Solus</t>
    <phoneticPr fontId="2" type="noConversion"/>
  </si>
  <si>
    <r>
      <t>McLaren Solus GT</t>
    </r>
    <r>
      <rPr>
        <b/>
        <sz val="12"/>
        <rFont val="Segoe UI Symbol"/>
        <family val="1"/>
      </rPr>
      <t>🔑</t>
    </r>
    <phoneticPr fontId="2" type="noConversion"/>
  </si>
  <si>
    <t>Noble M600 Speedster</t>
    <phoneticPr fontId="2" type="noConversion"/>
  </si>
  <si>
    <t>M600</t>
    <phoneticPr fontId="2" type="noConversion"/>
  </si>
  <si>
    <t>Noble</t>
    <phoneticPr fontId="2" type="noConversion"/>
  </si>
  <si>
    <t>m600</t>
    <phoneticPr fontId="2" type="noConversion"/>
  </si>
  <si>
    <t>epic</t>
    <phoneticPr fontId="2" type="noConversion"/>
  </si>
  <si>
    <t>萨林S7</t>
    <phoneticPr fontId="2" type="noConversion"/>
  </si>
  <si>
    <t>saleens7</t>
    <phoneticPr fontId="2" type="noConversion"/>
  </si>
  <si>
    <t>CC850</t>
    <phoneticPr fontId="2" type="noConversion"/>
  </si>
  <si>
    <t>cc850</t>
    <phoneticPr fontId="2" type="noConversion"/>
  </si>
  <si>
    <r>
      <t>Saleen S7 Twin Turbo</t>
    </r>
    <r>
      <rPr>
        <b/>
        <sz val="12"/>
        <rFont val="Segoe UI Symbol"/>
        <family val="1"/>
      </rPr>
      <t>🔑</t>
    </r>
    <phoneticPr fontId="2" type="noConversion"/>
  </si>
  <si>
    <r>
      <t>Koenigsegg CC850</t>
    </r>
    <r>
      <rPr>
        <b/>
        <sz val="12"/>
        <rFont val="Segoe UI Symbol"/>
        <family val="1"/>
      </rPr>
      <t>🔑</t>
    </r>
    <phoneticPr fontId="2" type="noConversion"/>
  </si>
  <si>
    <t>日产 尼桑</t>
    <phoneticPr fontId="2" type="noConversion"/>
  </si>
  <si>
    <t>捷豹</t>
    <phoneticPr fontId="2" type="noConversion"/>
  </si>
  <si>
    <t>迈凯伦</t>
    <phoneticPr fontId="2" type="noConversion"/>
  </si>
  <si>
    <t>诺贝尔</t>
    <phoneticPr fontId="2" type="noConversion"/>
  </si>
  <si>
    <t>赛麟</t>
    <phoneticPr fontId="2" type="noConversion"/>
  </si>
  <si>
    <r>
      <rPr>
        <b/>
        <sz val="12"/>
        <color rgb="FF000000"/>
        <rFont val="宋体"/>
        <family val="1"/>
        <charset val="134"/>
      </rPr>
      <t>柯尼塞格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宋体"/>
        <family val="1"/>
        <charset val="134"/>
      </rPr>
      <t>哥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宋体"/>
        <family val="1"/>
        <charset val="134"/>
      </rPr>
      <t>杰弟</t>
    </r>
    <phoneticPr fontId="2" type="noConversion"/>
  </si>
  <si>
    <t>特殊赛事</t>
    <phoneticPr fontId="2" type="noConversion"/>
  </si>
  <si>
    <t>4.2</t>
    <phoneticPr fontId="2" type="noConversion"/>
  </si>
  <si>
    <t>通行证</t>
    <phoneticPr fontId="2" type="noConversion"/>
  </si>
  <si>
    <t>联会赛事</t>
    <phoneticPr fontId="2" type="noConversion"/>
  </si>
  <si>
    <t>特殊赛事</t>
    <phoneticPr fontId="2" type="noConversion"/>
  </si>
  <si>
    <t>大奖赛</t>
    <phoneticPr fontId="2" type="noConversion"/>
  </si>
  <si>
    <t>Jaguar XV SE Project 8</t>
    <phoneticPr fontId="2" type="noConversion"/>
  </si>
  <si>
    <t>联会赛事</t>
    <phoneticPr fontId="2" type="noConversion"/>
  </si>
  <si>
    <r>
      <t>Lamborghini Revuelto</t>
    </r>
    <r>
      <rPr>
        <b/>
        <sz val="12"/>
        <rFont val="Segoe UI Symbol"/>
        <family val="1"/>
      </rPr>
      <t>🔑</t>
    </r>
    <phoneticPr fontId="2" type="noConversion"/>
  </si>
  <si>
    <t>Faraday FFZero1</t>
    <phoneticPr fontId="2" type="noConversion"/>
  </si>
  <si>
    <t>Deus Vayanne</t>
    <phoneticPr fontId="2" type="noConversion"/>
  </si>
  <si>
    <t>Vayanne</t>
    <phoneticPr fontId="2" type="noConversion"/>
  </si>
  <si>
    <t>Deus</t>
    <phoneticPr fontId="2" type="noConversion"/>
  </si>
  <si>
    <t>4.3</t>
    <phoneticPr fontId="2" type="noConversion"/>
  </si>
  <si>
    <t>vayanne</t>
    <phoneticPr fontId="2" type="noConversion"/>
  </si>
  <si>
    <t>Bugatti Chiron Super Sport 300+</t>
    <phoneticPr fontId="2" type="noConversion"/>
  </si>
  <si>
    <t>300+</t>
    <phoneticPr fontId="2" type="noConversion"/>
  </si>
  <si>
    <t>Rimac Concept S</t>
    <phoneticPr fontId="2" type="noConversion"/>
  </si>
  <si>
    <t>CS</t>
    <phoneticPr fontId="2" type="noConversion"/>
  </si>
  <si>
    <t>cs</t>
    <phoneticPr fontId="2" type="noConversion"/>
  </si>
  <si>
    <t>Ford Mustang Mach-E1400</t>
    <phoneticPr fontId="2" type="noConversion"/>
  </si>
  <si>
    <t>电马</t>
    <phoneticPr fontId="2" type="noConversion"/>
  </si>
  <si>
    <t>e1400</t>
    <phoneticPr fontId="2" type="noConversion"/>
  </si>
  <si>
    <t>Mclaren Artura</t>
    <phoneticPr fontId="2" type="noConversion"/>
  </si>
  <si>
    <t>Artura</t>
    <phoneticPr fontId="2" type="noConversion"/>
  </si>
  <si>
    <t>artura</t>
    <phoneticPr fontId="2" type="noConversion"/>
  </si>
  <si>
    <t>Maserati MC20</t>
    <phoneticPr fontId="2" type="noConversion"/>
  </si>
  <si>
    <t>MC20</t>
    <phoneticPr fontId="2" type="noConversion"/>
  </si>
  <si>
    <t>mc20</t>
    <phoneticPr fontId="2" type="noConversion"/>
  </si>
  <si>
    <t>Hall of Flames</t>
    <phoneticPr fontId="2" type="noConversion"/>
  </si>
  <si>
    <t>New Tech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</si>
</sst>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_ "/>
    <numFmt numFmtId="177" formatCode="0.0_ "/>
    <numFmt numFmtId="178" formatCode="0.000_ "/>
    <numFmt numFmtId="179" formatCode="0_ "/>
  </numFmts>
  <fonts count="94">
    <font>
      <sz val="12"/>
      <name val="宋体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b/>
      <sz val="12"/>
      <name val="宋体"/>
      <family val="3"/>
      <charset val="134"/>
    </font>
    <font>
      <sz val="11"/>
      <color indexed="8"/>
      <name val="等线"/>
      <family val="3"/>
      <charset val="134"/>
    </font>
    <font>
      <sz val="11"/>
      <color indexed="9"/>
      <name val="等线"/>
      <family val="3"/>
      <charset val="134"/>
    </font>
    <font>
      <sz val="10"/>
      <color indexed="8"/>
      <name val="Arial"/>
      <family val="2"/>
    </font>
    <font>
      <b/>
      <sz val="18"/>
      <color indexed="54"/>
      <name val="等线 Light"/>
      <family val="3"/>
      <charset val="134"/>
    </font>
    <font>
      <b/>
      <sz val="15"/>
      <color indexed="54"/>
      <name val="等线"/>
      <family val="3"/>
      <charset val="134"/>
    </font>
    <font>
      <b/>
      <sz val="13"/>
      <color indexed="54"/>
      <name val="等线"/>
      <family val="3"/>
      <charset val="134"/>
    </font>
    <font>
      <b/>
      <sz val="11"/>
      <color indexed="54"/>
      <name val="等线"/>
      <family val="3"/>
      <charset val="134"/>
    </font>
    <font>
      <sz val="11"/>
      <color indexed="20"/>
      <name val="等线"/>
      <family val="3"/>
      <charset val="134"/>
    </font>
    <font>
      <sz val="11"/>
      <color indexed="17"/>
      <name val="等线"/>
      <family val="3"/>
      <charset val="134"/>
    </font>
    <font>
      <b/>
      <sz val="11"/>
      <color indexed="8"/>
      <name val="等线"/>
      <family val="3"/>
      <charset val="134"/>
    </font>
    <font>
      <b/>
      <sz val="11"/>
      <color indexed="52"/>
      <name val="等线"/>
      <family val="3"/>
      <charset val="134"/>
    </font>
    <font>
      <b/>
      <sz val="11"/>
      <color indexed="9"/>
      <name val="等线"/>
      <family val="3"/>
      <charset val="134"/>
    </font>
    <font>
      <i/>
      <sz val="11"/>
      <color indexed="23"/>
      <name val="等线"/>
      <family val="3"/>
      <charset val="134"/>
    </font>
    <font>
      <sz val="11"/>
      <color indexed="10"/>
      <name val="等线"/>
      <family val="3"/>
      <charset val="134"/>
    </font>
    <font>
      <sz val="11"/>
      <color indexed="52"/>
      <name val="等线"/>
      <family val="3"/>
      <charset val="134"/>
    </font>
    <font>
      <sz val="11"/>
      <color indexed="60"/>
      <name val="等线"/>
      <family val="3"/>
      <charset val="134"/>
    </font>
    <font>
      <b/>
      <sz val="11"/>
      <color indexed="63"/>
      <name val="等线"/>
      <family val="3"/>
      <charset val="134"/>
    </font>
    <font>
      <sz val="11"/>
      <color indexed="62"/>
      <name val="等线"/>
      <family val="3"/>
      <charset val="134"/>
    </font>
    <font>
      <sz val="11"/>
      <name val="宋体"/>
      <family val="3"/>
      <charset val="134"/>
    </font>
    <font>
      <b/>
      <sz val="14"/>
      <name val="宋体"/>
      <family val="3"/>
      <charset val="134"/>
    </font>
    <font>
      <b/>
      <sz val="18"/>
      <name val="宋体"/>
      <family val="3"/>
      <charset val="134"/>
    </font>
    <font>
      <b/>
      <sz val="14"/>
      <color indexed="10"/>
      <name val="宋体"/>
      <family val="3"/>
      <charset val="134"/>
    </font>
    <font>
      <b/>
      <sz val="22"/>
      <name val="黑体"/>
      <family val="3"/>
      <charset val="134"/>
    </font>
    <font>
      <b/>
      <sz val="14"/>
      <name val="华文新魏"/>
      <family val="3"/>
      <charset val="134"/>
    </font>
    <font>
      <b/>
      <sz val="15"/>
      <name val="华文新魏"/>
      <family val="3"/>
      <charset val="134"/>
    </font>
    <font>
      <b/>
      <sz val="12"/>
      <name val="华文新魏"/>
      <family val="3"/>
      <charset val="134"/>
    </font>
    <font>
      <sz val="14"/>
      <name val="华文新魏"/>
      <family val="3"/>
      <charset val="134"/>
    </font>
    <font>
      <b/>
      <sz val="12"/>
      <name val="Times New Roman"/>
      <family val="1"/>
    </font>
    <font>
      <b/>
      <sz val="12"/>
      <color indexed="10"/>
      <name val="Times New Roman"/>
      <family val="1"/>
    </font>
    <font>
      <b/>
      <vertAlign val="superscript"/>
      <sz val="12"/>
      <name val="Times New Roman"/>
      <family val="1"/>
    </font>
    <font>
      <sz val="14"/>
      <name val="Comic Sans MS"/>
      <family val="4"/>
    </font>
    <font>
      <sz val="12"/>
      <name val="宋体"/>
      <family val="3"/>
      <charset val="134"/>
    </font>
    <font>
      <b/>
      <sz val="22"/>
      <color indexed="10"/>
      <name val="华文新魏"/>
      <family val="3"/>
      <charset val="134"/>
    </font>
    <font>
      <b/>
      <sz val="22"/>
      <name val="华文新魏"/>
      <family val="3"/>
      <charset val="134"/>
    </font>
    <font>
      <sz val="12"/>
      <name val="华文新魏"/>
      <family val="3"/>
      <charset val="134"/>
    </font>
    <font>
      <b/>
      <sz val="18"/>
      <name val="华文新魏"/>
      <family val="3"/>
      <charset val="134"/>
    </font>
    <font>
      <b/>
      <sz val="14"/>
      <color indexed="10"/>
      <name val="华文新魏"/>
      <family val="3"/>
      <charset val="134"/>
    </font>
    <font>
      <b/>
      <sz val="15"/>
      <color indexed="10"/>
      <name val="华文新魏"/>
      <family val="3"/>
      <charset val="134"/>
    </font>
    <font>
      <b/>
      <sz val="15"/>
      <name val="宋体"/>
      <family val="3"/>
      <charset val="134"/>
    </font>
    <font>
      <b/>
      <sz val="13"/>
      <name val="华文新魏"/>
      <family val="3"/>
      <charset val="134"/>
    </font>
    <font>
      <sz val="12"/>
      <name val="Times New Roman"/>
      <family val="1"/>
    </font>
    <font>
      <b/>
      <sz val="12"/>
      <name val="华文新魏"/>
      <family val="3"/>
      <charset val="134"/>
    </font>
    <font>
      <sz val="11"/>
      <name val="宋体"/>
      <family val="3"/>
      <charset val="134"/>
    </font>
    <font>
      <b/>
      <sz val="22"/>
      <color rgb="FFFF3300"/>
      <name val="华文新魏"/>
      <family val="3"/>
      <charset val="134"/>
    </font>
    <font>
      <b/>
      <sz val="22"/>
      <color indexed="10"/>
      <name val="华文新魏"/>
      <family val="3"/>
      <charset val="134"/>
    </font>
    <font>
      <b/>
      <sz val="15"/>
      <color rgb="FFFF3300"/>
      <name val="华文新魏"/>
      <family val="3"/>
      <charset val="134"/>
    </font>
    <font>
      <b/>
      <sz val="12"/>
      <color rgb="FFFF0000"/>
      <name val="Times New Roman"/>
      <family val="1"/>
    </font>
    <font>
      <sz val="14"/>
      <name val="宋体"/>
      <family val="3"/>
      <charset val="134"/>
    </font>
    <font>
      <sz val="14"/>
      <name val="STXinwei"/>
      <family val="1"/>
    </font>
    <font>
      <b/>
      <sz val="15"/>
      <color rgb="FFFF0000"/>
      <name val="华文新魏"/>
      <family val="3"/>
      <charset val="134"/>
    </font>
    <font>
      <sz val="10"/>
      <name val="宋体"/>
      <family val="3"/>
      <charset val="134"/>
    </font>
    <font>
      <b/>
      <sz val="12"/>
      <color rgb="FFFF3300"/>
      <name val="Times New Roman"/>
      <family val="1"/>
    </font>
    <font>
      <b/>
      <sz val="15"/>
      <name val="STXinwei"/>
      <family val="1"/>
    </font>
    <font>
      <b/>
      <sz val="18"/>
      <name val="STXinwei"/>
      <family val="1"/>
    </font>
    <font>
      <sz val="15"/>
      <name val="STXinwei"/>
      <family val="1"/>
    </font>
    <font>
      <sz val="15"/>
      <name val="Times New Roman"/>
      <family val="1"/>
    </font>
    <font>
      <sz val="12"/>
      <color rgb="FFFF3300"/>
      <name val="宋体"/>
      <family val="3"/>
      <charset val="134"/>
    </font>
    <font>
      <sz val="12"/>
      <color theme="0"/>
      <name val="宋体"/>
      <family val="3"/>
      <charset val="134"/>
    </font>
    <font>
      <sz val="13"/>
      <name val="宋体"/>
      <family val="3"/>
      <charset val="134"/>
    </font>
    <font>
      <sz val="13"/>
      <color theme="0"/>
      <name val="宋体"/>
      <family val="3"/>
      <charset val="134"/>
    </font>
    <font>
      <i/>
      <u/>
      <sz val="13"/>
      <name val="宋体"/>
      <family val="3"/>
      <charset val="134"/>
    </font>
    <font>
      <b/>
      <sz val="14"/>
      <color rgb="FFFF3300"/>
      <name val="宋体"/>
      <family val="3"/>
      <charset val="134"/>
    </font>
    <font>
      <sz val="13"/>
      <color rgb="FFFF3300"/>
      <name val="宋体"/>
      <family val="3"/>
      <charset val="134"/>
    </font>
    <font>
      <i/>
      <u/>
      <sz val="12"/>
      <name val="宋体"/>
      <family val="3"/>
      <charset val="134"/>
    </font>
    <font>
      <sz val="12"/>
      <color theme="1"/>
      <name val="宋体"/>
      <family val="3"/>
      <charset val="134"/>
    </font>
    <font>
      <i/>
      <u/>
      <sz val="12"/>
      <color theme="1"/>
      <name val="宋体"/>
      <family val="3"/>
      <charset val="134"/>
    </font>
    <font>
      <b/>
      <sz val="12"/>
      <color theme="1"/>
      <name val="Times New Roman"/>
      <family val="1"/>
    </font>
    <font>
      <b/>
      <sz val="12"/>
      <name val="华文新魏"/>
      <family val="3"/>
      <charset val="134"/>
    </font>
    <font>
      <b/>
      <sz val="15"/>
      <name val="Times New Roman"/>
      <family val="1"/>
    </font>
    <font>
      <sz val="10"/>
      <color rgb="FFFF0000"/>
      <name val="宋体"/>
      <family val="3"/>
      <charset val="134"/>
    </font>
    <font>
      <sz val="12"/>
      <name val="微软雅黑"/>
      <family val="2"/>
      <charset val="134"/>
    </font>
    <font>
      <b/>
      <sz val="12"/>
      <name val="Segoe UI Emoji"/>
      <family val="2"/>
    </font>
    <font>
      <b/>
      <sz val="12"/>
      <name val="Segoe UI Symbol"/>
      <family val="1"/>
    </font>
    <font>
      <b/>
      <sz val="12"/>
      <name val="宋体"/>
      <family val="1"/>
      <charset val="134"/>
    </font>
    <font>
      <sz val="12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6"/>
      <color theme="1"/>
      <name val="宋体"/>
      <family val="3"/>
      <charset val="134"/>
    </font>
    <font>
      <sz val="9"/>
      <name val="宋体"/>
      <family val="3"/>
      <charset val="134"/>
    </font>
    <font>
      <b/>
      <sz val="12"/>
      <color rgb="FF000000"/>
      <name val="Microsoft YaHei"/>
      <family val="2"/>
      <charset val="134"/>
    </font>
    <font>
      <b/>
      <sz val="14"/>
      <name val="Times New Roman"/>
      <family val="1"/>
    </font>
    <font>
      <b/>
      <sz val="12"/>
      <color rgb="FF000000"/>
      <name val="华文新魏"/>
      <family val="3"/>
      <charset val="134"/>
    </font>
    <font>
      <b/>
      <sz val="12"/>
      <color rgb="FF000000"/>
      <name val="Times New Roman"/>
      <family val="1"/>
    </font>
    <font>
      <b/>
      <sz val="14"/>
      <name val="Comic Sans MS"/>
      <family val="4"/>
    </font>
    <font>
      <b/>
      <sz val="14"/>
      <color rgb="FF000000"/>
      <name val="Times New Roman"/>
      <family val="1"/>
    </font>
    <font>
      <b/>
      <sz val="14"/>
      <color rgb="FF000000"/>
      <name val="华文新魏"/>
      <family val="3"/>
      <charset val="134"/>
    </font>
    <font>
      <b/>
      <sz val="12"/>
      <color rgb="FF000000"/>
      <name val="宋体"/>
      <family val="1"/>
      <charset val="134"/>
    </font>
    <font>
      <b/>
      <sz val="12"/>
      <color rgb="FF000000"/>
      <name val="Times New Roman"/>
      <family val="1"/>
      <charset val="134"/>
    </font>
    <font>
      <b/>
      <sz val="12"/>
      <color rgb="FF000000"/>
      <name val="Times New Roman"/>
      <family val="3"/>
      <charset val="134"/>
    </font>
    <font>
      <b/>
      <sz val="12"/>
      <color rgb="FF000000"/>
      <name val="Segoe UI Symbol"/>
      <family val="2"/>
    </font>
    <font>
      <b/>
      <sz val="12"/>
      <color rgb="FF000000"/>
      <name val="Segoe UI Symbol"/>
      <family val="1"/>
    </font>
  </fonts>
  <fills count="3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53"/>
      </patternFill>
    </fill>
    <fill>
      <patternFill patternType="solid">
        <fgColor indexed="51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59999389629810485"/>
        <bgColor indexed="64"/>
      </patternFill>
    </fill>
  </fills>
  <borders count="127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medium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medium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double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double">
        <color auto="1"/>
      </left>
      <right style="medium">
        <color auto="1"/>
      </right>
      <top/>
      <bottom style="thin">
        <color auto="1"/>
      </bottom>
      <diagonal/>
    </border>
    <border>
      <left style="double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double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double">
        <color theme="1"/>
      </bottom>
      <diagonal/>
    </border>
    <border>
      <left style="thin">
        <color theme="1"/>
      </left>
      <right style="double">
        <color theme="1"/>
      </right>
      <top style="thin">
        <color theme="1"/>
      </top>
      <bottom style="double">
        <color theme="1"/>
      </bottom>
      <diagonal/>
    </border>
    <border>
      <left style="double">
        <color theme="1"/>
      </left>
      <right style="thin">
        <color theme="1"/>
      </right>
      <top style="double">
        <color theme="1"/>
      </top>
      <bottom/>
      <diagonal/>
    </border>
    <border>
      <left style="thin">
        <color theme="1"/>
      </left>
      <right style="thin">
        <color theme="1"/>
      </right>
      <top style="double">
        <color theme="1"/>
      </top>
      <bottom/>
      <diagonal/>
    </border>
    <border>
      <left style="thin">
        <color theme="1"/>
      </left>
      <right style="double">
        <color theme="1"/>
      </right>
      <top style="double">
        <color theme="1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double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 style="double">
        <color theme="1"/>
      </right>
      <top style="medium">
        <color theme="1"/>
      </top>
      <bottom style="medium">
        <color theme="1"/>
      </bottom>
      <diagonal/>
    </border>
    <border>
      <left/>
      <right style="thin">
        <color theme="1"/>
      </right>
      <top style="medium">
        <color theme="1"/>
      </top>
      <bottom style="medium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double">
        <color theme="1"/>
      </bottom>
      <diagonal/>
    </border>
    <border>
      <left style="double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double">
        <color theme="1"/>
      </left>
      <right style="medium">
        <color theme="1"/>
      </right>
      <top/>
      <bottom style="thin">
        <color theme="1"/>
      </bottom>
      <diagonal/>
    </border>
    <border>
      <left style="double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uble">
        <color theme="1"/>
      </left>
      <right style="medium">
        <color theme="1"/>
      </right>
      <top style="thin">
        <color theme="1"/>
      </top>
      <bottom style="double">
        <color theme="1"/>
      </bottom>
      <diagonal/>
    </border>
    <border>
      <left style="double">
        <color auto="1"/>
      </left>
      <right/>
      <top style="double">
        <color auto="1"/>
      </top>
      <bottom style="medium">
        <color auto="1"/>
      </bottom>
      <diagonal/>
    </border>
    <border>
      <left/>
      <right/>
      <top style="double">
        <color auto="1"/>
      </top>
      <bottom style="medium">
        <color auto="1"/>
      </bottom>
      <diagonal/>
    </border>
    <border>
      <left/>
      <right style="double">
        <color auto="1"/>
      </right>
      <top style="double">
        <color auto="1"/>
      </top>
      <bottom style="medium">
        <color auto="1"/>
      </bottom>
      <diagonal/>
    </border>
    <border>
      <left style="double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double">
        <color auto="1"/>
      </right>
      <top style="medium">
        <color auto="1"/>
      </top>
      <bottom style="medium">
        <color auto="1"/>
      </bottom>
      <diagonal/>
    </border>
    <border>
      <left style="double">
        <color auto="1"/>
      </left>
      <right/>
      <top style="medium">
        <color auto="1"/>
      </top>
      <bottom style="double">
        <color auto="1"/>
      </bottom>
      <diagonal/>
    </border>
    <border>
      <left/>
      <right/>
      <top style="medium">
        <color auto="1"/>
      </top>
      <bottom style="double">
        <color auto="1"/>
      </bottom>
      <diagonal/>
    </border>
    <border>
      <left/>
      <right style="double">
        <color auto="1"/>
      </right>
      <top style="medium">
        <color auto="1"/>
      </top>
      <bottom style="double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theme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double">
        <color theme="1"/>
      </right>
      <top style="medium">
        <color auto="1"/>
      </top>
      <bottom style="medium">
        <color auto="1"/>
      </bottom>
      <diagonal/>
    </border>
    <border>
      <left style="double">
        <color theme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theme="1"/>
      </right>
      <top/>
      <bottom style="thin">
        <color auto="1"/>
      </bottom>
      <diagonal/>
    </border>
    <border>
      <left style="double">
        <color theme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double">
        <color theme="1"/>
      </right>
      <top style="thin">
        <color auto="1"/>
      </top>
      <bottom style="thin">
        <color auto="1"/>
      </bottom>
      <diagonal/>
    </border>
    <border>
      <left style="double">
        <color theme="1"/>
      </left>
      <right style="medium">
        <color auto="1"/>
      </right>
      <top style="thin">
        <color auto="1"/>
      </top>
      <bottom style="double">
        <color theme="1"/>
      </bottom>
      <diagonal/>
    </border>
    <border>
      <left/>
      <right style="thin">
        <color indexed="64"/>
      </right>
      <top style="thin">
        <color indexed="64"/>
      </top>
      <bottom style="double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theme="1"/>
      </bottom>
      <diagonal/>
    </border>
    <border>
      <left style="thin">
        <color auto="1"/>
      </left>
      <right style="double">
        <color theme="1"/>
      </right>
      <top style="thin">
        <color auto="1"/>
      </top>
      <bottom style="double">
        <color theme="1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44">
    <xf numFmtId="0" fontId="0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9" borderId="5" applyNumberFormat="0" applyAlignment="0" applyProtection="0">
      <alignment vertical="center"/>
    </xf>
    <xf numFmtId="0" fontId="15" fillId="14" borderId="6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9" borderId="8" applyNumberFormat="0" applyAlignment="0" applyProtection="0">
      <alignment vertical="center"/>
    </xf>
    <xf numFmtId="0" fontId="21" fillId="3" borderId="5" applyNumberFormat="0" applyAlignment="0" applyProtection="0">
      <alignment vertical="center"/>
    </xf>
    <xf numFmtId="0" fontId="6" fillId="5" borderId="9" applyNumberFormat="0" applyFont="0" applyAlignment="0" applyProtection="0">
      <alignment vertical="center"/>
    </xf>
    <xf numFmtId="0" fontId="1" fillId="0" borderId="0">
      <alignment vertical="center"/>
    </xf>
    <xf numFmtId="0" fontId="78" fillId="0" borderId="0">
      <alignment vertical="center"/>
    </xf>
  </cellStyleXfs>
  <cellXfs count="483">
    <xf numFmtId="0" fontId="0" fillId="0" borderId="0" xfId="0">
      <alignment vertical="center"/>
    </xf>
    <xf numFmtId="0" fontId="54" fillId="0" borderId="0" xfId="0" applyFont="1" applyAlignment="1">
      <alignment horizontal="center" vertical="center"/>
    </xf>
    <xf numFmtId="0" fontId="54" fillId="0" borderId="120" xfId="0" applyFont="1" applyBorder="1" applyAlignment="1">
      <alignment horizontal="center" vertical="center"/>
    </xf>
    <xf numFmtId="0" fontId="54" fillId="0" borderId="121" xfId="0" applyFont="1" applyBorder="1" applyAlignment="1">
      <alignment horizontal="center" vertical="center"/>
    </xf>
    <xf numFmtId="0" fontId="0" fillId="0" borderId="120" xfId="0" applyBorder="1">
      <alignment vertical="center"/>
    </xf>
    <xf numFmtId="0" fontId="0" fillId="0" borderId="121" xfId="0" applyBorder="1">
      <alignment vertical="center"/>
    </xf>
    <xf numFmtId="0" fontId="0" fillId="0" borderId="113" xfId="0" applyBorder="1">
      <alignment vertical="center"/>
    </xf>
    <xf numFmtId="0" fontId="0" fillId="0" borderId="114" xfId="0" applyBorder="1">
      <alignment vertical="center"/>
    </xf>
    <xf numFmtId="0" fontId="0" fillId="0" borderId="115" xfId="0" applyBorder="1">
      <alignment vertical="center"/>
    </xf>
    <xf numFmtId="0" fontId="54" fillId="0" borderId="113" xfId="0" applyFont="1" applyBorder="1" applyAlignment="1">
      <alignment horizontal="center" vertical="center"/>
    </xf>
    <xf numFmtId="0" fontId="0" fillId="18" borderId="0" xfId="0" applyFill="1" applyProtection="1">
      <alignment vertical="center"/>
      <protection locked="0"/>
    </xf>
    <xf numFmtId="0" fontId="48" fillId="18" borderId="0" xfId="0" applyFont="1" applyFill="1" applyProtection="1">
      <alignment vertical="center"/>
      <protection locked="0"/>
    </xf>
    <xf numFmtId="0" fontId="36" fillId="18" borderId="0" xfId="0" applyFont="1" applyFill="1" applyProtection="1">
      <alignment vertical="center"/>
      <protection locked="0"/>
    </xf>
    <xf numFmtId="0" fontId="37" fillId="18" borderId="0" xfId="0" applyFont="1" applyFill="1" applyProtection="1">
      <alignment vertical="center"/>
      <protection locked="0"/>
    </xf>
    <xf numFmtId="0" fontId="26" fillId="18" borderId="0" xfId="0" applyFont="1" applyFill="1" applyProtection="1">
      <alignment vertical="center"/>
      <protection locked="0"/>
    </xf>
    <xf numFmtId="0" fontId="38" fillId="18" borderId="0" xfId="0" applyFont="1" applyFill="1" applyProtection="1">
      <alignment vertical="center"/>
      <protection locked="0"/>
    </xf>
    <xf numFmtId="0" fontId="39" fillId="18" borderId="0" xfId="0" applyFont="1" applyFill="1" applyProtection="1">
      <alignment vertical="center"/>
      <protection locked="0"/>
    </xf>
    <xf numFmtId="0" fontId="24" fillId="18" borderId="0" xfId="0" applyFont="1" applyFill="1" applyProtection="1">
      <alignment vertical="center"/>
      <protection locked="0"/>
    </xf>
    <xf numFmtId="0" fontId="40" fillId="18" borderId="0" xfId="0" applyFont="1" applyFill="1" applyProtection="1">
      <alignment vertical="center"/>
      <protection locked="0"/>
    </xf>
    <xf numFmtId="0" fontId="41" fillId="18" borderId="0" xfId="0" applyFont="1" applyFill="1" applyProtection="1">
      <alignment vertical="center"/>
      <protection locked="0"/>
    </xf>
    <xf numFmtId="0" fontId="25" fillId="18" borderId="0" xfId="0" applyFont="1" applyFill="1" applyProtection="1">
      <alignment vertical="center"/>
      <protection locked="0"/>
    </xf>
    <xf numFmtId="0" fontId="27" fillId="18" borderId="0" xfId="0" applyFont="1" applyFill="1" applyProtection="1">
      <alignment vertical="center"/>
      <protection locked="0"/>
    </xf>
    <xf numFmtId="0" fontId="23" fillId="18" borderId="0" xfId="0" applyFont="1" applyFill="1" applyProtection="1">
      <alignment vertical="center"/>
      <protection locked="0"/>
    </xf>
    <xf numFmtId="0" fontId="28" fillId="18" borderId="0" xfId="0" applyFont="1" applyFill="1" applyProtection="1">
      <alignment vertical="center"/>
      <protection locked="0"/>
    </xf>
    <xf numFmtId="0" fontId="42" fillId="18" borderId="0" xfId="0" applyFont="1" applyFill="1" applyProtection="1">
      <alignment vertical="center"/>
      <protection locked="0"/>
    </xf>
    <xf numFmtId="0" fontId="1" fillId="18" borderId="0" xfId="0" applyFont="1" applyFill="1" applyProtection="1">
      <alignment vertical="center"/>
      <protection locked="0"/>
    </xf>
    <xf numFmtId="0" fontId="43" fillId="18" borderId="0" xfId="0" applyFont="1" applyFill="1" applyProtection="1">
      <alignment vertical="center"/>
      <protection locked="0"/>
    </xf>
    <xf numFmtId="0" fontId="3" fillId="18" borderId="0" xfId="0" applyFont="1" applyFill="1" applyProtection="1">
      <alignment vertical="center"/>
      <protection locked="0"/>
    </xf>
    <xf numFmtId="0" fontId="0" fillId="0" borderId="30" xfId="0" applyBorder="1" applyProtection="1">
      <alignment vertical="center"/>
      <protection locked="0"/>
    </xf>
    <xf numFmtId="0" fontId="0" fillId="0" borderId="34" xfId="0" applyBorder="1" applyProtection="1">
      <alignment vertical="center"/>
      <protection locked="0"/>
    </xf>
    <xf numFmtId="0" fontId="51" fillId="0" borderId="31" xfId="0" applyFont="1" applyBorder="1" applyAlignment="1" applyProtection="1">
      <alignment vertical="center" wrapText="1"/>
      <protection locked="0"/>
    </xf>
    <xf numFmtId="0" fontId="0" fillId="0" borderId="33" xfId="0" applyBorder="1" applyProtection="1">
      <alignment vertical="center"/>
      <protection locked="0"/>
    </xf>
    <xf numFmtId="0" fontId="0" fillId="0" borderId="35" xfId="0" applyBorder="1" applyProtection="1">
      <alignment vertical="center"/>
      <protection locked="0"/>
    </xf>
    <xf numFmtId="0" fontId="0" fillId="0" borderId="0" xfId="0" applyProtection="1">
      <alignment vertical="center"/>
      <protection locked="0"/>
    </xf>
    <xf numFmtId="0" fontId="51" fillId="0" borderId="36" xfId="0" applyFont="1" applyBorder="1" applyAlignment="1" applyProtection="1">
      <alignment horizontal="left" vertical="center" wrapText="1"/>
      <protection locked="0"/>
    </xf>
    <xf numFmtId="0" fontId="0" fillId="0" borderId="38" xfId="0" applyBorder="1" applyProtection="1">
      <alignment vertical="center"/>
      <protection locked="0"/>
    </xf>
    <xf numFmtId="0" fontId="0" fillId="0" borderId="57" xfId="0" applyBorder="1" applyProtection="1">
      <alignment vertical="center"/>
      <protection locked="0"/>
    </xf>
    <xf numFmtId="0" fontId="0" fillId="0" borderId="36" xfId="0" applyBorder="1" applyProtection="1">
      <alignment vertical="center"/>
      <protection locked="0"/>
    </xf>
    <xf numFmtId="0" fontId="58" fillId="28" borderId="43" xfId="0" applyFont="1" applyFill="1" applyBorder="1" applyAlignment="1" applyProtection="1">
      <alignment horizontal="center" vertical="center"/>
      <protection locked="0"/>
    </xf>
    <xf numFmtId="0" fontId="58" fillId="0" borderId="36" xfId="0" applyFont="1" applyBorder="1" applyProtection="1">
      <alignment vertical="center"/>
      <protection locked="0"/>
    </xf>
    <xf numFmtId="0" fontId="58" fillId="28" borderId="39" xfId="0" applyFont="1" applyFill="1" applyBorder="1" applyAlignment="1" applyProtection="1">
      <alignment horizontal="center" vertical="center"/>
      <protection locked="0"/>
    </xf>
    <xf numFmtId="0" fontId="0" fillId="0" borderId="35" xfId="0" applyBorder="1" applyAlignment="1" applyProtection="1">
      <alignment horizontal="center" vertical="center"/>
      <protection locked="0"/>
    </xf>
    <xf numFmtId="0" fontId="0" fillId="18" borderId="0" xfId="0" applyFill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29" fillId="0" borderId="43" xfId="0" applyFont="1" applyBorder="1" applyAlignment="1" applyProtection="1">
      <alignment horizontal="center" vertical="center"/>
      <protection locked="0"/>
    </xf>
    <xf numFmtId="0" fontId="31" fillId="18" borderId="12" xfId="0" applyFont="1" applyFill="1" applyBorder="1" applyAlignment="1" applyProtection="1">
      <alignment horizontal="center" vertical="center"/>
      <protection locked="0"/>
    </xf>
    <xf numFmtId="0" fontId="29" fillId="0" borderId="20" xfId="0" applyFont="1" applyBorder="1" applyAlignment="1" applyProtection="1">
      <alignment horizontal="center" vertical="center"/>
      <protection locked="0"/>
    </xf>
    <xf numFmtId="0" fontId="31" fillId="25" borderId="11" xfId="0" applyFont="1" applyFill="1" applyBorder="1" applyAlignment="1" applyProtection="1">
      <alignment horizontal="center" vertical="center"/>
      <protection locked="0"/>
    </xf>
    <xf numFmtId="0" fontId="29" fillId="0" borderId="39" xfId="0" applyFont="1" applyBorder="1" applyAlignment="1" applyProtection="1">
      <alignment horizontal="center" vertical="center"/>
      <protection locked="0"/>
    </xf>
    <xf numFmtId="0" fontId="31" fillId="18" borderId="10" xfId="0" applyFont="1" applyFill="1" applyBorder="1" applyAlignment="1" applyProtection="1">
      <alignment horizontal="center" vertical="center"/>
      <protection locked="0"/>
    </xf>
    <xf numFmtId="0" fontId="31" fillId="0" borderId="16" xfId="0" applyFont="1" applyBorder="1" applyAlignment="1" applyProtection="1">
      <alignment horizontal="center" vertical="center"/>
      <protection locked="0"/>
    </xf>
    <xf numFmtId="0" fontId="31" fillId="25" borderId="10" xfId="0" applyFont="1" applyFill="1" applyBorder="1" applyAlignment="1" applyProtection="1">
      <alignment horizontal="center" vertical="center"/>
      <protection locked="0"/>
    </xf>
    <xf numFmtId="0" fontId="31" fillId="18" borderId="107" xfId="0" applyFont="1" applyFill="1" applyBorder="1" applyAlignment="1" applyProtection="1">
      <alignment horizontal="center" vertical="center"/>
      <protection locked="0"/>
    </xf>
    <xf numFmtId="0" fontId="31" fillId="25" borderId="107" xfId="0" applyFont="1" applyFill="1" applyBorder="1" applyAlignment="1" applyProtection="1">
      <alignment horizontal="center" vertical="center"/>
      <protection locked="0"/>
    </xf>
    <xf numFmtId="0" fontId="29" fillId="0" borderId="16" xfId="0" applyFont="1" applyBorder="1" applyAlignment="1" applyProtection="1">
      <alignment horizontal="center" vertical="center"/>
      <protection locked="0"/>
    </xf>
    <xf numFmtId="0" fontId="31" fillId="18" borderId="17" xfId="0" applyFont="1" applyFill="1" applyBorder="1" applyAlignment="1" applyProtection="1">
      <alignment horizontal="center" vertical="center"/>
      <protection locked="0"/>
    </xf>
    <xf numFmtId="0" fontId="29" fillId="0" borderId="19" xfId="0" applyFont="1" applyBorder="1" applyAlignment="1" applyProtection="1">
      <alignment horizontal="center" vertical="center"/>
      <protection locked="0"/>
    </xf>
    <xf numFmtId="0" fontId="31" fillId="25" borderId="17" xfId="0" applyFont="1" applyFill="1" applyBorder="1" applyAlignment="1" applyProtection="1">
      <alignment horizontal="center" vertical="center"/>
      <protection locked="0"/>
    </xf>
    <xf numFmtId="0" fontId="31" fillId="0" borderId="19" xfId="0" applyFont="1" applyBorder="1" applyAlignment="1" applyProtection="1">
      <alignment horizontal="center" vertical="center"/>
      <protection locked="0"/>
    </xf>
    <xf numFmtId="0" fontId="29" fillId="0" borderId="93" xfId="0" applyFont="1" applyBorder="1" applyAlignment="1" applyProtection="1">
      <alignment horizontal="center" vertical="center"/>
      <protection locked="0"/>
    </xf>
    <xf numFmtId="0" fontId="31" fillId="18" borderId="13" xfId="0" applyFont="1" applyFill="1" applyBorder="1" applyAlignment="1" applyProtection="1">
      <alignment horizontal="center" vertical="center"/>
      <protection locked="0"/>
    </xf>
    <xf numFmtId="0" fontId="71" fillId="0" borderId="28" xfId="0" applyFont="1" applyBorder="1" applyAlignment="1" applyProtection="1">
      <alignment horizontal="center" vertical="center"/>
      <protection locked="0"/>
    </xf>
    <xf numFmtId="0" fontId="31" fillId="25" borderId="13" xfId="0" applyFont="1" applyFill="1" applyBorder="1" applyAlignment="1" applyProtection="1">
      <alignment horizontal="center" vertical="center"/>
      <protection locked="0"/>
    </xf>
    <xf numFmtId="0" fontId="31" fillId="0" borderId="20" xfId="0" applyFont="1" applyBorder="1" applyAlignment="1" applyProtection="1">
      <alignment horizontal="center" vertical="center"/>
      <protection locked="0"/>
    </xf>
    <xf numFmtId="0" fontId="31" fillId="25" borderId="12" xfId="0" applyFont="1" applyFill="1" applyBorder="1" applyAlignment="1" applyProtection="1">
      <alignment horizontal="center" vertical="center"/>
      <protection locked="0"/>
    </xf>
    <xf numFmtId="0" fontId="71" fillId="0" borderId="16" xfId="0" applyFont="1" applyBorder="1" applyAlignment="1" applyProtection="1">
      <alignment horizontal="center" vertical="center"/>
      <protection locked="0"/>
    </xf>
    <xf numFmtId="0" fontId="31" fillId="18" borderId="11" xfId="0" applyFont="1" applyFill="1" applyBorder="1" applyAlignment="1" applyProtection="1">
      <alignment horizontal="center" vertical="center"/>
      <protection locked="0"/>
    </xf>
    <xf numFmtId="0" fontId="31" fillId="0" borderId="18" xfId="0" applyFont="1" applyBorder="1" applyAlignment="1" applyProtection="1">
      <alignment horizontal="center" vertical="center"/>
      <protection locked="0"/>
    </xf>
    <xf numFmtId="49" fontId="31" fillId="0" borderId="16" xfId="0" applyNumberFormat="1" applyFont="1" applyBorder="1" applyAlignment="1" applyProtection="1">
      <alignment horizontal="center" vertical="center"/>
      <protection locked="0"/>
    </xf>
    <xf numFmtId="0" fontId="45" fillId="0" borderId="24" xfId="0" applyFont="1" applyBorder="1" applyAlignment="1" applyProtection="1">
      <alignment horizontal="center" vertical="center"/>
      <protection locked="0"/>
    </xf>
    <xf numFmtId="0" fontId="31" fillId="0" borderId="24" xfId="0" applyFont="1" applyBorder="1" applyAlignment="1" applyProtection="1">
      <alignment horizontal="center" vertical="center"/>
      <protection locked="0"/>
    </xf>
    <xf numFmtId="0" fontId="31" fillId="18" borderId="22" xfId="0" applyFont="1" applyFill="1" applyBorder="1" applyAlignment="1" applyProtection="1">
      <alignment horizontal="center" vertical="center"/>
      <protection locked="0"/>
    </xf>
    <xf numFmtId="0" fontId="31" fillId="25" borderId="22" xfId="0" applyFont="1" applyFill="1" applyBorder="1" applyAlignment="1" applyProtection="1">
      <alignment horizontal="center" vertical="center"/>
      <protection locked="0"/>
    </xf>
    <xf numFmtId="0" fontId="29" fillId="0" borderId="18" xfId="0" applyFont="1" applyBorder="1" applyAlignment="1" applyProtection="1">
      <alignment horizontal="center" vertical="center"/>
      <protection locked="0"/>
    </xf>
    <xf numFmtId="0" fontId="1" fillId="18" borderId="0" xfId="0" applyFont="1" applyFill="1" applyAlignment="1" applyProtection="1">
      <alignment horizontal="center" vertical="center"/>
      <protection locked="0"/>
    </xf>
    <xf numFmtId="0" fontId="1" fillId="0" borderId="0" xfId="0" applyFont="1" applyAlignment="1" applyProtection="1">
      <alignment horizontal="center" vertical="center"/>
      <protection locked="0"/>
    </xf>
    <xf numFmtId="0" fontId="71" fillId="0" borderId="19" xfId="0" applyFont="1" applyBorder="1" applyAlignment="1" applyProtection="1">
      <alignment horizontal="center" vertical="center"/>
      <protection locked="0"/>
    </xf>
    <xf numFmtId="177" fontId="0" fillId="18" borderId="0" xfId="0" applyNumberFormat="1" applyFill="1" applyAlignment="1" applyProtection="1">
      <alignment horizontal="center" vertical="center"/>
      <protection locked="0"/>
    </xf>
    <xf numFmtId="176" fontId="0" fillId="18" borderId="0" xfId="0" applyNumberFormat="1" applyFill="1" applyAlignment="1" applyProtection="1">
      <alignment horizontal="center" vertical="center"/>
      <protection locked="0"/>
    </xf>
    <xf numFmtId="0" fontId="44" fillId="18" borderId="0" xfId="0" applyFont="1" applyFill="1" applyAlignment="1" applyProtection="1">
      <alignment horizontal="center" vertical="center"/>
      <protection locked="0"/>
    </xf>
    <xf numFmtId="0" fontId="29" fillId="0" borderId="98" xfId="0" applyFont="1" applyBorder="1" applyAlignment="1" applyProtection="1">
      <alignment horizontal="center" vertical="center"/>
      <protection locked="0"/>
    </xf>
    <xf numFmtId="49" fontId="31" fillId="24" borderId="11" xfId="0" applyNumberFormat="1" applyFont="1" applyFill="1" applyBorder="1" applyAlignment="1" applyProtection="1">
      <alignment horizontal="center" vertical="center"/>
      <protection locked="0"/>
    </xf>
    <xf numFmtId="0" fontId="31" fillId="23" borderId="11" xfId="0" applyFont="1" applyFill="1" applyBorder="1" applyAlignment="1" applyProtection="1">
      <alignment horizontal="center" vertical="center"/>
      <protection locked="0"/>
    </xf>
    <xf numFmtId="49" fontId="31" fillId="24" borderId="10" xfId="0" applyNumberFormat="1" applyFont="1" applyFill="1" applyBorder="1" applyAlignment="1" applyProtection="1">
      <alignment horizontal="center" vertical="center"/>
      <protection locked="0"/>
    </xf>
    <xf numFmtId="0" fontId="31" fillId="23" borderId="10" xfId="0" applyFont="1" applyFill="1" applyBorder="1" applyAlignment="1" applyProtection="1">
      <alignment horizontal="center" vertical="center"/>
      <protection locked="0"/>
    </xf>
    <xf numFmtId="0" fontId="31" fillId="23" borderId="107" xfId="0" applyFont="1" applyFill="1" applyBorder="1" applyAlignment="1" applyProtection="1">
      <alignment horizontal="center" vertical="center"/>
      <protection locked="0"/>
    </xf>
    <xf numFmtId="49" fontId="29" fillId="0" borderId="16" xfId="0" applyNumberFormat="1" applyFont="1" applyBorder="1" applyAlignment="1" applyProtection="1">
      <alignment horizontal="center" vertical="center"/>
      <protection locked="0"/>
    </xf>
    <xf numFmtId="0" fontId="31" fillId="23" borderId="17" xfId="0" applyFont="1" applyFill="1" applyBorder="1" applyAlignment="1" applyProtection="1">
      <alignment horizontal="center" vertical="center"/>
      <protection locked="0"/>
    </xf>
    <xf numFmtId="49" fontId="31" fillId="24" borderId="17" xfId="0" applyNumberFormat="1" applyFont="1" applyFill="1" applyBorder="1" applyAlignment="1" applyProtection="1">
      <alignment horizontal="center" vertical="center"/>
      <protection locked="0"/>
    </xf>
    <xf numFmtId="49" fontId="31" fillId="24" borderId="13" xfId="0" applyNumberFormat="1" applyFont="1" applyFill="1" applyBorder="1" applyAlignment="1" applyProtection="1">
      <alignment horizontal="center" vertical="center"/>
      <protection locked="0"/>
    </xf>
    <xf numFmtId="0" fontId="31" fillId="23" borderId="13" xfId="0" applyFont="1" applyFill="1" applyBorder="1" applyAlignment="1" applyProtection="1">
      <alignment horizontal="center" vertical="center"/>
      <protection locked="0"/>
    </xf>
    <xf numFmtId="0" fontId="31" fillId="23" borderId="25" xfId="0" applyFont="1" applyFill="1" applyBorder="1" applyAlignment="1" applyProtection="1">
      <alignment horizontal="center" vertical="center"/>
      <protection locked="0"/>
    </xf>
    <xf numFmtId="49" fontId="31" fillId="24" borderId="12" xfId="0" applyNumberFormat="1" applyFont="1" applyFill="1" applyBorder="1" applyAlignment="1" applyProtection="1">
      <alignment horizontal="center" vertical="center"/>
      <protection locked="0"/>
    </xf>
    <xf numFmtId="0" fontId="31" fillId="23" borderId="12" xfId="0" applyFont="1" applyFill="1" applyBorder="1" applyAlignment="1" applyProtection="1">
      <alignment horizontal="center" vertical="center"/>
      <protection locked="0"/>
    </xf>
    <xf numFmtId="0" fontId="35" fillId="18" borderId="0" xfId="0" applyFont="1" applyFill="1" applyAlignment="1" applyProtection="1">
      <alignment horizontal="center" vertical="center"/>
      <protection locked="0"/>
    </xf>
    <xf numFmtId="0" fontId="35" fillId="0" borderId="0" xfId="0" applyFont="1" applyAlignment="1" applyProtection="1">
      <alignment horizontal="center" vertical="center"/>
      <protection locked="0"/>
    </xf>
    <xf numFmtId="0" fontId="31" fillId="23" borderId="99" xfId="0" applyFont="1" applyFill="1" applyBorder="1" applyAlignment="1" applyProtection="1">
      <alignment horizontal="center" vertical="center"/>
      <protection locked="0"/>
    </xf>
    <xf numFmtId="0" fontId="44" fillId="0" borderId="0" xfId="0" applyFont="1" applyAlignment="1" applyProtection="1">
      <alignment horizontal="center" vertical="center"/>
      <protection locked="0"/>
    </xf>
    <xf numFmtId="0" fontId="0" fillId="0" borderId="37" xfId="0" applyBorder="1" applyProtection="1">
      <alignment vertical="center"/>
      <protection locked="0"/>
    </xf>
    <xf numFmtId="0" fontId="0" fillId="0" borderId="31" xfId="0" applyBorder="1" applyProtection="1">
      <alignment vertical="center"/>
      <protection locked="0"/>
    </xf>
    <xf numFmtId="0" fontId="0" fillId="0" borderId="32" xfId="0" applyBorder="1" applyProtection="1">
      <alignment vertical="center"/>
      <protection locked="0"/>
    </xf>
    <xf numFmtId="0" fontId="52" fillId="0" borderId="73" xfId="0" applyFont="1" applyBorder="1" applyAlignment="1" applyProtection="1">
      <alignment horizontal="center" vertical="center"/>
      <protection locked="0"/>
    </xf>
    <xf numFmtId="0" fontId="52" fillId="0" borderId="69" xfId="0" applyFont="1" applyBorder="1" applyAlignment="1" applyProtection="1">
      <alignment horizontal="center" vertical="center"/>
      <protection locked="0"/>
    </xf>
    <xf numFmtId="0" fontId="52" fillId="0" borderId="67" xfId="0" applyFont="1" applyBorder="1" applyAlignment="1" applyProtection="1">
      <alignment horizontal="center" vertical="center"/>
      <protection locked="0"/>
    </xf>
    <xf numFmtId="0" fontId="52" fillId="0" borderId="68" xfId="0" applyFont="1" applyBorder="1" applyAlignment="1" applyProtection="1">
      <alignment horizontal="center" vertical="center"/>
      <protection locked="0"/>
    </xf>
    <xf numFmtId="0" fontId="52" fillId="0" borderId="74" xfId="0" applyFont="1" applyBorder="1" applyAlignment="1" applyProtection="1">
      <alignment horizontal="center" vertical="center"/>
      <protection locked="0"/>
    </xf>
    <xf numFmtId="179" fontId="51" fillId="0" borderId="65" xfId="0" applyNumberFormat="1" applyFont="1" applyBorder="1" applyAlignment="1" applyProtection="1">
      <alignment horizontal="center" vertical="center"/>
      <protection locked="0"/>
    </xf>
    <xf numFmtId="0" fontId="52" fillId="0" borderId="75" xfId="0" applyFont="1" applyBorder="1" applyAlignment="1" applyProtection="1">
      <alignment horizontal="center" vertical="center"/>
      <protection locked="0"/>
    </xf>
    <xf numFmtId="0" fontId="52" fillId="0" borderId="76" xfId="0" applyFont="1" applyBorder="1" applyAlignment="1" applyProtection="1">
      <alignment horizontal="center" vertical="center"/>
      <protection locked="0"/>
    </xf>
    <xf numFmtId="0" fontId="0" fillId="0" borderId="57" xfId="0" applyBorder="1" applyAlignment="1" applyProtection="1">
      <alignment horizontal="center" vertical="center"/>
      <protection locked="0"/>
    </xf>
    <xf numFmtId="0" fontId="52" fillId="0" borderId="101" xfId="0" applyFont="1" applyBorder="1" applyAlignment="1" applyProtection="1">
      <alignment horizontal="center" vertical="center"/>
      <protection locked="0"/>
    </xf>
    <xf numFmtId="0" fontId="52" fillId="0" borderId="50" xfId="0" applyFont="1" applyBorder="1" applyAlignment="1" applyProtection="1">
      <alignment horizontal="center" vertical="center"/>
      <protection locked="0"/>
    </xf>
    <xf numFmtId="0" fontId="52" fillId="0" borderId="48" xfId="0" applyFont="1" applyBorder="1" applyAlignment="1" applyProtection="1">
      <alignment horizontal="center" vertical="center"/>
      <protection locked="0"/>
    </xf>
    <xf numFmtId="0" fontId="52" fillId="0" borderId="102" xfId="0" applyFont="1" applyBorder="1" applyAlignment="1" applyProtection="1">
      <alignment horizontal="center" vertical="center"/>
      <protection locked="0"/>
    </xf>
    <xf numFmtId="0" fontId="51" fillId="0" borderId="37" xfId="0" applyFont="1" applyBorder="1" applyAlignment="1" applyProtection="1">
      <alignment horizontal="center" vertical="center"/>
      <protection locked="0"/>
    </xf>
    <xf numFmtId="0" fontId="52" fillId="0" borderId="53" xfId="0" applyFont="1" applyBorder="1" applyAlignment="1" applyProtection="1">
      <alignment horizontal="center" vertical="center"/>
      <protection locked="0"/>
    </xf>
    <xf numFmtId="0" fontId="52" fillId="0" borderId="49" xfId="0" applyFont="1" applyBorder="1" applyAlignment="1" applyProtection="1">
      <alignment horizontal="center" vertical="center"/>
      <protection locked="0"/>
    </xf>
    <xf numFmtId="0" fontId="52" fillId="0" borderId="103" xfId="0" applyFont="1" applyBorder="1" applyAlignment="1" applyProtection="1">
      <alignment horizontal="center" vertical="center"/>
      <protection locked="0"/>
    </xf>
    <xf numFmtId="177" fontId="51" fillId="0" borderId="51" xfId="0" applyNumberFormat="1" applyFont="1" applyBorder="1" applyAlignment="1" applyProtection="1">
      <alignment horizontal="center" vertical="center"/>
      <protection locked="0"/>
    </xf>
    <xf numFmtId="177" fontId="51" fillId="0" borderId="12" xfId="0" applyNumberFormat="1" applyFont="1" applyBorder="1" applyAlignment="1" applyProtection="1">
      <alignment horizontal="center" vertical="center"/>
      <protection locked="0"/>
    </xf>
    <xf numFmtId="0" fontId="52" fillId="0" borderId="54" xfId="0" applyFont="1" applyBorder="1" applyAlignment="1" applyProtection="1">
      <alignment horizontal="center" vertical="center"/>
      <protection locked="0"/>
    </xf>
    <xf numFmtId="179" fontId="51" fillId="0" borderId="12" xfId="0" applyNumberFormat="1" applyFont="1" applyBorder="1" applyAlignment="1" applyProtection="1">
      <alignment horizontal="center" vertical="center"/>
      <protection locked="0"/>
    </xf>
    <xf numFmtId="0" fontId="52" fillId="0" borderId="105" xfId="0" applyFont="1" applyBorder="1" applyAlignment="1" applyProtection="1">
      <alignment horizontal="center" vertical="center"/>
      <protection locked="0"/>
    </xf>
    <xf numFmtId="176" fontId="51" fillId="0" borderId="106" xfId="0" applyNumberFormat="1" applyFont="1" applyBorder="1" applyAlignment="1" applyProtection="1">
      <alignment horizontal="center" vertical="center"/>
      <protection locked="0"/>
    </xf>
    <xf numFmtId="176" fontId="51" fillId="0" borderId="107" xfId="0" applyNumberFormat="1" applyFont="1" applyBorder="1" applyAlignment="1" applyProtection="1">
      <alignment horizontal="center" vertical="center"/>
      <protection locked="0"/>
    </xf>
    <xf numFmtId="0" fontId="52" fillId="0" borderId="55" xfId="0" applyFont="1" applyBorder="1" applyAlignment="1" applyProtection="1">
      <alignment horizontal="center" vertical="center"/>
      <protection locked="0"/>
    </xf>
    <xf numFmtId="176" fontId="51" fillId="0" borderId="27" xfId="0" applyNumberFormat="1" applyFont="1" applyBorder="1" applyAlignment="1" applyProtection="1">
      <alignment horizontal="center" vertical="center"/>
      <protection locked="0"/>
    </xf>
    <xf numFmtId="176" fontId="51" fillId="0" borderId="10" xfId="0" applyNumberFormat="1" applyFont="1" applyBorder="1" applyAlignment="1" applyProtection="1">
      <alignment horizontal="center" vertical="center"/>
      <protection locked="0"/>
    </xf>
    <xf numFmtId="0" fontId="52" fillId="0" borderId="109" xfId="0" applyFont="1" applyBorder="1" applyAlignment="1" applyProtection="1">
      <alignment horizontal="center" vertical="center"/>
      <protection locked="0"/>
    </xf>
    <xf numFmtId="176" fontId="51" fillId="0" borderId="110" xfId="0" applyNumberFormat="1" applyFont="1" applyBorder="1" applyAlignment="1" applyProtection="1">
      <alignment horizontal="center" vertical="center"/>
      <protection locked="0"/>
    </xf>
    <xf numFmtId="176" fontId="51" fillId="0" borderId="111" xfId="0" applyNumberFormat="1" applyFont="1" applyBorder="1" applyAlignment="1" applyProtection="1">
      <alignment horizontal="center" vertical="center"/>
      <protection locked="0"/>
    </xf>
    <xf numFmtId="0" fontId="52" fillId="0" borderId="56" xfId="0" applyFont="1" applyBorder="1" applyAlignment="1" applyProtection="1">
      <alignment horizontal="center" vertical="center"/>
      <protection locked="0"/>
    </xf>
    <xf numFmtId="176" fontId="51" fillId="0" borderId="52" xfId="0" applyNumberFormat="1" applyFont="1" applyBorder="1" applyAlignment="1" applyProtection="1">
      <alignment horizontal="center" vertical="center"/>
      <protection locked="0"/>
    </xf>
    <xf numFmtId="176" fontId="51" fillId="0" borderId="23" xfId="0" applyNumberFormat="1" applyFont="1" applyBorder="1" applyAlignment="1" applyProtection="1">
      <alignment horizontal="center" vertical="center"/>
      <protection locked="0"/>
    </xf>
    <xf numFmtId="0" fontId="52" fillId="0" borderId="73" xfId="0" applyFont="1" applyBorder="1" applyAlignment="1">
      <alignment horizontal="center" vertical="center"/>
    </xf>
    <xf numFmtId="0" fontId="52" fillId="0" borderId="69" xfId="0" applyFont="1" applyBorder="1" applyAlignment="1">
      <alignment horizontal="center" vertical="center"/>
    </xf>
    <xf numFmtId="0" fontId="52" fillId="0" borderId="67" xfId="0" applyFont="1" applyBorder="1" applyAlignment="1">
      <alignment horizontal="center" vertical="center"/>
    </xf>
    <xf numFmtId="0" fontId="52" fillId="0" borderId="68" xfId="0" applyFont="1" applyBorder="1" applyAlignment="1">
      <alignment horizontal="center" vertical="center"/>
    </xf>
    <xf numFmtId="0" fontId="52" fillId="0" borderId="74" xfId="0" applyFont="1" applyBorder="1" applyAlignment="1">
      <alignment horizontal="center" vertical="center"/>
    </xf>
    <xf numFmtId="179" fontId="51" fillId="0" borderId="70" xfId="0" applyNumberFormat="1" applyFont="1" applyBorder="1" applyAlignment="1">
      <alignment horizontal="center" vertical="center"/>
    </xf>
    <xf numFmtId="179" fontId="51" fillId="0" borderId="65" xfId="0" applyNumberFormat="1" applyFont="1" applyBorder="1" applyAlignment="1">
      <alignment horizontal="center" vertical="center"/>
    </xf>
    <xf numFmtId="0" fontId="52" fillId="0" borderId="75" xfId="0" applyFont="1" applyBorder="1" applyAlignment="1">
      <alignment horizontal="center" vertical="center"/>
    </xf>
    <xf numFmtId="177" fontId="51" fillId="0" borderId="71" xfId="0" applyNumberFormat="1" applyFont="1" applyBorder="1" applyAlignment="1">
      <alignment horizontal="center" vertical="center"/>
    </xf>
    <xf numFmtId="177" fontId="51" fillId="0" borderId="58" xfId="0" applyNumberFormat="1" applyFont="1" applyBorder="1" applyAlignment="1">
      <alignment horizontal="center" vertical="center"/>
    </xf>
    <xf numFmtId="176" fontId="51" fillId="0" borderId="71" xfId="0" applyNumberFormat="1" applyFont="1" applyBorder="1" applyAlignment="1">
      <alignment horizontal="center" vertical="center"/>
    </xf>
    <xf numFmtId="176" fontId="51" fillId="0" borderId="58" xfId="0" applyNumberFormat="1" applyFont="1" applyBorder="1" applyAlignment="1">
      <alignment horizontal="center" vertical="center"/>
    </xf>
    <xf numFmtId="0" fontId="52" fillId="0" borderId="76" xfId="0" applyFont="1" applyBorder="1" applyAlignment="1">
      <alignment horizontal="center" vertical="center"/>
    </xf>
    <xf numFmtId="176" fontId="51" fillId="0" borderId="72" xfId="0" applyNumberFormat="1" applyFont="1" applyBorder="1" applyAlignment="1">
      <alignment horizontal="center" vertical="center"/>
    </xf>
    <xf numFmtId="176" fontId="51" fillId="0" borderId="60" xfId="0" applyNumberFormat="1" applyFont="1" applyBorder="1" applyAlignment="1">
      <alignment horizontal="center" vertical="center"/>
    </xf>
    <xf numFmtId="0" fontId="52" fillId="0" borderId="53" xfId="0" applyFont="1" applyBorder="1" applyAlignment="1">
      <alignment horizontal="center" vertical="center"/>
    </xf>
    <xf numFmtId="0" fontId="52" fillId="0" borderId="50" xfId="0" applyFont="1" applyBorder="1" applyAlignment="1">
      <alignment horizontal="center" vertical="center"/>
    </xf>
    <xf numFmtId="0" fontId="52" fillId="0" borderId="48" xfId="0" applyFont="1" applyBorder="1" applyAlignment="1">
      <alignment horizontal="center" vertical="center"/>
    </xf>
    <xf numFmtId="0" fontId="52" fillId="0" borderId="49" xfId="0" applyFont="1" applyBorder="1" applyAlignment="1">
      <alignment horizontal="center" vertical="center"/>
    </xf>
    <xf numFmtId="0" fontId="52" fillId="0" borderId="54" xfId="0" applyFont="1" applyBorder="1" applyAlignment="1">
      <alignment horizontal="center" vertical="center"/>
    </xf>
    <xf numFmtId="177" fontId="51" fillId="0" borderId="51" xfId="0" applyNumberFormat="1" applyFont="1" applyBorder="1" applyAlignment="1">
      <alignment horizontal="center" vertical="center"/>
    </xf>
    <xf numFmtId="177" fontId="51" fillId="0" borderId="12" xfId="0" applyNumberFormat="1" applyFont="1" applyBorder="1" applyAlignment="1">
      <alignment horizontal="center" vertical="center"/>
    </xf>
    <xf numFmtId="179" fontId="51" fillId="0" borderId="12" xfId="0" applyNumberFormat="1" applyFont="1" applyBorder="1" applyAlignment="1">
      <alignment horizontal="center" vertical="center"/>
    </xf>
    <xf numFmtId="0" fontId="52" fillId="0" borderId="55" xfId="0" applyFont="1" applyBorder="1" applyAlignment="1">
      <alignment horizontal="center" vertical="center"/>
    </xf>
    <xf numFmtId="176" fontId="51" fillId="0" borderId="27" xfId="0" applyNumberFormat="1" applyFont="1" applyBorder="1" applyAlignment="1">
      <alignment horizontal="center" vertical="center"/>
    </xf>
    <xf numFmtId="176" fontId="51" fillId="0" borderId="10" xfId="0" applyNumberFormat="1" applyFont="1" applyBorder="1" applyAlignment="1">
      <alignment horizontal="center" vertical="center"/>
    </xf>
    <xf numFmtId="0" fontId="52" fillId="0" borderId="56" xfId="0" applyFont="1" applyBorder="1" applyAlignment="1">
      <alignment horizontal="center" vertical="center"/>
    </xf>
    <xf numFmtId="176" fontId="51" fillId="0" borderId="52" xfId="0" applyNumberFormat="1" applyFont="1" applyBorder="1" applyAlignment="1">
      <alignment horizontal="center" vertical="center"/>
    </xf>
    <xf numFmtId="176" fontId="51" fillId="0" borderId="23" xfId="0" applyNumberFormat="1" applyFont="1" applyBorder="1" applyAlignment="1">
      <alignment horizontal="center" vertical="center"/>
    </xf>
    <xf numFmtId="0" fontId="52" fillId="0" borderId="101" xfId="0" applyFont="1" applyBorder="1" applyAlignment="1">
      <alignment horizontal="center" vertical="center"/>
    </xf>
    <xf numFmtId="0" fontId="52" fillId="0" borderId="102" xfId="0" applyFont="1" applyBorder="1" applyAlignment="1">
      <alignment horizontal="center" vertical="center"/>
    </xf>
    <xf numFmtId="0" fontId="52" fillId="0" borderId="103" xfId="0" applyFont="1" applyBorder="1" applyAlignment="1">
      <alignment horizontal="center" vertical="center"/>
    </xf>
    <xf numFmtId="0" fontId="52" fillId="0" borderId="105" xfId="0" applyFont="1" applyBorder="1" applyAlignment="1">
      <alignment horizontal="center" vertical="center"/>
    </xf>
    <xf numFmtId="176" fontId="51" fillId="0" borderId="106" xfId="0" applyNumberFormat="1" applyFont="1" applyBorder="1" applyAlignment="1">
      <alignment horizontal="center" vertical="center"/>
    </xf>
    <xf numFmtId="176" fontId="51" fillId="0" borderId="107" xfId="0" applyNumberFormat="1" applyFont="1" applyBorder="1" applyAlignment="1">
      <alignment horizontal="center" vertical="center"/>
    </xf>
    <xf numFmtId="0" fontId="52" fillId="0" borderId="109" xfId="0" applyFont="1" applyBorder="1" applyAlignment="1">
      <alignment horizontal="center" vertical="center"/>
    </xf>
    <xf numFmtId="176" fontId="51" fillId="0" borderId="110" xfId="0" applyNumberFormat="1" applyFont="1" applyBorder="1" applyAlignment="1">
      <alignment horizontal="center" vertical="center"/>
    </xf>
    <xf numFmtId="176" fontId="51" fillId="0" borderId="111" xfId="0" applyNumberFormat="1" applyFont="1" applyBorder="1" applyAlignment="1">
      <alignment horizontal="center" vertical="center"/>
    </xf>
    <xf numFmtId="0" fontId="31" fillId="25" borderId="11" xfId="0" applyFont="1" applyFill="1" applyBorder="1" applyAlignment="1">
      <alignment horizontal="center" vertical="center"/>
    </xf>
    <xf numFmtId="0" fontId="31" fillId="25" borderId="10" xfId="0" applyFont="1" applyFill="1" applyBorder="1" applyAlignment="1">
      <alignment horizontal="center" vertical="center"/>
    </xf>
    <xf numFmtId="0" fontId="31" fillId="22" borderId="10" xfId="0" applyFont="1" applyFill="1" applyBorder="1" applyAlignment="1">
      <alignment horizontal="center" vertical="center"/>
    </xf>
    <xf numFmtId="0" fontId="31" fillId="25" borderId="17" xfId="0" applyFont="1" applyFill="1" applyBorder="1" applyAlignment="1">
      <alignment horizontal="center" vertical="center"/>
    </xf>
    <xf numFmtId="0" fontId="31" fillId="22" borderId="17" xfId="0" applyFont="1" applyFill="1" applyBorder="1" applyAlignment="1">
      <alignment horizontal="center" vertical="center"/>
    </xf>
    <xf numFmtId="0" fontId="31" fillId="22" borderId="13" xfId="0" applyFont="1" applyFill="1" applyBorder="1" applyAlignment="1">
      <alignment horizontal="center" vertical="center"/>
    </xf>
    <xf numFmtId="0" fontId="31" fillId="25" borderId="13" xfId="0" applyFont="1" applyFill="1" applyBorder="1" applyAlignment="1">
      <alignment horizontal="center" vertical="center"/>
    </xf>
    <xf numFmtId="0" fontId="31" fillId="19" borderId="10" xfId="0" applyFont="1" applyFill="1" applyBorder="1" applyAlignment="1">
      <alignment horizontal="center" vertical="center"/>
    </xf>
    <xf numFmtId="0" fontId="31" fillId="25" borderId="12" xfId="0" applyFont="1" applyFill="1" applyBorder="1" applyAlignment="1">
      <alignment horizontal="center" vertical="center"/>
    </xf>
    <xf numFmtId="0" fontId="31" fillId="22" borderId="11" xfId="0" applyFont="1" applyFill="1" applyBorder="1" applyAlignment="1">
      <alignment horizontal="center" vertical="center"/>
    </xf>
    <xf numFmtId="0" fontId="31" fillId="19" borderId="17" xfId="0" applyFont="1" applyFill="1" applyBorder="1" applyAlignment="1">
      <alignment horizontal="center" vertical="center"/>
    </xf>
    <xf numFmtId="0" fontId="31" fillId="19" borderId="11" xfId="0" applyFont="1" applyFill="1" applyBorder="1" applyAlignment="1">
      <alignment horizontal="center" vertical="center"/>
    </xf>
    <xf numFmtId="0" fontId="31" fillId="19" borderId="99" xfId="0" applyFont="1" applyFill="1" applyBorder="1" applyAlignment="1">
      <alignment horizontal="center" vertical="center"/>
    </xf>
    <xf numFmtId="0" fontId="31" fillId="25" borderId="23" xfId="0" applyFont="1" applyFill="1" applyBorder="1" applyAlignment="1">
      <alignment horizontal="center" vertical="center"/>
    </xf>
    <xf numFmtId="0" fontId="31" fillId="25" borderId="25" xfId="0" applyFont="1" applyFill="1" applyBorder="1" applyAlignment="1">
      <alignment horizontal="center" vertical="center"/>
    </xf>
    <xf numFmtId="0" fontId="31" fillId="25" borderId="99" xfId="0" applyFont="1" applyFill="1" applyBorder="1" applyAlignment="1">
      <alignment horizontal="center" vertical="center"/>
    </xf>
    <xf numFmtId="0" fontId="31" fillId="22" borderId="12" xfId="0" applyFont="1" applyFill="1" applyBorder="1" applyAlignment="1">
      <alignment horizontal="center" vertical="center"/>
    </xf>
    <xf numFmtId="0" fontId="31" fillId="22" borderId="107" xfId="0" applyFont="1" applyFill="1" applyBorder="1" applyAlignment="1">
      <alignment horizontal="center" vertical="center"/>
    </xf>
    <xf numFmtId="0" fontId="31" fillId="22" borderId="99" xfId="0" applyFont="1" applyFill="1" applyBorder="1" applyAlignment="1">
      <alignment horizontal="center" vertical="center"/>
    </xf>
    <xf numFmtId="0" fontId="31" fillId="19" borderId="13" xfId="0" applyFont="1" applyFill="1" applyBorder="1" applyAlignment="1">
      <alignment horizontal="center" vertical="center"/>
    </xf>
    <xf numFmtId="0" fontId="31" fillId="19" borderId="12" xfId="0" applyFont="1" applyFill="1" applyBorder="1" applyAlignment="1">
      <alignment horizontal="center" vertical="center"/>
    </xf>
    <xf numFmtId="0" fontId="31" fillId="19" borderId="107" xfId="0" applyFont="1" applyFill="1" applyBorder="1" applyAlignment="1">
      <alignment horizontal="center" vertical="center"/>
    </xf>
    <xf numFmtId="0" fontId="31" fillId="24" borderId="91" xfId="0" applyFont="1" applyFill="1" applyBorder="1" applyAlignment="1">
      <alignment horizontal="center" vertical="center"/>
    </xf>
    <xf numFmtId="0" fontId="31" fillId="24" borderId="40" xfId="0" applyFont="1" applyFill="1" applyBorder="1" applyAlignment="1">
      <alignment horizontal="center" vertical="center"/>
    </xf>
    <xf numFmtId="0" fontId="31" fillId="24" borderId="92" xfId="0" applyFont="1" applyFill="1" applyBorder="1" applyAlignment="1">
      <alignment horizontal="center" vertical="center"/>
    </xf>
    <xf numFmtId="0" fontId="31" fillId="24" borderId="94" xfId="0" applyFont="1" applyFill="1" applyBorder="1" applyAlignment="1">
      <alignment horizontal="center" vertical="center"/>
    </xf>
    <xf numFmtId="0" fontId="31" fillId="24" borderId="44" xfId="0" applyFont="1" applyFill="1" applyBorder="1" applyAlignment="1">
      <alignment horizontal="center" vertical="center"/>
    </xf>
    <xf numFmtId="0" fontId="31" fillId="24" borderId="100" xfId="0" applyFont="1" applyFill="1" applyBorder="1" applyAlignment="1">
      <alignment horizontal="center" vertical="center"/>
    </xf>
    <xf numFmtId="0" fontId="31" fillId="22" borderId="23" xfId="0" applyFont="1" applyFill="1" applyBorder="1" applyAlignment="1">
      <alignment horizontal="center" vertical="center"/>
    </xf>
    <xf numFmtId="0" fontId="31" fillId="19" borderId="23" xfId="0" applyFont="1" applyFill="1" applyBorder="1" applyAlignment="1">
      <alignment horizontal="center" vertical="center"/>
    </xf>
    <xf numFmtId="0" fontId="31" fillId="24" borderId="42" xfId="0" applyFont="1" applyFill="1" applyBorder="1" applyAlignment="1">
      <alignment horizontal="center" vertical="center"/>
    </xf>
    <xf numFmtId="0" fontId="27" fillId="26" borderId="88" xfId="0" applyFont="1" applyFill="1" applyBorder="1" applyAlignment="1">
      <alignment horizontal="center" vertical="center"/>
    </xf>
    <xf numFmtId="0" fontId="27" fillId="26" borderId="29" xfId="0" applyFont="1" applyFill="1" applyBorder="1" applyAlignment="1">
      <alignment horizontal="center" vertical="center"/>
    </xf>
    <xf numFmtId="0" fontId="27" fillId="26" borderId="90" xfId="0" applyFont="1" applyFill="1" applyBorder="1" applyAlignment="1">
      <alignment horizontal="center" vertical="center"/>
    </xf>
    <xf numFmtId="0" fontId="59" fillId="0" borderId="10" xfId="0" applyFont="1" applyBorder="1" applyAlignment="1">
      <alignment horizontal="center" vertical="center"/>
    </xf>
    <xf numFmtId="0" fontId="59" fillId="0" borderId="40" xfId="0" applyFont="1" applyBorder="1" applyAlignment="1">
      <alignment horizontal="center" vertical="center"/>
    </xf>
    <xf numFmtId="177" fontId="31" fillId="27" borderId="11" xfId="0" applyNumberFormat="1" applyFont="1" applyFill="1" applyBorder="1" applyAlignment="1" applyProtection="1">
      <alignment horizontal="center" vertical="center"/>
      <protection locked="0"/>
    </xf>
    <xf numFmtId="177" fontId="31" fillId="27" borderId="10" xfId="0" applyNumberFormat="1" applyFont="1" applyFill="1" applyBorder="1" applyAlignment="1" applyProtection="1">
      <alignment horizontal="center" vertical="center"/>
      <protection locked="0"/>
    </xf>
    <xf numFmtId="177" fontId="31" fillId="27" borderId="107" xfId="0" applyNumberFormat="1" applyFont="1" applyFill="1" applyBorder="1" applyAlignment="1" applyProtection="1">
      <alignment horizontal="center" vertical="center"/>
      <protection locked="0"/>
    </xf>
    <xf numFmtId="177" fontId="31" fillId="27" borderId="17" xfId="0" applyNumberFormat="1" applyFont="1" applyFill="1" applyBorder="1" applyAlignment="1" applyProtection="1">
      <alignment horizontal="center" vertical="center"/>
      <protection locked="0"/>
    </xf>
    <xf numFmtId="177" fontId="31" fillId="27" borderId="13" xfId="0" applyNumberFormat="1" applyFont="1" applyFill="1" applyBorder="1" applyAlignment="1" applyProtection="1">
      <alignment horizontal="center" vertical="center"/>
      <protection locked="0"/>
    </xf>
    <xf numFmtId="177" fontId="31" fillId="27" borderId="12" xfId="0" applyNumberFormat="1" applyFont="1" applyFill="1" applyBorder="1" applyAlignment="1" applyProtection="1">
      <alignment horizontal="center" vertical="center"/>
      <protection locked="0"/>
    </xf>
    <xf numFmtId="177" fontId="31" fillId="27" borderId="22" xfId="0" applyNumberFormat="1" applyFont="1" applyFill="1" applyBorder="1" applyAlignment="1" applyProtection="1">
      <alignment horizontal="center" vertical="center"/>
      <protection locked="0"/>
    </xf>
    <xf numFmtId="176" fontId="31" fillId="27" borderId="11" xfId="0" applyNumberFormat="1" applyFont="1" applyFill="1" applyBorder="1" applyAlignment="1" applyProtection="1">
      <alignment horizontal="center" vertical="center"/>
      <protection locked="0"/>
    </xf>
    <xf numFmtId="176" fontId="31" fillId="27" borderId="10" xfId="0" applyNumberFormat="1" applyFont="1" applyFill="1" applyBorder="1" applyAlignment="1" applyProtection="1">
      <alignment horizontal="center" vertical="center"/>
      <protection locked="0"/>
    </xf>
    <xf numFmtId="176" fontId="31" fillId="27" borderId="107" xfId="0" applyNumberFormat="1" applyFont="1" applyFill="1" applyBorder="1" applyAlignment="1" applyProtection="1">
      <alignment horizontal="center" vertical="center"/>
      <protection locked="0"/>
    </xf>
    <xf numFmtId="176" fontId="31" fillId="27" borderId="17" xfId="0" applyNumberFormat="1" applyFont="1" applyFill="1" applyBorder="1" applyAlignment="1" applyProtection="1">
      <alignment horizontal="center" vertical="center"/>
      <protection locked="0"/>
    </xf>
    <xf numFmtId="176" fontId="31" fillId="27" borderId="13" xfId="0" applyNumberFormat="1" applyFont="1" applyFill="1" applyBorder="1" applyAlignment="1" applyProtection="1">
      <alignment horizontal="center" vertical="center"/>
      <protection locked="0"/>
    </xf>
    <xf numFmtId="176" fontId="31" fillId="27" borderId="12" xfId="0" applyNumberFormat="1" applyFont="1" applyFill="1" applyBorder="1" applyAlignment="1" applyProtection="1">
      <alignment horizontal="center" vertical="center"/>
      <protection locked="0"/>
    </xf>
    <xf numFmtId="176" fontId="31" fillId="27" borderId="22" xfId="0" applyNumberFormat="1" applyFont="1" applyFill="1" applyBorder="1" applyAlignment="1" applyProtection="1">
      <alignment horizontal="center" vertical="center"/>
      <protection locked="0"/>
    </xf>
    <xf numFmtId="0" fontId="31" fillId="27" borderId="10" xfId="0" applyFont="1" applyFill="1" applyBorder="1" applyAlignment="1" applyProtection="1">
      <alignment horizontal="center" vertical="center"/>
      <protection locked="0"/>
    </xf>
    <xf numFmtId="176" fontId="50" fillId="27" borderId="17" xfId="0" applyNumberFormat="1" applyFont="1" applyFill="1" applyBorder="1" applyAlignment="1" applyProtection="1">
      <alignment horizontal="center" vertical="center"/>
      <protection locked="0"/>
    </xf>
    <xf numFmtId="176" fontId="32" fillId="27" borderId="107" xfId="0" applyNumberFormat="1" applyFont="1" applyFill="1" applyBorder="1" applyAlignment="1" applyProtection="1">
      <alignment horizontal="center" vertical="center"/>
      <protection locked="0"/>
    </xf>
    <xf numFmtId="176" fontId="55" fillId="27" borderId="10" xfId="0" applyNumberFormat="1" applyFont="1" applyFill="1" applyBorder="1" applyAlignment="1" applyProtection="1">
      <alignment horizontal="center" vertical="center"/>
      <protection locked="0"/>
    </xf>
    <xf numFmtId="0" fontId="31" fillId="27" borderId="10" xfId="0" applyFont="1" applyFill="1" applyBorder="1" applyAlignment="1">
      <alignment horizontal="center" vertical="center"/>
    </xf>
    <xf numFmtId="0" fontId="58" fillId="28" borderId="41" xfId="0" applyFont="1" applyFill="1" applyBorder="1" applyAlignment="1" applyProtection="1">
      <alignment horizontal="center" vertical="center"/>
      <protection locked="0"/>
    </xf>
    <xf numFmtId="0" fontId="29" fillId="0" borderId="122" xfId="0" applyFont="1" applyBorder="1" applyAlignment="1" applyProtection="1">
      <alignment horizontal="center" vertical="center"/>
      <protection locked="0"/>
    </xf>
    <xf numFmtId="49" fontId="31" fillId="24" borderId="107" xfId="0" applyNumberFormat="1" applyFont="1" applyFill="1" applyBorder="1" applyAlignment="1" applyProtection="1">
      <alignment horizontal="center" vertical="center"/>
      <protection locked="0"/>
    </xf>
    <xf numFmtId="0" fontId="31" fillId="25" borderId="107" xfId="0" applyFont="1" applyFill="1" applyBorder="1" applyAlignment="1">
      <alignment horizontal="center" vertical="center"/>
    </xf>
    <xf numFmtId="0" fontId="31" fillId="27" borderId="11" xfId="0" applyFont="1" applyFill="1" applyBorder="1" applyAlignment="1" applyProtection="1">
      <alignment horizontal="center" vertical="center"/>
      <protection locked="0"/>
    </xf>
    <xf numFmtId="0" fontId="31" fillId="27" borderId="17" xfId="0" applyFont="1" applyFill="1" applyBorder="1" applyAlignment="1" applyProtection="1">
      <alignment horizontal="center" vertical="center"/>
      <protection locked="0"/>
    </xf>
    <xf numFmtId="0" fontId="31" fillId="27" borderId="13" xfId="0" applyFont="1" applyFill="1" applyBorder="1" applyAlignment="1" applyProtection="1">
      <alignment horizontal="center" vertical="center"/>
      <protection locked="0"/>
    </xf>
    <xf numFmtId="0" fontId="31" fillId="27" borderId="25" xfId="0" applyFont="1" applyFill="1" applyBorder="1" applyAlignment="1" applyProtection="1">
      <alignment horizontal="center" vertical="center"/>
      <protection locked="0"/>
    </xf>
    <xf numFmtId="0" fontId="31" fillId="27" borderId="12" xfId="0" applyFont="1" applyFill="1" applyBorder="1" applyAlignment="1" applyProtection="1">
      <alignment horizontal="center" vertical="center"/>
      <protection locked="0"/>
    </xf>
    <xf numFmtId="0" fontId="31" fillId="27" borderId="107" xfId="0" applyFont="1" applyFill="1" applyBorder="1" applyAlignment="1" applyProtection="1">
      <alignment horizontal="center" vertical="center"/>
      <protection locked="0"/>
    </xf>
    <xf numFmtId="0" fontId="31" fillId="27" borderId="99" xfId="0" applyFont="1" applyFill="1" applyBorder="1" applyAlignment="1" applyProtection="1">
      <alignment horizontal="center" vertical="center"/>
      <protection locked="0"/>
    </xf>
    <xf numFmtId="0" fontId="31" fillId="27" borderId="11" xfId="0" applyFont="1" applyFill="1" applyBorder="1" applyAlignment="1">
      <alignment horizontal="center" vertical="center"/>
    </xf>
    <xf numFmtId="0" fontId="31" fillId="27" borderId="17" xfId="0" applyFont="1" applyFill="1" applyBorder="1" applyAlignment="1">
      <alignment horizontal="center" vertical="center"/>
    </xf>
    <xf numFmtId="0" fontId="31" fillId="27" borderId="13" xfId="0" applyFont="1" applyFill="1" applyBorder="1" applyAlignment="1">
      <alignment horizontal="center" vertical="center"/>
    </xf>
    <xf numFmtId="0" fontId="31" fillId="27" borderId="25" xfId="0" applyFont="1" applyFill="1" applyBorder="1" applyAlignment="1">
      <alignment horizontal="center" vertical="center"/>
    </xf>
    <xf numFmtId="0" fontId="31" fillId="27" borderId="12" xfId="0" applyFont="1" applyFill="1" applyBorder="1" applyAlignment="1">
      <alignment horizontal="center" vertical="center"/>
    </xf>
    <xf numFmtId="0" fontId="31" fillId="27" borderId="107" xfId="0" applyFont="1" applyFill="1" applyBorder="1" applyAlignment="1">
      <alignment horizontal="center" vertical="center"/>
    </xf>
    <xf numFmtId="0" fontId="31" fillId="27" borderId="23" xfId="0" applyFont="1" applyFill="1" applyBorder="1" applyAlignment="1" applyProtection="1">
      <alignment horizontal="center" vertical="center"/>
      <protection locked="0"/>
    </xf>
    <xf numFmtId="0" fontId="31" fillId="27" borderId="99" xfId="0" applyFont="1" applyFill="1" applyBorder="1" applyAlignment="1">
      <alignment horizontal="center" vertical="center"/>
    </xf>
    <xf numFmtId="0" fontId="22" fillId="27" borderId="11" xfId="0" applyFont="1" applyFill="1" applyBorder="1" applyAlignment="1" applyProtection="1">
      <alignment horizontal="center" vertical="center"/>
      <protection locked="0"/>
    </xf>
    <xf numFmtId="0" fontId="22" fillId="27" borderId="10" xfId="0" applyFont="1" applyFill="1" applyBorder="1" applyAlignment="1" applyProtection="1">
      <alignment horizontal="center" vertical="center"/>
      <protection locked="0"/>
    </xf>
    <xf numFmtId="0" fontId="22" fillId="27" borderId="17" xfId="0" applyFont="1" applyFill="1" applyBorder="1" applyAlignment="1" applyProtection="1">
      <alignment horizontal="center" vertical="center"/>
      <protection locked="0"/>
    </xf>
    <xf numFmtId="0" fontId="22" fillId="27" borderId="13" xfId="0" applyFont="1" applyFill="1" applyBorder="1" applyAlignment="1" applyProtection="1">
      <alignment horizontal="center" vertical="center"/>
      <protection locked="0"/>
    </xf>
    <xf numFmtId="0" fontId="22" fillId="27" borderId="25" xfId="0" applyFont="1" applyFill="1" applyBorder="1" applyAlignment="1" applyProtection="1">
      <alignment horizontal="center" vertical="center"/>
      <protection locked="0"/>
    </xf>
    <xf numFmtId="0" fontId="22" fillId="27" borderId="12" xfId="0" applyFont="1" applyFill="1" applyBorder="1" applyAlignment="1" applyProtection="1">
      <alignment horizontal="center" vertical="center"/>
      <protection locked="0"/>
    </xf>
    <xf numFmtId="0" fontId="46" fillId="27" borderId="10" xfId="0" applyFont="1" applyFill="1" applyBorder="1" applyAlignment="1" applyProtection="1">
      <alignment horizontal="center" vertical="center"/>
      <protection locked="0"/>
    </xf>
    <xf numFmtId="0" fontId="22" fillId="27" borderId="23" xfId="0" applyFont="1" applyFill="1" applyBorder="1" applyAlignment="1" applyProtection="1">
      <alignment horizontal="center" vertical="center"/>
      <protection locked="0"/>
    </xf>
    <xf numFmtId="0" fontId="31" fillId="27" borderId="21" xfId="0" applyFont="1" applyFill="1" applyBorder="1" applyAlignment="1" applyProtection="1">
      <alignment horizontal="center" vertical="center"/>
      <protection locked="0"/>
    </xf>
    <xf numFmtId="0" fontId="31" fillId="27" borderId="15" xfId="0" applyFont="1" applyFill="1" applyBorder="1" applyAlignment="1" applyProtection="1">
      <alignment horizontal="center" vertical="center"/>
      <protection locked="0"/>
    </xf>
    <xf numFmtId="0" fontId="31" fillId="27" borderId="26" xfId="0" applyFont="1" applyFill="1" applyBorder="1" applyAlignment="1" applyProtection="1">
      <alignment horizontal="center" vertical="center"/>
      <protection locked="0"/>
    </xf>
    <xf numFmtId="0" fontId="31" fillId="27" borderId="14" xfId="0" applyFont="1" applyFill="1" applyBorder="1" applyAlignment="1" applyProtection="1">
      <alignment horizontal="center" vertical="center"/>
      <protection locked="0"/>
    </xf>
    <xf numFmtId="0" fontId="31" fillId="27" borderId="86" xfId="0" applyFont="1" applyFill="1" applyBorder="1" applyAlignment="1" applyProtection="1">
      <alignment horizontal="center" vertical="center"/>
      <protection locked="0"/>
    </xf>
    <xf numFmtId="0" fontId="31" fillId="30" borderId="11" xfId="0" applyFont="1" applyFill="1" applyBorder="1" applyAlignment="1">
      <alignment horizontal="center" vertical="center"/>
    </xf>
    <xf numFmtId="0" fontId="31" fillId="30" borderId="10" xfId="0" applyFont="1" applyFill="1" applyBorder="1" applyAlignment="1">
      <alignment horizontal="center" vertical="center"/>
    </xf>
    <xf numFmtId="0" fontId="31" fillId="30" borderId="17" xfId="0" applyFont="1" applyFill="1" applyBorder="1" applyAlignment="1">
      <alignment horizontal="center" vertical="center"/>
    </xf>
    <xf numFmtId="0" fontId="31" fillId="30" borderId="13" xfId="0" applyFont="1" applyFill="1" applyBorder="1" applyAlignment="1">
      <alignment horizontal="center" vertical="center"/>
    </xf>
    <xf numFmtId="0" fontId="31" fillId="30" borderId="12" xfId="0" applyFont="1" applyFill="1" applyBorder="1" applyAlignment="1">
      <alignment horizontal="center" vertical="center"/>
    </xf>
    <xf numFmtId="0" fontId="31" fillId="30" borderId="107" xfId="0" applyFont="1" applyFill="1" applyBorder="1" applyAlignment="1">
      <alignment horizontal="center" vertical="center"/>
    </xf>
    <xf numFmtId="0" fontId="31" fillId="30" borderId="23" xfId="0" applyFont="1" applyFill="1" applyBorder="1" applyAlignment="1">
      <alignment horizontal="center" vertical="center"/>
    </xf>
    <xf numFmtId="0" fontId="31" fillId="30" borderId="11" xfId="0" applyFont="1" applyFill="1" applyBorder="1" applyAlignment="1" applyProtection="1">
      <alignment horizontal="center" vertical="center"/>
      <protection locked="0"/>
    </xf>
    <xf numFmtId="0" fontId="31" fillId="30" borderId="10" xfId="0" applyFont="1" applyFill="1" applyBorder="1" applyAlignment="1" applyProtection="1">
      <alignment horizontal="center" vertical="center"/>
      <protection locked="0"/>
    </xf>
    <xf numFmtId="0" fontId="31" fillId="30" borderId="107" xfId="0" applyFont="1" applyFill="1" applyBorder="1" applyAlignment="1" applyProtection="1">
      <alignment horizontal="center" vertical="center"/>
      <protection locked="0"/>
    </xf>
    <xf numFmtId="0" fontId="31" fillId="30" borderId="17" xfId="0" applyFont="1" applyFill="1" applyBorder="1" applyAlignment="1" applyProtection="1">
      <alignment horizontal="center" vertical="center"/>
      <protection locked="0"/>
    </xf>
    <xf numFmtId="0" fontId="31" fillId="30" borderId="13" xfId="0" applyFont="1" applyFill="1" applyBorder="1" applyAlignment="1" applyProtection="1">
      <alignment horizontal="center" vertical="center"/>
      <protection locked="0"/>
    </xf>
    <xf numFmtId="0" fontId="31" fillId="30" borderId="12" xfId="0" applyFont="1" applyFill="1" applyBorder="1" applyAlignment="1" applyProtection="1">
      <alignment horizontal="center" vertical="center"/>
      <protection locked="0"/>
    </xf>
    <xf numFmtId="0" fontId="31" fillId="30" borderId="99" xfId="0" applyFont="1" applyFill="1" applyBorder="1" applyAlignment="1" applyProtection="1">
      <alignment horizontal="center" vertical="center"/>
      <protection locked="0"/>
    </xf>
    <xf numFmtId="176" fontId="23" fillId="29" borderId="58" xfId="0" applyNumberFormat="1" applyFont="1" applyFill="1" applyBorder="1" applyAlignment="1">
      <alignment horizontal="center" vertical="center"/>
    </xf>
    <xf numFmtId="177" fontId="65" fillId="29" borderId="59" xfId="0" applyNumberFormat="1" applyFont="1" applyFill="1" applyBorder="1" applyAlignment="1">
      <alignment horizontal="center" vertical="center"/>
    </xf>
    <xf numFmtId="178" fontId="23" fillId="29" borderId="58" xfId="0" applyNumberFormat="1" applyFont="1" applyFill="1" applyBorder="1" applyAlignment="1">
      <alignment horizontal="center" vertical="center"/>
    </xf>
    <xf numFmtId="176" fontId="65" fillId="29" borderId="59" xfId="0" applyNumberFormat="1" applyFont="1" applyFill="1" applyBorder="1" applyAlignment="1">
      <alignment horizontal="center" vertical="center"/>
    </xf>
    <xf numFmtId="178" fontId="23" fillId="29" borderId="60" xfId="0" applyNumberFormat="1" applyFont="1" applyFill="1" applyBorder="1" applyAlignment="1">
      <alignment horizontal="center" vertical="center"/>
    </xf>
    <xf numFmtId="176" fontId="65" fillId="29" borderId="61" xfId="0" applyNumberFormat="1" applyFont="1" applyFill="1" applyBorder="1" applyAlignment="1">
      <alignment horizontal="center" vertical="center"/>
    </xf>
    <xf numFmtId="179" fontId="51" fillId="29" borderId="66" xfId="0" applyNumberFormat="1" applyFont="1" applyFill="1" applyBorder="1" applyAlignment="1">
      <alignment horizontal="center" vertical="center"/>
    </xf>
    <xf numFmtId="177" fontId="23" fillId="29" borderId="104" xfId="0" applyNumberFormat="1" applyFont="1" applyFill="1" applyBorder="1" applyAlignment="1">
      <alignment horizontal="center" vertical="center"/>
    </xf>
    <xf numFmtId="176" fontId="23" fillId="29" borderId="108" xfId="0" applyNumberFormat="1" applyFont="1" applyFill="1" applyBorder="1" applyAlignment="1">
      <alignment horizontal="center" vertical="center"/>
    </xf>
    <xf numFmtId="176" fontId="23" fillId="29" borderId="112" xfId="0" applyNumberFormat="1" applyFont="1" applyFill="1" applyBorder="1" applyAlignment="1">
      <alignment horizontal="center" vertical="center"/>
    </xf>
    <xf numFmtId="179" fontId="51" fillId="29" borderId="10" xfId="0" applyNumberFormat="1" applyFont="1" applyFill="1" applyBorder="1" applyAlignment="1">
      <alignment horizontal="center" vertical="center"/>
    </xf>
    <xf numFmtId="176" fontId="23" fillId="29" borderId="40" xfId="0" applyNumberFormat="1" applyFont="1" applyFill="1" applyBorder="1" applyAlignment="1">
      <alignment horizontal="center" vertical="center"/>
    </xf>
    <xf numFmtId="179" fontId="51" fillId="29" borderId="23" xfId="0" applyNumberFormat="1" applyFont="1" applyFill="1" applyBorder="1" applyAlignment="1">
      <alignment horizontal="center" vertical="center"/>
    </xf>
    <xf numFmtId="176" fontId="23" fillId="29" borderId="42" xfId="0" applyNumberFormat="1" applyFont="1" applyFill="1" applyBorder="1" applyAlignment="1">
      <alignment horizontal="center" vertical="center"/>
    </xf>
    <xf numFmtId="177" fontId="23" fillId="29" borderId="44" xfId="0" applyNumberFormat="1" applyFont="1" applyFill="1" applyBorder="1" applyAlignment="1">
      <alignment horizontal="center" vertical="center"/>
    </xf>
    <xf numFmtId="176" fontId="23" fillId="29" borderId="44" xfId="0" applyNumberFormat="1" applyFont="1" applyFill="1" applyBorder="1" applyAlignment="1">
      <alignment horizontal="center" vertical="center"/>
    </xf>
    <xf numFmtId="176" fontId="23" fillId="29" borderId="116" xfId="0" applyNumberFormat="1" applyFont="1" applyFill="1" applyBorder="1" applyAlignment="1">
      <alignment horizontal="center" vertical="center"/>
    </xf>
    <xf numFmtId="0" fontId="31" fillId="23" borderId="11" xfId="0" applyFont="1" applyFill="1" applyBorder="1" applyAlignment="1">
      <alignment horizontal="center" vertical="center"/>
    </xf>
    <xf numFmtId="0" fontId="31" fillId="21" borderId="11" xfId="0" applyFont="1" applyFill="1" applyBorder="1" applyAlignment="1">
      <alignment horizontal="center" vertical="center"/>
    </xf>
    <xf numFmtId="0" fontId="31" fillId="23" borderId="10" xfId="0" applyFont="1" applyFill="1" applyBorder="1" applyAlignment="1">
      <alignment horizontal="center" vertical="center"/>
    </xf>
    <xf numFmtId="0" fontId="31" fillId="21" borderId="10" xfId="0" applyFont="1" applyFill="1" applyBorder="1" applyAlignment="1">
      <alignment horizontal="center" vertical="center"/>
    </xf>
    <xf numFmtId="0" fontId="31" fillId="23" borderId="107" xfId="0" applyFont="1" applyFill="1" applyBorder="1" applyAlignment="1">
      <alignment horizontal="center" vertical="center"/>
    </xf>
    <xf numFmtId="0" fontId="31" fillId="23" borderId="17" xfId="0" applyFont="1" applyFill="1" applyBorder="1" applyAlignment="1">
      <alignment horizontal="center" vertical="center"/>
    </xf>
    <xf numFmtId="0" fontId="31" fillId="21" borderId="17" xfId="0" applyFont="1" applyFill="1" applyBorder="1" applyAlignment="1">
      <alignment horizontal="center" vertical="center"/>
    </xf>
    <xf numFmtId="0" fontId="31" fillId="23" borderId="13" xfId="0" applyFont="1" applyFill="1" applyBorder="1" applyAlignment="1">
      <alignment horizontal="center" vertical="center"/>
    </xf>
    <xf numFmtId="0" fontId="31" fillId="21" borderId="13" xfId="0" applyFont="1" applyFill="1" applyBorder="1" applyAlignment="1">
      <alignment horizontal="center" vertical="center"/>
    </xf>
    <xf numFmtId="0" fontId="31" fillId="23" borderId="25" xfId="0" applyFont="1" applyFill="1" applyBorder="1" applyAlignment="1">
      <alignment horizontal="center" vertical="center"/>
    </xf>
    <xf numFmtId="0" fontId="31" fillId="21" borderId="25" xfId="0" applyFont="1" applyFill="1" applyBorder="1" applyAlignment="1">
      <alignment horizontal="center" vertical="center"/>
    </xf>
    <xf numFmtId="0" fontId="31" fillId="23" borderId="12" xfId="0" applyFont="1" applyFill="1" applyBorder="1" applyAlignment="1">
      <alignment horizontal="center" vertical="center"/>
    </xf>
    <xf numFmtId="0" fontId="31" fillId="21" borderId="12" xfId="0" applyFont="1" applyFill="1" applyBorder="1" applyAlignment="1">
      <alignment horizontal="center" vertical="center"/>
    </xf>
    <xf numFmtId="0" fontId="31" fillId="21" borderId="107" xfId="0" applyFont="1" applyFill="1" applyBorder="1" applyAlignment="1">
      <alignment horizontal="center" vertical="center"/>
    </xf>
    <xf numFmtId="0" fontId="31" fillId="23" borderId="99" xfId="0" applyFont="1" applyFill="1" applyBorder="1" applyAlignment="1">
      <alignment horizontal="center" vertical="center"/>
    </xf>
    <xf numFmtId="0" fontId="31" fillId="21" borderId="99" xfId="0" applyFont="1" applyFill="1" applyBorder="1" applyAlignment="1">
      <alignment horizontal="center" vertical="center"/>
    </xf>
    <xf numFmtId="0" fontId="31" fillId="30" borderId="99" xfId="0" applyFont="1" applyFill="1" applyBorder="1" applyAlignment="1">
      <alignment horizontal="center" vertical="center"/>
    </xf>
    <xf numFmtId="0" fontId="73" fillId="0" borderId="0" xfId="0" applyFont="1" applyAlignment="1">
      <alignment horizontal="center" vertical="center"/>
    </xf>
    <xf numFmtId="0" fontId="54" fillId="0" borderId="114" xfId="0" applyFont="1" applyBorder="1" applyAlignment="1">
      <alignment horizontal="center" vertical="center"/>
    </xf>
    <xf numFmtId="0" fontId="54" fillId="0" borderId="115" xfId="0" applyFont="1" applyBorder="1" applyAlignment="1">
      <alignment horizontal="center" vertical="center"/>
    </xf>
    <xf numFmtId="176" fontId="50" fillId="27" borderId="107" xfId="0" applyNumberFormat="1" applyFont="1" applyFill="1" applyBorder="1" applyAlignment="1" applyProtection="1">
      <alignment horizontal="center" vertical="center"/>
      <protection locked="0"/>
    </xf>
    <xf numFmtId="0" fontId="74" fillId="0" borderId="0" xfId="0" applyFont="1">
      <alignment vertical="center"/>
    </xf>
    <xf numFmtId="0" fontId="74" fillId="31" borderId="0" xfId="0" applyFont="1" applyFill="1">
      <alignment vertical="center"/>
    </xf>
    <xf numFmtId="49" fontId="74" fillId="0" borderId="0" xfId="0" applyNumberFormat="1" applyFont="1">
      <alignment vertical="center"/>
    </xf>
    <xf numFmtId="0" fontId="74" fillId="31" borderId="0" xfId="0" applyFont="1" applyFill="1" applyProtection="1">
      <alignment vertical="center"/>
      <protection locked="0"/>
    </xf>
    <xf numFmtId="0" fontId="0" fillId="18" borderId="0" xfId="0" applyFill="1" applyAlignment="1" applyProtection="1">
      <alignment horizontal="left" vertical="center"/>
      <protection locked="0"/>
    </xf>
    <xf numFmtId="49" fontId="31" fillId="24" borderId="22" xfId="0" applyNumberFormat="1" applyFont="1" applyFill="1" applyBorder="1" applyAlignment="1" applyProtection="1">
      <alignment horizontal="center" vertical="center"/>
      <protection locked="0"/>
    </xf>
    <xf numFmtId="0" fontId="31" fillId="27" borderId="22" xfId="0" applyFont="1" applyFill="1" applyBorder="1" applyAlignment="1" applyProtection="1">
      <alignment horizontal="center" vertical="center"/>
      <protection locked="0"/>
    </xf>
    <xf numFmtId="0" fontId="31" fillId="27" borderId="22" xfId="0" applyFont="1" applyFill="1" applyBorder="1" applyAlignment="1">
      <alignment horizontal="center" vertical="center"/>
    </xf>
    <xf numFmtId="0" fontId="31" fillId="23" borderId="22" xfId="0" applyFont="1" applyFill="1" applyBorder="1" applyAlignment="1" applyProtection="1">
      <alignment horizontal="center" vertical="center"/>
      <protection locked="0"/>
    </xf>
    <xf numFmtId="0" fontId="31" fillId="23" borderId="22" xfId="0" applyFont="1" applyFill="1" applyBorder="1" applyAlignment="1">
      <alignment horizontal="center" vertical="center"/>
    </xf>
    <xf numFmtId="0" fontId="31" fillId="21" borderId="22" xfId="0" applyFont="1" applyFill="1" applyBorder="1" applyAlignment="1">
      <alignment horizontal="center" vertical="center"/>
    </xf>
    <xf numFmtId="0" fontId="31" fillId="30" borderId="22" xfId="0" applyFont="1" applyFill="1" applyBorder="1" applyAlignment="1" applyProtection="1">
      <alignment horizontal="center" vertical="center"/>
      <protection locked="0"/>
    </xf>
    <xf numFmtId="0" fontId="31" fillId="30" borderId="22" xfId="0" applyFont="1" applyFill="1" applyBorder="1" applyAlignment="1">
      <alignment horizontal="center" vertical="center"/>
    </xf>
    <xf numFmtId="0" fontId="31" fillId="22" borderId="22" xfId="0" applyFont="1" applyFill="1" applyBorder="1" applyAlignment="1">
      <alignment horizontal="center" vertical="center"/>
    </xf>
    <xf numFmtId="0" fontId="31" fillId="19" borderId="22" xfId="0" applyFont="1" applyFill="1" applyBorder="1" applyAlignment="1">
      <alignment horizontal="center" vertical="center"/>
    </xf>
    <xf numFmtId="0" fontId="31" fillId="18" borderId="0" xfId="0" applyFont="1" applyFill="1" applyAlignment="1" applyProtection="1">
      <alignment horizontal="center" vertical="center"/>
      <protection locked="0"/>
    </xf>
    <xf numFmtId="49" fontId="31" fillId="24" borderId="0" xfId="0" applyNumberFormat="1" applyFont="1" applyFill="1" applyAlignment="1" applyProtection="1">
      <alignment horizontal="center" vertical="center"/>
      <protection locked="0"/>
    </xf>
    <xf numFmtId="0" fontId="31" fillId="25" borderId="0" xfId="0" applyFont="1" applyFill="1" applyAlignment="1" applyProtection="1">
      <alignment horizontal="center" vertical="center"/>
      <protection locked="0"/>
    </xf>
    <xf numFmtId="177" fontId="31" fillId="27" borderId="0" xfId="0" applyNumberFormat="1" applyFont="1" applyFill="1" applyAlignment="1" applyProtection="1">
      <alignment horizontal="center" vertical="center"/>
      <protection locked="0"/>
    </xf>
    <xf numFmtId="176" fontId="31" fillId="27" borderId="0" xfId="0" applyNumberFormat="1" applyFont="1" applyFill="1" applyAlignment="1" applyProtection="1">
      <alignment horizontal="center" vertical="center"/>
      <protection locked="0"/>
    </xf>
    <xf numFmtId="0" fontId="31" fillId="30" borderId="0" xfId="0" applyFont="1" applyFill="1" applyAlignment="1" applyProtection="1">
      <alignment horizontal="center" vertical="center"/>
      <protection locked="0"/>
    </xf>
    <xf numFmtId="0" fontId="27" fillId="26" borderId="87" xfId="0" applyFont="1" applyFill="1" applyBorder="1" applyAlignment="1">
      <alignment vertical="center" wrapText="1"/>
    </xf>
    <xf numFmtId="0" fontId="27" fillId="26" borderId="53" xfId="0" applyFont="1" applyFill="1" applyBorder="1" applyAlignment="1">
      <alignment vertical="center" wrapText="1"/>
    </xf>
    <xf numFmtId="0" fontId="34" fillId="26" borderId="90" xfId="0" applyFont="1" applyFill="1" applyBorder="1">
      <alignment vertical="center"/>
    </xf>
    <xf numFmtId="0" fontId="0" fillId="32" borderId="0" xfId="0" applyFill="1" applyProtection="1">
      <alignment vertical="center"/>
      <protection locked="0"/>
    </xf>
    <xf numFmtId="49" fontId="0" fillId="18" borderId="0" xfId="0" applyNumberFormat="1" applyFill="1" applyAlignment="1" applyProtection="1">
      <alignment horizontal="center" vertical="center"/>
      <protection locked="0"/>
    </xf>
    <xf numFmtId="49" fontId="74" fillId="31" borderId="0" xfId="0" applyNumberFormat="1" applyFont="1" applyFill="1">
      <alignment vertical="center"/>
    </xf>
    <xf numFmtId="49" fontId="31" fillId="24" borderId="25" xfId="0" applyNumberFormat="1" applyFont="1" applyFill="1" applyBorder="1" applyAlignment="1" applyProtection="1">
      <alignment horizontal="center" vertical="center"/>
      <protection locked="0"/>
    </xf>
    <xf numFmtId="179" fontId="0" fillId="32" borderId="0" xfId="0" applyNumberFormat="1" applyFill="1">
      <alignment vertical="center"/>
    </xf>
    <xf numFmtId="179" fontId="1" fillId="32" borderId="0" xfId="0" applyNumberFormat="1" applyFont="1" applyFill="1">
      <alignment vertical="center"/>
    </xf>
    <xf numFmtId="0" fontId="0" fillId="33" borderId="0" xfId="0" applyFill="1">
      <alignment vertical="center"/>
    </xf>
    <xf numFmtId="179" fontId="0" fillId="31" borderId="0" xfId="0" applyNumberFormat="1" applyFill="1">
      <alignment vertical="center"/>
    </xf>
    <xf numFmtId="179" fontId="1" fillId="31" borderId="0" xfId="0" applyNumberFormat="1" applyFont="1" applyFill="1">
      <alignment vertical="center"/>
    </xf>
    <xf numFmtId="0" fontId="1" fillId="0" borderId="30" xfId="0" applyFont="1" applyBorder="1" applyProtection="1">
      <alignment vertical="center"/>
      <protection locked="0"/>
    </xf>
    <xf numFmtId="49" fontId="80" fillId="0" borderId="0" xfId="43" applyNumberFormat="1" applyFont="1" applyAlignment="1">
      <alignment horizontal="center" vertical="center"/>
    </xf>
    <xf numFmtId="179" fontId="80" fillId="0" borderId="0" xfId="43" applyNumberFormat="1" applyFont="1" applyAlignment="1">
      <alignment horizontal="center" vertical="center"/>
    </xf>
    <xf numFmtId="0" fontId="80" fillId="0" borderId="0" xfId="43" applyFont="1" applyAlignment="1">
      <alignment horizontal="center" vertical="center"/>
    </xf>
    <xf numFmtId="49" fontId="77" fillId="0" borderId="16" xfId="0" applyNumberFormat="1" applyFont="1" applyBorder="1" applyAlignment="1" applyProtection="1">
      <alignment horizontal="center" vertical="center"/>
      <protection locked="0"/>
    </xf>
    <xf numFmtId="49" fontId="82" fillId="0" borderId="0" xfId="0" applyNumberFormat="1" applyFont="1" applyAlignment="1">
      <alignment horizontal="center" vertical="center"/>
    </xf>
    <xf numFmtId="49" fontId="0" fillId="0" borderId="0" xfId="0" applyNumberFormat="1">
      <alignment vertical="center"/>
    </xf>
    <xf numFmtId="49" fontId="31" fillId="0" borderId="0" xfId="0" applyNumberFormat="1" applyFont="1" applyAlignment="1" applyProtection="1">
      <alignment horizontal="center" vertical="center"/>
      <protection locked="0"/>
    </xf>
    <xf numFmtId="49" fontId="31" fillId="31" borderId="0" xfId="0" applyNumberFormat="1" applyFont="1" applyFill="1" applyAlignment="1" applyProtection="1">
      <alignment horizontal="center" vertical="center"/>
      <protection locked="0"/>
    </xf>
    <xf numFmtId="49" fontId="31" fillId="18" borderId="0" xfId="0" applyNumberFormat="1" applyFont="1" applyFill="1" applyAlignment="1" applyProtection="1">
      <alignment horizontal="center" vertical="center"/>
      <protection locked="0"/>
    </xf>
    <xf numFmtId="0" fontId="70" fillId="27" borderId="17" xfId="0" applyFont="1" applyFill="1" applyBorder="1" applyAlignment="1">
      <alignment horizontal="center" vertical="center"/>
    </xf>
    <xf numFmtId="0" fontId="70" fillId="27" borderId="13" xfId="0" applyFont="1" applyFill="1" applyBorder="1" applyAlignment="1">
      <alignment horizontal="center" vertical="center"/>
    </xf>
    <xf numFmtId="0" fontId="70" fillId="27" borderId="22" xfId="0" applyFont="1" applyFill="1" applyBorder="1" applyAlignment="1">
      <alignment horizontal="center" vertical="center"/>
    </xf>
    <xf numFmtId="0" fontId="31" fillId="32" borderId="0" xfId="0" applyFont="1" applyFill="1" applyAlignment="1" applyProtection="1">
      <alignment horizontal="center" vertical="center"/>
      <protection locked="0"/>
    </xf>
    <xf numFmtId="49" fontId="29" fillId="0" borderId="18" xfId="0" applyNumberFormat="1" applyFont="1" applyBorder="1" applyAlignment="1" applyProtection="1">
      <alignment horizontal="center" vertical="center"/>
      <protection locked="0"/>
    </xf>
    <xf numFmtId="0" fontId="50" fillId="34" borderId="107" xfId="0" applyFont="1" applyFill="1" applyBorder="1" applyAlignment="1">
      <alignment horizontal="center" vertical="center"/>
    </xf>
    <xf numFmtId="0" fontId="1" fillId="0" borderId="0" xfId="0" applyFont="1">
      <alignment vertical="center"/>
    </xf>
    <xf numFmtId="0" fontId="0" fillId="34" borderId="0" xfId="0" applyFill="1">
      <alignment vertical="center"/>
    </xf>
    <xf numFmtId="0" fontId="74" fillId="34" borderId="0" xfId="0" applyFont="1" applyFill="1">
      <alignment vertical="center"/>
    </xf>
    <xf numFmtId="0" fontId="31" fillId="25" borderId="22" xfId="0" applyFont="1" applyFill="1" applyBorder="1" applyAlignment="1">
      <alignment horizontal="center" vertical="center"/>
    </xf>
    <xf numFmtId="0" fontId="31" fillId="0" borderId="0" xfId="0" applyFont="1" applyAlignment="1" applyProtection="1">
      <alignment horizontal="center" vertical="center"/>
      <protection locked="0"/>
    </xf>
    <xf numFmtId="0" fontId="31" fillId="31" borderId="0" xfId="0" applyFont="1" applyFill="1" applyProtection="1">
      <alignment vertical="center"/>
      <protection locked="0"/>
    </xf>
    <xf numFmtId="0" fontId="31" fillId="18" borderId="0" xfId="0" applyFont="1" applyFill="1" applyAlignment="1" applyProtection="1">
      <alignment horizontal="left" vertical="center"/>
      <protection locked="0"/>
    </xf>
    <xf numFmtId="177" fontId="31" fillId="18" borderId="0" xfId="0" applyNumberFormat="1" applyFont="1" applyFill="1" applyAlignment="1" applyProtection="1">
      <alignment horizontal="center" vertical="center"/>
      <protection locked="0"/>
    </xf>
    <xf numFmtId="176" fontId="31" fillId="18" borderId="0" xfId="0" applyNumberFormat="1" applyFont="1" applyFill="1" applyAlignment="1" applyProtection="1">
      <alignment horizontal="center" vertical="center"/>
      <protection locked="0"/>
    </xf>
    <xf numFmtId="0" fontId="85" fillId="0" borderId="0" xfId="0" applyFont="1" applyAlignment="1">
      <alignment horizontal="center" vertical="center"/>
    </xf>
    <xf numFmtId="176" fontId="31" fillId="0" borderId="0" xfId="0" applyNumberFormat="1" applyFont="1" applyAlignment="1" applyProtection="1">
      <alignment horizontal="center" vertical="center"/>
      <protection locked="0"/>
    </xf>
    <xf numFmtId="177" fontId="31" fillId="0" borderId="0" xfId="0" applyNumberFormat="1" applyFont="1" applyAlignment="1" applyProtection="1">
      <alignment horizontal="center" vertical="center"/>
      <protection locked="0"/>
    </xf>
    <xf numFmtId="0" fontId="86" fillId="26" borderId="89" xfId="0" applyFont="1" applyFill="1" applyBorder="1">
      <alignment vertical="center"/>
    </xf>
    <xf numFmtId="0" fontId="51" fillId="18" borderId="0" xfId="0" applyFont="1" applyFill="1" applyAlignment="1" applyProtection="1">
      <alignment horizontal="center" vertical="center"/>
      <protection locked="0"/>
    </xf>
    <xf numFmtId="0" fontId="51" fillId="0" borderId="0" xfId="0" applyFont="1" applyAlignment="1" applyProtection="1">
      <alignment horizontal="center" vertical="center"/>
      <protection locked="0"/>
    </xf>
    <xf numFmtId="0" fontId="83" fillId="35" borderId="0" xfId="0" applyFont="1" applyFill="1" applyAlignment="1" applyProtection="1">
      <alignment horizontal="center" vertical="center"/>
      <protection locked="0"/>
    </xf>
    <xf numFmtId="49" fontId="83" fillId="35" borderId="0" xfId="0" applyNumberFormat="1" applyFont="1" applyFill="1" applyAlignment="1" applyProtection="1">
      <alignment horizontal="center" vertical="center"/>
      <protection locked="0"/>
    </xf>
    <xf numFmtId="0" fontId="83" fillId="35" borderId="88" xfId="0" applyFont="1" applyFill="1" applyBorder="1" applyAlignment="1">
      <alignment horizontal="center" vertical="center"/>
    </xf>
    <xf numFmtId="0" fontId="83" fillId="35" borderId="87" xfId="0" applyFont="1" applyFill="1" applyBorder="1" applyAlignment="1">
      <alignment vertical="center" wrapText="1"/>
    </xf>
    <xf numFmtId="0" fontId="83" fillId="35" borderId="0" xfId="0" applyFont="1" applyFill="1" applyAlignment="1">
      <alignment vertical="center" wrapText="1"/>
    </xf>
    <xf numFmtId="0" fontId="87" fillId="35" borderId="0" xfId="0" applyFont="1" applyFill="1" applyAlignment="1">
      <alignment horizontal="center" vertical="center"/>
    </xf>
    <xf numFmtId="177" fontId="83" fillId="35" borderId="0" xfId="0" applyNumberFormat="1" applyFont="1" applyFill="1" applyAlignment="1" applyProtection="1">
      <alignment horizontal="center" vertical="center"/>
      <protection locked="0"/>
    </xf>
    <xf numFmtId="176" fontId="83" fillId="35" borderId="0" xfId="0" applyNumberFormat="1" applyFont="1" applyFill="1" applyAlignment="1" applyProtection="1">
      <alignment horizontal="center" vertical="center"/>
      <protection locked="0"/>
    </xf>
    <xf numFmtId="0" fontId="83" fillId="35" borderId="29" xfId="0" applyFont="1" applyFill="1" applyBorder="1" applyAlignment="1">
      <alignment horizontal="center" vertical="center"/>
    </xf>
    <xf numFmtId="0" fontId="77" fillId="32" borderId="0" xfId="0" applyFont="1" applyFill="1" applyAlignment="1" applyProtection="1">
      <alignment horizontal="center" vertical="center"/>
      <protection locked="0"/>
    </xf>
    <xf numFmtId="0" fontId="75" fillId="27" borderId="107" xfId="0" applyFont="1" applyFill="1" applyBorder="1" applyAlignment="1" applyProtection="1">
      <alignment horizontal="center" vertical="center"/>
      <protection locked="0"/>
    </xf>
    <xf numFmtId="0" fontId="75" fillId="27" borderId="23" xfId="0" applyFont="1" applyFill="1" applyBorder="1" applyAlignment="1" applyProtection="1">
      <alignment horizontal="center" vertical="center"/>
      <protection locked="0"/>
    </xf>
    <xf numFmtId="0" fontId="85" fillId="36" borderId="0" xfId="0" applyFont="1" applyFill="1" applyAlignment="1">
      <alignment horizontal="center" vertical="center"/>
    </xf>
    <xf numFmtId="0" fontId="91" fillId="36" borderId="0" xfId="0" applyFont="1" applyFill="1" applyAlignment="1">
      <alignment horizontal="center" vertical="center"/>
    </xf>
    <xf numFmtId="0" fontId="89" fillId="36" borderId="0" xfId="0" applyFont="1" applyFill="1" applyAlignment="1">
      <alignment horizontal="center" vertical="center"/>
    </xf>
    <xf numFmtId="0" fontId="84" fillId="36" borderId="0" xfId="0" applyFont="1" applyFill="1" applyAlignment="1">
      <alignment horizontal="center" vertical="center"/>
    </xf>
    <xf numFmtId="0" fontId="90" fillId="36" borderId="0" xfId="0" applyFont="1" applyFill="1" applyAlignment="1">
      <alignment horizontal="center" vertical="center"/>
    </xf>
    <xf numFmtId="0" fontId="75" fillId="27" borderId="10" xfId="0" applyFont="1" applyFill="1" applyBorder="1" applyAlignment="1" applyProtection="1">
      <alignment horizontal="center" vertical="center"/>
      <protection locked="0"/>
    </xf>
    <xf numFmtId="0" fontId="89" fillId="0" borderId="0" xfId="0" applyFont="1" applyAlignment="1">
      <alignment horizontal="center" vertical="center"/>
    </xf>
    <xf numFmtId="0" fontId="22" fillId="27" borderId="107" xfId="0" applyFont="1" applyFill="1" applyBorder="1" applyAlignment="1" applyProtection="1">
      <alignment horizontal="center" vertical="center"/>
      <protection locked="0"/>
    </xf>
    <xf numFmtId="0" fontId="85" fillId="22" borderId="123" xfId="0" applyFont="1" applyFill="1" applyBorder="1" applyAlignment="1">
      <alignment horizontal="center" vertical="center"/>
    </xf>
    <xf numFmtId="0" fontId="85" fillId="25" borderId="123" xfId="0" applyFont="1" applyFill="1" applyBorder="1" applyAlignment="1">
      <alignment horizontal="center" vertical="center"/>
    </xf>
    <xf numFmtId="0" fontId="85" fillId="29" borderId="123" xfId="0" applyFont="1" applyFill="1" applyBorder="1" applyAlignment="1">
      <alignment horizontal="center" vertical="center"/>
    </xf>
    <xf numFmtId="0" fontId="85" fillId="0" borderId="125" xfId="0" applyFont="1" applyBorder="1" applyAlignment="1">
      <alignment horizontal="center" vertical="center"/>
    </xf>
    <xf numFmtId="49" fontId="84" fillId="0" borderId="124" xfId="0" applyNumberFormat="1" applyFont="1" applyBorder="1" applyAlignment="1">
      <alignment horizontal="center" vertical="center"/>
    </xf>
    <xf numFmtId="0" fontId="85" fillId="25" borderId="125" xfId="0" applyFont="1" applyFill="1" applyBorder="1" applyAlignment="1">
      <alignment horizontal="center" vertical="center"/>
    </xf>
    <xf numFmtId="0" fontId="22" fillId="27" borderId="22" xfId="0" applyFont="1" applyFill="1" applyBorder="1" applyAlignment="1" applyProtection="1">
      <alignment horizontal="center" vertical="center"/>
      <protection locked="0"/>
    </xf>
    <xf numFmtId="0" fontId="85" fillId="25" borderId="126" xfId="0" applyFont="1" applyFill="1" applyBorder="1" applyAlignment="1">
      <alignment horizontal="center" vertical="center"/>
    </xf>
    <xf numFmtId="0" fontId="31" fillId="31" borderId="12" xfId="0" applyFont="1" applyFill="1" applyBorder="1" applyAlignment="1" applyProtection="1">
      <alignment horizontal="center" vertical="center"/>
      <protection locked="0"/>
    </xf>
    <xf numFmtId="49" fontId="29" fillId="31" borderId="16" xfId="0" applyNumberFormat="1" applyFont="1" applyFill="1" applyBorder="1" applyAlignment="1" applyProtection="1">
      <alignment horizontal="center" vertical="center"/>
      <protection locked="0"/>
    </xf>
    <xf numFmtId="0" fontId="31" fillId="31" borderId="11" xfId="0" applyFont="1" applyFill="1" applyBorder="1" applyAlignment="1" applyProtection="1">
      <alignment horizontal="center" vertical="center"/>
      <protection locked="0"/>
    </xf>
    <xf numFmtId="49" fontId="84" fillId="0" borderId="0" xfId="0" applyNumberFormat="1" applyFont="1" applyAlignment="1">
      <alignment horizontal="center" vertical="center"/>
    </xf>
    <xf numFmtId="0" fontId="85" fillId="25" borderId="0" xfId="0" applyFont="1" applyFill="1" applyAlignment="1">
      <alignment horizontal="center" vertical="center"/>
    </xf>
    <xf numFmtId="176" fontId="58" fillId="28" borderId="10" xfId="0" applyNumberFormat="1" applyFont="1" applyFill="1" applyBorder="1" applyAlignment="1" applyProtection="1">
      <alignment horizontal="center" vertical="center"/>
      <protection locked="0"/>
    </xf>
    <xf numFmtId="0" fontId="59" fillId="27" borderId="10" xfId="0" applyFont="1" applyFill="1" applyBorder="1" applyAlignment="1">
      <alignment horizontal="center" vertical="center"/>
    </xf>
    <xf numFmtId="0" fontId="59" fillId="27" borderId="40" xfId="0" applyFont="1" applyFill="1" applyBorder="1" applyAlignment="1">
      <alignment horizontal="center" vertical="center"/>
    </xf>
    <xf numFmtId="0" fontId="59" fillId="0" borderId="10" xfId="0" applyFont="1" applyBorder="1" applyAlignment="1">
      <alignment horizontal="center" vertical="center"/>
    </xf>
    <xf numFmtId="0" fontId="58" fillId="28" borderId="10" xfId="0" applyFont="1" applyFill="1" applyBorder="1" applyAlignment="1" applyProtection="1">
      <alignment horizontal="center" vertical="center"/>
      <protection locked="0"/>
    </xf>
    <xf numFmtId="0" fontId="57" fillId="0" borderId="77" xfId="0" applyFont="1" applyBorder="1" applyAlignment="1" applyProtection="1">
      <alignment horizontal="center" vertical="center" wrapText="1"/>
      <protection locked="0"/>
    </xf>
    <xf numFmtId="0" fontId="57" fillId="0" borderId="78" xfId="0" applyFont="1" applyBorder="1" applyAlignment="1" applyProtection="1">
      <alignment horizontal="center" vertical="center" wrapText="1"/>
      <protection locked="0"/>
    </xf>
    <xf numFmtId="0" fontId="57" fillId="0" borderId="79" xfId="0" applyFont="1" applyBorder="1" applyAlignment="1" applyProtection="1">
      <alignment horizontal="center" vertical="center" wrapText="1"/>
      <protection locked="0"/>
    </xf>
    <xf numFmtId="0" fontId="59" fillId="0" borderId="23" xfId="0" applyFont="1" applyBorder="1" applyAlignment="1">
      <alignment horizontal="center" vertical="center"/>
    </xf>
    <xf numFmtId="0" fontId="58" fillId="28" borderId="23" xfId="0" applyFont="1" applyFill="1" applyBorder="1" applyAlignment="1" applyProtection="1">
      <alignment horizontal="center" vertical="center"/>
      <protection locked="0"/>
    </xf>
    <xf numFmtId="0" fontId="59" fillId="27" borderId="23" xfId="0" applyFont="1" applyFill="1" applyBorder="1" applyAlignment="1">
      <alignment horizontal="center" vertical="center"/>
    </xf>
    <xf numFmtId="0" fontId="59" fillId="27" borderId="42" xfId="0" applyFont="1" applyFill="1" applyBorder="1" applyAlignment="1">
      <alignment horizontal="center" vertical="center"/>
    </xf>
    <xf numFmtId="0" fontId="57" fillId="0" borderId="45" xfId="0" applyFont="1" applyBorder="1" applyAlignment="1" applyProtection="1">
      <alignment horizontal="center" vertical="center"/>
      <protection locked="0"/>
    </xf>
    <xf numFmtId="0" fontId="57" fillId="0" borderId="46" xfId="0" applyFont="1" applyBorder="1" applyAlignment="1" applyProtection="1">
      <alignment horizontal="center" vertical="center"/>
      <protection locked="0"/>
    </xf>
    <xf numFmtId="0" fontId="57" fillId="0" borderId="47" xfId="0" applyFont="1" applyBorder="1" applyAlignment="1" applyProtection="1">
      <alignment horizontal="center" vertical="center"/>
      <protection locked="0"/>
    </xf>
    <xf numFmtId="0" fontId="62" fillId="0" borderId="83" xfId="0" applyFont="1" applyBorder="1" applyAlignment="1" applyProtection="1">
      <alignment horizontal="left" vertical="center" wrapText="1"/>
      <protection locked="0"/>
    </xf>
    <xf numFmtId="0" fontId="62" fillId="0" borderId="84" xfId="0" applyFont="1" applyBorder="1" applyAlignment="1" applyProtection="1">
      <alignment horizontal="left" vertical="center" wrapText="1"/>
      <protection locked="0"/>
    </xf>
    <xf numFmtId="0" fontId="62" fillId="0" borderId="85" xfId="0" applyFont="1" applyBorder="1" applyAlignment="1" applyProtection="1">
      <alignment horizontal="left" vertical="center" wrapText="1"/>
      <protection locked="0"/>
    </xf>
    <xf numFmtId="177" fontId="59" fillId="0" borderId="10" xfId="0" applyNumberFormat="1" applyFont="1" applyBorder="1" applyAlignment="1">
      <alignment horizontal="center" vertical="center"/>
    </xf>
    <xf numFmtId="0" fontId="58" fillId="28" borderId="12" xfId="0" applyFont="1" applyFill="1" applyBorder="1" applyAlignment="1" applyProtection="1">
      <alignment horizontal="center" vertical="center"/>
      <protection locked="0"/>
    </xf>
    <xf numFmtId="0" fontId="59" fillId="27" borderId="12" xfId="0" applyFont="1" applyFill="1" applyBorder="1" applyAlignment="1">
      <alignment horizontal="center" vertical="center"/>
    </xf>
    <xf numFmtId="0" fontId="59" fillId="27" borderId="44" xfId="0" applyFont="1" applyFill="1" applyBorder="1" applyAlignment="1">
      <alignment horizontal="center" vertical="center"/>
    </xf>
    <xf numFmtId="0" fontId="72" fillId="27" borderId="10" xfId="0" applyFont="1" applyFill="1" applyBorder="1" applyAlignment="1" applyProtection="1">
      <alignment horizontal="center" vertical="center"/>
      <protection locked="0"/>
    </xf>
    <xf numFmtId="0" fontId="72" fillId="27" borderId="40" xfId="0" applyFont="1" applyFill="1" applyBorder="1" applyAlignment="1" applyProtection="1">
      <alignment horizontal="center" vertical="center"/>
      <protection locked="0"/>
    </xf>
    <xf numFmtId="0" fontId="72" fillId="27" borderId="12" xfId="0" applyFont="1" applyFill="1" applyBorder="1" applyAlignment="1" applyProtection="1">
      <alignment horizontal="center" vertical="center"/>
      <protection locked="0"/>
    </xf>
    <xf numFmtId="0" fontId="42" fillId="27" borderId="10" xfId="0" applyFont="1" applyFill="1" applyBorder="1" applyAlignment="1" applyProtection="1">
      <alignment horizontal="center" vertical="center"/>
      <protection locked="0"/>
    </xf>
    <xf numFmtId="176" fontId="31" fillId="22" borderId="96" xfId="0" applyNumberFormat="1" applyFont="1" applyFill="1" applyBorder="1" applyAlignment="1">
      <alignment horizontal="center" vertical="center"/>
    </xf>
    <xf numFmtId="176" fontId="31" fillId="22" borderId="97" xfId="0" applyNumberFormat="1" applyFont="1" applyFill="1" applyBorder="1" applyAlignment="1">
      <alignment horizontal="center" vertical="center"/>
    </xf>
    <xf numFmtId="0" fontId="28" fillId="25" borderId="95" xfId="0" applyFont="1" applyFill="1" applyBorder="1" applyAlignment="1">
      <alignment horizontal="center" vertical="center"/>
    </xf>
    <xf numFmtId="0" fontId="28" fillId="25" borderId="96" xfId="0" applyFont="1" applyFill="1" applyBorder="1" applyAlignment="1">
      <alignment horizontal="center" vertical="center"/>
    </xf>
    <xf numFmtId="176" fontId="31" fillId="20" borderId="96" xfId="0" applyNumberFormat="1" applyFont="1" applyFill="1" applyBorder="1" applyAlignment="1">
      <alignment horizontal="center" vertical="center"/>
    </xf>
    <xf numFmtId="0" fontId="31" fillId="19" borderId="96" xfId="0" applyFont="1" applyFill="1" applyBorder="1" applyAlignment="1">
      <alignment horizontal="center" vertical="center"/>
    </xf>
    <xf numFmtId="0" fontId="27" fillId="26" borderId="88" xfId="0" applyFont="1" applyFill="1" applyBorder="1" applyAlignment="1">
      <alignment horizontal="center" vertical="center"/>
    </xf>
    <xf numFmtId="0" fontId="27" fillId="26" borderId="89" xfId="0" applyFont="1" applyFill="1" applyBorder="1" applyAlignment="1">
      <alignment horizontal="center" vertical="center"/>
    </xf>
    <xf numFmtId="0" fontId="27" fillId="26" borderId="87" xfId="0" applyFont="1" applyFill="1" applyBorder="1" applyAlignment="1">
      <alignment horizontal="center" vertical="center" wrapText="1"/>
    </xf>
    <xf numFmtId="0" fontId="27" fillId="26" borderId="53" xfId="0" applyFont="1" applyFill="1" applyBorder="1" applyAlignment="1">
      <alignment horizontal="center" vertical="center" wrapText="1"/>
    </xf>
    <xf numFmtId="0" fontId="30" fillId="26" borderId="88" xfId="0" applyFont="1" applyFill="1" applyBorder="1" applyAlignment="1">
      <alignment horizontal="center" vertical="center"/>
    </xf>
    <xf numFmtId="176" fontId="83" fillId="35" borderId="0" xfId="0" applyNumberFormat="1" applyFont="1" applyFill="1" applyAlignment="1" applyProtection="1">
      <alignment horizontal="center" vertical="center"/>
      <protection locked="0"/>
    </xf>
    <xf numFmtId="0" fontId="27" fillId="26" borderId="29" xfId="0" applyFont="1" applyFill="1" applyBorder="1" applyAlignment="1">
      <alignment horizontal="center" vertical="center"/>
    </xf>
    <xf numFmtId="0" fontId="30" fillId="26" borderId="29" xfId="0" applyFont="1" applyFill="1" applyBorder="1" applyAlignment="1">
      <alignment horizontal="center" vertical="center"/>
    </xf>
    <xf numFmtId="0" fontId="87" fillId="35" borderId="0" xfId="0" applyFont="1" applyFill="1" applyAlignment="1">
      <alignment horizontal="center" vertical="center"/>
    </xf>
    <xf numFmtId="0" fontId="56" fillId="0" borderId="77" xfId="0" applyFont="1" applyBorder="1" applyAlignment="1" applyProtection="1">
      <alignment horizontal="center" vertical="center"/>
      <protection locked="0"/>
    </xf>
    <xf numFmtId="0" fontId="56" fillId="0" borderId="78" xfId="0" applyFont="1" applyBorder="1" applyAlignment="1" applyProtection="1">
      <alignment horizontal="center" vertical="center"/>
      <protection locked="0"/>
    </xf>
    <xf numFmtId="0" fontId="56" fillId="0" borderId="79" xfId="0" applyFont="1" applyBorder="1" applyAlignment="1" applyProtection="1">
      <alignment horizontal="center" vertical="center"/>
      <protection locked="0"/>
    </xf>
    <xf numFmtId="0" fontId="1" fillId="0" borderId="80" xfId="0" applyFont="1" applyBorder="1" applyAlignment="1" applyProtection="1">
      <alignment horizontal="left" vertical="center" wrapText="1"/>
      <protection locked="0"/>
    </xf>
    <xf numFmtId="0" fontId="1" fillId="0" borderId="81" xfId="0" applyFont="1" applyBorder="1" applyAlignment="1" applyProtection="1">
      <alignment horizontal="left" vertical="center" wrapText="1"/>
      <protection locked="0"/>
    </xf>
    <xf numFmtId="0" fontId="1" fillId="0" borderId="82" xfId="0" applyFont="1" applyBorder="1" applyAlignment="1" applyProtection="1">
      <alignment horizontal="left" vertical="center" wrapText="1"/>
      <protection locked="0"/>
    </xf>
    <xf numFmtId="0" fontId="1" fillId="0" borderId="83" xfId="0" applyFont="1" applyBorder="1" applyAlignment="1" applyProtection="1">
      <alignment horizontal="left" vertical="center" wrapText="1"/>
      <protection locked="0"/>
    </xf>
    <xf numFmtId="0" fontId="1" fillId="0" borderId="84" xfId="0" applyFont="1" applyBorder="1" applyAlignment="1" applyProtection="1">
      <alignment horizontal="left" vertical="center" wrapText="1"/>
      <protection locked="0"/>
    </xf>
    <xf numFmtId="0" fontId="1" fillId="0" borderId="85" xfId="0" applyFont="1" applyBorder="1" applyAlignment="1" applyProtection="1">
      <alignment horizontal="left" vertical="center" wrapText="1"/>
      <protection locked="0"/>
    </xf>
    <xf numFmtId="0" fontId="56" fillId="0" borderId="62" xfId="0" applyFont="1" applyBorder="1" applyAlignment="1" applyProtection="1">
      <alignment horizontal="center" vertical="center"/>
      <protection locked="0"/>
    </xf>
    <xf numFmtId="0" fontId="56" fillId="0" borderId="63" xfId="0" applyFont="1" applyBorder="1" applyAlignment="1" applyProtection="1">
      <alignment horizontal="center" vertical="center"/>
      <protection locked="0"/>
    </xf>
    <xf numFmtId="0" fontId="56" fillId="0" borderId="64" xfId="0" applyFont="1" applyBorder="1" applyAlignment="1" applyProtection="1">
      <alignment horizontal="center" vertical="center"/>
      <protection locked="0"/>
    </xf>
    <xf numFmtId="0" fontId="1" fillId="0" borderId="113" xfId="0" applyFont="1" applyBorder="1" applyAlignment="1" applyProtection="1">
      <alignment horizontal="left" vertical="center" wrapText="1"/>
      <protection locked="0"/>
    </xf>
    <xf numFmtId="0" fontId="0" fillId="0" borderId="114" xfId="0" applyBorder="1" applyAlignment="1" applyProtection="1">
      <alignment horizontal="left" vertical="center" wrapText="1"/>
      <protection locked="0"/>
    </xf>
    <xf numFmtId="0" fontId="0" fillId="0" borderId="115" xfId="0" applyBorder="1" applyAlignment="1" applyProtection="1">
      <alignment horizontal="left" vertical="center" wrapText="1"/>
      <protection locked="0"/>
    </xf>
    <xf numFmtId="0" fontId="56" fillId="0" borderId="62" xfId="0" applyFont="1" applyBorder="1" applyAlignment="1">
      <alignment horizontal="center" vertical="center"/>
    </xf>
    <xf numFmtId="0" fontId="56" fillId="0" borderId="63" xfId="0" applyFont="1" applyBorder="1" applyAlignment="1">
      <alignment horizontal="center" vertical="center"/>
    </xf>
    <xf numFmtId="0" fontId="56" fillId="0" borderId="64" xfId="0" applyFont="1" applyBorder="1" applyAlignment="1">
      <alignment horizontal="center" vertical="center"/>
    </xf>
    <xf numFmtId="0" fontId="56" fillId="0" borderId="77" xfId="0" applyFont="1" applyBorder="1" applyAlignment="1">
      <alignment horizontal="center" vertical="center"/>
    </xf>
    <xf numFmtId="0" fontId="56" fillId="0" borderId="78" xfId="0" applyFont="1" applyBorder="1" applyAlignment="1">
      <alignment horizontal="center" vertical="center"/>
    </xf>
    <xf numFmtId="0" fontId="56" fillId="0" borderId="79" xfId="0" applyFont="1" applyBorder="1" applyAlignment="1">
      <alignment horizontal="center" vertical="center"/>
    </xf>
    <xf numFmtId="0" fontId="1" fillId="0" borderId="117" xfId="0" applyFont="1" applyBorder="1" applyAlignment="1">
      <alignment horizontal="center" vertical="center"/>
    </xf>
    <xf numFmtId="0" fontId="0" fillId="0" borderId="118" xfId="0" applyBorder="1" applyAlignment="1">
      <alignment horizontal="center" vertical="center"/>
    </xf>
    <xf numFmtId="0" fontId="0" fillId="0" borderId="119" xfId="0" applyBorder="1" applyAlignment="1">
      <alignment horizontal="center" vertical="center"/>
    </xf>
    <xf numFmtId="0" fontId="54" fillId="0" borderId="0" xfId="0" applyFont="1" applyAlignment="1">
      <alignment horizontal="center" vertical="center"/>
    </xf>
    <xf numFmtId="0" fontId="54" fillId="0" borderId="121" xfId="0" applyFont="1" applyBorder="1" applyAlignment="1">
      <alignment horizontal="center" vertical="center"/>
    </xf>
    <xf numFmtId="0" fontId="54" fillId="0" borderId="117" xfId="0" applyFont="1" applyBorder="1" applyAlignment="1">
      <alignment horizontal="center" vertical="center"/>
    </xf>
    <xf numFmtId="0" fontId="54" fillId="0" borderId="118" xfId="0" applyFont="1" applyBorder="1" applyAlignment="1">
      <alignment horizontal="center" vertical="center"/>
    </xf>
    <xf numFmtId="0" fontId="54" fillId="0" borderId="119" xfId="0" applyFont="1" applyBorder="1" applyAlignment="1">
      <alignment horizontal="center" vertical="center"/>
    </xf>
    <xf numFmtId="0" fontId="1" fillId="0" borderId="77" xfId="0" applyFont="1" applyBorder="1" applyAlignment="1">
      <alignment horizontal="center" vertical="center"/>
    </xf>
    <xf numFmtId="0" fontId="0" fillId="0" borderId="78" xfId="0" applyBorder="1" applyAlignment="1">
      <alignment horizontal="center" vertical="center"/>
    </xf>
    <xf numFmtId="0" fontId="0" fillId="0" borderId="79" xfId="0" applyBorder="1" applyAlignment="1">
      <alignment horizontal="center" vertical="center"/>
    </xf>
    <xf numFmtId="0" fontId="1" fillId="0" borderId="78" xfId="0" applyFont="1" applyBorder="1" applyAlignment="1">
      <alignment horizontal="center" vertical="center"/>
    </xf>
    <xf numFmtId="0" fontId="1" fillId="0" borderId="79" xfId="0" applyFont="1" applyBorder="1" applyAlignment="1">
      <alignment horizontal="center" vertical="center"/>
    </xf>
  </cellXfs>
  <cellStyles count="44">
    <cellStyle name="20% - 强调文字颜色 1" xfId="1" xr:uid="{00000000-0005-0000-0000-000000000000}"/>
    <cellStyle name="20% - 强调文字颜色 2" xfId="2" xr:uid="{00000000-0005-0000-0000-000001000000}"/>
    <cellStyle name="20% - 强调文字颜色 3" xfId="3" xr:uid="{00000000-0005-0000-0000-000002000000}"/>
    <cellStyle name="20% - 强调文字颜色 4" xfId="4" xr:uid="{00000000-0005-0000-0000-000003000000}"/>
    <cellStyle name="20% - 强调文字颜色 5" xfId="5" xr:uid="{00000000-0005-0000-0000-000004000000}"/>
    <cellStyle name="20% - 强调文字颜色 6" xfId="6" xr:uid="{00000000-0005-0000-0000-000005000000}"/>
    <cellStyle name="40% - 强调文字颜色 1" xfId="7" xr:uid="{00000000-0005-0000-0000-000006000000}"/>
    <cellStyle name="40% - 强调文字颜色 2" xfId="8" xr:uid="{00000000-0005-0000-0000-000007000000}"/>
    <cellStyle name="40% - 强调文字颜色 3" xfId="9" xr:uid="{00000000-0005-0000-0000-000008000000}"/>
    <cellStyle name="40% - 强调文字颜色 4" xfId="10" xr:uid="{00000000-0005-0000-0000-000009000000}"/>
    <cellStyle name="40% - 强调文字颜色 5" xfId="11" xr:uid="{00000000-0005-0000-0000-00000A000000}"/>
    <cellStyle name="40% - 强调文字颜色 6" xfId="12" xr:uid="{00000000-0005-0000-0000-00000B000000}"/>
    <cellStyle name="60% - 强调文字颜色 1" xfId="13" xr:uid="{00000000-0005-0000-0000-00000C000000}"/>
    <cellStyle name="60% - 强调文字颜色 2" xfId="14" xr:uid="{00000000-0005-0000-0000-00000D000000}"/>
    <cellStyle name="60% - 强调文字颜色 3" xfId="15" xr:uid="{00000000-0005-0000-0000-00000E000000}"/>
    <cellStyle name="60% - 强调文字颜色 4" xfId="16" xr:uid="{00000000-0005-0000-0000-00000F000000}"/>
    <cellStyle name="60% - 强调文字颜色 5" xfId="17" xr:uid="{00000000-0005-0000-0000-000010000000}"/>
    <cellStyle name="60% - 强调文字颜色 6" xfId="18" xr:uid="{00000000-0005-0000-0000-000011000000}"/>
    <cellStyle name="标题" xfId="19" builtinId="15" customBuiltin="1"/>
    <cellStyle name="标题 1" xfId="20" builtinId="16" customBuiltin="1"/>
    <cellStyle name="标题 2" xfId="21" builtinId="17" customBuiltin="1"/>
    <cellStyle name="标题 3" xfId="22" builtinId="18" customBuiltin="1"/>
    <cellStyle name="标题 4" xfId="23" builtinId="19" customBuiltin="1"/>
    <cellStyle name="差" xfId="24" builtinId="27" customBuiltin="1"/>
    <cellStyle name="常规" xfId="0" builtinId="0"/>
    <cellStyle name="常规 2" xfId="42" xr:uid="{5CB34D14-E3D0-446F-BF4A-0693A7632665}"/>
    <cellStyle name="常规 3" xfId="43" xr:uid="{174A9D86-C730-4BFF-A60E-49CB6E09230B}"/>
    <cellStyle name="好" xfId="25" builtinId="26" customBuiltin="1"/>
    <cellStyle name="汇总" xfId="26" builtinId="25" customBuiltin="1"/>
    <cellStyle name="计算" xfId="27" builtinId="22" customBuiltin="1"/>
    <cellStyle name="检查单元格" xfId="28" builtinId="23" customBuiltin="1"/>
    <cellStyle name="解释性文本" xfId="29" builtinId="53" customBuiltin="1"/>
    <cellStyle name="警告文本" xfId="30" builtinId="11" customBuiltin="1"/>
    <cellStyle name="链接单元格" xfId="31" builtinId="24" customBuiltin="1"/>
    <cellStyle name="强调文字颜色 1" xfId="32" xr:uid="{00000000-0005-0000-0000-000020000000}"/>
    <cellStyle name="强调文字颜色 2" xfId="33" xr:uid="{00000000-0005-0000-0000-000021000000}"/>
    <cellStyle name="强调文字颜色 3" xfId="34" xr:uid="{00000000-0005-0000-0000-000022000000}"/>
    <cellStyle name="强调文字颜色 4" xfId="35" xr:uid="{00000000-0005-0000-0000-000023000000}"/>
    <cellStyle name="强调文字颜色 5" xfId="36" xr:uid="{00000000-0005-0000-0000-000024000000}"/>
    <cellStyle name="强调文字颜色 6" xfId="37" xr:uid="{00000000-0005-0000-0000-000025000000}"/>
    <cellStyle name="适中" xfId="38" builtinId="28" customBuiltin="1"/>
    <cellStyle name="输出" xfId="39" builtinId="21" customBuiltin="1"/>
    <cellStyle name="输入" xfId="40" builtinId="20" customBuiltin="1"/>
    <cellStyle name="注释" xfId="41" builtinId="10" customBuiltin="1"/>
  </cellStyles>
  <dxfs count="74">
    <dxf>
      <fill>
        <patternFill>
          <bgColor rgb="FFFF3300"/>
        </patternFill>
      </fill>
    </dxf>
    <dxf>
      <fill>
        <patternFill>
          <bgColor rgb="FFFF66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CC00"/>
        </patternFill>
      </fill>
    </dxf>
    <dxf>
      <fill>
        <patternFill>
          <bgColor rgb="FFFFFF00"/>
        </patternFill>
      </fill>
    </dxf>
    <dxf>
      <fill>
        <patternFill>
          <bgColor rgb="FFFFCC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ill>
        <patternFill>
          <bgColor rgb="FFFFCC00"/>
        </patternFill>
      </fill>
    </dxf>
    <dxf>
      <fill>
        <patternFill>
          <bgColor rgb="FF33CCFF"/>
        </patternFill>
      </fill>
    </dxf>
    <dxf>
      <fill>
        <patternFill>
          <bgColor rgb="FFFF66FF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A9D08E"/>
        </patternFill>
      </fill>
    </dxf>
    <dxf>
      <fill>
        <patternFill>
          <bgColor rgb="FF669900"/>
        </patternFill>
      </fill>
    </dxf>
    <dxf>
      <fill>
        <patternFill>
          <bgColor rgb="FF009900"/>
        </patternFill>
      </fill>
    </dxf>
    <dxf>
      <fill>
        <patternFill>
          <bgColor rgb="FFE2EFDA"/>
        </patternFill>
      </fill>
    </dxf>
    <dxf>
      <fill>
        <patternFill>
          <bgColor rgb="FFC6E0B4"/>
        </patternFill>
      </fill>
    </dxf>
    <dxf>
      <fill>
        <patternFill>
          <bgColor rgb="FFFFCC00"/>
        </patternFill>
      </fill>
    </dxf>
    <dxf>
      <fill>
        <patternFill>
          <bgColor rgb="FFFF66FF"/>
        </patternFill>
      </fill>
    </dxf>
    <dxf>
      <fill>
        <patternFill>
          <bgColor rgb="FF33CCFF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009900"/>
        </patternFill>
      </fill>
    </dxf>
    <dxf>
      <fill>
        <patternFill>
          <bgColor rgb="FF669900"/>
        </patternFill>
      </fill>
    </dxf>
    <dxf>
      <fill>
        <patternFill>
          <bgColor rgb="FFA9D08E"/>
        </patternFill>
      </fill>
    </dxf>
    <dxf>
      <fill>
        <patternFill>
          <bgColor rgb="FFC6E0B4"/>
        </patternFill>
      </fill>
    </dxf>
    <dxf>
      <fill>
        <patternFill>
          <bgColor rgb="FFE2EFDA"/>
        </patternFill>
      </fill>
    </dxf>
    <dxf>
      <fill>
        <patternFill>
          <bgColor rgb="FFFFC000"/>
        </patternFill>
      </fill>
    </dxf>
    <dxf>
      <fill>
        <patternFill>
          <bgColor rgb="FFFF66FF"/>
        </patternFill>
      </fill>
    </dxf>
    <dxf>
      <fill>
        <patternFill>
          <bgColor rgb="FF33CCFF"/>
        </patternFill>
      </fill>
    </dxf>
    <dxf>
      <fill>
        <patternFill>
          <bgColor rgb="FF9999FF"/>
        </patternFill>
      </fill>
    </dxf>
    <dxf>
      <fill>
        <patternFill>
          <bgColor rgb="FFFFFF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FFC000"/>
        </patternFill>
      </fill>
    </dxf>
    <dxf>
      <fill>
        <patternFill>
          <bgColor rgb="FFFF66FF"/>
        </patternFill>
      </fill>
    </dxf>
    <dxf>
      <fill>
        <patternFill>
          <bgColor rgb="FF33CCFF"/>
        </patternFill>
      </fill>
    </dxf>
    <dxf>
      <fill>
        <patternFill>
          <bgColor rgb="FF33CC33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rgb="FF009900"/>
        </patternFill>
      </fill>
    </dxf>
    <dxf>
      <fill>
        <patternFill>
          <bgColor rgb="FFFFC000"/>
        </patternFill>
      </fill>
    </dxf>
    <dxf>
      <fill>
        <patternFill>
          <bgColor rgb="FFFF66FF"/>
        </patternFill>
      </fill>
    </dxf>
    <dxf>
      <fill>
        <patternFill>
          <bgColor rgb="FF33CCFF"/>
        </patternFill>
      </fill>
    </dxf>
    <dxf>
      <fill>
        <patternFill>
          <bgColor rgb="FF9999FF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FFFF00"/>
        </patternFill>
      </fill>
    </dxf>
    <dxf>
      <fill>
        <patternFill>
          <bgColor rgb="FFFF9900"/>
        </patternFill>
      </fill>
    </dxf>
    <dxf>
      <fill>
        <patternFill>
          <bgColor rgb="FF33CCFF"/>
        </patternFill>
      </fill>
    </dxf>
    <dxf>
      <fill>
        <patternFill>
          <bgColor rgb="FFFF66FF"/>
        </patternFill>
      </fill>
    </dxf>
    <dxf>
      <fill>
        <patternFill>
          <bgColor rgb="FFFFC000"/>
        </patternFill>
      </fill>
    </dxf>
    <dxf>
      <fill>
        <patternFill>
          <bgColor rgb="FF33CC33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rgb="FF009900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A9D08E"/>
      <color rgb="FFFF3300"/>
      <color rgb="FFFF6600"/>
      <color rgb="FFFFCC00"/>
      <color rgb="FF33CCFF"/>
      <color rgb="FFFF66FF"/>
      <color rgb="FFE2EFDA"/>
      <color rgb="FFC6E0B4"/>
      <color rgb="FF009900"/>
      <color rgb="FF66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47</xdr:col>
      <xdr:colOff>0</xdr:colOff>
      <xdr:row>97</xdr:row>
      <xdr:rowOff>0</xdr:rowOff>
    </xdr:from>
    <xdr:to>
      <xdr:col>47</xdr:col>
      <xdr:colOff>304800</xdr:colOff>
      <xdr:row>98</xdr:row>
      <xdr:rowOff>40005</xdr:rowOff>
    </xdr:to>
    <xdr:sp macro="" textlink="">
      <xdr:nvSpPr>
        <xdr:cNvPr id="1025" name="AutoShape 1">
          <a:extLst>
            <a:ext uri="{FF2B5EF4-FFF2-40B4-BE49-F238E27FC236}">
              <a16:creationId xmlns:a16="http://schemas.microsoft.com/office/drawing/2014/main" id="{81349F2D-6561-48CA-B905-77AC82131052}"/>
            </a:ext>
          </a:extLst>
        </xdr:cNvPr>
        <xdr:cNvSpPr>
          <a:spLocks noChangeAspect="1" noChangeArrowheads="1"/>
        </xdr:cNvSpPr>
      </xdr:nvSpPr>
      <xdr:spPr bwMode="auto">
        <a:xfrm>
          <a:off x="38500050" y="16097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73</xdr:col>
      <xdr:colOff>409575</xdr:colOff>
      <xdr:row>90</xdr:row>
      <xdr:rowOff>28575</xdr:rowOff>
    </xdr:from>
    <xdr:to>
      <xdr:col>73</xdr:col>
      <xdr:colOff>720090</xdr:colOff>
      <xdr:row>91</xdr:row>
      <xdr:rowOff>59057</xdr:rowOff>
    </xdr:to>
    <xdr:sp macro="" textlink="">
      <xdr:nvSpPr>
        <xdr:cNvPr id="1026" name="AutoShape 2">
          <a:extLst>
            <a:ext uri="{FF2B5EF4-FFF2-40B4-BE49-F238E27FC236}">
              <a16:creationId xmlns:a16="http://schemas.microsoft.com/office/drawing/2014/main" id="{FA24A8A6-2753-45C1-B6D4-0D86CD61FE3A}"/>
            </a:ext>
          </a:extLst>
        </xdr:cNvPr>
        <xdr:cNvSpPr>
          <a:spLocks noChangeAspect="1" noChangeArrowheads="1"/>
        </xdr:cNvSpPr>
      </xdr:nvSpPr>
      <xdr:spPr bwMode="auto">
        <a:xfrm>
          <a:off x="39576375" y="15325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2"/>
  <sheetViews>
    <sheetView showGridLines="0" workbookViewId="0">
      <selection activeCell="B17" sqref="B17"/>
    </sheetView>
  </sheetViews>
  <sheetFormatPr defaultColWidth="8.69921875" defaultRowHeight="15.6"/>
  <cols>
    <col min="1" max="1" width="8.69921875" style="10" customWidth="1"/>
    <col min="2" max="16384" width="8.69921875" style="10"/>
  </cols>
  <sheetData>
    <row r="1" spans="1:18" ht="15" customHeight="1"/>
    <row r="2" spans="1:18" s="14" customFormat="1" ht="28.2">
      <c r="A2" s="11" t="s">
        <v>187</v>
      </c>
      <c r="B2" s="12"/>
      <c r="C2" s="12"/>
      <c r="D2" s="12"/>
      <c r="E2" s="12"/>
      <c r="F2" s="12"/>
      <c r="G2" s="12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</row>
    <row r="3" spans="1:18" ht="10.199999999999999" customHeight="1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</row>
    <row r="4" spans="1:18" s="17" customFormat="1" ht="22.8">
      <c r="A4" s="16"/>
      <c r="B4" s="16" t="s">
        <v>492</v>
      </c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</row>
    <row r="5" spans="1:18" s="20" customFormat="1" ht="19.2">
      <c r="A5" s="18"/>
      <c r="B5" s="19" t="s">
        <v>493</v>
      </c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8"/>
      <c r="P5" s="18"/>
      <c r="Q5" s="18"/>
      <c r="R5" s="18"/>
    </row>
    <row r="6" spans="1:18" s="20" customFormat="1" ht="19.2">
      <c r="A6" s="18"/>
      <c r="B6" s="23" t="s">
        <v>494</v>
      </c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8"/>
      <c r="P6" s="18"/>
      <c r="Q6" s="18"/>
      <c r="R6" s="18"/>
    </row>
    <row r="7" spans="1:18" s="20" customFormat="1" ht="19.2">
      <c r="A7" s="18"/>
      <c r="B7" s="23" t="s">
        <v>495</v>
      </c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8"/>
      <c r="P7" s="18"/>
      <c r="Q7" s="18"/>
      <c r="R7" s="18"/>
    </row>
    <row r="8" spans="1:18" s="22" customFormat="1" ht="17.399999999999999">
      <c r="A8" s="21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</row>
    <row r="9" spans="1:18" s="17" customFormat="1" ht="22.8">
      <c r="A9" s="16"/>
      <c r="B9" s="16" t="s">
        <v>88</v>
      </c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</row>
    <row r="10" spans="1:18" s="24" customFormat="1" ht="19.2">
      <c r="A10" s="23"/>
      <c r="B10" s="23" t="s">
        <v>488</v>
      </c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</row>
    <row r="11" spans="1:18" s="24" customFormat="1" ht="19.2">
      <c r="A11" s="23"/>
      <c r="B11" s="23" t="s">
        <v>490</v>
      </c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</row>
    <row r="12" spans="1:18" s="22" customFormat="1" ht="15" customHeight="1">
      <c r="A12" s="21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</row>
    <row r="13" spans="1:18" s="17" customFormat="1" ht="22.8">
      <c r="A13" s="16"/>
      <c r="B13" s="16" t="s">
        <v>496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</row>
    <row r="14" spans="1:18" s="24" customFormat="1" ht="19.2">
      <c r="A14" s="23"/>
      <c r="B14" s="23" t="s">
        <v>487</v>
      </c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</row>
    <row r="15" spans="1:18" s="24" customFormat="1" ht="19.2">
      <c r="A15" s="23"/>
      <c r="B15" s="23" t="s">
        <v>497</v>
      </c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</row>
    <row r="16" spans="1:18" s="24" customFormat="1" ht="19.2">
      <c r="A16" s="23"/>
      <c r="B16" s="23" t="s">
        <v>498</v>
      </c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</row>
    <row r="17" spans="1:20" s="24" customFormat="1" ht="19.2">
      <c r="A17" s="23"/>
      <c r="B17" s="23" t="s">
        <v>499</v>
      </c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</row>
    <row r="18" spans="1:20" s="24" customFormat="1" ht="19.2">
      <c r="A18" s="23"/>
      <c r="B18" s="23" t="s">
        <v>500</v>
      </c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</row>
    <row r="19" spans="1:20" s="22" customFormat="1" ht="15" customHeight="1">
      <c r="A19" s="21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</row>
    <row r="20" spans="1:20" s="17" customFormat="1" ht="22.8">
      <c r="A20" s="16"/>
      <c r="B20" s="16" t="s">
        <v>491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</row>
    <row r="21" spans="1:20" s="24" customFormat="1" ht="19.2">
      <c r="A21" s="23"/>
      <c r="B21" s="23" t="s">
        <v>452</v>
      </c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</row>
    <row r="22" spans="1:20" s="24" customFormat="1" ht="19.2">
      <c r="A22" s="23"/>
      <c r="B22" s="23" t="s">
        <v>489</v>
      </c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</row>
    <row r="23" spans="1:20" ht="10.199999999999999" customHeight="1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</row>
    <row r="24" spans="1:20" ht="16.8">
      <c r="B24" s="25"/>
      <c r="S24" s="26" t="s">
        <v>528</v>
      </c>
      <c r="T24" s="26"/>
    </row>
    <row r="25" spans="1:20" s="27" customFormat="1" ht="16.8">
      <c r="R25" s="26" t="s">
        <v>529</v>
      </c>
    </row>
    <row r="32" spans="1:20">
      <c r="T32" s="10" t="s">
        <v>388</v>
      </c>
    </row>
  </sheetData>
  <sheetProtection sheet="1" formatCells="0" formatColumns="0" formatRows="0" insertColumns="0" insertRows="0" deleteColumns="0" deleteRows="0"/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118BE-6949-4FA7-AC93-00DAAC1FE07A}">
  <dimension ref="A1:C130"/>
  <sheetViews>
    <sheetView topLeftCell="A94" workbookViewId="0">
      <selection activeCell="G109" sqref="G109"/>
    </sheetView>
  </sheetViews>
  <sheetFormatPr defaultColWidth="8.796875" defaultRowHeight="15.6"/>
  <cols>
    <col min="1" max="1" width="15.19921875" style="350" customWidth="1"/>
    <col min="2" max="2" width="21.796875" style="350" customWidth="1"/>
  </cols>
  <sheetData>
    <row r="1" spans="1:3" ht="17.399999999999999">
      <c r="A1" s="336" t="str">
        <f>全车数据表!AT3</f>
        <v>lancer</v>
      </c>
      <c r="B1" s="349" t="s">
        <v>607</v>
      </c>
      <c r="C1" t="str">
        <f>VLOOKUP(B1,A:A,1,FALSE)</f>
        <v>lancer</v>
      </c>
    </row>
    <row r="2" spans="1:3" ht="17.399999999999999">
      <c r="A2" s="336" t="str">
        <f>全车数据表!AT4</f>
        <v>z4</v>
      </c>
      <c r="B2" s="349" t="s">
        <v>263</v>
      </c>
      <c r="C2" t="str">
        <f t="shared" ref="C2:C65" si="0">VLOOKUP(B2,A:A,1,FALSE)</f>
        <v>z4</v>
      </c>
    </row>
    <row r="3" spans="1:3" ht="17.399999999999999">
      <c r="A3" s="336" t="str">
        <f>全车数据表!AT5</f>
        <v>lt</v>
      </c>
      <c r="B3" s="349" t="s">
        <v>610</v>
      </c>
      <c r="C3" t="str">
        <f t="shared" si="0"/>
        <v>lt</v>
      </c>
    </row>
    <row r="4" spans="1:3" ht="17.399999999999999">
      <c r="A4" s="336" t="str">
        <f>全车数据表!AT6</f>
        <v>rc</v>
      </c>
      <c r="B4" s="349" t="s">
        <v>605</v>
      </c>
      <c r="C4" t="str">
        <f t="shared" si="0"/>
        <v>370</v>
      </c>
    </row>
    <row r="5" spans="1:3" ht="17.399999999999999">
      <c r="A5" s="336" t="str">
        <f>全车数据表!AT7</f>
        <v>370</v>
      </c>
      <c r="B5" s="349" t="s">
        <v>270</v>
      </c>
      <c r="C5" t="str">
        <f t="shared" si="0"/>
        <v>srt8</v>
      </c>
    </row>
    <row r="6" spans="1:3" ht="17.399999999999999">
      <c r="A6" s="336" t="str">
        <f>全车数据表!AT9</f>
        <v>xl</v>
      </c>
      <c r="B6" s="349" t="s">
        <v>613</v>
      </c>
      <c r="C6" t="str">
        <f t="shared" si="0"/>
        <v>xl</v>
      </c>
    </row>
    <row r="7" spans="1:3" ht="17.399999999999999">
      <c r="A7" s="336" t="str">
        <f>全车数据表!AT10</f>
        <v>ds</v>
      </c>
      <c r="B7" s="349" t="s">
        <v>615</v>
      </c>
      <c r="C7" t="str">
        <f t="shared" si="0"/>
        <v>3.0</v>
      </c>
    </row>
    <row r="8" spans="1:3" ht="17.399999999999999">
      <c r="A8" s="336">
        <f>全车数据表!AT11</f>
        <v>392</v>
      </c>
      <c r="B8" s="349" t="s">
        <v>272</v>
      </c>
      <c r="C8" t="str">
        <f t="shared" si="0"/>
        <v>50th</v>
      </c>
    </row>
    <row r="9" spans="1:3" ht="17.399999999999999">
      <c r="A9" s="336" t="str">
        <f>全车数据表!AT13</f>
        <v>davinci</v>
      </c>
      <c r="B9" s="349" t="s">
        <v>608</v>
      </c>
      <c r="C9" t="str">
        <f t="shared" si="0"/>
        <v>ds</v>
      </c>
    </row>
    <row r="10" spans="1:3" ht="17.399999999999999">
      <c r="A10" s="336" t="str">
        <f>全车数据表!AT14</f>
        <v>i8</v>
      </c>
      <c r="B10" s="349" t="s">
        <v>612</v>
      </c>
      <c r="C10" t="str">
        <f t="shared" si="0"/>
        <v>g60</v>
      </c>
    </row>
    <row r="11" spans="1:3" ht="17.399999999999999">
      <c r="A11" s="336" t="str">
        <f>全车数据表!AT16</f>
        <v>718</v>
      </c>
      <c r="B11" s="349" t="s">
        <v>604</v>
      </c>
      <c r="C11" t="str">
        <f t="shared" si="0"/>
        <v>rc</v>
      </c>
    </row>
    <row r="12" spans="1:3" ht="17.399999999999999">
      <c r="A12" s="336" t="str">
        <f>全车数据表!AT17</f>
        <v>infiniti</v>
      </c>
      <c r="B12" s="349" t="s">
        <v>919</v>
      </c>
      <c r="C12" t="str">
        <f t="shared" si="0"/>
        <v>davinci</v>
      </c>
    </row>
    <row r="13" spans="1:3" ht="17.399999999999999">
      <c r="A13" s="336" t="str">
        <f>全车数据表!AT18</f>
        <v>220</v>
      </c>
      <c r="B13" s="349" t="s">
        <v>920</v>
      </c>
      <c r="C13" t="str">
        <f t="shared" si="0"/>
        <v>i8</v>
      </c>
    </row>
    <row r="14" spans="1:3" ht="17.399999999999999">
      <c r="A14" s="336" t="str">
        <f>全车数据表!AT20</f>
        <v>gt350r</v>
      </c>
      <c r="B14" s="349" t="s">
        <v>921</v>
      </c>
      <c r="C14" t="str">
        <f t="shared" si="0"/>
        <v>infiniti</v>
      </c>
    </row>
    <row r="15" spans="1:3" ht="17.399999999999999">
      <c r="A15" s="336" t="str">
        <f>全车数据表!AT21</f>
        <v>targa</v>
      </c>
      <c r="B15" s="349" t="s">
        <v>618</v>
      </c>
      <c r="C15" t="str">
        <f t="shared" si="0"/>
        <v>c7r</v>
      </c>
    </row>
    <row r="16" spans="1:3" ht="17.399999999999999">
      <c r="A16" s="336" t="str">
        <f>全车数据表!AT24</f>
        <v>g60</v>
      </c>
      <c r="B16" s="349" t="s">
        <v>952</v>
      </c>
      <c r="C16" t="str">
        <f t="shared" si="0"/>
        <v>huracanste</v>
      </c>
    </row>
    <row r="17" spans="1:3" ht="17.399999999999999">
      <c r="A17" s="336" t="str">
        <f>全车数据表!AT27</f>
        <v>civic</v>
      </c>
      <c r="B17" s="349" t="s">
        <v>622</v>
      </c>
      <c r="C17" t="str">
        <f t="shared" si="0"/>
        <v>410</v>
      </c>
    </row>
    <row r="18" spans="1:3" ht="17.399999999999999">
      <c r="A18" s="336" t="str">
        <f>全车数据表!AT28</f>
        <v>taycan</v>
      </c>
      <c r="B18" s="349" t="s">
        <v>922</v>
      </c>
      <c r="C18" t="e">
        <f t="shared" si="0"/>
        <v>#N/A</v>
      </c>
    </row>
    <row r="19" spans="1:3" ht="17.399999999999999">
      <c r="A19" s="336" t="str">
        <f>全车数据表!AT29</f>
        <v>griffith</v>
      </c>
      <c r="B19" s="349" t="s">
        <v>626</v>
      </c>
      <c r="C19" t="str">
        <f t="shared" si="0"/>
        <v>911</v>
      </c>
    </row>
    <row r="20" spans="1:3" ht="17.399999999999999">
      <c r="A20" s="336" t="str">
        <f>全车数据表!AT30</f>
        <v>continental</v>
      </c>
      <c r="B20" s="349" t="s">
        <v>627</v>
      </c>
      <c r="C20" t="str">
        <f t="shared" si="0"/>
        <v>amg</v>
      </c>
    </row>
    <row r="21" spans="1:3" ht="17.399999999999999">
      <c r="A21" s="336" t="str">
        <f>全车数据表!AT31</f>
        <v>furai</v>
      </c>
      <c r="B21" s="349" t="s">
        <v>281</v>
      </c>
      <c r="C21" t="str">
        <f t="shared" si="0"/>
        <v>db11</v>
      </c>
    </row>
    <row r="22" spans="1:3" ht="17.399999999999999">
      <c r="A22" s="336" t="str">
        <f>全车数据表!AT32</f>
        <v>c7r</v>
      </c>
      <c r="B22" s="349" t="s">
        <v>614</v>
      </c>
      <c r="C22" t="str">
        <f t="shared" si="0"/>
        <v>718</v>
      </c>
    </row>
    <row r="23" spans="1:3" ht="17.399999999999999">
      <c r="A23" s="336" t="str">
        <f>全车数据表!AT33</f>
        <v>huracanste</v>
      </c>
      <c r="B23" s="349" t="s">
        <v>606</v>
      </c>
      <c r="C23" t="str">
        <f t="shared" si="0"/>
        <v>220</v>
      </c>
    </row>
    <row r="24" spans="1:3" ht="17.399999999999999">
      <c r="A24" s="336" t="str">
        <f>全车数据表!AT37</f>
        <v>srt8</v>
      </c>
      <c r="B24" s="349" t="s">
        <v>275</v>
      </c>
      <c r="C24" t="str">
        <f t="shared" si="0"/>
        <v>m4</v>
      </c>
    </row>
    <row r="25" spans="1:3" ht="17.399999999999999">
      <c r="A25" s="336" t="str">
        <f>全车数据表!AT38</f>
        <v>3.0</v>
      </c>
      <c r="B25" s="349" t="s">
        <v>638</v>
      </c>
      <c r="C25" t="str">
        <f t="shared" si="0"/>
        <v>svr</v>
      </c>
    </row>
    <row r="26" spans="1:3" ht="17.399999999999999">
      <c r="A26" s="336" t="str">
        <f>全车数据表!AT40</f>
        <v>50th</v>
      </c>
      <c r="B26" s="349" t="s">
        <v>923</v>
      </c>
      <c r="C26" t="str">
        <f t="shared" si="0"/>
        <v>gt350r</v>
      </c>
    </row>
    <row r="27" spans="1:3" ht="17.399999999999999">
      <c r="A27" s="336" t="str">
        <f>全车数据表!AT41</f>
        <v>410</v>
      </c>
      <c r="B27" s="349" t="s">
        <v>619</v>
      </c>
      <c r="C27" t="str">
        <f t="shared" si="0"/>
        <v>targa</v>
      </c>
    </row>
    <row r="28" spans="1:3" ht="17.399999999999999">
      <c r="A28" s="336" t="str">
        <f>全车数据表!AT42</f>
        <v>amg</v>
      </c>
      <c r="B28" s="349" t="s">
        <v>611</v>
      </c>
      <c r="C28" t="str">
        <f t="shared" si="0"/>
        <v>civic</v>
      </c>
    </row>
    <row r="29" spans="1:3" ht="17.399999999999999">
      <c r="A29" s="336" t="str">
        <f>全车数据表!AT43</f>
        <v>m4</v>
      </c>
      <c r="B29" s="349" t="s">
        <v>924</v>
      </c>
      <c r="C29" t="str">
        <f t="shared" si="0"/>
        <v>beast</v>
      </c>
    </row>
    <row r="30" spans="1:3" ht="17.399999999999999">
      <c r="A30" s="336" t="str">
        <f>全车数据表!AT44</f>
        <v>beast</v>
      </c>
      <c r="B30" s="349" t="s">
        <v>633</v>
      </c>
      <c r="C30" t="str">
        <f t="shared" si="0"/>
        <v>griffith</v>
      </c>
    </row>
    <row r="31" spans="1:3" ht="17.399999999999999">
      <c r="A31" s="336" t="str">
        <f>全车数据表!AT47</f>
        <v>acr</v>
      </c>
      <c r="B31" s="349" t="s">
        <v>623</v>
      </c>
      <c r="C31" t="str">
        <f t="shared" si="0"/>
        <v>gr-1</v>
      </c>
    </row>
    <row r="32" spans="1:3" ht="17.399999999999999">
      <c r="A32" s="336" t="str">
        <f>全车数据表!AT49</f>
        <v>gr-1</v>
      </c>
      <c r="B32" s="349" t="s">
        <v>609</v>
      </c>
      <c r="C32" t="str">
        <f t="shared" si="0"/>
        <v>taycan</v>
      </c>
    </row>
    <row r="33" spans="1:3" ht="17.399999999999999">
      <c r="A33" s="336" t="str">
        <f>全车数据表!AT50</f>
        <v>h2</v>
      </c>
      <c r="B33" s="349" t="s">
        <v>925</v>
      </c>
      <c r="C33" t="str">
        <f t="shared" si="0"/>
        <v>continental</v>
      </c>
    </row>
    <row r="34" spans="1:3" ht="17.399999999999999">
      <c r="A34" s="336" t="str">
        <f>全车数据表!AT51</f>
        <v>ass</v>
      </c>
      <c r="B34" s="349" t="s">
        <v>926</v>
      </c>
      <c r="C34" t="str">
        <f t="shared" si="0"/>
        <v>rrturbo</v>
      </c>
    </row>
    <row r="35" spans="1:3" ht="17.399999999999999">
      <c r="A35" s="336" t="str">
        <f>全车数据表!AT53</f>
        <v>nsx</v>
      </c>
      <c r="B35" s="349" t="s">
        <v>927</v>
      </c>
      <c r="C35" t="str">
        <f t="shared" si="0"/>
        <v>f40</v>
      </c>
    </row>
    <row r="36" spans="1:3" ht="17.399999999999999">
      <c r="A36" s="336" t="str">
        <f>全车数据表!AT54</f>
        <v>alfieri</v>
      </c>
      <c r="B36" s="349" t="s">
        <v>928</v>
      </c>
      <c r="C36" t="str">
        <f t="shared" si="0"/>
        <v>nsxgt3</v>
      </c>
    </row>
    <row r="37" spans="1:3" ht="17.399999999999999">
      <c r="A37" s="336" t="str">
        <f>全车数据表!AT57</f>
        <v>rrturbo</v>
      </c>
      <c r="B37" s="349" t="s">
        <v>625</v>
      </c>
      <c r="C37" t="str">
        <f t="shared" si="0"/>
        <v>stingray</v>
      </c>
    </row>
    <row r="38" spans="1:3" ht="17.399999999999999">
      <c r="A38" s="336" t="str">
        <f>全车数据表!AT63</f>
        <v>sarthe</v>
      </c>
      <c r="B38" s="349" t="s">
        <v>929</v>
      </c>
      <c r="C38" t="str">
        <f t="shared" si="0"/>
        <v>xxe</v>
      </c>
    </row>
    <row r="39" spans="1:3" ht="17.399999999999999">
      <c r="A39" s="336" t="str">
        <f>全车数据表!AT59</f>
        <v>f40</v>
      </c>
      <c r="B39" s="349" t="s">
        <v>283</v>
      </c>
      <c r="C39" t="str">
        <f t="shared" si="0"/>
        <v>w70</v>
      </c>
    </row>
    <row r="40" spans="1:3" ht="17.399999999999999">
      <c r="A40" s="336" t="str">
        <f>全车数据表!AT62</f>
        <v>nsxgt3</v>
      </c>
      <c r="B40" s="349" t="s">
        <v>657</v>
      </c>
      <c r="C40" t="str">
        <f t="shared" si="0"/>
        <v>fordgt</v>
      </c>
    </row>
    <row r="41" spans="1:3" ht="17.399999999999999">
      <c r="A41" s="336" t="str">
        <f>全车数据表!AT65</f>
        <v>bacalar</v>
      </c>
      <c r="B41" s="349" t="s">
        <v>616</v>
      </c>
      <c r="C41" t="str">
        <f t="shared" si="0"/>
        <v>acr</v>
      </c>
    </row>
    <row r="42" spans="1:3" ht="17.399999999999999">
      <c r="A42" s="336" t="str">
        <f>全车数据表!AT67</f>
        <v>718gt4</v>
      </c>
      <c r="B42" s="349" t="s">
        <v>631</v>
      </c>
      <c r="C42" t="str">
        <f t="shared" si="0"/>
        <v>asterion</v>
      </c>
    </row>
    <row r="43" spans="1:3" ht="17.399999999999999">
      <c r="A43" s="336" t="str">
        <f>全车数据表!AT68</f>
        <v>stingray</v>
      </c>
      <c r="B43" s="349" t="s">
        <v>640</v>
      </c>
      <c r="C43" t="str">
        <f t="shared" si="0"/>
        <v>vulcan</v>
      </c>
    </row>
    <row r="44" spans="1:3" ht="17.399999999999999">
      <c r="A44" s="336" t="str">
        <f>全车数据表!AT70</f>
        <v>xxe</v>
      </c>
      <c r="B44" s="349" t="s">
        <v>278</v>
      </c>
      <c r="C44" t="str">
        <f t="shared" si="0"/>
        <v>h2</v>
      </c>
    </row>
    <row r="45" spans="1:3" ht="17.399999999999999">
      <c r="A45" s="336" t="str">
        <f>全车数据表!AT73</f>
        <v>33</v>
      </c>
      <c r="B45" s="349" t="s">
        <v>629</v>
      </c>
      <c r="C45" t="str">
        <f t="shared" si="0"/>
        <v>911gt1</v>
      </c>
    </row>
    <row r="46" spans="1:3" ht="17.399999999999999">
      <c r="A46" s="336" t="str">
        <f>全车数据表!AT76</f>
        <v>gallardo</v>
      </c>
      <c r="B46" s="349" t="s">
        <v>930</v>
      </c>
      <c r="C46" t="str">
        <f t="shared" si="0"/>
        <v>roma</v>
      </c>
    </row>
    <row r="47" spans="1:3" ht="17.399999999999999">
      <c r="A47" s="336" t="str">
        <f>全车数据表!AT79</f>
        <v>911</v>
      </c>
      <c r="B47" s="349" t="s">
        <v>621</v>
      </c>
      <c r="C47" t="str">
        <f t="shared" si="0"/>
        <v>ass</v>
      </c>
    </row>
    <row r="48" spans="1:3" ht="17.399999999999999">
      <c r="A48" s="336" t="str">
        <f>全车数据表!AT80</f>
        <v>db11</v>
      </c>
      <c r="B48" s="349" t="s">
        <v>628</v>
      </c>
      <c r="C48" t="str">
        <f t="shared" si="0"/>
        <v>gtr</v>
      </c>
    </row>
    <row r="49" spans="1:3" ht="17.399999999999999">
      <c r="A49" s="336" t="str">
        <f>全车数据表!AT81</f>
        <v>svr</v>
      </c>
      <c r="B49" s="349" t="s">
        <v>668</v>
      </c>
      <c r="C49" t="str">
        <f t="shared" si="0"/>
        <v>cien</v>
      </c>
    </row>
    <row r="50" spans="1:3" ht="17.399999999999999">
      <c r="A50" s="336" t="str">
        <f>全车数据表!AT83</f>
        <v>w70</v>
      </c>
      <c r="B50" s="349" t="s">
        <v>620</v>
      </c>
      <c r="C50" t="str">
        <f t="shared" si="0"/>
        <v>mk2</v>
      </c>
    </row>
    <row r="51" spans="1:3" ht="17.399999999999999">
      <c r="A51" s="336" t="str">
        <f>全车数据表!AT84</f>
        <v>911gt1</v>
      </c>
      <c r="B51" s="349" t="s">
        <v>279</v>
      </c>
      <c r="C51" t="str">
        <f t="shared" si="0"/>
        <v>nsx</v>
      </c>
    </row>
    <row r="52" spans="1:3" ht="17.399999999999999">
      <c r="A52" s="336" t="str">
        <f>全车数据表!AT85</f>
        <v>fordgt</v>
      </c>
      <c r="B52" s="349" t="s">
        <v>630</v>
      </c>
      <c r="C52" t="str">
        <f t="shared" si="0"/>
        <v>alfieri</v>
      </c>
    </row>
    <row r="53" spans="1:3" ht="17.399999999999999">
      <c r="A53" s="336" t="str">
        <f>全车数据表!AT86</f>
        <v>asterion</v>
      </c>
      <c r="B53" s="349" t="s">
        <v>645</v>
      </c>
      <c r="C53" t="str">
        <f t="shared" si="0"/>
        <v>j50</v>
      </c>
    </row>
    <row r="54" spans="1:3" ht="17.399999999999999">
      <c r="A54" s="336" t="str">
        <f>全车数据表!AT87</f>
        <v>roma</v>
      </c>
      <c r="B54" s="349" t="s">
        <v>644</v>
      </c>
      <c r="C54" t="str">
        <f t="shared" si="0"/>
        <v>sarthe</v>
      </c>
    </row>
    <row r="55" spans="1:3" ht="17.399999999999999">
      <c r="A55" s="336" t="str">
        <f>全车数据表!AT89</f>
        <v>cien</v>
      </c>
      <c r="B55" s="349" t="s">
        <v>639</v>
      </c>
      <c r="C55" t="str">
        <f t="shared" si="0"/>
        <v>zerouno</v>
      </c>
    </row>
    <row r="56" spans="1:3" ht="17.399999999999999">
      <c r="A56" s="336" t="str">
        <f>全车数据表!AT91</f>
        <v>mk2</v>
      </c>
      <c r="B56" s="349" t="s">
        <v>648</v>
      </c>
      <c r="C56" t="str">
        <f t="shared" si="0"/>
        <v>vipergts</v>
      </c>
    </row>
    <row r="57" spans="1:3" ht="17.399999999999999">
      <c r="A57" s="336" t="str">
        <f>全车数据表!AT92</f>
        <v>zerouno</v>
      </c>
      <c r="B57" s="349" t="s">
        <v>642</v>
      </c>
      <c r="C57" t="str">
        <f t="shared" si="0"/>
        <v>488</v>
      </c>
    </row>
    <row r="58" spans="1:3" ht="17.399999999999999">
      <c r="A58" s="336" t="str">
        <f>全车数据表!AT95</f>
        <v>488</v>
      </c>
      <c r="B58" s="349" t="s">
        <v>636</v>
      </c>
      <c r="C58" t="str">
        <f t="shared" si="0"/>
        <v>bacalar</v>
      </c>
    </row>
    <row r="59" spans="1:3" ht="17.399999999999999">
      <c r="A59" s="336" t="str">
        <f>全车数据表!AT98</f>
        <v>003</v>
      </c>
      <c r="B59" s="349" t="s">
        <v>647</v>
      </c>
      <c r="C59" t="str">
        <f t="shared" si="0"/>
        <v>slr</v>
      </c>
    </row>
    <row r="60" spans="1:3" ht="17.399999999999999">
      <c r="A60" s="336" t="str">
        <f>全车数据表!AT101</f>
        <v>f12tdf</v>
      </c>
      <c r="B60" s="349" t="s">
        <v>641</v>
      </c>
      <c r="C60" t="str">
        <f t="shared" si="0"/>
        <v>evo</v>
      </c>
    </row>
    <row r="61" spans="1:3" ht="17.399999999999999">
      <c r="A61" s="336" t="str">
        <f>全车数据表!AT105</f>
        <v>cgs</v>
      </c>
      <c r="B61" s="349" t="s">
        <v>617</v>
      </c>
      <c r="C61" t="str">
        <f t="shared" si="0"/>
        <v>furai</v>
      </c>
    </row>
    <row r="62" spans="1:3" ht="17.399999999999999">
      <c r="A62" s="336" t="str">
        <f>全车数据表!AT103</f>
        <v>murcielago</v>
      </c>
      <c r="B62" s="349" t="s">
        <v>624</v>
      </c>
      <c r="C62" t="str">
        <f t="shared" si="0"/>
        <v>718gt4</v>
      </c>
    </row>
    <row r="63" spans="1:3" ht="17.399999999999999">
      <c r="A63" s="336" t="str">
        <f>全车数据表!AT106</f>
        <v>ap-0</v>
      </c>
      <c r="B63" s="349" t="s">
        <v>650</v>
      </c>
      <c r="C63" t="str">
        <f t="shared" si="0"/>
        <v>dbs</v>
      </c>
    </row>
    <row r="64" spans="1:3" ht="17.399999999999999">
      <c r="A64" s="336" t="str">
        <f>全车数据表!AT107</f>
        <v>gt12</v>
      </c>
      <c r="B64" s="349" t="s">
        <v>931</v>
      </c>
      <c r="C64" t="str">
        <f t="shared" si="0"/>
        <v>murcielago</v>
      </c>
    </row>
    <row r="65" spans="1:3" ht="17.399999999999999">
      <c r="A65" s="336" t="str">
        <f>全车数据表!AT108</f>
        <v>ie</v>
      </c>
      <c r="B65" s="349" t="s">
        <v>932</v>
      </c>
      <c r="C65" t="str">
        <f t="shared" si="0"/>
        <v>ie</v>
      </c>
    </row>
    <row r="66" spans="1:3" ht="17.399999999999999">
      <c r="A66" s="336">
        <f>全车数据表!AT109</f>
        <v>550</v>
      </c>
      <c r="B66" s="349" t="s">
        <v>933</v>
      </c>
      <c r="C66" t="str">
        <f t="shared" ref="C66:C129" si="1">VLOOKUP(B66,A:A,1,FALSE)</f>
        <v>enzo</v>
      </c>
    </row>
    <row r="67" spans="1:3" ht="17.399999999999999">
      <c r="A67" s="336" t="str">
        <f>全车数据表!AT111</f>
        <v>enzo</v>
      </c>
      <c r="B67" s="349" t="s">
        <v>934</v>
      </c>
      <c r="C67" t="str">
        <f t="shared" si="1"/>
        <v>scv12</v>
      </c>
    </row>
    <row r="68" spans="1:3" ht="17.399999999999999">
      <c r="A68" s="336" t="str">
        <f>全车数据表!AT113</f>
        <v>n</v>
      </c>
      <c r="B68" s="349" t="s">
        <v>951</v>
      </c>
      <c r="C68" t="str">
        <f t="shared" si="1"/>
        <v>488gtbevo</v>
      </c>
    </row>
    <row r="69" spans="1:3" ht="17.399999999999999">
      <c r="A69" s="336" t="str">
        <f>全车数据表!AT114</f>
        <v>slr</v>
      </c>
      <c r="B69" s="349" t="s">
        <v>661</v>
      </c>
      <c r="C69" t="str">
        <f t="shared" si="1"/>
        <v>laferrari</v>
      </c>
    </row>
    <row r="70" spans="1:3" ht="17.399999999999999">
      <c r="A70" s="336" t="str">
        <f>全车数据表!AT115</f>
        <v>dbs</v>
      </c>
      <c r="B70" s="349" t="s">
        <v>287</v>
      </c>
      <c r="C70" t="str">
        <f t="shared" si="1"/>
        <v>003</v>
      </c>
    </row>
    <row r="71" spans="1:3" ht="17.399999999999999">
      <c r="A71" s="336" t="str">
        <f>全车数据表!AT116</f>
        <v>scv12</v>
      </c>
      <c r="B71" s="349" t="s">
        <v>674</v>
      </c>
      <c r="C71" t="str">
        <f t="shared" si="1"/>
        <v>n</v>
      </c>
    </row>
    <row r="72" spans="1:3" ht="17.399999999999999">
      <c r="A72" s="336" t="str">
        <f>全车数据表!AT120</f>
        <v>evo</v>
      </c>
      <c r="B72" s="349" t="s">
        <v>662</v>
      </c>
      <c r="C72" t="str">
        <f t="shared" si="1"/>
        <v>p1</v>
      </c>
    </row>
    <row r="73" spans="1:3" ht="17.399999999999999">
      <c r="A73" s="336" t="str">
        <f>全车数据表!AT121</f>
        <v>carrera</v>
      </c>
      <c r="B73" s="349" t="s">
        <v>637</v>
      </c>
      <c r="C73" t="str">
        <f t="shared" si="1"/>
        <v>gallardo</v>
      </c>
    </row>
    <row r="74" spans="1:3" ht="17.399999999999999">
      <c r="A74" s="336" t="str">
        <f>全车数据表!AT125</f>
        <v>911gt3</v>
      </c>
      <c r="B74" s="349" t="s">
        <v>660</v>
      </c>
      <c r="C74" t="str">
        <f t="shared" si="1"/>
        <v>centenario</v>
      </c>
    </row>
    <row r="75" spans="1:3" ht="17.399999999999999">
      <c r="A75" s="336" t="str">
        <f>全车数据表!AT126</f>
        <v>488gtbevo</v>
      </c>
      <c r="B75" s="349" t="s">
        <v>654</v>
      </c>
      <c r="C75" t="str">
        <f t="shared" si="1"/>
        <v>f12tdf</v>
      </c>
    </row>
    <row r="76" spans="1:3" ht="17.399999999999999">
      <c r="A76" s="336" t="str">
        <f>全车数据表!AT128</f>
        <v>evija</v>
      </c>
      <c r="B76" s="349" t="s">
        <v>667</v>
      </c>
      <c r="C76" t="str">
        <f t="shared" si="1"/>
        <v>sv</v>
      </c>
    </row>
    <row r="77" spans="1:3" ht="17.399999999999999">
      <c r="A77" s="336" t="str">
        <f>全车数据表!AT129</f>
        <v>f1</v>
      </c>
      <c r="B77" s="349" t="s">
        <v>658</v>
      </c>
      <c r="C77" t="str">
        <f t="shared" si="1"/>
        <v>fxxk</v>
      </c>
    </row>
    <row r="78" spans="1:3" ht="17.399999999999999">
      <c r="A78" s="336" t="str">
        <f>全车数据表!AT134</f>
        <v>vulcan</v>
      </c>
      <c r="B78" s="349" t="s">
        <v>935</v>
      </c>
      <c r="C78" t="str">
        <f t="shared" si="1"/>
        <v>c-x75</v>
      </c>
    </row>
    <row r="79" spans="1:3" ht="17.399999999999999">
      <c r="A79" s="336" t="str">
        <f>全车数据表!AT135</f>
        <v>gtr</v>
      </c>
      <c r="B79" s="349" t="s">
        <v>936</v>
      </c>
      <c r="C79" t="str">
        <f t="shared" si="1"/>
        <v>cgs</v>
      </c>
    </row>
    <row r="80" spans="1:3" ht="17.399999999999999">
      <c r="A80" s="336" t="str">
        <f>全车数据表!AT136</f>
        <v>ep9</v>
      </c>
      <c r="B80" s="349" t="s">
        <v>646</v>
      </c>
      <c r="C80" t="str">
        <f t="shared" si="1"/>
        <v>33</v>
      </c>
    </row>
    <row r="81" spans="1:3" ht="17.399999999999999">
      <c r="A81" s="336" t="str">
        <f>全车数据表!AT137</f>
        <v>j50</v>
      </c>
      <c r="B81" s="349" t="s">
        <v>937</v>
      </c>
      <c r="C81" t="str">
        <f t="shared" si="1"/>
        <v>ap-0</v>
      </c>
    </row>
    <row r="82" spans="1:3" ht="17.399999999999999">
      <c r="A82" s="336" t="str">
        <f>全车数据表!AT138</f>
        <v>vipergts</v>
      </c>
      <c r="B82" s="349" t="s">
        <v>672</v>
      </c>
      <c r="C82" t="str">
        <f t="shared" si="1"/>
        <v>1v10</v>
      </c>
    </row>
    <row r="83" spans="1:3" ht="17.399999999999999">
      <c r="A83" s="336" t="str">
        <f>全车数据表!AT140</f>
        <v>laferrari</v>
      </c>
      <c r="B83" s="349" t="s">
        <v>649</v>
      </c>
      <c r="C83" t="str">
        <f t="shared" si="1"/>
        <v>812</v>
      </c>
    </row>
    <row r="84" spans="1:3" ht="17.399999999999999">
      <c r="A84" s="336" t="str">
        <f>全车数据表!AT141</f>
        <v>p1</v>
      </c>
      <c r="B84" s="349" t="s">
        <v>938</v>
      </c>
      <c r="C84" t="e">
        <f t="shared" si="1"/>
        <v>#N/A</v>
      </c>
    </row>
    <row r="85" spans="1:3" ht="17.399999999999999">
      <c r="A85" s="336" t="str">
        <f>全车数据表!AT143</f>
        <v>sv</v>
      </c>
      <c r="B85" s="349" t="s">
        <v>632</v>
      </c>
      <c r="C85" t="str">
        <f t="shared" si="1"/>
        <v>gt12</v>
      </c>
    </row>
    <row r="86" spans="1:3" ht="17.399999999999999">
      <c r="A86" s="336" t="str">
        <f>全车数据表!AT144</f>
        <v>812</v>
      </c>
      <c r="B86" s="349" t="s">
        <v>659</v>
      </c>
      <c r="C86" t="str">
        <f t="shared" si="1"/>
        <v>avj</v>
      </c>
    </row>
    <row r="87" spans="1:3" ht="17.399999999999999">
      <c r="A87" s="336" t="str">
        <f>全车数据表!AT146</f>
        <v>zr1</v>
      </c>
      <c r="B87" s="349" t="s">
        <v>643</v>
      </c>
      <c r="C87" t="str">
        <f t="shared" si="1"/>
        <v>carrera</v>
      </c>
    </row>
    <row r="88" spans="1:3" ht="17.399999999999999">
      <c r="A88" s="336" t="str">
        <f>全车数据表!AT147</f>
        <v>c-x75</v>
      </c>
      <c r="B88" s="349" t="s">
        <v>634</v>
      </c>
      <c r="C88" t="str">
        <f t="shared" si="1"/>
        <v>911gt3</v>
      </c>
    </row>
    <row r="89" spans="1:3" ht="17.399999999999999">
      <c r="A89" s="336" t="str">
        <f>全车数据表!AT148</f>
        <v>1v10</v>
      </c>
      <c r="B89" s="349" t="s">
        <v>663</v>
      </c>
      <c r="C89" t="str">
        <f t="shared" si="1"/>
        <v>at96</v>
      </c>
    </row>
    <row r="90" spans="1:3" ht="17.399999999999999">
      <c r="A90" s="336" t="str">
        <f>全车数据表!AT151</f>
        <v>918</v>
      </c>
      <c r="B90" s="349" t="s">
        <v>651</v>
      </c>
      <c r="C90" t="str">
        <f t="shared" si="1"/>
        <v>zr1</v>
      </c>
    </row>
    <row r="91" spans="1:3" ht="17.399999999999999">
      <c r="A91" s="336" t="str">
        <f>全车数据表!AT152</f>
        <v>vanda</v>
      </c>
      <c r="B91" s="349" t="s">
        <v>655</v>
      </c>
      <c r="C91" t="str">
        <f t="shared" si="1"/>
        <v>sc18</v>
      </c>
    </row>
    <row r="92" spans="1:3" ht="17.399999999999999">
      <c r="A92" s="336" t="str">
        <f>全车数据表!AT154</f>
        <v>570</v>
      </c>
      <c r="B92" s="349" t="s">
        <v>675</v>
      </c>
      <c r="C92" t="str">
        <f t="shared" si="1"/>
        <v>valhalla</v>
      </c>
    </row>
    <row r="93" spans="1:3" ht="17.399999999999999">
      <c r="A93" s="336" t="str">
        <f>全车数据表!AT155</f>
        <v>avj</v>
      </c>
      <c r="B93" s="349" t="s">
        <v>939</v>
      </c>
      <c r="C93" t="str">
        <f t="shared" si="1"/>
        <v>onyx</v>
      </c>
    </row>
    <row r="94" spans="1:3" ht="17.399999999999999">
      <c r="A94" s="336" t="str">
        <f>全车数据表!AT156</f>
        <v>onyx</v>
      </c>
      <c r="B94" s="349" t="s">
        <v>950</v>
      </c>
      <c r="C94" t="str">
        <f t="shared" si="1"/>
        <v>citroengt</v>
      </c>
    </row>
    <row r="95" spans="1:3" ht="17.399999999999999">
      <c r="A95" s="336" t="str">
        <f>全车数据表!AT159</f>
        <v>citroengt</v>
      </c>
      <c r="B95" s="349" t="s">
        <v>940</v>
      </c>
      <c r="C95" t="str">
        <f t="shared" si="1"/>
        <v>f8</v>
      </c>
    </row>
    <row r="96" spans="1:3" ht="17.399999999999999">
      <c r="A96" s="336" t="str">
        <f>全车数据表!AT162</f>
        <v>911gt2</v>
      </c>
      <c r="B96" s="349" t="s">
        <v>941</v>
      </c>
      <c r="C96" t="str">
        <f t="shared" si="1"/>
        <v>imola</v>
      </c>
    </row>
    <row r="97" spans="1:3" ht="17.399999999999999">
      <c r="A97" s="336" t="str">
        <f>全车数据表!AT163</f>
        <v>bc</v>
      </c>
      <c r="B97" s="349" t="s">
        <v>678</v>
      </c>
      <c r="C97" t="str">
        <f t="shared" si="1"/>
        <v>vulcano</v>
      </c>
    </row>
    <row r="98" spans="1:3" ht="17.399999999999999">
      <c r="A98" s="336" t="str">
        <f>全车数据表!AT165</f>
        <v>sc18</v>
      </c>
      <c r="B98" s="349" t="s">
        <v>680</v>
      </c>
      <c r="C98" t="str">
        <f t="shared" si="1"/>
        <v>lykan</v>
      </c>
    </row>
    <row r="99" spans="1:3" ht="17.399999999999999">
      <c r="A99" s="336" t="str">
        <f>全车数据表!AT166</f>
        <v>aperta</v>
      </c>
      <c r="B99" s="349" t="s">
        <v>656</v>
      </c>
      <c r="C99" t="str">
        <f t="shared" si="1"/>
        <v>918</v>
      </c>
    </row>
    <row r="100" spans="1:3" ht="17.399999999999999">
      <c r="A100" s="336" t="str">
        <f>全车数据表!AT167</f>
        <v>f8</v>
      </c>
      <c r="B100" s="349" t="s">
        <v>635</v>
      </c>
      <c r="C100" t="str">
        <f t="shared" si="1"/>
        <v>vanda</v>
      </c>
    </row>
    <row r="101" spans="1:3" ht="17.399999999999999">
      <c r="A101" s="336" t="str">
        <f>全车数据表!AT169</f>
        <v>akylone</v>
      </c>
      <c r="B101" s="349" t="s">
        <v>942</v>
      </c>
      <c r="C101" t="str">
        <f t="shared" si="1"/>
        <v>veneno</v>
      </c>
    </row>
    <row r="102" spans="1:3" ht="17.399999999999999">
      <c r="A102" s="336" t="str">
        <f>全车数据表!AT170</f>
        <v>at96</v>
      </c>
      <c r="B102" s="349" t="s">
        <v>676</v>
      </c>
      <c r="C102" t="str">
        <f t="shared" si="1"/>
        <v>570</v>
      </c>
    </row>
    <row r="103" spans="1:3" ht="17.399999999999999">
      <c r="A103" s="336" t="str">
        <f>全车数据表!AT173</f>
        <v>valhalla</v>
      </c>
      <c r="B103" s="349" t="s">
        <v>666</v>
      </c>
      <c r="C103" t="str">
        <f t="shared" si="1"/>
        <v>egoista</v>
      </c>
    </row>
    <row r="104" spans="1:3" ht="17.399999999999999">
      <c r="A104" s="336" t="str">
        <f>全车数据表!AT174</f>
        <v>imola</v>
      </c>
      <c r="B104" s="349" t="s">
        <v>652</v>
      </c>
      <c r="C104" t="str">
        <f t="shared" si="1"/>
        <v>911gt2</v>
      </c>
    </row>
    <row r="105" spans="1:3" ht="17.399999999999999">
      <c r="A105" s="336" t="str">
        <f>全车数据表!AT178</f>
        <v>centenario</v>
      </c>
      <c r="B105" s="349" t="s">
        <v>664</v>
      </c>
      <c r="C105" t="str">
        <f t="shared" si="1"/>
        <v>bc</v>
      </c>
    </row>
    <row r="106" spans="1:3" ht="17.399999999999999">
      <c r="A106" s="336" t="str">
        <f>全车数据表!AT179</f>
        <v>fxxk</v>
      </c>
      <c r="B106" s="349" t="s">
        <v>665</v>
      </c>
      <c r="C106" t="str">
        <f t="shared" si="1"/>
        <v>aperta</v>
      </c>
    </row>
    <row r="107" spans="1:3" ht="17.399999999999999">
      <c r="A107" s="336" t="str">
        <f>全车数据表!AT180</f>
        <v>vulcano</v>
      </c>
      <c r="B107" s="349" t="s">
        <v>677</v>
      </c>
      <c r="C107" t="str">
        <f t="shared" si="1"/>
        <v>f1</v>
      </c>
    </row>
    <row r="108" spans="1:3" ht="17.399999999999999">
      <c r="A108" s="336" t="str">
        <f>全车数据表!AT181</f>
        <v>lykan</v>
      </c>
      <c r="B108" s="349" t="s">
        <v>673</v>
      </c>
      <c r="C108" t="str">
        <f t="shared" si="1"/>
        <v>akylone</v>
      </c>
    </row>
    <row r="109" spans="1:3" ht="17.399999999999999">
      <c r="A109" s="336" t="str">
        <f>全车数据表!AT183</f>
        <v>veneno</v>
      </c>
      <c r="B109" s="349" t="s">
        <v>687</v>
      </c>
      <c r="C109" t="str">
        <f t="shared" si="1"/>
        <v>nemesis</v>
      </c>
    </row>
    <row r="110" spans="1:3" ht="17.399999999999999">
      <c r="A110" s="336" t="str">
        <f>全车数据表!AT185</f>
        <v>egoista</v>
      </c>
      <c r="B110" s="349" t="s">
        <v>943</v>
      </c>
      <c r="C110" t="str">
        <f t="shared" si="1"/>
        <v>sf90</v>
      </c>
    </row>
    <row r="111" spans="1:3" ht="17.399999999999999">
      <c r="A111" s="336" t="str">
        <f>全车数据表!AT187</f>
        <v>nemesis</v>
      </c>
      <c r="B111" s="349" t="s">
        <v>679</v>
      </c>
      <c r="C111" t="str">
        <f t="shared" si="1"/>
        <v>terzo</v>
      </c>
    </row>
    <row r="112" spans="1:3" ht="17.399999999999999">
      <c r="A112" s="336" t="str">
        <f>全车数据表!AT189</f>
        <v>sf90</v>
      </c>
      <c r="B112" s="349" t="s">
        <v>653</v>
      </c>
      <c r="C112" t="str">
        <f t="shared" si="1"/>
        <v>senna</v>
      </c>
    </row>
    <row r="113" spans="1:3" ht="17.399999999999999">
      <c r="A113" s="336" t="str">
        <f>全车数据表!AT191</f>
        <v>senna</v>
      </c>
      <c r="B113" s="349" t="s">
        <v>669</v>
      </c>
      <c r="C113" t="str">
        <f t="shared" si="1"/>
        <v>evija</v>
      </c>
    </row>
    <row r="114" spans="1:3" ht="17.399999999999999">
      <c r="A114" s="336" t="str">
        <f>全车数据表!AT193</f>
        <v>terzo</v>
      </c>
      <c r="B114" s="349" t="s">
        <v>682</v>
      </c>
      <c r="C114" t="str">
        <f t="shared" si="1"/>
        <v>fenyr</v>
      </c>
    </row>
    <row r="115" spans="1:3" ht="17.399999999999999">
      <c r="A115" s="336" t="str">
        <f>全车数据表!AT195</f>
        <v>fenyr</v>
      </c>
      <c r="B115" s="349" t="s">
        <v>683</v>
      </c>
      <c r="C115" t="str">
        <f t="shared" si="1"/>
        <v>ts1</v>
      </c>
    </row>
    <row r="116" spans="1:3" ht="17.399999999999999">
      <c r="A116" s="336" t="str">
        <f>全车数据表!AT197</f>
        <v>ts1</v>
      </c>
      <c r="B116" s="349" t="s">
        <v>671</v>
      </c>
      <c r="C116" t="str">
        <f t="shared" si="1"/>
        <v>battista</v>
      </c>
    </row>
    <row r="117" spans="1:3" ht="17.399999999999999">
      <c r="A117" s="336" t="str">
        <f>全车数据表!AT199</f>
        <v>battista</v>
      </c>
      <c r="B117" s="349" t="s">
        <v>944</v>
      </c>
      <c r="C117" t="str">
        <f t="shared" si="1"/>
        <v>ep9</v>
      </c>
    </row>
    <row r="118" spans="1:3" ht="17.399999999999999">
      <c r="A118" s="336" t="str">
        <f>全车数据表!AT201</f>
        <v>speedtail</v>
      </c>
      <c r="B118" s="349" t="s">
        <v>681</v>
      </c>
      <c r="C118" t="str">
        <f t="shared" si="1"/>
        <v>speedtail</v>
      </c>
    </row>
    <row r="119" spans="1:3" ht="17.399999999999999">
      <c r="A119" s="336" t="str">
        <f>全车数据表!AT203</f>
        <v>regera</v>
      </c>
      <c r="B119" s="349" t="s">
        <v>312</v>
      </c>
      <c r="C119" t="str">
        <f t="shared" si="1"/>
        <v>regera</v>
      </c>
    </row>
    <row r="120" spans="1:3" ht="17.399999999999999">
      <c r="A120" s="336" t="str">
        <f>全车数据表!AT206</f>
        <v>sian</v>
      </c>
      <c r="B120" s="349" t="s">
        <v>945</v>
      </c>
      <c r="C120" t="str">
        <f t="shared" si="1"/>
        <v>inferno</v>
      </c>
    </row>
    <row r="121" spans="1:3" ht="17.399999999999999">
      <c r="A121" s="336" t="str">
        <f>全车数据表!AT210</f>
        <v>chiron</v>
      </c>
      <c r="B121" s="349" t="s">
        <v>685</v>
      </c>
      <c r="C121" t="str">
        <f t="shared" si="1"/>
        <v>chiron</v>
      </c>
    </row>
    <row r="122" spans="1:3" ht="17.399999999999999">
      <c r="A122" s="336" t="str">
        <f>全车数据表!AT211</f>
        <v>bxr</v>
      </c>
      <c r="B122" s="349" t="s">
        <v>686</v>
      </c>
      <c r="C122" t="str">
        <f t="shared" si="1"/>
        <v>bxr</v>
      </c>
    </row>
    <row r="123" spans="1:3" ht="17.399999999999999">
      <c r="A123" s="336" t="str">
        <f>全车数据表!AT208</f>
        <v>inferno</v>
      </c>
      <c r="B123" s="349" t="s">
        <v>946</v>
      </c>
      <c r="C123" t="str">
        <f t="shared" si="1"/>
        <v>divo</v>
      </c>
    </row>
    <row r="124" spans="1:3" ht="17.399999999999999">
      <c r="A124" s="336" t="str">
        <f>全车数据表!AT212</f>
        <v>divo</v>
      </c>
      <c r="B124" s="349" t="s">
        <v>947</v>
      </c>
      <c r="C124" t="str">
        <f t="shared" si="1"/>
        <v>millecavalli</v>
      </c>
    </row>
    <row r="125" spans="1:3" ht="17.399999999999999">
      <c r="A125" s="336" t="str">
        <f>全车数据表!AT214</f>
        <v>millecavalli</v>
      </c>
      <c r="B125" s="349" t="s">
        <v>689</v>
      </c>
      <c r="C125" t="str">
        <f t="shared" si="1"/>
        <v>jesko</v>
      </c>
    </row>
    <row r="126" spans="1:3" ht="17.399999999999999">
      <c r="A126" s="336" t="str">
        <f>全车数据表!AT217</f>
        <v>jesko</v>
      </c>
      <c r="B126" s="349" t="s">
        <v>670</v>
      </c>
      <c r="C126" t="str">
        <f t="shared" si="1"/>
        <v>sian</v>
      </c>
    </row>
    <row r="127" spans="1:3" ht="17.399999999999999">
      <c r="A127" s="336" t="str">
        <f>全车数据表!AT219</f>
        <v>owl</v>
      </c>
      <c r="B127" s="349" t="s">
        <v>948</v>
      </c>
      <c r="C127" t="str">
        <f t="shared" si="1"/>
        <v>owl</v>
      </c>
    </row>
    <row r="128" spans="1:3" ht="17.399999999999999">
      <c r="A128" s="336" t="str">
        <f>全车数据表!AT220</f>
        <v>c2</v>
      </c>
      <c r="B128" s="349" t="s">
        <v>684</v>
      </c>
      <c r="C128" t="str">
        <f t="shared" si="1"/>
        <v>c2</v>
      </c>
    </row>
    <row r="129" spans="1:3" ht="17.399999999999999">
      <c r="A129" s="336" t="str">
        <f>全车数据表!AT222</f>
        <v>ssc</v>
      </c>
      <c r="B129" s="349" t="s">
        <v>688</v>
      </c>
      <c r="C129" t="str">
        <f t="shared" si="1"/>
        <v>ssc</v>
      </c>
    </row>
    <row r="130" spans="1:3" ht="17.399999999999999">
      <c r="A130" s="336" t="str">
        <f>全车数据表!AT226</f>
        <v>lvn</v>
      </c>
      <c r="B130" s="349" t="s">
        <v>949</v>
      </c>
      <c r="C130" t="str">
        <f>VLOOKUP(B130,A:A,1,FALSE)</f>
        <v>lvn</v>
      </c>
    </row>
  </sheetData>
  <phoneticPr fontId="8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839BC-AB16-42E4-BC8B-C200D3376BB7}">
  <dimension ref="A1:AZ36"/>
  <sheetViews>
    <sheetView showGridLines="0" workbookViewId="0">
      <selection activeCell="A48" sqref="A48"/>
    </sheetView>
  </sheetViews>
  <sheetFormatPr defaultColWidth="8.69921875" defaultRowHeight="15.6"/>
  <cols>
    <col min="1" max="1" width="15.69921875" style="33" customWidth="1"/>
    <col min="2" max="2" width="16.69921875" style="33" customWidth="1"/>
    <col min="3" max="8" width="8.69921875" style="33" customWidth="1"/>
    <col min="9" max="9" width="15.69921875" style="33" customWidth="1"/>
    <col min="10" max="10" width="16.69921875" style="33" customWidth="1"/>
    <col min="11" max="16" width="8.69921875" style="33" customWidth="1"/>
    <col min="17" max="16384" width="8.69921875" style="33"/>
  </cols>
  <sheetData>
    <row r="1" spans="1:52" s="28" customFormat="1" ht="19.95" customHeight="1" thickBot="1"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</row>
    <row r="2" spans="1:52" ht="30" customHeight="1" thickTop="1" thickBot="1">
      <c r="A2" s="30"/>
      <c r="B2" s="413" t="s">
        <v>360</v>
      </c>
      <c r="C2" s="414"/>
      <c r="D2" s="414"/>
      <c r="E2" s="414"/>
      <c r="F2" s="414"/>
      <c r="G2" s="414"/>
      <c r="H2" s="414"/>
      <c r="I2" s="414"/>
      <c r="J2" s="414"/>
      <c r="K2" s="414"/>
      <c r="L2" s="414"/>
      <c r="M2" s="414"/>
      <c r="N2" s="414"/>
      <c r="O2" s="414"/>
      <c r="P2" s="415"/>
      <c r="Q2" s="31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28"/>
      <c r="AE2" s="28"/>
      <c r="AF2" s="28"/>
      <c r="AG2" s="28"/>
      <c r="AH2" s="28"/>
      <c r="AI2" s="28"/>
      <c r="AJ2" s="28"/>
      <c r="AK2" s="28"/>
      <c r="AL2" s="28"/>
      <c r="AM2" s="28"/>
      <c r="AN2" s="28"/>
      <c r="AO2" s="28"/>
      <c r="AP2" s="28"/>
      <c r="AQ2" s="28"/>
      <c r="AR2" s="28"/>
      <c r="AS2" s="28"/>
      <c r="AT2" s="28"/>
      <c r="AU2" s="28"/>
      <c r="AV2" s="28"/>
      <c r="AW2" s="28"/>
      <c r="AX2" s="28"/>
      <c r="AY2" s="28"/>
      <c r="AZ2" s="28"/>
    </row>
    <row r="3" spans="1:52" ht="79.95" customHeight="1" thickBot="1">
      <c r="A3" s="34"/>
      <c r="B3" s="423" t="s">
        <v>524</v>
      </c>
      <c r="C3" s="424"/>
      <c r="D3" s="424"/>
      <c r="E3" s="424"/>
      <c r="F3" s="424"/>
      <c r="G3" s="424"/>
      <c r="H3" s="424"/>
      <c r="I3" s="424"/>
      <c r="J3" s="424"/>
      <c r="K3" s="424"/>
      <c r="L3" s="424"/>
      <c r="M3" s="424"/>
      <c r="N3" s="424"/>
      <c r="O3" s="424"/>
      <c r="P3" s="425"/>
      <c r="Q3" s="35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28"/>
      <c r="AT3" s="28"/>
      <c r="AU3" s="28"/>
      <c r="AV3" s="28"/>
      <c r="AW3" s="28"/>
      <c r="AX3" s="28"/>
      <c r="AY3" s="28"/>
      <c r="AZ3" s="28"/>
    </row>
    <row r="4" spans="1:52" ht="25.2" customHeight="1" thickTop="1" thickBot="1">
      <c r="A4" s="28"/>
      <c r="B4" s="36"/>
      <c r="C4" s="36"/>
      <c r="D4" s="36"/>
      <c r="E4" s="36"/>
      <c r="F4" s="36"/>
      <c r="G4" s="36"/>
      <c r="H4" s="36"/>
      <c r="I4" s="32"/>
      <c r="J4" s="36"/>
      <c r="K4" s="36"/>
      <c r="L4" s="36"/>
      <c r="M4" s="36"/>
      <c r="N4" s="36"/>
      <c r="O4" s="36"/>
      <c r="P4" s="36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8"/>
      <c r="AX4" s="28"/>
      <c r="AY4" s="28"/>
      <c r="AZ4" s="28"/>
    </row>
    <row r="5" spans="1:52" ht="30" customHeight="1" thickTop="1" thickBot="1">
      <c r="A5" s="37"/>
      <c r="B5" s="420" t="s">
        <v>320</v>
      </c>
      <c r="C5" s="421"/>
      <c r="D5" s="421"/>
      <c r="E5" s="421"/>
      <c r="F5" s="421"/>
      <c r="G5" s="421"/>
      <c r="H5" s="422"/>
      <c r="I5" s="37"/>
      <c r="J5" s="420" t="s">
        <v>321</v>
      </c>
      <c r="K5" s="421"/>
      <c r="L5" s="421"/>
      <c r="M5" s="421"/>
      <c r="N5" s="421"/>
      <c r="O5" s="421"/>
      <c r="P5" s="422"/>
      <c r="Q5" s="35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  <c r="AO5" s="28"/>
      <c r="AP5" s="28"/>
      <c r="AQ5" s="28"/>
      <c r="AR5" s="28"/>
      <c r="AS5" s="28"/>
      <c r="AT5" s="28"/>
      <c r="AU5" s="28"/>
      <c r="AV5" s="28"/>
      <c r="AW5" s="28"/>
      <c r="AX5" s="28"/>
      <c r="AY5" s="28"/>
      <c r="AZ5" s="28"/>
    </row>
    <row r="6" spans="1:52" ht="27" customHeight="1">
      <c r="A6" s="37"/>
      <c r="B6" s="38" t="s">
        <v>315</v>
      </c>
      <c r="C6" s="432" t="s">
        <v>433</v>
      </c>
      <c r="D6" s="432"/>
      <c r="E6" s="427" t="s">
        <v>97</v>
      </c>
      <c r="F6" s="427"/>
      <c r="G6" s="428" t="str">
        <f>IFERROR(IF(VLOOKUP($C$7,全车数据表!$B:$AP,4,0)&lt;&gt;0,VLOOKUP($C$7,全车数据表!$B:$AP,4,0),"暂无"),"")</f>
        <v/>
      </c>
      <c r="H6" s="429"/>
      <c r="I6" s="39"/>
      <c r="J6" s="38" t="s">
        <v>315</v>
      </c>
      <c r="K6" s="432" t="s">
        <v>433</v>
      </c>
      <c r="L6" s="432"/>
      <c r="M6" s="427" t="s">
        <v>97</v>
      </c>
      <c r="N6" s="427"/>
      <c r="O6" s="428" t="str">
        <f>IFERROR(IF(VLOOKUP($K$7,全车数据表!$C:$AP,3,0)&lt;&gt;0,VLOOKUP($K$7,全车数据表!$C:$AP,3,0),"暂无"),"")</f>
        <v/>
      </c>
      <c r="P6" s="429"/>
      <c r="Q6" s="35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</row>
    <row r="7" spans="1:52" ht="27" customHeight="1">
      <c r="A7" s="37"/>
      <c r="B7" s="40" t="s">
        <v>316</v>
      </c>
      <c r="C7" s="433" t="s">
        <v>433</v>
      </c>
      <c r="D7" s="430"/>
      <c r="E7" s="430"/>
      <c r="F7" s="430"/>
      <c r="G7" s="430"/>
      <c r="H7" s="431"/>
      <c r="I7" s="39"/>
      <c r="J7" s="40" t="s">
        <v>317</v>
      </c>
      <c r="K7" s="430" t="s">
        <v>433</v>
      </c>
      <c r="L7" s="430"/>
      <c r="M7" s="430"/>
      <c r="N7" s="430"/>
      <c r="O7" s="430"/>
      <c r="P7" s="431"/>
      <c r="Q7" s="35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</row>
    <row r="8" spans="1:52" ht="27" customHeight="1">
      <c r="A8" s="37"/>
      <c r="B8" s="40" t="s">
        <v>318</v>
      </c>
      <c r="C8" s="206" t="str">
        <f>IFERROR(IF(VLOOKUP($C$7,全车数据表!$B:$AP,7,0)&lt;&gt;0,VLOOKUP($C$7,全车数据表!$B:$AP,7,0),"暂无"),"")</f>
        <v/>
      </c>
      <c r="D8" s="206" t="str">
        <f>IFERROR(IF(VLOOKUP($C$7,全车数据表!$B:$AP,8,0)&lt;&gt;0,VLOOKUP($C$7,全车数据表!$B:$AP,8,0),"暂无"),"")</f>
        <v/>
      </c>
      <c r="E8" s="206" t="str">
        <f>IFERROR(IF(VLOOKUP($C$7,全车数据表!$B:$AP,9,0)&lt;&gt;0,VLOOKUP($C$7,全车数据表!$B:$AP,9,0),"暂无"),"")</f>
        <v/>
      </c>
      <c r="F8" s="206" t="str">
        <f>IFERROR(IF(VLOOKUP($C$7,全车数据表!$B:$AP,10,0)&lt;&gt;0,VLOOKUP($C$7,全车数据表!$B:$AP,10,0),"暂无"),"")</f>
        <v/>
      </c>
      <c r="G8" s="206" t="str">
        <f>IFERROR(IF(VLOOKUP($C$7,全车数据表!$B:$AP,11,0)&lt;&gt;0,VLOOKUP($C$7,全车数据表!$B:$AP,11,0),"暂无"),"")</f>
        <v/>
      </c>
      <c r="H8" s="207" t="str">
        <f>IFERROR(IF(VLOOKUP($C$7,全车数据表!$B:$AP,12,0)&lt;&gt;0,VLOOKUP($C$7,全车数据表!$B:$AP,12,0),"暂无"),"")</f>
        <v/>
      </c>
      <c r="I8" s="39"/>
      <c r="J8" s="40" t="s">
        <v>318</v>
      </c>
      <c r="K8" s="206" t="str">
        <f>IFERROR(IF(VLOOKUP($K$7,全车数据表!$C:$AP,6,0)&lt;&gt;0,VLOOKUP($K$7,全车数据表!$C:$AP,6,0),"暂无"),"")</f>
        <v/>
      </c>
      <c r="L8" s="206" t="str">
        <f>IFERROR(IF(VLOOKUP($K$7,全车数据表!$C:$AP,7,0)&lt;&gt;0,VLOOKUP($K$7,全车数据表!$C:$AP,7,0),"暂无"),"")</f>
        <v/>
      </c>
      <c r="M8" s="206" t="str">
        <f>IFERROR(IF(VLOOKUP($K$7,全车数据表!$C:$AP,8,0)&lt;&gt;0,VLOOKUP($K$7,全车数据表!$C:$AP,8,0),"暂无"),"")</f>
        <v/>
      </c>
      <c r="N8" s="206" t="str">
        <f>IFERROR(IF(VLOOKUP($K$7,全车数据表!$C:$AP,9,0)&lt;&gt;0,VLOOKUP($K$7,全车数据表!$C:$AP,9,0),"暂无"),"")</f>
        <v/>
      </c>
      <c r="O8" s="206" t="str">
        <f>IFERROR(IF(VLOOKUP($K$7,全车数据表!$C:$AP,10,0)&lt;&gt;0,VLOOKUP($K$7,全车数据表!$C:$AP,10,0),"暂无"),"")</f>
        <v/>
      </c>
      <c r="P8" s="207" t="str">
        <f>IFERROR(IF(VLOOKUP($K$7,全车数据表!$C:$AP,11,0)&lt;&gt;0,VLOOKUP($K$7,全车数据表!$C:$AP,11,0),"暂无"),"")</f>
        <v/>
      </c>
      <c r="Q8" s="35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</row>
    <row r="9" spans="1:52" ht="27" customHeight="1">
      <c r="A9" s="37"/>
      <c r="B9" s="40" t="s">
        <v>98</v>
      </c>
      <c r="C9" s="409" t="str">
        <f>IFERROR(IF(VLOOKUP($C$7,全车数据表!$B:$AP,14,0)&lt;&gt;0,VLOOKUP($C$7,全车数据表!$B:$AP,14,0),"暂无"),"")</f>
        <v/>
      </c>
      <c r="D9" s="409"/>
      <c r="E9" s="412" t="s">
        <v>319</v>
      </c>
      <c r="F9" s="412"/>
      <c r="G9" s="409" t="str">
        <f>IFERROR(IF(VLOOKUP($C$7,全车数据表!$B:$AP,41,0)&lt;&gt;0,VLOOKUP($C$7,全车数据表!$B:$AP,41,0),"暂无"),"")</f>
        <v/>
      </c>
      <c r="H9" s="410"/>
      <c r="I9" s="39"/>
      <c r="J9" s="40" t="s">
        <v>98</v>
      </c>
      <c r="K9" s="409" t="str">
        <f>IFERROR(IF(VLOOKUP($K$7,全车数据表!$C:$AP,13,0)&lt;&gt;0,VLOOKUP($K$7,全车数据表!$C:$AP,13,0),"暂无"),"")</f>
        <v/>
      </c>
      <c r="L9" s="409"/>
      <c r="M9" s="412" t="s">
        <v>319</v>
      </c>
      <c r="N9" s="412"/>
      <c r="O9" s="409" t="str">
        <f>IFERROR(IF(VLOOKUP($K$7,全车数据表!$C:$AP,40,0)&lt;&gt;0,VLOOKUP($K$7,全车数据表!$C:$AP,40,0),"暂无"),"")</f>
        <v/>
      </c>
      <c r="P9" s="410"/>
      <c r="Q9" s="35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8"/>
    </row>
    <row r="10" spans="1:52" ht="27" customHeight="1">
      <c r="A10" s="37"/>
      <c r="B10" s="40" t="s">
        <v>99</v>
      </c>
      <c r="C10" s="426" t="str">
        <f>IFERROR(IF(VLOOKUP($C$7,全车数据表!$B:$AP,15,0)&lt;&gt;0,VLOOKUP($C$7,全车数据表!$B:$AP,15,0),"暂无"),"")</f>
        <v/>
      </c>
      <c r="D10" s="426"/>
      <c r="E10" s="412" t="s">
        <v>160</v>
      </c>
      <c r="F10" s="412"/>
      <c r="G10" s="409" t="str">
        <f>IFERROR(IF(VLOOKUP($C$7,全车数据表!$B:$AP,35,0)&lt;&gt;0,VLOOKUP($C$7,全车数据表!$B:$AP,35,0),"暂无"),"")</f>
        <v/>
      </c>
      <c r="H10" s="410"/>
      <c r="I10" s="39"/>
      <c r="J10" s="40" t="s">
        <v>99</v>
      </c>
      <c r="K10" s="426" t="str">
        <f>IFERROR(IF(VLOOKUP($K$7,全车数据表!$C:$AP,14,0)&lt;&gt;0,VLOOKUP($K$7,全车数据表!$C:$AP,14,0),"暂无"),"")</f>
        <v/>
      </c>
      <c r="L10" s="426"/>
      <c r="M10" s="412" t="s">
        <v>160</v>
      </c>
      <c r="N10" s="412"/>
      <c r="O10" s="409" t="str">
        <f>IFERROR(IF(VLOOKUP($K$7,全车数据表!$C:$AP,34,0)&lt;&gt;0,VLOOKUP($K$7,全车数据表!$C:$AP,34,0),"暂无"),"")</f>
        <v/>
      </c>
      <c r="P10" s="410"/>
      <c r="Q10" s="35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</row>
    <row r="11" spans="1:52" ht="27" customHeight="1">
      <c r="A11" s="37"/>
      <c r="B11" s="40" t="s">
        <v>100</v>
      </c>
      <c r="C11" s="411" t="str">
        <f>IFERROR(IF(VLOOKUP($C$7,全车数据表!$B:$AP,16,0)&lt;&gt;0,VLOOKUP($C$7,全车数据表!$B:$AP,16,0),"暂无"),"")</f>
        <v/>
      </c>
      <c r="D11" s="411"/>
      <c r="E11" s="408" t="s">
        <v>161</v>
      </c>
      <c r="F11" s="408"/>
      <c r="G11" s="409" t="str">
        <f>IFERROR(IF(VLOOKUP($C$7,全车数据表!$B:$AP,37,0)&lt;&gt;0,VLOOKUP($C$7,全车数据表!$B:$AP,37,0),"暂无"),"")</f>
        <v/>
      </c>
      <c r="H11" s="410"/>
      <c r="I11" s="39"/>
      <c r="J11" s="40" t="s">
        <v>100</v>
      </c>
      <c r="K11" s="411" t="str">
        <f>IFERROR(IF(VLOOKUP($K$7,全车数据表!$C:$AP,15,0)&lt;&gt;0,VLOOKUP($K$7,全车数据表!$C:$AP,15,0),"暂无"),"")</f>
        <v/>
      </c>
      <c r="L11" s="411"/>
      <c r="M11" s="408" t="s">
        <v>161</v>
      </c>
      <c r="N11" s="408"/>
      <c r="O11" s="409" t="str">
        <f>IFERROR(IF(VLOOKUP($K$7,全车数据表!$C:$AP,36,0)&lt;&gt;0,VLOOKUP($K$7,全车数据表!$C:$AP,36,0),"暂无"),"")</f>
        <v/>
      </c>
      <c r="P11" s="410"/>
      <c r="Q11" s="35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AZ11" s="28"/>
    </row>
    <row r="12" spans="1:52" ht="27" customHeight="1">
      <c r="A12" s="37"/>
      <c r="B12" s="40" t="s">
        <v>101</v>
      </c>
      <c r="C12" s="411" t="str">
        <f>IFERROR(IF(VLOOKUP($C$7,全车数据表!$B:$AP,17,0)&lt;&gt;0,VLOOKUP($C$7,全车数据表!$B:$AP,17,0),"暂无"),"")</f>
        <v/>
      </c>
      <c r="D12" s="411"/>
      <c r="E12" s="412" t="s">
        <v>162</v>
      </c>
      <c r="F12" s="412"/>
      <c r="G12" s="409" t="str">
        <f>IFERROR(IF(VLOOKUP($C$7,全车数据表!$B:$AP,39,0)&lt;&gt;0,VLOOKUP($C$7,全车数据表!$B:$AP,39,0),"暂无"),"")</f>
        <v/>
      </c>
      <c r="H12" s="410"/>
      <c r="I12" s="39"/>
      <c r="J12" s="40" t="s">
        <v>101</v>
      </c>
      <c r="K12" s="411" t="str">
        <f>IFERROR(IF(VLOOKUP($K$7,全车数据表!$C:$AP,16,0)&lt;&gt;0,VLOOKUP($K$7,全车数据表!$C:$AP,16,0),"暂无"),"")</f>
        <v/>
      </c>
      <c r="L12" s="411"/>
      <c r="M12" s="412" t="s">
        <v>162</v>
      </c>
      <c r="N12" s="412"/>
      <c r="O12" s="409" t="str">
        <f>IFERROR(IF(VLOOKUP($K$7,全车数据表!$C:$AP,38,0)&lt;&gt;0,VLOOKUP($K$7,全车数据表!$C:$AP,38,0),"暂无"),"")</f>
        <v/>
      </c>
      <c r="P12" s="410"/>
      <c r="Q12" s="35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28"/>
      <c r="AZ12" s="28"/>
    </row>
    <row r="13" spans="1:52" ht="27" customHeight="1" thickBot="1">
      <c r="A13" s="37"/>
      <c r="B13" s="227" t="s">
        <v>102</v>
      </c>
      <c r="C13" s="416" t="str">
        <f>IFERROR(IF(VLOOKUP($C$7,全车数据表!$B:$AP,18,0)&lt;&gt;0,VLOOKUP($C$7,全车数据表!$B:$AP,18,0),"暂无"),"")</f>
        <v/>
      </c>
      <c r="D13" s="416"/>
      <c r="E13" s="417" t="s">
        <v>157</v>
      </c>
      <c r="F13" s="417"/>
      <c r="G13" s="418" t="str">
        <f>IFERROR(IF(VLOOKUP($C$7,全车数据表!$B:$AP,19,0)&lt;&gt;0,VLOOKUP($C$7,全车数据表!$B:$AP,19,0),"暂无"),"")</f>
        <v/>
      </c>
      <c r="H13" s="419"/>
      <c r="I13" s="39"/>
      <c r="J13" s="227" t="s">
        <v>102</v>
      </c>
      <c r="K13" s="416" t="str">
        <f>IFERROR(IF(VLOOKUP($K$7,全车数据表!$C:$AP,17,0)&lt;&gt;0,VLOOKUP($K$7,全车数据表!$C:$AP,17,0),"暂无"),"")</f>
        <v/>
      </c>
      <c r="L13" s="416"/>
      <c r="M13" s="417" t="s">
        <v>157</v>
      </c>
      <c r="N13" s="417"/>
      <c r="O13" s="418" t="str">
        <f>IFERROR(IF(VLOOKUP($K$7,全车数据表!$C:$AP,18,0)&lt;&gt;0,VLOOKUP($K$7,全车数据表!$C:$AP,18,0),"暂无"),"")</f>
        <v/>
      </c>
      <c r="P13" s="419"/>
      <c r="Q13" s="35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</row>
    <row r="14" spans="1:52" ht="25.2" customHeight="1" thickTop="1">
      <c r="A14" s="28"/>
      <c r="B14" s="32"/>
      <c r="C14" s="32"/>
      <c r="D14" s="32"/>
      <c r="E14" s="41"/>
      <c r="F14" s="41"/>
      <c r="G14" s="41"/>
      <c r="H14" s="32"/>
      <c r="I14" s="28"/>
      <c r="J14" s="32"/>
      <c r="K14" s="32"/>
      <c r="L14" s="32"/>
      <c r="M14" s="32"/>
      <c r="N14" s="32"/>
      <c r="O14" s="32"/>
      <c r="P14" s="32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</row>
    <row r="15" spans="1:52">
      <c r="A15" s="28"/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</row>
    <row r="16" spans="1:52">
      <c r="A16" s="28"/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</row>
    <row r="17" spans="1:52">
      <c r="A17" s="28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28"/>
      <c r="AZ17" s="28"/>
    </row>
    <row r="18" spans="1:52">
      <c r="A18" s="28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AZ18" s="28"/>
    </row>
    <row r="19" spans="1:52">
      <c r="A19" s="28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28"/>
      <c r="AZ19" s="28"/>
    </row>
    <row r="20" spans="1:52">
      <c r="A20" s="28"/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</row>
    <row r="21" spans="1:52">
      <c r="A21" s="28"/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</row>
    <row r="22" spans="1:52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28"/>
    </row>
    <row r="23" spans="1:52">
      <c r="A23" s="29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28"/>
    </row>
    <row r="24" spans="1:52">
      <c r="A24" s="28"/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</row>
    <row r="25" spans="1:52">
      <c r="A25" s="28"/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8"/>
    </row>
    <row r="26" spans="1:52">
      <c r="A26" s="28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</row>
    <row r="27" spans="1:52">
      <c r="A27" s="28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</row>
    <row r="28" spans="1:52">
      <c r="A28" s="28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28"/>
    </row>
    <row r="29" spans="1:52">
      <c r="A29" s="28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</row>
    <row r="30" spans="1:52">
      <c r="A30" s="28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28"/>
    </row>
    <row r="31" spans="1:52">
      <c r="A31" s="28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</row>
    <row r="32" spans="1:52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</row>
    <row r="33" spans="1:52">
      <c r="A33" s="28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</row>
    <row r="34" spans="1:52">
      <c r="A34" s="28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28"/>
    </row>
    <row r="35" spans="1:52">
      <c r="A35" s="28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</row>
    <row r="36" spans="1:52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</row>
  </sheetData>
  <sheetProtection sheet="1" objects="1" scenarios="1" formatCells="0" formatColumns="0" formatRows="0" insertColumns="0" insertRows="0" deleteColumns="0" deleteRows="0"/>
  <mergeCells count="42">
    <mergeCell ref="C11:D11"/>
    <mergeCell ref="C6:D6"/>
    <mergeCell ref="C9:D9"/>
    <mergeCell ref="K10:L10"/>
    <mergeCell ref="G9:H9"/>
    <mergeCell ref="G10:H10"/>
    <mergeCell ref="G11:H11"/>
    <mergeCell ref="E9:F9"/>
    <mergeCell ref="G6:H6"/>
    <mergeCell ref="C7:H7"/>
    <mergeCell ref="K6:L6"/>
    <mergeCell ref="K11:L11"/>
    <mergeCell ref="B3:P3"/>
    <mergeCell ref="M9:N9"/>
    <mergeCell ref="O9:P9"/>
    <mergeCell ref="C10:D10"/>
    <mergeCell ref="O10:P10"/>
    <mergeCell ref="M6:N6"/>
    <mergeCell ref="O6:P6"/>
    <mergeCell ref="K7:P7"/>
    <mergeCell ref="E6:F6"/>
    <mergeCell ref="B2:P2"/>
    <mergeCell ref="K13:L13"/>
    <mergeCell ref="E10:F10"/>
    <mergeCell ref="E11:F11"/>
    <mergeCell ref="K9:L9"/>
    <mergeCell ref="C12:D12"/>
    <mergeCell ref="C13:D13"/>
    <mergeCell ref="E12:F12"/>
    <mergeCell ref="E13:F13"/>
    <mergeCell ref="G12:H12"/>
    <mergeCell ref="G13:H13"/>
    <mergeCell ref="M13:N13"/>
    <mergeCell ref="O13:P13"/>
    <mergeCell ref="B5:H5"/>
    <mergeCell ref="J5:P5"/>
    <mergeCell ref="M10:N10"/>
    <mergeCell ref="M11:N11"/>
    <mergeCell ref="O11:P11"/>
    <mergeCell ref="K12:L12"/>
    <mergeCell ref="M12:N12"/>
    <mergeCell ref="O12:P12"/>
  </mergeCells>
  <phoneticPr fontId="2" type="noConversion"/>
  <conditionalFormatting sqref="C6:D6">
    <cfRule type="expression" dxfId="73" priority="24">
      <formula>$C$6="A"</formula>
    </cfRule>
    <cfRule type="expression" dxfId="72" priority="27">
      <formula>$C$6="D"</formula>
    </cfRule>
    <cfRule type="expression" dxfId="71" priority="26">
      <formula>$C$6="C"</formula>
    </cfRule>
    <cfRule type="expression" dxfId="70" priority="25">
      <formula>$C$6="B"</formula>
    </cfRule>
    <cfRule type="expression" dxfId="69" priority="23">
      <formula>$C$6="S"</formula>
    </cfRule>
  </conditionalFormatting>
  <conditionalFormatting sqref="C9:D9">
    <cfRule type="expression" dxfId="68" priority="1">
      <formula>$C$9&lt;&gt;""</formula>
    </cfRule>
  </conditionalFormatting>
  <conditionalFormatting sqref="C10:D10">
    <cfRule type="dataBar" priority="53">
      <dataBar>
        <cfvo type="num" val="200"/>
        <cfvo type="num" val="500"/>
        <color rgb="FF33CCFF"/>
      </dataBar>
      <extLst>
        <ext xmlns:x14="http://schemas.microsoft.com/office/spreadsheetml/2009/9/main" uri="{B025F937-C7B1-47D3-B67F-A62EFF666E3E}">
          <x14:id>{9280BB23-AE5A-4393-BD44-67F283C12FC9}</x14:id>
        </ext>
      </extLst>
    </cfRule>
  </conditionalFormatting>
  <conditionalFormatting sqref="C11:D11">
    <cfRule type="dataBar" priority="52">
      <dataBar>
        <cfvo type="num" val="50"/>
        <cfvo type="num" val="90"/>
        <color rgb="FFFF66FF"/>
      </dataBar>
      <extLst>
        <ext xmlns:x14="http://schemas.microsoft.com/office/spreadsheetml/2009/9/main" uri="{B025F937-C7B1-47D3-B67F-A62EFF666E3E}">
          <x14:id>{43E16D4C-B13B-4217-88A7-421D7240D87D}</x14:id>
        </ext>
      </extLst>
    </cfRule>
  </conditionalFormatting>
  <conditionalFormatting sqref="C12:D12">
    <cfRule type="dataBar" priority="51">
      <dataBar>
        <cfvo type="num" val="20"/>
        <cfvo type="num" val="100"/>
        <color rgb="FFFFCC00"/>
      </dataBar>
      <extLst>
        <ext xmlns:x14="http://schemas.microsoft.com/office/spreadsheetml/2009/9/main" uri="{B025F937-C7B1-47D3-B67F-A62EFF666E3E}">
          <x14:id>{6C5400BA-E0E3-4233-AE53-3D9689A72438}</x14:id>
        </ext>
      </extLst>
    </cfRule>
  </conditionalFormatting>
  <conditionalFormatting sqref="C13:D13">
    <cfRule type="dataBar" priority="50">
      <dataBar>
        <cfvo type="num" val="30"/>
        <cfvo type="num" val="100"/>
        <color rgb="FF9999FF"/>
      </dataBar>
      <extLst>
        <ext xmlns:x14="http://schemas.microsoft.com/office/spreadsheetml/2009/9/main" uri="{B025F937-C7B1-47D3-B67F-A62EFF666E3E}">
          <x14:id>{E4704EEC-E79A-43BD-AAE9-9C752E9E39D1}</x14:id>
        </ext>
      </extLst>
    </cfRule>
  </conditionalFormatting>
  <conditionalFormatting sqref="C8:H8">
    <cfRule type="expression" dxfId="67" priority="7">
      <formula>OR($G$6="★★★★★",$G$6="★★★★★★")</formula>
    </cfRule>
    <cfRule type="expression" dxfId="66" priority="8">
      <formula>$G$6="★★★★"</formula>
    </cfRule>
    <cfRule type="expression" dxfId="65" priority="9">
      <formula>$G$6="★★★"</formula>
    </cfRule>
  </conditionalFormatting>
  <conditionalFormatting sqref="G6:H6">
    <cfRule type="expression" dxfId="64" priority="42">
      <formula>$G$6="★★★★"</formula>
    </cfRule>
    <cfRule type="expression" dxfId="63" priority="43">
      <formula>$G$6="★★★"</formula>
    </cfRule>
    <cfRule type="expression" dxfId="62" priority="40">
      <formula>$G$6="★★★★★★"</formula>
    </cfRule>
    <cfRule type="expression" dxfId="61" priority="41">
      <formula>$G$6="★★★★★"</formula>
    </cfRule>
  </conditionalFormatting>
  <conditionalFormatting sqref="G9:H9">
    <cfRule type="expression" dxfId="60" priority="2">
      <formula>$G$9&lt;&gt;""</formula>
    </cfRule>
  </conditionalFormatting>
  <conditionalFormatting sqref="G10:H10">
    <cfRule type="expression" dxfId="59" priority="5">
      <formula>$G$10&lt;&gt;""</formula>
    </cfRule>
  </conditionalFormatting>
  <conditionalFormatting sqref="G11:H11">
    <cfRule type="expression" dxfId="58" priority="4">
      <formula>$G$11&lt;&gt;""</formula>
    </cfRule>
  </conditionalFormatting>
  <conditionalFormatting sqref="G12:H12">
    <cfRule type="expression" dxfId="57" priority="3">
      <formula>$G$12&lt;&gt;""</formula>
    </cfRule>
  </conditionalFormatting>
  <conditionalFormatting sqref="G13:H13">
    <cfRule type="dataBar" priority="49">
      <dataBar>
        <cfvo type="num" val="0"/>
        <cfvo type="num" val="15"/>
        <color rgb="FF33CC33"/>
      </dataBar>
      <extLst>
        <ext xmlns:x14="http://schemas.microsoft.com/office/spreadsheetml/2009/9/main" uri="{B025F937-C7B1-47D3-B67F-A62EFF666E3E}">
          <x14:id>{DC694D61-5F59-4FA5-AAE5-CE68ABD78C52}</x14:id>
        </ext>
      </extLst>
    </cfRule>
  </conditionalFormatting>
  <conditionalFormatting sqref="K6:L6">
    <cfRule type="expression" dxfId="56" priority="22">
      <formula>$K$6="D"</formula>
    </cfRule>
    <cfRule type="expression" dxfId="55" priority="21">
      <formula>$K$6="C"</formula>
    </cfRule>
    <cfRule type="expression" dxfId="54" priority="20">
      <formula>$K$6="B"</formula>
    </cfRule>
    <cfRule type="expression" dxfId="53" priority="18">
      <formula>$K$6="S"</formula>
    </cfRule>
    <cfRule type="expression" dxfId="52" priority="19">
      <formula>$K$6="A"</formula>
    </cfRule>
  </conditionalFormatting>
  <conditionalFormatting sqref="K9:L9">
    <cfRule type="expression" dxfId="51" priority="10">
      <formula>$K$9&lt;&gt;""</formula>
    </cfRule>
  </conditionalFormatting>
  <conditionalFormatting sqref="K10:L10">
    <cfRule type="dataBar" priority="48">
      <dataBar>
        <cfvo type="num" val="200"/>
        <cfvo type="num" val="500"/>
        <color rgb="FF33CCFF"/>
      </dataBar>
      <extLst>
        <ext xmlns:x14="http://schemas.microsoft.com/office/spreadsheetml/2009/9/main" uri="{B025F937-C7B1-47D3-B67F-A62EFF666E3E}">
          <x14:id>{E24150E0-8EEE-4D9A-B290-3D706C0BEB08}</x14:id>
        </ext>
      </extLst>
    </cfRule>
  </conditionalFormatting>
  <conditionalFormatting sqref="K11:L11">
    <cfRule type="dataBar" priority="46">
      <dataBar>
        <cfvo type="num" val="50"/>
        <cfvo type="num" val="90"/>
        <color rgb="FFFF66FF"/>
      </dataBar>
      <extLst>
        <ext xmlns:x14="http://schemas.microsoft.com/office/spreadsheetml/2009/9/main" uri="{B025F937-C7B1-47D3-B67F-A62EFF666E3E}">
          <x14:id>{1A3F8459-8741-40F8-B634-8AEEC4646970}</x14:id>
        </ext>
      </extLst>
    </cfRule>
  </conditionalFormatting>
  <conditionalFormatting sqref="K12:L12">
    <cfRule type="dataBar" priority="45">
      <dataBar>
        <cfvo type="num" val="20"/>
        <cfvo type="num" val="100"/>
        <color rgb="FFFFCC00"/>
      </dataBar>
      <extLst>
        <ext xmlns:x14="http://schemas.microsoft.com/office/spreadsheetml/2009/9/main" uri="{B025F937-C7B1-47D3-B67F-A62EFF666E3E}">
          <x14:id>{F1558EB0-879F-4E72-9840-B20EB5C8AC1F}</x14:id>
        </ext>
      </extLst>
    </cfRule>
  </conditionalFormatting>
  <conditionalFormatting sqref="K13:L13">
    <cfRule type="dataBar" priority="44">
      <dataBar>
        <cfvo type="num" val="30"/>
        <cfvo type="num" val="100"/>
        <color rgb="FF9999FF"/>
      </dataBar>
      <extLst>
        <ext xmlns:x14="http://schemas.microsoft.com/office/spreadsheetml/2009/9/main" uri="{B025F937-C7B1-47D3-B67F-A62EFF666E3E}">
          <x14:id>{56FBD37E-D295-40DB-BBA7-AE3CFED13C18}</x14:id>
        </ext>
      </extLst>
    </cfRule>
  </conditionalFormatting>
  <conditionalFormatting sqref="K8:P8">
    <cfRule type="expression" dxfId="50" priority="17">
      <formula>$O$6="★★★"</formula>
    </cfRule>
    <cfRule type="expression" dxfId="49" priority="16">
      <formula>$O$6="★★★★"</formula>
    </cfRule>
    <cfRule type="expression" dxfId="48" priority="15">
      <formula>OR($O$6="★★★★★",$O$6="★★★★★★")</formula>
    </cfRule>
  </conditionalFormatting>
  <conditionalFormatting sqref="O6:P6">
    <cfRule type="expression" dxfId="47" priority="28">
      <formula>$O$6="★★★★★★"</formula>
    </cfRule>
    <cfRule type="expression" dxfId="46" priority="29">
      <formula>$O$6="★★★★★"</formula>
    </cfRule>
    <cfRule type="expression" dxfId="45" priority="30">
      <formula>$O$6="★★★★"</formula>
    </cfRule>
    <cfRule type="expression" dxfId="44" priority="31">
      <formula>$O$6="★★★"</formula>
    </cfRule>
  </conditionalFormatting>
  <conditionalFormatting sqref="O9:P9">
    <cfRule type="expression" dxfId="43" priority="11">
      <formula>$O$9&lt;&gt;""</formula>
    </cfRule>
  </conditionalFormatting>
  <conditionalFormatting sqref="O10:P10">
    <cfRule type="expression" dxfId="42" priority="14">
      <formula>$O$10&lt;&gt;""</formula>
    </cfRule>
  </conditionalFormatting>
  <conditionalFormatting sqref="O11:P11">
    <cfRule type="expression" dxfId="41" priority="13">
      <formula>$O$11&lt;&gt;""</formula>
    </cfRule>
  </conditionalFormatting>
  <conditionalFormatting sqref="O12:P12">
    <cfRule type="expression" dxfId="40" priority="12">
      <formula>$O$12&lt;&gt;""</formula>
    </cfRule>
  </conditionalFormatting>
  <conditionalFormatting sqref="O13:P13">
    <cfRule type="dataBar" priority="47">
      <dataBar>
        <cfvo type="num" val="0"/>
        <cfvo type="num" val="15"/>
        <color rgb="FF33CC33"/>
      </dataBar>
      <extLst>
        <ext xmlns:x14="http://schemas.microsoft.com/office/spreadsheetml/2009/9/main" uri="{B025F937-C7B1-47D3-B67F-A62EFF666E3E}">
          <x14:id>{59023E09-3405-471F-BEE3-4ECABEF8E491}</x14:id>
        </ext>
      </extLst>
    </cfRule>
  </conditionalFormatting>
  <dataValidations count="3">
    <dataValidation type="list" allowBlank="1" showInputMessage="1" showErrorMessage="1" sqref="C6 K6:L6" xr:uid="{6E3AB322-CB8E-4E97-8189-7D223155EAF7}">
      <formula1>等级</formula1>
    </dataValidation>
    <dataValidation type="list" allowBlank="1" showErrorMessage="1" prompt="_x000a_" sqref="C7:H7" xr:uid="{995A996C-6E89-424C-8B24-8230677C40F5}">
      <formula1>INDEX(名称,0,MATCH($C$6,等级,0))</formula1>
    </dataValidation>
    <dataValidation type="list" allowBlank="1" showInputMessage="1" showErrorMessage="1" sqref="K7:P7" xr:uid="{34DE0B6C-27BA-49B6-884F-71A0B27A533E}">
      <formula1>INDEX(别称,0,MATCH($K$6,等级,0))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280BB23-AE5A-4393-BD44-67F283C12FC9}">
            <x14:dataBar minLength="0" maxLength="100" gradient="0">
              <x14:cfvo type="num">
                <xm:f>200</xm:f>
              </x14:cfvo>
              <x14:cfvo type="num">
                <xm:f>500</xm:f>
              </x14:cfvo>
              <x14:negativeFillColor rgb="FFFF0000"/>
              <x14:axisColor rgb="FF000000"/>
            </x14:dataBar>
          </x14:cfRule>
          <xm:sqref>C10:D10</xm:sqref>
        </x14:conditionalFormatting>
        <x14:conditionalFormatting xmlns:xm="http://schemas.microsoft.com/office/excel/2006/main">
          <x14:cfRule type="dataBar" id="{43E16D4C-B13B-4217-88A7-421D7240D87D}">
            <x14:dataBar minLength="0" maxLength="100" gradient="0">
              <x14:cfvo type="num">
                <xm:f>50</xm:f>
              </x14:cfvo>
              <x14:cfvo type="num">
                <xm:f>90</xm:f>
              </x14:cfvo>
              <x14:negativeFillColor rgb="FFFF0000"/>
              <x14:axisColor rgb="FF000000"/>
            </x14:dataBar>
          </x14:cfRule>
          <xm:sqref>C11:D11</xm:sqref>
        </x14:conditionalFormatting>
        <x14:conditionalFormatting xmlns:xm="http://schemas.microsoft.com/office/excel/2006/main">
          <x14:cfRule type="dataBar" id="{6C5400BA-E0E3-4233-AE53-3D9689A72438}">
            <x14:dataBar minLength="0" maxLength="100" gradient="0">
              <x14:cfvo type="num">
                <xm:f>20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C12:D12</xm:sqref>
        </x14:conditionalFormatting>
        <x14:conditionalFormatting xmlns:xm="http://schemas.microsoft.com/office/excel/2006/main">
          <x14:cfRule type="dataBar" id="{E4704EEC-E79A-43BD-AAE9-9C752E9E39D1}">
            <x14:dataBar minLength="0" maxLength="100" gradient="0">
              <x14:cfvo type="num">
                <xm:f>30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C13:D13</xm:sqref>
        </x14:conditionalFormatting>
        <x14:conditionalFormatting xmlns:xm="http://schemas.microsoft.com/office/excel/2006/main">
          <x14:cfRule type="dataBar" id="{DC694D61-5F59-4FA5-AAE5-CE68ABD78C52}">
            <x14:dataBar minLength="0" maxLength="100" gradient="0">
              <x14:cfvo type="num">
                <xm:f>0</xm:f>
              </x14:cfvo>
              <x14:cfvo type="num">
                <xm:f>15</xm:f>
              </x14:cfvo>
              <x14:negativeFillColor rgb="FFFF0000"/>
              <x14:axisColor rgb="FF000000"/>
            </x14:dataBar>
          </x14:cfRule>
          <xm:sqref>G13:H13</xm:sqref>
        </x14:conditionalFormatting>
        <x14:conditionalFormatting xmlns:xm="http://schemas.microsoft.com/office/excel/2006/main">
          <x14:cfRule type="dataBar" id="{E24150E0-8EEE-4D9A-B290-3D706C0BEB08}">
            <x14:dataBar minLength="0" maxLength="100" gradient="0">
              <x14:cfvo type="num">
                <xm:f>200</xm:f>
              </x14:cfvo>
              <x14:cfvo type="num">
                <xm:f>500</xm:f>
              </x14:cfvo>
              <x14:negativeFillColor rgb="FFFF0000"/>
              <x14:axisColor rgb="FF000000"/>
            </x14:dataBar>
          </x14:cfRule>
          <xm:sqref>K10:L10</xm:sqref>
        </x14:conditionalFormatting>
        <x14:conditionalFormatting xmlns:xm="http://schemas.microsoft.com/office/excel/2006/main">
          <x14:cfRule type="dataBar" id="{1A3F8459-8741-40F8-B634-8AEEC4646970}">
            <x14:dataBar minLength="0" maxLength="100" gradient="0">
              <x14:cfvo type="num">
                <xm:f>50</xm:f>
              </x14:cfvo>
              <x14:cfvo type="num">
                <xm:f>90</xm:f>
              </x14:cfvo>
              <x14:negativeFillColor rgb="FFFF0000"/>
              <x14:axisColor rgb="FF000000"/>
            </x14:dataBar>
          </x14:cfRule>
          <xm:sqref>K11:L11</xm:sqref>
        </x14:conditionalFormatting>
        <x14:conditionalFormatting xmlns:xm="http://schemas.microsoft.com/office/excel/2006/main">
          <x14:cfRule type="dataBar" id="{F1558EB0-879F-4E72-9840-B20EB5C8AC1F}">
            <x14:dataBar minLength="0" maxLength="100" gradient="0">
              <x14:cfvo type="num">
                <xm:f>20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K12:L12</xm:sqref>
        </x14:conditionalFormatting>
        <x14:conditionalFormatting xmlns:xm="http://schemas.microsoft.com/office/excel/2006/main">
          <x14:cfRule type="dataBar" id="{56FBD37E-D295-40DB-BBA7-AE3CFED13C18}">
            <x14:dataBar minLength="0" maxLength="100" gradient="0">
              <x14:cfvo type="num">
                <xm:f>30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K13:L13</xm:sqref>
        </x14:conditionalFormatting>
        <x14:conditionalFormatting xmlns:xm="http://schemas.microsoft.com/office/excel/2006/main">
          <x14:cfRule type="dataBar" id="{59023E09-3405-471F-BEE3-4ECABEF8E491}">
            <x14:dataBar minLength="0" maxLength="100" gradient="0">
              <x14:cfvo type="num">
                <xm:f>0</xm:f>
              </x14:cfvo>
              <x14:cfvo type="num">
                <xm:f>15</xm:f>
              </x14:cfvo>
              <x14:negativeFillColor rgb="FFFF0000"/>
              <x14:axisColor rgb="FF000000"/>
            </x14:dataBar>
          </x14:cfRule>
          <xm:sqref>O13:P13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209"/>
  <sheetViews>
    <sheetView showGridLines="0" workbookViewId="0">
      <pane xSplit="3" ySplit="2" topLeftCell="I3" activePane="bottomRight" state="frozen"/>
      <selection pane="topRight" activeCell="D1" sqref="D1"/>
      <selection pane="bottomLeft" activeCell="A3" sqref="A3"/>
      <selection pane="bottomRight" activeCell="Q1" sqref="Q1:S1048576"/>
    </sheetView>
  </sheetViews>
  <sheetFormatPr defaultColWidth="8.69921875" defaultRowHeight="15.6"/>
  <cols>
    <col min="1" max="1" width="3.69921875" style="43" customWidth="1"/>
    <col min="2" max="2" width="45.69921875" style="43" customWidth="1"/>
    <col min="3" max="3" width="12.69921875" style="43" customWidth="1"/>
    <col min="4" max="4" width="6.69921875" style="43" customWidth="1"/>
    <col min="5" max="5" width="13.69921875" style="43" customWidth="1"/>
    <col min="6" max="10" width="10.19921875" style="43" customWidth="1"/>
    <col min="11" max="11" width="9.69921875" style="43" customWidth="1"/>
    <col min="12" max="15" width="6.69921875" style="43" customWidth="1"/>
    <col min="16" max="16" width="13.69921875" style="43" customWidth="1"/>
    <col min="17" max="17" width="15.296875" style="43" customWidth="1"/>
    <col min="18" max="18" width="34.19921875" style="43" customWidth="1"/>
    <col min="19" max="16384" width="8.69921875" style="43"/>
  </cols>
  <sheetData>
    <row r="1" spans="1:31" ht="25.2" customHeight="1" thickTop="1" thickBot="1">
      <c r="A1" s="442" t="s">
        <v>92</v>
      </c>
      <c r="B1" s="440" t="s">
        <v>93</v>
      </c>
      <c r="C1" s="440"/>
      <c r="D1" s="440"/>
      <c r="E1" s="440"/>
      <c r="F1" s="440" t="s">
        <v>94</v>
      </c>
      <c r="G1" s="444"/>
      <c r="H1" s="444"/>
      <c r="I1" s="444"/>
      <c r="J1" s="444"/>
      <c r="K1" s="203" t="s">
        <v>157</v>
      </c>
      <c r="L1" s="440" t="s">
        <v>188</v>
      </c>
      <c r="M1" s="440"/>
      <c r="N1" s="440"/>
      <c r="O1" s="440"/>
      <c r="P1" s="441"/>
      <c r="Q1" s="74" t="s">
        <v>555</v>
      </c>
      <c r="R1" s="74" t="s">
        <v>556</v>
      </c>
      <c r="S1" s="74" t="s">
        <v>557</v>
      </c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</row>
    <row r="2" spans="1:31" ht="25.2" customHeight="1" thickBot="1">
      <c r="A2" s="443"/>
      <c r="B2" s="204" t="s">
        <v>95</v>
      </c>
      <c r="C2" s="204" t="s">
        <v>58</v>
      </c>
      <c r="D2" s="204" t="s">
        <v>96</v>
      </c>
      <c r="E2" s="204" t="s">
        <v>97</v>
      </c>
      <c r="F2" s="204" t="s">
        <v>98</v>
      </c>
      <c r="G2" s="204" t="s">
        <v>99</v>
      </c>
      <c r="H2" s="204" t="s">
        <v>100</v>
      </c>
      <c r="I2" s="204" t="s">
        <v>101</v>
      </c>
      <c r="J2" s="204" t="s">
        <v>102</v>
      </c>
      <c r="K2" s="204" t="s">
        <v>86</v>
      </c>
      <c r="L2" s="204" t="s">
        <v>82</v>
      </c>
      <c r="M2" s="204" t="s">
        <v>47</v>
      </c>
      <c r="N2" s="204" t="s">
        <v>48</v>
      </c>
      <c r="O2" s="204" t="s">
        <v>43</v>
      </c>
      <c r="P2" s="205" t="s">
        <v>103</v>
      </c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</row>
    <row r="3" spans="1:31" ht="21" customHeight="1">
      <c r="A3" s="44">
        <v>1</v>
      </c>
      <c r="B3" s="45" t="s">
        <v>104</v>
      </c>
      <c r="C3" s="46" t="s">
        <v>105</v>
      </c>
      <c r="D3" s="254" t="s">
        <v>6</v>
      </c>
      <c r="E3" s="246" t="s">
        <v>44</v>
      </c>
      <c r="F3" s="47">
        <v>1381</v>
      </c>
      <c r="G3" s="208">
        <v>270.10000000000002</v>
      </c>
      <c r="H3" s="215">
        <v>55.03</v>
      </c>
      <c r="I3" s="215">
        <v>53.79</v>
      </c>
      <c r="J3" s="215">
        <v>68.19</v>
      </c>
      <c r="K3" s="215">
        <v>10.75</v>
      </c>
      <c r="L3" s="238">
        <f>全车数据表!N3</f>
        <v>47</v>
      </c>
      <c r="M3" s="259">
        <f>全车数据表!AJ3*4</f>
        <v>20</v>
      </c>
      <c r="N3" s="181">
        <f>全车数据表!AL3*4</f>
        <v>4</v>
      </c>
      <c r="O3" s="183" t="str">
        <f>IF(全车数据表!AN3="×",全车数据表!AN3,4*全车数据表!AN3)</f>
        <v>×</v>
      </c>
      <c r="P3" s="194">
        <f>全车数据表!AP3</f>
        <v>606200</v>
      </c>
      <c r="Q3" s="314"/>
      <c r="R3" s="315" t="str">
        <f>TRIM(RIGHT(B3,LEN(B3)-LEN(Q3)-1))</f>
        <v>itsubishi Lancer Evolutin</v>
      </c>
      <c r="S3" s="314" t="s">
        <v>572</v>
      </c>
      <c r="T3" s="42"/>
      <c r="U3" s="42"/>
      <c r="V3" s="42"/>
      <c r="W3" s="42"/>
      <c r="X3" s="42"/>
      <c r="Y3" s="42"/>
      <c r="Z3" s="42"/>
      <c r="AA3" s="42"/>
      <c r="AB3" s="42"/>
      <c r="AC3" s="42"/>
      <c r="AD3" s="42"/>
      <c r="AE3" s="42"/>
    </row>
    <row r="4" spans="1:31" ht="21" customHeight="1">
      <c r="A4" s="48">
        <v>2</v>
      </c>
      <c r="B4" s="49" t="s">
        <v>106</v>
      </c>
      <c r="C4" s="50" t="s">
        <v>107</v>
      </c>
      <c r="D4" s="255" t="s">
        <v>6</v>
      </c>
      <c r="E4" s="247" t="s">
        <v>44</v>
      </c>
      <c r="F4" s="51">
        <v>1476</v>
      </c>
      <c r="G4" s="209">
        <v>266.8</v>
      </c>
      <c r="H4" s="216">
        <v>68.86</v>
      </c>
      <c r="I4" s="216">
        <v>47.43</v>
      </c>
      <c r="J4" s="216">
        <v>57.49</v>
      </c>
      <c r="K4" s="216">
        <v>7.4660000000000002</v>
      </c>
      <c r="L4" s="226">
        <f>全车数据表!N4</f>
        <v>47</v>
      </c>
      <c r="M4" s="260">
        <f>全车数据表!AJ4*4</f>
        <v>20</v>
      </c>
      <c r="N4" s="174">
        <f>全车数据表!AL4*4</f>
        <v>4</v>
      </c>
      <c r="O4" s="179" t="str">
        <f>IF(全车数据表!AN4="×",全车数据表!AN4,4*全车数据表!AN4)</f>
        <v>×</v>
      </c>
      <c r="P4" s="195">
        <f>全车数据表!AP4</f>
        <v>606200</v>
      </c>
      <c r="Q4" s="314" t="s">
        <v>558</v>
      </c>
      <c r="R4" s="315" t="str">
        <f t="shared" ref="R4:R67" si="0">TRIM(RIGHT(B4,LEN(B4)-LEN(Q4)-1))</f>
        <v>Z4 LCI E89</v>
      </c>
      <c r="S4" s="314" t="s">
        <v>572</v>
      </c>
      <c r="T4" s="42"/>
      <c r="U4" s="42"/>
      <c r="V4" s="42"/>
      <c r="W4" s="42"/>
      <c r="X4" s="42"/>
      <c r="Y4" s="42"/>
      <c r="Z4" s="42"/>
      <c r="AA4" s="42"/>
      <c r="AB4" s="42"/>
      <c r="AC4" s="42"/>
      <c r="AD4" s="42"/>
      <c r="AE4" s="42"/>
    </row>
    <row r="5" spans="1:31" ht="21" customHeight="1">
      <c r="A5" s="44">
        <v>3</v>
      </c>
      <c r="B5" s="49" t="s">
        <v>108</v>
      </c>
      <c r="C5" s="50" t="s">
        <v>90</v>
      </c>
      <c r="D5" s="255" t="s">
        <v>6</v>
      </c>
      <c r="E5" s="247" t="s">
        <v>44</v>
      </c>
      <c r="F5" s="51">
        <v>1546</v>
      </c>
      <c r="G5" s="209">
        <v>284.10000000000002</v>
      </c>
      <c r="H5" s="216">
        <v>64.81</v>
      </c>
      <c r="I5" s="216">
        <v>48.39</v>
      </c>
      <c r="J5" s="216">
        <v>63.29</v>
      </c>
      <c r="K5" s="216">
        <v>8.2490000000000006</v>
      </c>
      <c r="L5" s="226">
        <f>全车数据表!N5</f>
        <v>47</v>
      </c>
      <c r="M5" s="260">
        <f>全车数据表!AJ5*4</f>
        <v>20</v>
      </c>
      <c r="N5" s="174">
        <f>全车数据表!AL5*4</f>
        <v>4</v>
      </c>
      <c r="O5" s="179" t="str">
        <f>IF(全车数据表!AN5="×",全车数据表!AN5,4*全车数据表!AN5)</f>
        <v>×</v>
      </c>
      <c r="P5" s="195">
        <f>全车数据表!AP5</f>
        <v>606200</v>
      </c>
      <c r="Q5" s="314" t="s">
        <v>559</v>
      </c>
      <c r="R5" s="315" t="str">
        <f t="shared" si="0"/>
        <v>Camaro LT</v>
      </c>
      <c r="S5" s="314" t="s">
        <v>572</v>
      </c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</row>
    <row r="6" spans="1:31" ht="21" customHeight="1">
      <c r="A6" s="44">
        <v>4</v>
      </c>
      <c r="B6" s="52" t="s">
        <v>392</v>
      </c>
      <c r="C6" s="50" t="s">
        <v>391</v>
      </c>
      <c r="D6" s="255" t="s">
        <v>6</v>
      </c>
      <c r="E6" s="247" t="s">
        <v>44</v>
      </c>
      <c r="F6" s="53">
        <v>1569</v>
      </c>
      <c r="G6" s="210">
        <v>244.5</v>
      </c>
      <c r="H6" s="217">
        <v>78.87</v>
      </c>
      <c r="I6" s="217">
        <v>59.91</v>
      </c>
      <c r="J6" s="217">
        <v>65.03</v>
      </c>
      <c r="K6" s="217">
        <v>11.4</v>
      </c>
      <c r="L6" s="226">
        <f>全车数据表!N6</f>
        <v>95</v>
      </c>
      <c r="M6" s="260">
        <f>全车数据表!AJ6*4</f>
        <v>20</v>
      </c>
      <c r="N6" s="174">
        <f>全车数据表!AL6*4</f>
        <v>4</v>
      </c>
      <c r="O6" s="179" t="str">
        <f>IF(全车数据表!AN6="×",全车数据表!AN6,4*全车数据表!AN6)</f>
        <v>×</v>
      </c>
      <c r="P6" s="195">
        <f>全车数据表!AP6</f>
        <v>746200</v>
      </c>
      <c r="Q6" s="314" t="s">
        <v>560</v>
      </c>
      <c r="R6" s="315" t="str">
        <f t="shared" si="0"/>
        <v>Leaf Nismo RC</v>
      </c>
      <c r="S6" s="314" t="s">
        <v>573</v>
      </c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</row>
    <row r="7" spans="1:31" ht="21" customHeight="1">
      <c r="A7" s="48">
        <v>5</v>
      </c>
      <c r="B7" s="49" t="s">
        <v>109</v>
      </c>
      <c r="C7" s="50">
        <v>370</v>
      </c>
      <c r="D7" s="255" t="s">
        <v>6</v>
      </c>
      <c r="E7" s="247" t="s">
        <v>44</v>
      </c>
      <c r="F7" s="51">
        <v>1662</v>
      </c>
      <c r="G7" s="209">
        <v>268.5</v>
      </c>
      <c r="H7" s="216">
        <v>66.61</v>
      </c>
      <c r="I7" s="216">
        <v>81.83</v>
      </c>
      <c r="J7" s="216">
        <v>67.069999999999993</v>
      </c>
      <c r="K7" s="216">
        <v>10.35</v>
      </c>
      <c r="L7" s="226">
        <f>全车数据表!N7</f>
        <v>52</v>
      </c>
      <c r="M7" s="260">
        <f>全车数据表!AJ7*4</f>
        <v>20</v>
      </c>
      <c r="N7" s="174">
        <f>全车数据表!AL7*4</f>
        <v>4</v>
      </c>
      <c r="O7" s="179" t="str">
        <f>IF(全车数据表!AN7="×",全车数据表!AN7,4*全车数据表!AN7)</f>
        <v>×</v>
      </c>
      <c r="P7" s="195">
        <f>全车数据表!AP7</f>
        <v>606200</v>
      </c>
      <c r="Q7" s="314" t="s">
        <v>560</v>
      </c>
      <c r="R7" s="315" t="str">
        <f t="shared" si="0"/>
        <v>370Z Nismo</v>
      </c>
      <c r="S7" s="314" t="s">
        <v>572</v>
      </c>
      <c r="T7" s="42"/>
      <c r="U7" s="42"/>
      <c r="V7" s="42"/>
      <c r="W7" s="42"/>
      <c r="X7" s="42"/>
      <c r="Y7" s="42"/>
      <c r="Z7" s="42"/>
      <c r="AA7" s="42"/>
      <c r="AB7" s="42"/>
      <c r="AC7" s="42"/>
      <c r="AD7" s="42"/>
      <c r="AE7" s="42"/>
    </row>
    <row r="8" spans="1:31" ht="21" customHeight="1">
      <c r="A8" s="44">
        <v>6</v>
      </c>
      <c r="B8" s="49" t="s">
        <v>110</v>
      </c>
      <c r="C8" s="54" t="s">
        <v>111</v>
      </c>
      <c r="D8" s="255" t="s">
        <v>6</v>
      </c>
      <c r="E8" s="247" t="s">
        <v>44</v>
      </c>
      <c r="F8" s="51">
        <v>1814</v>
      </c>
      <c r="G8" s="209">
        <v>291.2</v>
      </c>
      <c r="H8" s="216">
        <v>60.31</v>
      </c>
      <c r="I8" s="216">
        <v>62.02</v>
      </c>
      <c r="J8" s="216">
        <v>61.94</v>
      </c>
      <c r="K8" s="216">
        <v>7.6499999999999995</v>
      </c>
      <c r="L8" s="226">
        <f>全车数据表!N9</f>
        <v>62</v>
      </c>
      <c r="M8" s="260">
        <f>全车数据表!AJ9*4</f>
        <v>20</v>
      </c>
      <c r="N8" s="174">
        <f>全车数据表!AL9*4</f>
        <v>4</v>
      </c>
      <c r="O8" s="179" t="str">
        <f>IF(全车数据表!AN9="×",全车数据表!AN9,4*全车数据表!AN9)</f>
        <v>×</v>
      </c>
      <c r="P8" s="195">
        <f>全车数据表!AP9</f>
        <v>606200</v>
      </c>
      <c r="Q8" s="314"/>
      <c r="R8" s="315" t="str">
        <f t="shared" si="0"/>
        <v>olkswagen XL Sport Concept</v>
      </c>
      <c r="S8" s="314" t="s">
        <v>572</v>
      </c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  <c r="AE8" s="42"/>
    </row>
    <row r="9" spans="1:31" ht="21" customHeight="1">
      <c r="A9" s="48">
        <v>7</v>
      </c>
      <c r="B9" s="49" t="s">
        <v>112</v>
      </c>
      <c r="C9" s="50" t="s">
        <v>113</v>
      </c>
      <c r="D9" s="255" t="s">
        <v>6</v>
      </c>
      <c r="E9" s="247" t="s">
        <v>44</v>
      </c>
      <c r="F9" s="51">
        <v>1976</v>
      </c>
      <c r="G9" s="209">
        <v>270.10000000000002</v>
      </c>
      <c r="H9" s="216">
        <v>76.069999999999993</v>
      </c>
      <c r="I9" s="216">
        <v>81.27</v>
      </c>
      <c r="J9" s="216">
        <v>72.3</v>
      </c>
      <c r="K9" s="216">
        <v>13.1</v>
      </c>
      <c r="L9" s="226">
        <f>全车数据表!N10</f>
        <v>62</v>
      </c>
      <c r="M9" s="260">
        <f>全车数据表!AJ10*4</f>
        <v>20</v>
      </c>
      <c r="N9" s="174">
        <f>全车数据表!AL10*4</f>
        <v>4</v>
      </c>
      <c r="O9" s="179" t="str">
        <f>IF(全车数据表!AN10="×",全车数据表!AN10,4*全车数据表!AN10)</f>
        <v>×</v>
      </c>
      <c r="P9" s="195">
        <f>全车数据表!AP10</f>
        <v>606200</v>
      </c>
      <c r="Q9" s="314"/>
      <c r="R9" s="315" t="str">
        <f t="shared" si="0"/>
        <v>S Automobiles DS E-Tense</v>
      </c>
      <c r="S9" s="314" t="s">
        <v>572</v>
      </c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</row>
    <row r="10" spans="1:31" ht="21" customHeight="1">
      <c r="A10" s="44">
        <v>8</v>
      </c>
      <c r="B10" s="49" t="s">
        <v>114</v>
      </c>
      <c r="C10" s="50">
        <v>392</v>
      </c>
      <c r="D10" s="255" t="s">
        <v>6</v>
      </c>
      <c r="E10" s="247" t="s">
        <v>44</v>
      </c>
      <c r="F10" s="51">
        <v>2144</v>
      </c>
      <c r="G10" s="209">
        <v>302.60000000000002</v>
      </c>
      <c r="H10" s="216">
        <v>73.64</v>
      </c>
      <c r="I10" s="216">
        <v>43.57</v>
      </c>
      <c r="J10" s="216">
        <v>62.82</v>
      </c>
      <c r="K10" s="216">
        <v>7.48</v>
      </c>
      <c r="L10" s="226">
        <f>全车数据表!N11</f>
        <v>62</v>
      </c>
      <c r="M10" s="260">
        <f>全车数据表!AJ11*4</f>
        <v>20</v>
      </c>
      <c r="N10" s="174">
        <f>全车数据表!AL11*4</f>
        <v>4</v>
      </c>
      <c r="O10" s="179" t="str">
        <f>IF(全车数据表!AN11="×",全车数据表!AN11,4*全车数据表!AN11)</f>
        <v>×</v>
      </c>
      <c r="P10" s="195">
        <f>全车数据表!AP11</f>
        <v>606200</v>
      </c>
      <c r="Q10" s="314" t="s">
        <v>561</v>
      </c>
      <c r="R10" s="315" t="str">
        <f t="shared" si="0"/>
        <v>Challenger 392 Hemi Scat Pack</v>
      </c>
      <c r="S10" s="314" t="s">
        <v>572</v>
      </c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</row>
    <row r="11" spans="1:31" ht="21" customHeight="1">
      <c r="A11" s="48">
        <v>9</v>
      </c>
      <c r="B11" s="49" t="s">
        <v>115</v>
      </c>
      <c r="C11" s="50">
        <v>718</v>
      </c>
      <c r="D11" s="255" t="s">
        <v>6</v>
      </c>
      <c r="E11" s="247" t="s">
        <v>45</v>
      </c>
      <c r="F11" s="51">
        <v>2360</v>
      </c>
      <c r="G11" s="209">
        <v>295.7</v>
      </c>
      <c r="H11" s="216">
        <v>70.52</v>
      </c>
      <c r="I11" s="216">
        <v>61.9</v>
      </c>
      <c r="J11" s="216">
        <v>60.28</v>
      </c>
      <c r="K11" s="216">
        <v>7.17</v>
      </c>
      <c r="L11" s="226">
        <f>全车数据表!N16</f>
        <v>75</v>
      </c>
      <c r="M11" s="260">
        <f>全车数据表!AJ16*4</f>
        <v>28</v>
      </c>
      <c r="N11" s="174">
        <f>全车数据表!AL16*4</f>
        <v>8</v>
      </c>
      <c r="O11" s="179">
        <f>IF(全车数据表!AN16="×",全车数据表!AN16,4*全车数据表!AN16)</f>
        <v>4</v>
      </c>
      <c r="P11" s="195">
        <f>全车数据表!AP16</f>
        <v>1939960</v>
      </c>
      <c r="Q11" s="314" t="s">
        <v>562</v>
      </c>
      <c r="R11" s="315" t="str">
        <f t="shared" si="0"/>
        <v>718 Cayman</v>
      </c>
      <c r="S11" s="314" t="s">
        <v>572</v>
      </c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</row>
    <row r="12" spans="1:31" ht="21" customHeight="1">
      <c r="A12" s="44">
        <v>10</v>
      </c>
      <c r="B12" s="49" t="s">
        <v>116</v>
      </c>
      <c r="C12" s="54" t="s">
        <v>117</v>
      </c>
      <c r="D12" s="255" t="s">
        <v>6</v>
      </c>
      <c r="E12" s="247" t="s">
        <v>45</v>
      </c>
      <c r="F12" s="51">
        <v>2390</v>
      </c>
      <c r="G12" s="209">
        <v>270</v>
      </c>
      <c r="H12" s="216">
        <v>82.25</v>
      </c>
      <c r="I12" s="216">
        <v>83.47</v>
      </c>
      <c r="J12" s="216">
        <v>72.709999999999994</v>
      </c>
      <c r="K12" s="216">
        <v>13.382</v>
      </c>
      <c r="L12" s="226">
        <f>全车数据表!N18</f>
        <v>68</v>
      </c>
      <c r="M12" s="260">
        <f>全车数据表!AJ18*4</f>
        <v>28</v>
      </c>
      <c r="N12" s="174">
        <f>全车数据表!AL18*4</f>
        <v>8</v>
      </c>
      <c r="O12" s="179">
        <f>IF(全车数据表!AN18="×",全车数据表!AN18,4*全车数据表!AN18)</f>
        <v>4</v>
      </c>
      <c r="P12" s="195">
        <f>全车数据表!AP18</f>
        <v>1939960</v>
      </c>
      <c r="Q12" s="314" t="s">
        <v>563</v>
      </c>
      <c r="R12" s="315" t="str">
        <f t="shared" si="0"/>
        <v>Elise Sprint 220</v>
      </c>
      <c r="S12" s="314" t="s">
        <v>574</v>
      </c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</row>
    <row r="13" spans="1:31" ht="21" customHeight="1">
      <c r="A13" s="48">
        <v>11</v>
      </c>
      <c r="B13" s="55" t="s">
        <v>9</v>
      </c>
      <c r="C13" s="56" t="s">
        <v>10</v>
      </c>
      <c r="D13" s="255" t="s">
        <v>6</v>
      </c>
      <c r="E13" s="247" t="s">
        <v>45</v>
      </c>
      <c r="F13" s="57">
        <v>2548</v>
      </c>
      <c r="G13" s="211">
        <v>299.89999999999998</v>
      </c>
      <c r="H13" s="218">
        <v>75.06</v>
      </c>
      <c r="I13" s="218">
        <v>58.97</v>
      </c>
      <c r="J13" s="218">
        <v>52.93</v>
      </c>
      <c r="K13" s="216">
        <v>5.93</v>
      </c>
      <c r="L13" s="226">
        <f>全车数据表!N20</f>
        <v>78</v>
      </c>
      <c r="M13" s="260">
        <f>全车数据表!AJ20*4</f>
        <v>28</v>
      </c>
      <c r="N13" s="174">
        <f>全车数据表!AL20*4</f>
        <v>8</v>
      </c>
      <c r="O13" s="179">
        <f>IF(全车数据表!AN20="×",全车数据表!AN20,4*全车数据表!AN20)</f>
        <v>4</v>
      </c>
      <c r="P13" s="195">
        <f>全车数据表!AP20</f>
        <v>1939960</v>
      </c>
      <c r="Q13" s="314" t="s">
        <v>564</v>
      </c>
      <c r="R13" s="315" t="str">
        <f t="shared" si="0"/>
        <v>Shelby GT350R</v>
      </c>
      <c r="S13" s="314" t="s">
        <v>572</v>
      </c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/>
    </row>
    <row r="14" spans="1:31" ht="21" customHeight="1">
      <c r="A14" s="44">
        <v>12</v>
      </c>
      <c r="B14" s="55" t="s">
        <v>195</v>
      </c>
      <c r="C14" s="50" t="s">
        <v>438</v>
      </c>
      <c r="D14" s="255" t="s">
        <v>6</v>
      </c>
      <c r="E14" s="247" t="s">
        <v>45</v>
      </c>
      <c r="F14" s="57">
        <v>2589</v>
      </c>
      <c r="G14" s="211">
        <v>315.10000000000002</v>
      </c>
      <c r="H14" s="218">
        <v>75.37</v>
      </c>
      <c r="I14" s="218">
        <v>41.56</v>
      </c>
      <c r="J14" s="218">
        <v>38.33</v>
      </c>
      <c r="K14" s="218">
        <v>4.4830000000000005</v>
      </c>
      <c r="L14" s="239">
        <f>全车数据表!N21</f>
        <v>128</v>
      </c>
      <c r="M14" s="261">
        <f>全车数据表!AJ21*4</f>
        <v>28</v>
      </c>
      <c r="N14" s="176">
        <f>全车数据表!AL21*4</f>
        <v>8</v>
      </c>
      <c r="O14" s="182">
        <f>IF(全车数据表!AN21="×",全车数据表!AN21,4*全车数据表!AN21)</f>
        <v>4</v>
      </c>
      <c r="P14" s="196">
        <f>全车数据表!AP21</f>
        <v>3878680</v>
      </c>
      <c r="Q14" s="314" t="s">
        <v>562</v>
      </c>
      <c r="R14" s="315" t="str">
        <f t="shared" si="0"/>
        <v>911 Targa 4S</v>
      </c>
      <c r="S14" s="314" t="s">
        <v>575</v>
      </c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</row>
    <row r="15" spans="1:31" ht="21" customHeight="1">
      <c r="A15" s="48">
        <v>13</v>
      </c>
      <c r="B15" s="55" t="s">
        <v>253</v>
      </c>
      <c r="C15" s="58" t="s">
        <v>269</v>
      </c>
      <c r="D15" s="256" t="s">
        <v>197</v>
      </c>
      <c r="E15" s="248" t="s">
        <v>176</v>
      </c>
      <c r="F15" s="57">
        <v>2646</v>
      </c>
      <c r="G15" s="211">
        <v>290.7</v>
      </c>
      <c r="H15" s="218">
        <v>71.510000000000005</v>
      </c>
      <c r="I15" s="218">
        <v>74.81</v>
      </c>
      <c r="J15" s="218">
        <v>62.66</v>
      </c>
      <c r="K15" s="218">
        <v>7.8499999999999988</v>
      </c>
      <c r="L15" s="239">
        <f>全车数据表!N24</f>
        <v>128</v>
      </c>
      <c r="M15" s="261">
        <f>全车数据表!AJ24*4</f>
        <v>28</v>
      </c>
      <c r="N15" s="176">
        <f>全车数据表!AL24*4</f>
        <v>8</v>
      </c>
      <c r="O15" s="182">
        <f>IF(全车数据表!AN24="×",全车数据表!AN24,4*全车数据表!AN24)</f>
        <v>4</v>
      </c>
      <c r="P15" s="196">
        <f>全车数据表!AP24</f>
        <v>3878680</v>
      </c>
      <c r="Q15" s="314"/>
      <c r="R15" s="315" t="str">
        <f t="shared" si="0"/>
        <v>inetta G60</v>
      </c>
      <c r="S15" s="314" t="s">
        <v>575</v>
      </c>
      <c r="T15" s="42"/>
      <c r="U15" s="42"/>
      <c r="V15" s="42"/>
      <c r="W15" s="42"/>
      <c r="X15" s="42"/>
      <c r="Y15" s="42"/>
      <c r="Z15" s="42"/>
      <c r="AA15" s="42"/>
      <c r="AB15" s="42"/>
      <c r="AC15" s="42"/>
      <c r="AD15" s="42"/>
      <c r="AE15" s="42"/>
    </row>
    <row r="16" spans="1:31" ht="21" customHeight="1">
      <c r="A16" s="44">
        <v>14</v>
      </c>
      <c r="B16" s="55" t="s">
        <v>439</v>
      </c>
      <c r="C16" s="56" t="s">
        <v>437</v>
      </c>
      <c r="D16" s="256" t="s">
        <v>197</v>
      </c>
      <c r="E16" s="248" t="s">
        <v>176</v>
      </c>
      <c r="F16" s="57">
        <v>2698</v>
      </c>
      <c r="G16" s="211">
        <v>285.3</v>
      </c>
      <c r="H16" s="218">
        <v>82.09</v>
      </c>
      <c r="I16" s="218">
        <v>68.41</v>
      </c>
      <c r="J16" s="218">
        <v>62.55</v>
      </c>
      <c r="K16" s="218">
        <v>7.98</v>
      </c>
      <c r="L16" s="239">
        <f>全车数据表!N27</f>
        <v>128</v>
      </c>
      <c r="M16" s="261">
        <f>全车数据表!AJ27*4</f>
        <v>28</v>
      </c>
      <c r="N16" s="176">
        <f>全车数据表!AL27*4</f>
        <v>8</v>
      </c>
      <c r="O16" s="182">
        <f>IF(全车数据表!AN27="×",全车数据表!AN27,4*全车数据表!AN27)</f>
        <v>4</v>
      </c>
      <c r="P16" s="196">
        <f>全车数据表!AP27</f>
        <v>3878680</v>
      </c>
      <c r="Q16" s="314"/>
      <c r="R16" s="315" t="str">
        <f t="shared" si="0"/>
        <v>onda Civic Type-R</v>
      </c>
      <c r="S16" s="314" t="s">
        <v>576</v>
      </c>
      <c r="T16" s="42"/>
      <c r="U16" s="42"/>
      <c r="V16" s="42"/>
      <c r="W16" s="42"/>
      <c r="X16" s="42"/>
      <c r="Y16" s="42"/>
      <c r="Z16" s="42"/>
      <c r="AA16" s="42"/>
      <c r="AB16" s="42"/>
      <c r="AC16" s="42"/>
      <c r="AD16" s="42"/>
      <c r="AE16" s="42"/>
    </row>
    <row r="17" spans="1:31" ht="21" customHeight="1">
      <c r="A17" s="44">
        <v>15</v>
      </c>
      <c r="B17" s="55" t="s">
        <v>440</v>
      </c>
      <c r="C17" s="56" t="s">
        <v>441</v>
      </c>
      <c r="D17" s="256" t="s">
        <v>197</v>
      </c>
      <c r="E17" s="248" t="s">
        <v>176</v>
      </c>
      <c r="F17" s="57">
        <v>2724</v>
      </c>
      <c r="G17" s="211">
        <v>279.2</v>
      </c>
      <c r="H17" s="218">
        <v>83.74</v>
      </c>
      <c r="I17" s="218">
        <v>75.77</v>
      </c>
      <c r="J17" s="218">
        <v>57.18</v>
      </c>
      <c r="K17" s="218"/>
      <c r="L17" s="239">
        <f>全车数据表!N28</f>
        <v>128</v>
      </c>
      <c r="M17" s="261">
        <f>全车数据表!AJ28*4</f>
        <v>28</v>
      </c>
      <c r="N17" s="176">
        <f>全车数据表!AL28*4</f>
        <v>8</v>
      </c>
      <c r="O17" s="182">
        <f>IF(全车数据表!AN28="×",全车数据表!AN28,4*全车数据表!AN28)</f>
        <v>4</v>
      </c>
      <c r="P17" s="196">
        <f>全车数据表!AP28</f>
        <v>3878680</v>
      </c>
      <c r="Q17" s="314" t="s">
        <v>562</v>
      </c>
      <c r="R17" s="315" t="str">
        <f t="shared" si="0"/>
        <v>Taycan Turbo S</v>
      </c>
      <c r="S17" s="314" t="s">
        <v>577</v>
      </c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42"/>
      <c r="AE17" s="42"/>
    </row>
    <row r="18" spans="1:31" ht="21" customHeight="1">
      <c r="A18" s="44">
        <v>16</v>
      </c>
      <c r="B18" s="55" t="s">
        <v>323</v>
      </c>
      <c r="C18" s="58" t="s">
        <v>389</v>
      </c>
      <c r="D18" s="255" t="s">
        <v>6</v>
      </c>
      <c r="E18" s="247" t="s">
        <v>45</v>
      </c>
      <c r="F18" s="57">
        <v>2751</v>
      </c>
      <c r="G18" s="211">
        <v>338.7</v>
      </c>
      <c r="H18" s="218">
        <v>69.28</v>
      </c>
      <c r="I18" s="218">
        <v>47.31</v>
      </c>
      <c r="J18" s="218">
        <v>37.49</v>
      </c>
      <c r="K18" s="218">
        <v>4.3</v>
      </c>
      <c r="L18" s="239">
        <f>全车数据表!N29</f>
        <v>128</v>
      </c>
      <c r="M18" s="261">
        <f>全车数据表!AJ29*4</f>
        <v>28</v>
      </c>
      <c r="N18" s="176">
        <f>全车数据表!AL29*4</f>
        <v>8</v>
      </c>
      <c r="O18" s="182">
        <f>IF(全车数据表!AN29="×",全车数据表!AN29,4*全车数据表!AN29)</f>
        <v>4</v>
      </c>
      <c r="P18" s="196">
        <f>全车数据表!AP29</f>
        <v>3878680</v>
      </c>
      <c r="Q18" s="314"/>
      <c r="R18" s="315" t="str">
        <f t="shared" si="0"/>
        <v>VR Griffith</v>
      </c>
      <c r="S18" s="314" t="s">
        <v>578</v>
      </c>
      <c r="T18" s="42"/>
      <c r="U18" s="42"/>
      <c r="V18" s="42"/>
      <c r="W18" s="42"/>
      <c r="X18" s="42"/>
      <c r="Y18" s="42"/>
      <c r="Z18" s="42"/>
      <c r="AA18" s="42"/>
      <c r="AB18" s="42"/>
      <c r="AC18" s="42"/>
      <c r="AD18" s="42"/>
      <c r="AE18" s="42"/>
    </row>
    <row r="19" spans="1:31" ht="21" customHeight="1" thickBot="1">
      <c r="A19" s="59">
        <v>17</v>
      </c>
      <c r="B19" s="60" t="s">
        <v>403</v>
      </c>
      <c r="C19" s="61" t="s">
        <v>390</v>
      </c>
      <c r="D19" s="256" t="s">
        <v>197</v>
      </c>
      <c r="E19" s="249" t="s">
        <v>176</v>
      </c>
      <c r="F19" s="62">
        <v>2853</v>
      </c>
      <c r="G19" s="212">
        <v>305.5</v>
      </c>
      <c r="H19" s="219">
        <v>80.95</v>
      </c>
      <c r="I19" s="219">
        <v>57.23</v>
      </c>
      <c r="J19" s="219">
        <v>49.67</v>
      </c>
      <c r="K19" s="219">
        <v>5.5</v>
      </c>
      <c r="L19" s="240">
        <f>全车数据表!N31</f>
        <v>128</v>
      </c>
      <c r="M19" s="262">
        <f>全车数据表!AJ31*4</f>
        <v>28</v>
      </c>
      <c r="N19" s="177">
        <f>全车数据表!AL31*4</f>
        <v>8</v>
      </c>
      <c r="O19" s="191">
        <f>IF(全车数据表!AN31="×",全车数据表!AN31,4*全车数据表!AN31)</f>
        <v>4</v>
      </c>
      <c r="P19" s="197">
        <f>全车数据表!AP31</f>
        <v>3878680</v>
      </c>
      <c r="Q19" s="314"/>
      <c r="R19" s="315" t="str">
        <f t="shared" si="0"/>
        <v>azda Furai</v>
      </c>
      <c r="S19" s="314" t="s">
        <v>573</v>
      </c>
      <c r="T19" s="42"/>
      <c r="U19" s="42"/>
      <c r="V19" s="42"/>
      <c r="W19" s="42"/>
      <c r="X19" s="42"/>
      <c r="Y19" s="42"/>
      <c r="Z19" s="42"/>
      <c r="AA19" s="42"/>
      <c r="AB19" s="42"/>
      <c r="AC19" s="42"/>
      <c r="AD19" s="42"/>
      <c r="AE19" s="42"/>
    </row>
    <row r="20" spans="1:31" ht="21" customHeight="1">
      <c r="A20" s="44">
        <v>18</v>
      </c>
      <c r="B20" s="45" t="s">
        <v>11</v>
      </c>
      <c r="C20" s="63" t="s">
        <v>0</v>
      </c>
      <c r="D20" s="254" t="s">
        <v>151</v>
      </c>
      <c r="E20" s="246" t="s">
        <v>44</v>
      </c>
      <c r="F20" s="64">
        <v>1687</v>
      </c>
      <c r="G20" s="213">
        <v>308.60000000000002</v>
      </c>
      <c r="H20" s="220">
        <v>71.92</v>
      </c>
      <c r="I20" s="220">
        <v>37.979999999999997</v>
      </c>
      <c r="J20" s="220">
        <v>45.41</v>
      </c>
      <c r="K20" s="220">
        <v>5.05</v>
      </c>
      <c r="L20" s="242">
        <f>全车数据表!N37</f>
        <v>85</v>
      </c>
      <c r="M20" s="263">
        <f>全车数据表!AJ37*4</f>
        <v>16</v>
      </c>
      <c r="N20" s="188">
        <f>全车数据表!AL37*4</f>
        <v>4</v>
      </c>
      <c r="O20" s="192">
        <f>IF(全车数据表!AN37="×",全车数据表!AN37,4*全车数据表!AN37)</f>
        <v>4</v>
      </c>
      <c r="P20" s="198">
        <f>全车数据表!AP37</f>
        <v>1086800</v>
      </c>
      <c r="Q20" s="314" t="s">
        <v>561</v>
      </c>
      <c r="R20" s="315" t="str">
        <f t="shared" si="0"/>
        <v>Challenger SRT8</v>
      </c>
      <c r="S20" s="314" t="s">
        <v>572</v>
      </c>
      <c r="T20" s="42"/>
      <c r="U20" s="42"/>
      <c r="V20" s="42"/>
      <c r="W20" s="42"/>
      <c r="X20" s="42"/>
      <c r="Y20" s="42"/>
      <c r="Z20" s="42"/>
      <c r="AA20" s="42"/>
      <c r="AB20" s="42"/>
      <c r="AC20" s="42"/>
      <c r="AD20" s="42"/>
      <c r="AE20" s="42"/>
    </row>
    <row r="21" spans="1:31" ht="21" customHeight="1">
      <c r="A21" s="48">
        <v>19</v>
      </c>
      <c r="B21" s="49" t="s">
        <v>12</v>
      </c>
      <c r="C21" s="54" t="s">
        <v>118</v>
      </c>
      <c r="D21" s="255" t="s">
        <v>151</v>
      </c>
      <c r="E21" s="247" t="s">
        <v>44</v>
      </c>
      <c r="F21" s="51">
        <v>1826</v>
      </c>
      <c r="G21" s="209">
        <v>297.39999999999998</v>
      </c>
      <c r="H21" s="216">
        <v>73.39</v>
      </c>
      <c r="I21" s="216">
        <v>50.08</v>
      </c>
      <c r="J21" s="216">
        <v>51.2</v>
      </c>
      <c r="K21" s="216">
        <v>5.782</v>
      </c>
      <c r="L21" s="226">
        <f>全车数据表!N38</f>
        <v>90</v>
      </c>
      <c r="M21" s="260">
        <f>全车数据表!AJ38*4</f>
        <v>16</v>
      </c>
      <c r="N21" s="174">
        <f>全车数据表!AL38*4</f>
        <v>4</v>
      </c>
      <c r="O21" s="179">
        <f>IF(全车数据表!AN38="×",全车数据表!AN38,4*全车数据表!AN38)</f>
        <v>4</v>
      </c>
      <c r="P21" s="195">
        <f>全车数据表!AP38</f>
        <v>1086800</v>
      </c>
      <c r="Q21" s="314" t="s">
        <v>558</v>
      </c>
      <c r="R21" s="315" t="str">
        <f t="shared" si="0"/>
        <v>3.0 CSL hommage</v>
      </c>
      <c r="S21" s="314" t="s">
        <v>572</v>
      </c>
      <c r="T21" s="42"/>
      <c r="U21" s="42"/>
      <c r="V21" s="42"/>
      <c r="W21" s="42"/>
      <c r="X21" s="42"/>
      <c r="Y21" s="42"/>
      <c r="Z21" s="42"/>
      <c r="AA21" s="42"/>
      <c r="AB21" s="42"/>
      <c r="AC21" s="42"/>
      <c r="AD21" s="42"/>
      <c r="AE21" s="42"/>
    </row>
    <row r="22" spans="1:31" ht="21" customHeight="1">
      <c r="A22" s="44">
        <v>20</v>
      </c>
      <c r="B22" s="49" t="s">
        <v>13</v>
      </c>
      <c r="C22" s="50" t="s">
        <v>89</v>
      </c>
      <c r="D22" s="255" t="s">
        <v>151</v>
      </c>
      <c r="E22" s="247" t="s">
        <v>44</v>
      </c>
      <c r="F22" s="51">
        <v>1971</v>
      </c>
      <c r="G22" s="209">
        <v>271</v>
      </c>
      <c r="H22" s="216">
        <v>78.14</v>
      </c>
      <c r="I22" s="216">
        <v>83.14</v>
      </c>
      <c r="J22" s="216">
        <v>72.33</v>
      </c>
      <c r="K22" s="216">
        <v>13.016</v>
      </c>
      <c r="L22" s="226">
        <f>全车数据表!N40</f>
        <v>95</v>
      </c>
      <c r="M22" s="260">
        <f>全车数据表!AJ40*4</f>
        <v>16</v>
      </c>
      <c r="N22" s="174">
        <f>全车数据表!AL40*4</f>
        <v>4</v>
      </c>
      <c r="O22" s="179">
        <f>IF(全车数据表!AN40="×",全车数据表!AN40,4*全车数据表!AN40)</f>
        <v>4</v>
      </c>
      <c r="P22" s="195">
        <f>全车数据表!AP40</f>
        <v>1086800</v>
      </c>
      <c r="Q22" s="314" t="s">
        <v>559</v>
      </c>
      <c r="R22" s="315" t="str">
        <f t="shared" si="0"/>
        <v>Camaro ZL1 50TH Edition</v>
      </c>
      <c r="S22" s="314" t="s">
        <v>572</v>
      </c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42"/>
    </row>
    <row r="23" spans="1:31" ht="21" customHeight="1">
      <c r="A23" s="48">
        <v>21</v>
      </c>
      <c r="B23" s="49" t="s">
        <v>14</v>
      </c>
      <c r="C23" s="54" t="s">
        <v>15</v>
      </c>
      <c r="D23" s="255" t="s">
        <v>151</v>
      </c>
      <c r="E23" s="247" t="s">
        <v>44</v>
      </c>
      <c r="F23" s="51">
        <v>2123</v>
      </c>
      <c r="G23" s="209">
        <v>317.7</v>
      </c>
      <c r="H23" s="216">
        <v>71.7</v>
      </c>
      <c r="I23" s="216">
        <v>50.92</v>
      </c>
      <c r="J23" s="216">
        <v>47.05</v>
      </c>
      <c r="K23" s="216">
        <v>5.133</v>
      </c>
      <c r="L23" s="226">
        <f>全车数据表!N41</f>
        <v>90</v>
      </c>
      <c r="M23" s="260">
        <f>全车数据表!AJ41*4</f>
        <v>16</v>
      </c>
      <c r="N23" s="174">
        <f>全车数据表!AL41*4</f>
        <v>4</v>
      </c>
      <c r="O23" s="179">
        <f>IF(全车数据表!AN41="×",全车数据表!AN41,4*全车数据表!AN41)</f>
        <v>4</v>
      </c>
      <c r="P23" s="195">
        <f>全车数据表!AP41</f>
        <v>1086800</v>
      </c>
      <c r="Q23" s="314" t="s">
        <v>563</v>
      </c>
      <c r="R23" s="315" t="str">
        <f t="shared" si="0"/>
        <v>Evora Sport 410</v>
      </c>
      <c r="S23" s="314" t="s">
        <v>572</v>
      </c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42"/>
    </row>
    <row r="24" spans="1:31" ht="21" customHeight="1">
      <c r="A24" s="44">
        <v>22</v>
      </c>
      <c r="B24" s="49" t="s">
        <v>16</v>
      </c>
      <c r="C24" s="54" t="s">
        <v>91</v>
      </c>
      <c r="D24" s="255" t="s">
        <v>151</v>
      </c>
      <c r="E24" s="247" t="s">
        <v>44</v>
      </c>
      <c r="F24" s="51">
        <v>2281</v>
      </c>
      <c r="G24" s="209">
        <v>329.4</v>
      </c>
      <c r="H24" s="216">
        <v>71.34</v>
      </c>
      <c r="I24" s="216">
        <v>42.69</v>
      </c>
      <c r="J24" s="216">
        <v>54.66</v>
      </c>
      <c r="K24" s="222">
        <v>5.7489999999999988</v>
      </c>
      <c r="L24" s="226">
        <f>全车数据表!N42</f>
        <v>100</v>
      </c>
      <c r="M24" s="260">
        <f>全车数据表!AJ42*4</f>
        <v>16</v>
      </c>
      <c r="N24" s="174">
        <f>全车数据表!AL42*4</f>
        <v>4</v>
      </c>
      <c r="O24" s="179">
        <f>IF(全车数据表!AN42="×",全车数据表!AN42,4*全车数据表!AN42)</f>
        <v>4</v>
      </c>
      <c r="P24" s="195">
        <f>全车数据表!AP42</f>
        <v>1086800</v>
      </c>
      <c r="Q24" s="314" t="s">
        <v>565</v>
      </c>
      <c r="R24" s="315" t="str">
        <f t="shared" si="0"/>
        <v>AMG GT S</v>
      </c>
      <c r="S24" s="314" t="s">
        <v>572</v>
      </c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/>
    </row>
    <row r="25" spans="1:31" ht="21" customHeight="1">
      <c r="A25" s="48">
        <v>23</v>
      </c>
      <c r="B25" s="49" t="s">
        <v>17</v>
      </c>
      <c r="C25" s="50" t="s">
        <v>18</v>
      </c>
      <c r="D25" s="255" t="s">
        <v>151</v>
      </c>
      <c r="E25" s="247" t="s">
        <v>44</v>
      </c>
      <c r="F25" s="51">
        <v>2447</v>
      </c>
      <c r="G25" s="209">
        <v>326.5</v>
      </c>
      <c r="H25" s="216">
        <v>73.72</v>
      </c>
      <c r="I25" s="216">
        <v>51.19</v>
      </c>
      <c r="J25" s="216">
        <v>52.48</v>
      </c>
      <c r="K25" s="216">
        <v>5.5489999999999995</v>
      </c>
      <c r="L25" s="226">
        <f>全车数据表!N43</f>
        <v>110</v>
      </c>
      <c r="M25" s="260">
        <f>全车数据表!AJ43*4</f>
        <v>16</v>
      </c>
      <c r="N25" s="174">
        <f>全车数据表!AL43*4</f>
        <v>4</v>
      </c>
      <c r="O25" s="179">
        <f>IF(全车数据表!AN43="×",全车数据表!AN43,4*全车数据表!AN43)</f>
        <v>4</v>
      </c>
      <c r="P25" s="195">
        <f>全车数据表!AP43</f>
        <v>1086800</v>
      </c>
      <c r="Q25" s="314" t="s">
        <v>558</v>
      </c>
      <c r="R25" s="315" t="str">
        <f t="shared" si="0"/>
        <v>M4 GTS</v>
      </c>
      <c r="S25" s="314" t="s">
        <v>572</v>
      </c>
      <c r="T25" s="42"/>
      <c r="U25" s="42"/>
      <c r="V25" s="42"/>
      <c r="W25" s="42"/>
      <c r="X25" s="42"/>
      <c r="Y25" s="42"/>
      <c r="Z25" s="42"/>
      <c r="AA25" s="42"/>
      <c r="AB25" s="42"/>
      <c r="AC25" s="42"/>
      <c r="AD25" s="42"/>
      <c r="AE25" s="42"/>
    </row>
    <row r="26" spans="1:31" ht="21" customHeight="1">
      <c r="A26" s="44">
        <v>24</v>
      </c>
      <c r="B26" s="49" t="s">
        <v>169</v>
      </c>
      <c r="C26" s="54" t="s">
        <v>19</v>
      </c>
      <c r="D26" s="255" t="s">
        <v>151</v>
      </c>
      <c r="E26" s="247" t="s">
        <v>45</v>
      </c>
      <c r="F26" s="51">
        <v>2635</v>
      </c>
      <c r="G26" s="209">
        <v>299.5</v>
      </c>
      <c r="H26" s="216">
        <v>84.62</v>
      </c>
      <c r="I26" s="216">
        <v>69.2</v>
      </c>
      <c r="J26" s="216">
        <v>63.68</v>
      </c>
      <c r="K26" s="216">
        <v>7.7829999999999995</v>
      </c>
      <c r="L26" s="226">
        <f>全车数据表!N44</f>
        <v>103</v>
      </c>
      <c r="M26" s="260">
        <f>全车数据表!AJ44*4</f>
        <v>24</v>
      </c>
      <c r="N26" s="174">
        <f>全车数据表!AL44*4</f>
        <v>12</v>
      </c>
      <c r="O26" s="179">
        <f>IF(全车数据表!AN44="×",全车数据表!AN44,4*全车数据表!AN44)</f>
        <v>4</v>
      </c>
      <c r="P26" s="195">
        <f>全车数据表!AP44</f>
        <v>2537720</v>
      </c>
      <c r="Q26" s="314"/>
      <c r="R26" s="315" t="str">
        <f t="shared" si="0"/>
        <v>ezvani Beast X</v>
      </c>
      <c r="S26" s="314" t="s">
        <v>572</v>
      </c>
      <c r="T26" s="42"/>
      <c r="U26" s="42"/>
      <c r="V26" s="42"/>
      <c r="W26" s="42"/>
      <c r="X26" s="42"/>
      <c r="Y26" s="42"/>
      <c r="Z26" s="42"/>
      <c r="AA26" s="42"/>
      <c r="AB26" s="42"/>
      <c r="AC26" s="42"/>
      <c r="AD26" s="42"/>
      <c r="AE26" s="42"/>
    </row>
    <row r="27" spans="1:31" ht="21" customHeight="1">
      <c r="A27" s="48">
        <v>25</v>
      </c>
      <c r="B27" s="49" t="s">
        <v>20</v>
      </c>
      <c r="C27" s="54" t="s">
        <v>119</v>
      </c>
      <c r="D27" s="255" t="s">
        <v>151</v>
      </c>
      <c r="E27" s="247" t="s">
        <v>45</v>
      </c>
      <c r="F27" s="51">
        <v>2816</v>
      </c>
      <c r="G27" s="209">
        <v>303.89999999999998</v>
      </c>
      <c r="H27" s="216">
        <v>77.319999999999993</v>
      </c>
      <c r="I27" s="216">
        <v>86.2</v>
      </c>
      <c r="J27" s="216">
        <v>68.94</v>
      </c>
      <c r="K27" s="216">
        <v>8.9660000000000011</v>
      </c>
      <c r="L27" s="226">
        <f>全车数据表!N47</f>
        <v>103</v>
      </c>
      <c r="M27" s="260">
        <f>全车数据表!AJ47*4</f>
        <v>24</v>
      </c>
      <c r="N27" s="174">
        <f>全车数据表!AL47*4</f>
        <v>12</v>
      </c>
      <c r="O27" s="179">
        <f>IF(全车数据表!AN47="×",全车数据表!AN47,4*全车数据表!AN47)</f>
        <v>4</v>
      </c>
      <c r="P27" s="195">
        <f>全车数据表!AP47</f>
        <v>2537720</v>
      </c>
      <c r="Q27" s="314" t="s">
        <v>561</v>
      </c>
      <c r="R27" s="315" t="str">
        <f t="shared" si="0"/>
        <v>Viper ACR</v>
      </c>
      <c r="S27" s="314" t="s">
        <v>572</v>
      </c>
      <c r="T27" s="42"/>
      <c r="U27" s="42"/>
      <c r="V27" s="42"/>
      <c r="W27" s="42"/>
      <c r="X27" s="42"/>
      <c r="Y27" s="42"/>
      <c r="Z27" s="42"/>
      <c r="AA27" s="42"/>
      <c r="AB27" s="42"/>
      <c r="AC27" s="42"/>
      <c r="AD27" s="42"/>
      <c r="AE27" s="42"/>
    </row>
    <row r="28" spans="1:31" ht="21" customHeight="1">
      <c r="A28" s="44">
        <v>26</v>
      </c>
      <c r="B28" s="52" t="s">
        <v>393</v>
      </c>
      <c r="C28" s="65" t="s">
        <v>394</v>
      </c>
      <c r="D28" s="255" t="s">
        <v>151</v>
      </c>
      <c r="E28" s="247" t="s">
        <v>45</v>
      </c>
      <c r="F28" s="53">
        <v>2909</v>
      </c>
      <c r="G28" s="210">
        <v>321.7</v>
      </c>
      <c r="H28" s="217">
        <v>75.319999999999993</v>
      </c>
      <c r="I28" s="217">
        <v>69.599999999999994</v>
      </c>
      <c r="J28" s="217">
        <v>66.63</v>
      </c>
      <c r="K28" s="217">
        <v>7.7</v>
      </c>
      <c r="L28" s="243">
        <f>全车数据表!N49</f>
        <v>165</v>
      </c>
      <c r="M28" s="264">
        <f>全车数据表!AJ49*4</f>
        <v>24</v>
      </c>
      <c r="N28" s="189">
        <f>全车数据表!AL49*4</f>
        <v>12</v>
      </c>
      <c r="O28" s="193">
        <f>IF(全车数据表!AN49="×",全车数据表!AN49,4*全车数据表!AN49)</f>
        <v>4</v>
      </c>
      <c r="P28" s="195">
        <f>全车数据表!AP49</f>
        <v>5073840</v>
      </c>
      <c r="Q28" s="314" t="s">
        <v>564</v>
      </c>
      <c r="R28" s="315" t="str">
        <f t="shared" si="0"/>
        <v>Shelby GR-1</v>
      </c>
      <c r="S28" s="314" t="s">
        <v>573</v>
      </c>
      <c r="T28" s="42"/>
      <c r="U28" s="42"/>
      <c r="V28" s="42"/>
      <c r="W28" s="42"/>
      <c r="X28" s="42"/>
      <c r="Y28" s="42"/>
      <c r="Z28" s="42"/>
      <c r="AA28" s="42"/>
      <c r="AB28" s="42"/>
      <c r="AC28" s="42"/>
      <c r="AD28" s="42"/>
      <c r="AE28" s="42"/>
    </row>
    <row r="29" spans="1:31" ht="21" customHeight="1">
      <c r="A29" s="44">
        <v>27</v>
      </c>
      <c r="B29" s="49" t="s">
        <v>21</v>
      </c>
      <c r="C29" s="50" t="s">
        <v>22</v>
      </c>
      <c r="D29" s="255" t="s">
        <v>151</v>
      </c>
      <c r="E29" s="247" t="s">
        <v>45</v>
      </c>
      <c r="F29" s="51">
        <v>3003</v>
      </c>
      <c r="G29" s="209">
        <v>317.89999999999998</v>
      </c>
      <c r="H29" s="216">
        <v>78.22</v>
      </c>
      <c r="I29" s="216">
        <v>86.5</v>
      </c>
      <c r="J29" s="216">
        <v>60.57</v>
      </c>
      <c r="K29" s="216">
        <v>6.7160000000000002</v>
      </c>
      <c r="L29" s="226">
        <f>全车数据表!N50</f>
        <v>103</v>
      </c>
      <c r="M29" s="260">
        <f>全车数据表!AJ50*4</f>
        <v>24</v>
      </c>
      <c r="N29" s="174">
        <f>全车数据表!AL50*4</f>
        <v>12</v>
      </c>
      <c r="O29" s="179">
        <f>IF(全车数据表!AN50="×",全车数据表!AN50,4*全车数据表!AN50)</f>
        <v>4</v>
      </c>
      <c r="P29" s="195">
        <f>全车数据表!AP50</f>
        <v>2537720</v>
      </c>
      <c r="Q29" s="314"/>
      <c r="R29" s="315" t="str">
        <f t="shared" si="0"/>
        <v>ininfarina H2 Speed</v>
      </c>
      <c r="S29" s="314" t="s">
        <v>572</v>
      </c>
      <c r="T29" s="42"/>
      <c r="U29" s="42"/>
      <c r="V29" s="42"/>
      <c r="W29" s="42"/>
      <c r="X29" s="42"/>
      <c r="Y29" s="42"/>
      <c r="Z29" s="42"/>
      <c r="AA29" s="42"/>
      <c r="AB29" s="42"/>
      <c r="AC29" s="42"/>
      <c r="AD29" s="42"/>
      <c r="AE29" s="42"/>
    </row>
    <row r="30" spans="1:31" ht="21" customHeight="1">
      <c r="A30" s="44">
        <v>28</v>
      </c>
      <c r="B30" s="55" t="s">
        <v>325</v>
      </c>
      <c r="C30" s="58" t="s">
        <v>326</v>
      </c>
      <c r="D30" s="255" t="s">
        <v>151</v>
      </c>
      <c r="E30" s="247" t="s">
        <v>45</v>
      </c>
      <c r="F30" s="57">
        <v>3088</v>
      </c>
      <c r="G30" s="211">
        <v>316.3</v>
      </c>
      <c r="H30" s="218">
        <v>85.72</v>
      </c>
      <c r="I30" s="218">
        <v>57.94</v>
      </c>
      <c r="J30" s="218">
        <v>71.91</v>
      </c>
      <c r="K30" s="218">
        <v>9.06</v>
      </c>
      <c r="L30" s="239">
        <f>全车数据表!N51</f>
        <v>165</v>
      </c>
      <c r="M30" s="260">
        <f>全车数据表!AJ51*4</f>
        <v>24</v>
      </c>
      <c r="N30" s="174">
        <f>全车数据表!AL51*4</f>
        <v>12</v>
      </c>
      <c r="O30" s="179">
        <f>IF(全车数据表!AN51="×",全车数据表!AN51,4*全车数据表!AN51)</f>
        <v>4</v>
      </c>
      <c r="P30" s="195">
        <f>全车数据表!AP51</f>
        <v>5073840</v>
      </c>
      <c r="Q30" s="314"/>
      <c r="R30" s="315" t="str">
        <f t="shared" si="0"/>
        <v>rtega Scalo SuperErelletra</v>
      </c>
      <c r="S30" s="314" t="s">
        <v>578</v>
      </c>
      <c r="T30" s="42"/>
      <c r="U30" s="42"/>
      <c r="V30" s="42"/>
      <c r="W30" s="42"/>
      <c r="X30" s="42"/>
      <c r="Y30" s="42"/>
      <c r="Z30" s="42"/>
      <c r="AA30" s="42"/>
      <c r="AB30" s="42"/>
      <c r="AC30" s="42"/>
      <c r="AD30" s="42"/>
      <c r="AE30" s="42"/>
    </row>
    <row r="31" spans="1:31" ht="21" customHeight="1">
      <c r="A31" s="48">
        <v>29</v>
      </c>
      <c r="B31" s="55" t="s">
        <v>246</v>
      </c>
      <c r="C31" s="58" t="s">
        <v>1</v>
      </c>
      <c r="D31" s="256" t="s">
        <v>151</v>
      </c>
      <c r="E31" s="247" t="s">
        <v>45</v>
      </c>
      <c r="F31" s="57">
        <v>3199</v>
      </c>
      <c r="G31" s="211">
        <v>323.5</v>
      </c>
      <c r="H31" s="218">
        <v>84.32</v>
      </c>
      <c r="I31" s="218">
        <v>63.02</v>
      </c>
      <c r="J31" s="218">
        <v>54.67</v>
      </c>
      <c r="K31" s="218">
        <v>5.8490000000000002</v>
      </c>
      <c r="L31" s="239">
        <f>全车数据表!N53</f>
        <v>103</v>
      </c>
      <c r="M31" s="260">
        <f>全车数据表!AJ53*4</f>
        <v>24</v>
      </c>
      <c r="N31" s="174">
        <f>全车数据表!AL53*4</f>
        <v>12</v>
      </c>
      <c r="O31" s="179">
        <f>IF(全车数据表!AN53="×",全车数据表!AN53,4*全车数据表!AN53)</f>
        <v>4</v>
      </c>
      <c r="P31" s="195">
        <f>全车数据表!AP53</f>
        <v>2537720</v>
      </c>
      <c r="Q31" s="314"/>
      <c r="R31" s="315" t="str">
        <f t="shared" si="0"/>
        <v>cura 2017 NSX</v>
      </c>
      <c r="S31" s="314" t="s">
        <v>572</v>
      </c>
      <c r="T31" s="42"/>
      <c r="U31" s="42"/>
      <c r="V31" s="42"/>
      <c r="W31" s="42"/>
      <c r="X31" s="42"/>
      <c r="Y31" s="42"/>
      <c r="Z31" s="42"/>
      <c r="AA31" s="42"/>
      <c r="AB31" s="42"/>
      <c r="AC31" s="42"/>
      <c r="AD31" s="42"/>
      <c r="AE31" s="42"/>
    </row>
    <row r="32" spans="1:31" ht="21" customHeight="1">
      <c r="A32" s="44">
        <v>30</v>
      </c>
      <c r="B32" s="55" t="s">
        <v>166</v>
      </c>
      <c r="C32" s="54" t="s">
        <v>167</v>
      </c>
      <c r="D32" s="256" t="s">
        <v>151</v>
      </c>
      <c r="E32" s="247" t="s">
        <v>45</v>
      </c>
      <c r="F32" s="57">
        <v>3206</v>
      </c>
      <c r="G32" s="211">
        <v>335.6</v>
      </c>
      <c r="H32" s="218">
        <v>74.42</v>
      </c>
      <c r="I32" s="218">
        <v>41.44</v>
      </c>
      <c r="J32" s="218">
        <v>72.91</v>
      </c>
      <c r="K32" s="218">
        <v>8.6829999999999998</v>
      </c>
      <c r="L32" s="239">
        <f>全车数据表!N54</f>
        <v>103</v>
      </c>
      <c r="M32" s="260">
        <f>全车数据表!AJ54*4</f>
        <v>24</v>
      </c>
      <c r="N32" s="174">
        <f>全车数据表!AL54*4</f>
        <v>12</v>
      </c>
      <c r="O32" s="179">
        <f>IF(全车数据表!AN54="×",全车数据表!AN54,4*全车数据表!AN54)</f>
        <v>4</v>
      </c>
      <c r="P32" s="195">
        <f>全车数据表!AP54</f>
        <v>5073840</v>
      </c>
      <c r="Q32" s="314"/>
      <c r="R32" s="315" t="str">
        <f t="shared" si="0"/>
        <v>aserati Alfieri</v>
      </c>
      <c r="S32" s="314" t="s">
        <v>579</v>
      </c>
      <c r="T32" s="42"/>
      <c r="U32" s="42"/>
      <c r="V32" s="42"/>
      <c r="W32" s="42"/>
      <c r="X32" s="42"/>
      <c r="Y32" s="42"/>
      <c r="Z32" s="42"/>
      <c r="AA32" s="42"/>
      <c r="AB32" s="42"/>
      <c r="AC32" s="42"/>
      <c r="AD32" s="42"/>
      <c r="AE32" s="42"/>
    </row>
    <row r="33" spans="1:31" ht="21" customHeight="1">
      <c r="A33" s="44">
        <v>31</v>
      </c>
      <c r="B33" s="55" t="s">
        <v>254</v>
      </c>
      <c r="C33" s="54" t="s">
        <v>280</v>
      </c>
      <c r="D33" s="256" t="s">
        <v>198</v>
      </c>
      <c r="E33" s="247" t="s">
        <v>78</v>
      </c>
      <c r="F33" s="57">
        <v>3425</v>
      </c>
      <c r="G33" s="211">
        <v>350.5</v>
      </c>
      <c r="H33" s="218">
        <v>74.12</v>
      </c>
      <c r="I33" s="218">
        <v>62.87</v>
      </c>
      <c r="J33" s="218">
        <v>46.83</v>
      </c>
      <c r="K33" s="218">
        <v>5.0669999999999993</v>
      </c>
      <c r="L33" s="239">
        <f>全车数据表!N63</f>
        <v>134</v>
      </c>
      <c r="M33" s="260">
        <f>全车数据表!AJ63*4</f>
        <v>36</v>
      </c>
      <c r="N33" s="174">
        <f>全车数据表!AL63*4</f>
        <v>16</v>
      </c>
      <c r="O33" s="179">
        <f>IF(全车数据表!AN63="×",全车数据表!AN63,4*全车数据表!AN63)</f>
        <v>8</v>
      </c>
      <c r="P33" s="195">
        <f>全车数据表!AP63</f>
        <v>10444120</v>
      </c>
      <c r="Q33" s="314"/>
      <c r="R33" s="315" t="str">
        <f t="shared" si="0"/>
        <v>encer Sarthe</v>
      </c>
      <c r="S33" s="314" t="s">
        <v>580</v>
      </c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</row>
    <row r="34" spans="1:31" ht="21" customHeight="1">
      <c r="A34" s="44">
        <v>32</v>
      </c>
      <c r="B34" s="55" t="s">
        <v>450</v>
      </c>
      <c r="C34" s="50" t="s">
        <v>442</v>
      </c>
      <c r="D34" s="256" t="s">
        <v>198</v>
      </c>
      <c r="E34" s="247" t="s">
        <v>78</v>
      </c>
      <c r="F34" s="57">
        <v>3727</v>
      </c>
      <c r="G34" s="211">
        <v>323.60000000000002</v>
      </c>
      <c r="H34" s="218">
        <v>73.44</v>
      </c>
      <c r="I34" s="218">
        <v>87.24</v>
      </c>
      <c r="J34" s="218">
        <v>70.55</v>
      </c>
      <c r="K34" s="218">
        <v>8.5500000000000007</v>
      </c>
      <c r="L34" s="239">
        <f>全车数据表!N67</f>
        <v>133</v>
      </c>
      <c r="M34" s="260">
        <f>全车数据表!AJ67*4</f>
        <v>36</v>
      </c>
      <c r="N34" s="174">
        <f>全车数据表!AL67*4</f>
        <v>16</v>
      </c>
      <c r="O34" s="179">
        <f>IF(全车数据表!AN67="×",全车数据表!AN67,4*全车数据表!AN67)</f>
        <v>8</v>
      </c>
      <c r="P34" s="195">
        <f>全车数据表!AP67</f>
        <v>10444120</v>
      </c>
      <c r="Q34" s="314" t="s">
        <v>562</v>
      </c>
      <c r="R34" s="315" t="str">
        <f t="shared" si="0"/>
        <v>718 Cayman GT4 ClubSport🔑</v>
      </c>
      <c r="S34" s="314" t="s">
        <v>577</v>
      </c>
      <c r="T34" s="42"/>
      <c r="U34" s="42"/>
      <c r="V34" s="42"/>
      <c r="W34" s="42"/>
      <c r="X34" s="42"/>
      <c r="Y34" s="42"/>
      <c r="Z34" s="42"/>
      <c r="AA34" s="42"/>
      <c r="AB34" s="42"/>
      <c r="AC34" s="42"/>
      <c r="AD34" s="42"/>
      <c r="AE34" s="42"/>
    </row>
    <row r="35" spans="1:31" ht="21" customHeight="1">
      <c r="A35" s="228">
        <v>33</v>
      </c>
      <c r="B35" s="55" t="s">
        <v>327</v>
      </c>
      <c r="C35" s="58">
        <v>33</v>
      </c>
      <c r="D35" s="256" t="s">
        <v>198</v>
      </c>
      <c r="E35" s="247" t="s">
        <v>171</v>
      </c>
      <c r="F35" s="57">
        <v>3897</v>
      </c>
      <c r="G35" s="211">
        <v>352.1</v>
      </c>
      <c r="H35" s="218">
        <v>78.53</v>
      </c>
      <c r="I35" s="218">
        <v>59.47</v>
      </c>
      <c r="J35" s="218">
        <v>47.71</v>
      </c>
      <c r="K35" s="218">
        <v>4.9000000000000004</v>
      </c>
      <c r="L35" s="239">
        <f>全车数据表!N76</f>
        <v>134</v>
      </c>
      <c r="M35" s="260">
        <f>全车数据表!AJ76*4</f>
        <v>36</v>
      </c>
      <c r="N35" s="174">
        <f>全车数据表!AL76*4</f>
        <v>16</v>
      </c>
      <c r="O35" s="179">
        <f>IF(全车数据表!AN76="×",全车数据表!AN76,4*全车数据表!AN76)</f>
        <v>8</v>
      </c>
      <c r="P35" s="195">
        <f>全车数据表!AP76</f>
        <v>10444120</v>
      </c>
      <c r="Q35" s="314"/>
      <c r="R35" s="315" t="str">
        <f t="shared" si="0"/>
        <v>rrinera Hussarya 33</v>
      </c>
      <c r="S35" s="314" t="s">
        <v>578</v>
      </c>
      <c r="T35" s="42"/>
      <c r="U35" s="42"/>
      <c r="V35" s="42"/>
      <c r="W35" s="42"/>
      <c r="X35" s="42"/>
      <c r="Y35" s="42"/>
      <c r="Z35" s="42"/>
      <c r="AA35" s="42"/>
      <c r="AB35" s="42"/>
      <c r="AC35" s="42"/>
      <c r="AD35" s="42"/>
      <c r="AE35" s="42"/>
    </row>
    <row r="36" spans="1:31" ht="21" customHeight="1" thickBot="1">
      <c r="A36" s="59">
        <v>34</v>
      </c>
      <c r="B36" s="55" t="s">
        <v>501</v>
      </c>
      <c r="C36" s="54" t="s">
        <v>502</v>
      </c>
      <c r="D36" s="256" t="s">
        <v>338</v>
      </c>
      <c r="E36" s="250" t="s">
        <v>171</v>
      </c>
      <c r="F36" s="57">
        <v>3997</v>
      </c>
      <c r="G36" s="211">
        <v>340.7</v>
      </c>
      <c r="H36" s="218">
        <v>76.56</v>
      </c>
      <c r="I36" s="218">
        <v>75.81</v>
      </c>
      <c r="J36" s="218">
        <v>59.69</v>
      </c>
      <c r="K36" s="218"/>
      <c r="L36" s="239">
        <f>全车数据表!N76</f>
        <v>134</v>
      </c>
      <c r="M36" s="260">
        <f>全车数据表!AJ76*4</f>
        <v>36</v>
      </c>
      <c r="N36" s="174">
        <f>全车数据表!AL76*4</f>
        <v>16</v>
      </c>
      <c r="O36" s="179">
        <f>IF(全车数据表!AN76="×",全车数据表!AN76,4*全车数据表!AN76)</f>
        <v>8</v>
      </c>
      <c r="P36" s="195">
        <f>全车数据表!AP76</f>
        <v>10444120</v>
      </c>
      <c r="Q36" s="314" t="s">
        <v>566</v>
      </c>
      <c r="R36" s="315" t="str">
        <f t="shared" si="0"/>
        <v>Gallardo LP 560-4</v>
      </c>
      <c r="S36" s="314" t="s">
        <v>581</v>
      </c>
      <c r="T36" s="42"/>
      <c r="U36" s="42"/>
      <c r="V36" s="42"/>
      <c r="W36" s="42"/>
      <c r="X36" s="42"/>
      <c r="Y36" s="42"/>
      <c r="Z36" s="42"/>
      <c r="AA36" s="42"/>
      <c r="AB36" s="42"/>
      <c r="AC36" s="42"/>
      <c r="AD36" s="42"/>
      <c r="AE36" s="42"/>
    </row>
    <row r="37" spans="1:31" ht="21" customHeight="1">
      <c r="A37" s="44">
        <v>35</v>
      </c>
      <c r="B37" s="66" t="s">
        <v>23</v>
      </c>
      <c r="C37" s="67" t="s">
        <v>445</v>
      </c>
      <c r="D37" s="254" t="s">
        <v>7</v>
      </c>
      <c r="E37" s="251" t="s">
        <v>44</v>
      </c>
      <c r="F37" s="47">
        <v>2186</v>
      </c>
      <c r="G37" s="208">
        <v>328.8</v>
      </c>
      <c r="H37" s="215">
        <v>71.209999999999994</v>
      </c>
      <c r="I37" s="215">
        <v>45.84</v>
      </c>
      <c r="J37" s="215">
        <v>56.6</v>
      </c>
      <c r="K37" s="215">
        <v>5.9829999999999988</v>
      </c>
      <c r="L37" s="238">
        <f>全车数据表!N79</f>
        <v>130</v>
      </c>
      <c r="M37" s="259">
        <f>全车数据表!AJ79*4</f>
        <v>24</v>
      </c>
      <c r="N37" s="181">
        <f>全车数据表!AL79*4</f>
        <v>4</v>
      </c>
      <c r="O37" s="183">
        <f>IF(全车数据表!AN79="×",全车数据表!AN79,4*全车数据表!AN79)</f>
        <v>4</v>
      </c>
      <c r="P37" s="194">
        <f>全车数据表!AP79</f>
        <v>1586960</v>
      </c>
      <c r="Q37" s="314" t="s">
        <v>562</v>
      </c>
      <c r="R37" s="315" t="str">
        <f t="shared" si="0"/>
        <v>911 GTS Coupe</v>
      </c>
      <c r="S37" s="314" t="s">
        <v>572</v>
      </c>
      <c r="T37" s="42"/>
      <c r="U37" s="42"/>
      <c r="V37" s="42"/>
      <c r="W37" s="42"/>
      <c r="X37" s="42"/>
      <c r="Y37" s="42"/>
      <c r="Z37" s="42"/>
      <c r="AA37" s="42"/>
      <c r="AB37" s="42"/>
      <c r="AC37" s="42"/>
      <c r="AD37" s="42"/>
      <c r="AE37" s="42"/>
    </row>
    <row r="38" spans="1:31" ht="21" customHeight="1">
      <c r="A38" s="48">
        <v>36</v>
      </c>
      <c r="B38" s="49" t="s">
        <v>24</v>
      </c>
      <c r="C38" s="50" t="s">
        <v>2</v>
      </c>
      <c r="D38" s="255" t="s">
        <v>7</v>
      </c>
      <c r="E38" s="247" t="s">
        <v>44</v>
      </c>
      <c r="F38" s="51">
        <v>2330</v>
      </c>
      <c r="G38" s="209">
        <v>340.6</v>
      </c>
      <c r="H38" s="216">
        <v>74.2</v>
      </c>
      <c r="I38" s="216">
        <v>43.21</v>
      </c>
      <c r="J38" s="216">
        <v>55.4</v>
      </c>
      <c r="K38" s="216">
        <v>5.6660000000000004</v>
      </c>
      <c r="L38" s="226">
        <f>全车数据表!N80</f>
        <v>130</v>
      </c>
      <c r="M38" s="260">
        <f>全车数据表!AJ80*4</f>
        <v>24</v>
      </c>
      <c r="N38" s="174">
        <f>全车数据表!AL80*4</f>
        <v>4</v>
      </c>
      <c r="O38" s="179">
        <f>IF(全车数据表!AN80="×",全车数据表!AN80,4*全车数据表!AN80)</f>
        <v>4</v>
      </c>
      <c r="P38" s="195">
        <f>全车数据表!AP80</f>
        <v>1586960</v>
      </c>
      <c r="Q38" s="314" t="s">
        <v>567</v>
      </c>
      <c r="R38" s="315" t="str">
        <f t="shared" si="0"/>
        <v>DB11</v>
      </c>
      <c r="S38" s="314" t="s">
        <v>572</v>
      </c>
      <c r="T38" s="42"/>
      <c r="U38" s="42"/>
      <c r="V38" s="42"/>
      <c r="W38" s="42"/>
      <c r="X38" s="42"/>
      <c r="Y38" s="42"/>
      <c r="Z38" s="42"/>
      <c r="AA38" s="42"/>
      <c r="AB38" s="42"/>
      <c r="AC38" s="42"/>
      <c r="AD38" s="42"/>
      <c r="AE38" s="42"/>
    </row>
    <row r="39" spans="1:31" ht="21" customHeight="1">
      <c r="A39" s="44">
        <v>37</v>
      </c>
      <c r="B39" s="49" t="s">
        <v>25</v>
      </c>
      <c r="C39" s="54" t="s">
        <v>26</v>
      </c>
      <c r="D39" s="255" t="s">
        <v>7</v>
      </c>
      <c r="E39" s="247" t="s">
        <v>45</v>
      </c>
      <c r="F39" s="51">
        <v>2500</v>
      </c>
      <c r="G39" s="209">
        <v>341</v>
      </c>
      <c r="H39" s="216">
        <v>75.55</v>
      </c>
      <c r="I39" s="216">
        <v>49.28</v>
      </c>
      <c r="J39" s="216">
        <v>50.12</v>
      </c>
      <c r="K39" s="216">
        <v>5.1660000000000004</v>
      </c>
      <c r="L39" s="226">
        <f>全车数据表!N81</f>
        <v>108</v>
      </c>
      <c r="M39" s="260">
        <f>全车数据表!AJ81*4</f>
        <v>24</v>
      </c>
      <c r="N39" s="174">
        <f>全车数据表!AL81*4</f>
        <v>16</v>
      </c>
      <c r="O39" s="179">
        <f>IF(全车数据表!AN81="×",全车数据表!AN81,4*全车数据表!AN81)</f>
        <v>8</v>
      </c>
      <c r="P39" s="195">
        <f>全车数据表!AP81</f>
        <v>3736720</v>
      </c>
      <c r="Q39" s="314"/>
      <c r="R39" s="315" t="str">
        <f t="shared" si="0"/>
        <v>aguar F-type SVR</v>
      </c>
      <c r="S39" s="314" t="s">
        <v>572</v>
      </c>
      <c r="T39" s="42"/>
      <c r="U39" s="42"/>
      <c r="V39" s="42"/>
      <c r="W39" s="42"/>
      <c r="X39" s="42"/>
      <c r="Y39" s="42"/>
      <c r="Z39" s="42"/>
      <c r="AA39" s="42"/>
      <c r="AB39" s="42"/>
      <c r="AC39" s="42"/>
      <c r="AD39" s="42"/>
      <c r="AE39" s="42"/>
    </row>
    <row r="40" spans="1:31" ht="21" customHeight="1">
      <c r="A40" s="48">
        <v>38</v>
      </c>
      <c r="B40" s="49" t="s">
        <v>27</v>
      </c>
      <c r="C40" s="50" t="s">
        <v>3</v>
      </c>
      <c r="D40" s="255" t="s">
        <v>7</v>
      </c>
      <c r="E40" s="247" t="s">
        <v>44</v>
      </c>
      <c r="F40" s="51">
        <v>2633</v>
      </c>
      <c r="G40" s="209">
        <v>329.7</v>
      </c>
      <c r="H40" s="216">
        <v>80.209999999999994</v>
      </c>
      <c r="I40" s="216">
        <v>45.2</v>
      </c>
      <c r="J40" s="216">
        <v>56.71</v>
      </c>
      <c r="K40" s="216">
        <v>5.9659999999999993</v>
      </c>
      <c r="L40" s="226">
        <f>全车数据表!N83</f>
        <v>140</v>
      </c>
      <c r="M40" s="260">
        <f>全车数据表!AJ83*4</f>
        <v>24</v>
      </c>
      <c r="N40" s="174">
        <f>全车数据表!AL83*4</f>
        <v>4</v>
      </c>
      <c r="O40" s="179">
        <f>IF(全车数据表!AN83="×",全车数据表!AN83,4*全车数据表!AN83)</f>
        <v>4</v>
      </c>
      <c r="P40" s="195">
        <f>全车数据表!AP83</f>
        <v>1586960</v>
      </c>
      <c r="Q40" s="314"/>
      <c r="R40" s="315" t="str">
        <f t="shared" si="0"/>
        <v>xotic Rides W70</v>
      </c>
      <c r="S40" s="314" t="s">
        <v>572</v>
      </c>
      <c r="T40" s="42"/>
      <c r="U40" s="42"/>
      <c r="V40" s="42"/>
      <c r="W40" s="42"/>
      <c r="X40" s="42"/>
      <c r="Y40" s="42"/>
      <c r="Z40" s="42"/>
      <c r="AA40" s="42"/>
      <c r="AB40" s="42"/>
      <c r="AC40" s="42"/>
      <c r="AD40" s="42"/>
      <c r="AE40" s="42"/>
    </row>
    <row r="41" spans="1:31" ht="21" customHeight="1">
      <c r="A41" s="44">
        <v>39</v>
      </c>
      <c r="B41" s="52" t="s">
        <v>443</v>
      </c>
      <c r="C41" s="50" t="s">
        <v>444</v>
      </c>
      <c r="D41" s="255" t="s">
        <v>7</v>
      </c>
      <c r="E41" s="247" t="s">
        <v>45</v>
      </c>
      <c r="F41" s="53">
        <v>2735</v>
      </c>
      <c r="G41" s="210">
        <v>329.8</v>
      </c>
      <c r="H41" s="217">
        <v>75.150000000000006</v>
      </c>
      <c r="I41" s="217">
        <v>53.7</v>
      </c>
      <c r="J41" s="217">
        <v>68.88</v>
      </c>
      <c r="K41" s="310">
        <v>7.95</v>
      </c>
      <c r="L41" s="226">
        <f>全车数据表!N84</f>
        <v>188</v>
      </c>
      <c r="M41" s="260">
        <f>全车数据表!AJ84*4</f>
        <v>24</v>
      </c>
      <c r="N41" s="174">
        <f>全车数据表!AL84*4</f>
        <v>16</v>
      </c>
      <c r="O41" s="179">
        <f>IF(全车数据表!AN84="×",全车数据表!AN84,4*全车数据表!AN84)</f>
        <v>8</v>
      </c>
      <c r="P41" s="195">
        <f>全车数据表!AP84</f>
        <v>7472600</v>
      </c>
      <c r="Q41" s="314" t="s">
        <v>562</v>
      </c>
      <c r="R41" s="315" t="str">
        <f t="shared" si="0"/>
        <v>911 GT1 Evolution</v>
      </c>
      <c r="S41" s="314" t="s">
        <v>577</v>
      </c>
      <c r="T41" s="42"/>
      <c r="U41" s="42"/>
      <c r="V41" s="42"/>
      <c r="W41" s="42"/>
      <c r="X41" s="42"/>
      <c r="Y41" s="42"/>
      <c r="Z41" s="42"/>
      <c r="AA41" s="42"/>
      <c r="AB41" s="42"/>
      <c r="AC41" s="42"/>
      <c r="AD41" s="42"/>
      <c r="AE41" s="42"/>
    </row>
    <row r="42" spans="1:31" ht="21" customHeight="1">
      <c r="A42" s="44">
        <v>40</v>
      </c>
      <c r="B42" s="49" t="s">
        <v>28</v>
      </c>
      <c r="C42" s="54" t="s">
        <v>120</v>
      </c>
      <c r="D42" s="255" t="s">
        <v>7</v>
      </c>
      <c r="E42" s="247" t="s">
        <v>45</v>
      </c>
      <c r="F42" s="51">
        <v>2816</v>
      </c>
      <c r="G42" s="209">
        <v>362.8</v>
      </c>
      <c r="H42" s="216">
        <v>79.150000000000006</v>
      </c>
      <c r="I42" s="216">
        <v>34.36</v>
      </c>
      <c r="J42" s="216">
        <v>54.49</v>
      </c>
      <c r="K42" s="216">
        <v>5.35</v>
      </c>
      <c r="L42" s="226">
        <f>全车数据表!N85</f>
        <v>113</v>
      </c>
      <c r="M42" s="260">
        <f>全车数据表!AJ85*4</f>
        <v>24</v>
      </c>
      <c r="N42" s="174">
        <f>全车数据表!AL85*4</f>
        <v>16</v>
      </c>
      <c r="O42" s="179">
        <f>IF(全车数据表!AN85="×",全车数据表!AN85,4*全车数据表!AN85)</f>
        <v>8</v>
      </c>
      <c r="P42" s="195">
        <f>全车数据表!AP85</f>
        <v>3736720</v>
      </c>
      <c r="Q42" s="314" t="s">
        <v>564</v>
      </c>
      <c r="R42" s="315" t="str">
        <f t="shared" si="0"/>
        <v>GT</v>
      </c>
      <c r="S42" s="314" t="s">
        <v>572</v>
      </c>
      <c r="T42" s="42"/>
      <c r="U42" s="42"/>
      <c r="V42" s="42"/>
      <c r="W42" s="42"/>
      <c r="X42" s="42"/>
      <c r="Y42" s="42"/>
      <c r="Z42" s="42"/>
      <c r="AA42" s="42"/>
      <c r="AB42" s="42"/>
      <c r="AC42" s="42"/>
      <c r="AD42" s="42"/>
      <c r="AE42" s="42"/>
    </row>
    <row r="43" spans="1:31" ht="21" customHeight="1">
      <c r="A43" s="48">
        <v>41</v>
      </c>
      <c r="B43" s="49" t="s">
        <v>29</v>
      </c>
      <c r="C43" s="54" t="s">
        <v>121</v>
      </c>
      <c r="D43" s="255" t="s">
        <v>7</v>
      </c>
      <c r="E43" s="247" t="s">
        <v>45</v>
      </c>
      <c r="F43" s="51">
        <v>2983</v>
      </c>
      <c r="G43" s="209">
        <v>336.8</v>
      </c>
      <c r="H43" s="216">
        <v>81.05</v>
      </c>
      <c r="I43" s="216">
        <v>45.56</v>
      </c>
      <c r="J43" s="216">
        <v>68.209999999999994</v>
      </c>
      <c r="K43" s="216">
        <v>7.6159999999999997</v>
      </c>
      <c r="L43" s="226">
        <f>全车数据表!N86</f>
        <v>118</v>
      </c>
      <c r="M43" s="260">
        <f>全车数据表!AJ86*4</f>
        <v>24</v>
      </c>
      <c r="N43" s="174">
        <f>全车数据表!AL86*4</f>
        <v>16</v>
      </c>
      <c r="O43" s="179">
        <f>IF(全车数据表!AN86="×",全车数据表!AN86,4*全车数据表!AN86)</f>
        <v>8</v>
      </c>
      <c r="P43" s="195">
        <f>全车数据表!AP86</f>
        <v>3736720</v>
      </c>
      <c r="Q43" s="314" t="s">
        <v>566</v>
      </c>
      <c r="R43" s="315" t="str">
        <f t="shared" si="0"/>
        <v>Asterion</v>
      </c>
      <c r="S43" s="314" t="s">
        <v>572</v>
      </c>
      <c r="T43" s="42"/>
      <c r="U43" s="42"/>
      <c r="V43" s="42"/>
      <c r="W43" s="42"/>
      <c r="X43" s="42"/>
      <c r="Y43" s="42"/>
      <c r="Z43" s="42"/>
      <c r="AA43" s="42"/>
      <c r="AB43" s="42"/>
      <c r="AC43" s="42"/>
      <c r="AD43" s="42"/>
      <c r="AE43" s="42"/>
    </row>
    <row r="44" spans="1:31" ht="21" customHeight="1">
      <c r="A44" s="44">
        <v>42</v>
      </c>
      <c r="B44" s="49" t="s">
        <v>30</v>
      </c>
      <c r="C44" s="54" t="s">
        <v>31</v>
      </c>
      <c r="D44" s="255" t="s">
        <v>7</v>
      </c>
      <c r="E44" s="252" t="s">
        <v>45</v>
      </c>
      <c r="F44" s="51">
        <v>3115</v>
      </c>
      <c r="G44" s="209">
        <v>368</v>
      </c>
      <c r="H44" s="216">
        <v>76.55</v>
      </c>
      <c r="I44" s="216">
        <v>36.14</v>
      </c>
      <c r="J44" s="216">
        <v>61.1</v>
      </c>
      <c r="K44" s="216">
        <v>5.9329999999999998</v>
      </c>
      <c r="L44" s="226">
        <f>全车数据表!N89</f>
        <v>118</v>
      </c>
      <c r="M44" s="260">
        <f>全车数据表!AJ89*4</f>
        <v>24</v>
      </c>
      <c r="N44" s="174">
        <f>全车数据表!AL89*4</f>
        <v>16</v>
      </c>
      <c r="O44" s="179">
        <f>IF(全车数据表!AN89="×",全车数据表!AN89,4*全车数据表!AN89)</f>
        <v>8</v>
      </c>
      <c r="P44" s="195">
        <f>全车数据表!AP89</f>
        <v>3736720</v>
      </c>
      <c r="Q44" s="314"/>
      <c r="R44" s="315" t="str">
        <f t="shared" si="0"/>
        <v>adillac Cien Concept</v>
      </c>
      <c r="S44" s="314" t="s">
        <v>572</v>
      </c>
      <c r="T44" s="42"/>
      <c r="U44" s="42"/>
      <c r="V44" s="42"/>
      <c r="W44" s="42"/>
      <c r="X44" s="42"/>
      <c r="Y44" s="42"/>
      <c r="Z44" s="42"/>
      <c r="AA44" s="42"/>
      <c r="AB44" s="42"/>
      <c r="AC44" s="42"/>
      <c r="AD44" s="42"/>
      <c r="AE44" s="42"/>
    </row>
    <row r="45" spans="1:31" ht="21" customHeight="1">
      <c r="A45" s="44">
        <v>43</v>
      </c>
      <c r="B45" s="52" t="s">
        <v>395</v>
      </c>
      <c r="C45" s="54" t="s">
        <v>409</v>
      </c>
      <c r="D45" s="255" t="s">
        <v>7</v>
      </c>
      <c r="E45" s="247" t="s">
        <v>45</v>
      </c>
      <c r="F45" s="53">
        <v>3245</v>
      </c>
      <c r="G45" s="210">
        <v>341</v>
      </c>
      <c r="H45" s="217">
        <v>79.25</v>
      </c>
      <c r="I45" s="217">
        <v>58.34</v>
      </c>
      <c r="J45" s="217">
        <v>54.1</v>
      </c>
      <c r="K45" s="217">
        <v>5.54</v>
      </c>
      <c r="L45" s="243">
        <f>全车数据表!N92</f>
        <v>173</v>
      </c>
      <c r="M45" s="264">
        <f>全车数据表!AJ92*4</f>
        <v>24</v>
      </c>
      <c r="N45" s="189">
        <f>全车数据表!AL92*4</f>
        <v>16</v>
      </c>
      <c r="O45" s="193">
        <f>IF(全车数据表!AN92="×",全车数据表!AN92,4*全车数据表!AN92)</f>
        <v>8</v>
      </c>
      <c r="P45" s="195">
        <f>全车数据表!AP92</f>
        <v>7472600</v>
      </c>
      <c r="Q45" s="314"/>
      <c r="R45" s="315" t="str">
        <f t="shared" si="0"/>
        <v>talDesign Zerouno</v>
      </c>
      <c r="S45" s="314" t="s">
        <v>573</v>
      </c>
      <c r="T45" s="42"/>
      <c r="U45" s="42"/>
      <c r="V45" s="42"/>
      <c r="W45" s="42"/>
      <c r="X45" s="42"/>
      <c r="Y45" s="42"/>
      <c r="Z45" s="42"/>
      <c r="AA45" s="42"/>
      <c r="AB45" s="42"/>
      <c r="AC45" s="42"/>
      <c r="AD45" s="42"/>
      <c r="AE45" s="42"/>
    </row>
    <row r="46" spans="1:31" ht="21" customHeight="1">
      <c r="A46" s="48">
        <v>44</v>
      </c>
      <c r="B46" s="49" t="s">
        <v>32</v>
      </c>
      <c r="C46" s="50">
        <v>488</v>
      </c>
      <c r="D46" s="255" t="s">
        <v>7</v>
      </c>
      <c r="E46" s="247" t="s">
        <v>45</v>
      </c>
      <c r="F46" s="51">
        <v>3334</v>
      </c>
      <c r="G46" s="209">
        <v>347.6</v>
      </c>
      <c r="H46" s="216">
        <v>80.239999999999995</v>
      </c>
      <c r="I46" s="216">
        <v>48.38</v>
      </c>
      <c r="J46" s="216">
        <v>65.84</v>
      </c>
      <c r="K46" s="216">
        <v>6.5</v>
      </c>
      <c r="L46" s="226">
        <f>全车数据表!N95</f>
        <v>118</v>
      </c>
      <c r="M46" s="260">
        <f>全车数据表!AJ95*4</f>
        <v>24</v>
      </c>
      <c r="N46" s="174">
        <f>全车数据表!AL95*4</f>
        <v>16</v>
      </c>
      <c r="O46" s="179">
        <f>IF(全车数据表!AN95="×",全车数据表!AN95,4*全车数据表!AN95)</f>
        <v>8</v>
      </c>
      <c r="P46" s="195">
        <f>全车数据表!AP95</f>
        <v>3736720</v>
      </c>
      <c r="Q46" s="314" t="s">
        <v>568</v>
      </c>
      <c r="R46" s="315" t="str">
        <f t="shared" si="0"/>
        <v>488 GTB</v>
      </c>
      <c r="S46" s="314" t="s">
        <v>572</v>
      </c>
      <c r="T46" s="42"/>
      <c r="U46" s="42"/>
      <c r="V46" s="42"/>
      <c r="W46" s="42"/>
      <c r="X46" s="42"/>
      <c r="Y46" s="42"/>
      <c r="Z46" s="42"/>
      <c r="AA46" s="42"/>
      <c r="AB46" s="42"/>
      <c r="AC46" s="42"/>
      <c r="AD46" s="42"/>
      <c r="AE46" s="42"/>
    </row>
    <row r="47" spans="1:31" ht="21" customHeight="1">
      <c r="A47" s="44">
        <v>45</v>
      </c>
      <c r="B47" s="49" t="s">
        <v>33</v>
      </c>
      <c r="C47" s="68" t="s">
        <v>122</v>
      </c>
      <c r="D47" s="255" t="s">
        <v>7</v>
      </c>
      <c r="E47" s="247" t="s">
        <v>45</v>
      </c>
      <c r="F47" s="51">
        <v>3519</v>
      </c>
      <c r="G47" s="209">
        <v>368.8</v>
      </c>
      <c r="H47" s="216">
        <v>79.44</v>
      </c>
      <c r="I47" s="216">
        <v>38.58</v>
      </c>
      <c r="J47" s="216">
        <v>63.11</v>
      </c>
      <c r="K47" s="216">
        <v>6.1659999999999995</v>
      </c>
      <c r="L47" s="226">
        <f>全车数据表!N98</f>
        <v>118</v>
      </c>
      <c r="M47" s="260">
        <f>全车数据表!AJ98*4</f>
        <v>24</v>
      </c>
      <c r="N47" s="174">
        <f>全车数据表!AL98*4</f>
        <v>16</v>
      </c>
      <c r="O47" s="179">
        <f>IF(全车数据表!AN98="×",全车数据表!AN98,4*全车数据表!AN98)</f>
        <v>8</v>
      </c>
      <c r="P47" s="195">
        <f>全车数据表!AP98</f>
        <v>3736720</v>
      </c>
      <c r="Q47" s="314"/>
      <c r="R47" s="315" t="str">
        <f t="shared" si="0"/>
        <v>CG 003S</v>
      </c>
      <c r="S47" s="314" t="s">
        <v>572</v>
      </c>
      <c r="T47" s="42"/>
      <c r="U47" s="42"/>
      <c r="V47" s="42"/>
      <c r="W47" s="42"/>
      <c r="X47" s="42"/>
      <c r="Y47" s="42"/>
      <c r="Z47" s="42"/>
      <c r="AA47" s="42"/>
      <c r="AB47" s="42"/>
      <c r="AC47" s="42"/>
      <c r="AD47" s="42"/>
      <c r="AE47" s="42"/>
    </row>
    <row r="48" spans="1:31" ht="21" customHeight="1">
      <c r="A48" s="48">
        <v>46</v>
      </c>
      <c r="B48" s="49" t="s">
        <v>34</v>
      </c>
      <c r="C48" s="50" t="s">
        <v>4</v>
      </c>
      <c r="D48" s="255" t="s">
        <v>7</v>
      </c>
      <c r="E48" s="247" t="s">
        <v>78</v>
      </c>
      <c r="F48" s="51">
        <v>3724</v>
      </c>
      <c r="G48" s="209">
        <v>360.5</v>
      </c>
      <c r="H48" s="216">
        <v>78.38</v>
      </c>
      <c r="I48" s="216">
        <v>40.119999999999997</v>
      </c>
      <c r="J48" s="216">
        <v>80.180000000000007</v>
      </c>
      <c r="K48" s="216">
        <v>9.6660000000000004</v>
      </c>
      <c r="L48" s="226">
        <f>全车数据表!N101</f>
        <v>105</v>
      </c>
      <c r="M48" s="260">
        <f>全车数据表!AJ101*4</f>
        <v>32</v>
      </c>
      <c r="N48" s="174">
        <f>全车数据表!AL101*4</f>
        <v>20</v>
      </c>
      <c r="O48" s="179">
        <f>IF(全车数据表!AN101="×",全车数据表!AN101,4*全车数据表!AN101)</f>
        <v>8</v>
      </c>
      <c r="P48" s="195">
        <f>全车数据表!AP101</f>
        <v>6183640</v>
      </c>
      <c r="Q48" s="314" t="s">
        <v>568</v>
      </c>
      <c r="R48" s="315" t="str">
        <f t="shared" si="0"/>
        <v>F12tdf</v>
      </c>
      <c r="S48" s="314" t="s">
        <v>572</v>
      </c>
      <c r="T48" s="42"/>
      <c r="U48" s="42"/>
      <c r="V48" s="42"/>
      <c r="W48" s="42"/>
      <c r="X48" s="42"/>
      <c r="Y48" s="42"/>
      <c r="Z48" s="42"/>
      <c r="AA48" s="42"/>
      <c r="AB48" s="42"/>
      <c r="AC48" s="42"/>
      <c r="AD48" s="42"/>
      <c r="AE48" s="42"/>
    </row>
    <row r="49" spans="1:31" ht="21" customHeight="1">
      <c r="A49" s="44">
        <v>47</v>
      </c>
      <c r="B49" s="55" t="s">
        <v>396</v>
      </c>
      <c r="C49" s="56" t="s">
        <v>35</v>
      </c>
      <c r="D49" s="256" t="s">
        <v>7</v>
      </c>
      <c r="E49" s="247" t="s">
        <v>78</v>
      </c>
      <c r="F49" s="57">
        <v>3921</v>
      </c>
      <c r="G49" s="211">
        <v>331.2</v>
      </c>
      <c r="H49" s="218">
        <v>76.55</v>
      </c>
      <c r="I49" s="218">
        <v>92.99</v>
      </c>
      <c r="J49" s="218">
        <v>80.87</v>
      </c>
      <c r="K49" s="218">
        <v>11.63</v>
      </c>
      <c r="L49" s="239">
        <f>全车数据表!N105</f>
        <v>105</v>
      </c>
      <c r="M49" s="260">
        <f>全车数据表!AJ105*4</f>
        <v>32</v>
      </c>
      <c r="N49" s="174">
        <f>全车数据表!AL105*4</f>
        <v>20</v>
      </c>
      <c r="O49" s="179">
        <f>IF(全车数据表!AN105="×",全车数据表!AN105,4*全车数据表!AN105)</f>
        <v>8</v>
      </c>
      <c r="P49" s="195">
        <f>全车数据表!AP105</f>
        <v>6183640</v>
      </c>
      <c r="Q49" s="314" t="s">
        <v>559</v>
      </c>
      <c r="R49" s="315" t="str">
        <f t="shared" si="0"/>
        <v>Corvette Grand Sport</v>
      </c>
      <c r="S49" s="314" t="s">
        <v>572</v>
      </c>
      <c r="T49" s="42"/>
      <c r="U49" s="42"/>
      <c r="V49" s="42"/>
      <c r="W49" s="42"/>
      <c r="X49" s="42"/>
      <c r="Y49" s="42"/>
      <c r="Z49" s="42"/>
      <c r="AA49" s="42"/>
      <c r="AB49" s="42"/>
      <c r="AC49" s="42"/>
      <c r="AD49" s="42"/>
      <c r="AE49" s="42"/>
    </row>
    <row r="50" spans="1:31" ht="21" customHeight="1">
      <c r="A50" s="44">
        <v>48</v>
      </c>
      <c r="B50" s="55" t="s">
        <v>330</v>
      </c>
      <c r="C50" s="50" t="s">
        <v>331</v>
      </c>
      <c r="D50" s="255" t="s">
        <v>7</v>
      </c>
      <c r="E50" s="247" t="s">
        <v>78</v>
      </c>
      <c r="F50" s="57">
        <v>3946</v>
      </c>
      <c r="G50" s="211">
        <v>337.8</v>
      </c>
      <c r="H50" s="218">
        <v>78.260000000000005</v>
      </c>
      <c r="I50" s="218">
        <v>86.85</v>
      </c>
      <c r="J50" s="218">
        <v>80.459999999999994</v>
      </c>
      <c r="K50" s="218">
        <v>11.13</v>
      </c>
      <c r="L50" s="239">
        <f>全车数据表!N107</f>
        <v>162</v>
      </c>
      <c r="M50" s="260">
        <f>全车数据表!AJ107*4</f>
        <v>32</v>
      </c>
      <c r="N50" s="174">
        <f>全车数据表!AL107*4</f>
        <v>20</v>
      </c>
      <c r="O50" s="179">
        <f>IF(全车数据表!AN107="×",全车数据表!AN107,4*全车数据表!AN107)</f>
        <v>8</v>
      </c>
      <c r="P50" s="195">
        <f>全车数据表!AP107</f>
        <v>12369280</v>
      </c>
      <c r="Q50" s="314" t="s">
        <v>567</v>
      </c>
      <c r="R50" s="315" t="str">
        <f t="shared" si="0"/>
        <v>Vantage GT12</v>
      </c>
      <c r="S50" s="314" t="s">
        <v>578</v>
      </c>
      <c r="T50" s="42"/>
      <c r="U50" s="42"/>
      <c r="V50" s="42"/>
      <c r="W50" s="42"/>
      <c r="X50" s="42"/>
      <c r="Y50" s="42"/>
      <c r="Z50" s="42"/>
      <c r="AA50" s="42"/>
      <c r="AB50" s="42"/>
      <c r="AC50" s="42"/>
      <c r="AD50" s="42"/>
      <c r="AE50" s="42"/>
    </row>
    <row r="51" spans="1:31" ht="21" customHeight="1">
      <c r="A51" s="48">
        <v>49</v>
      </c>
      <c r="B51" s="49" t="s">
        <v>164</v>
      </c>
      <c r="C51" s="54" t="s">
        <v>165</v>
      </c>
      <c r="D51" s="255" t="s">
        <v>7</v>
      </c>
      <c r="E51" s="247" t="s">
        <v>78</v>
      </c>
      <c r="F51" s="51">
        <v>3971</v>
      </c>
      <c r="G51" s="209">
        <v>370.6</v>
      </c>
      <c r="H51" s="216">
        <v>77.040000000000006</v>
      </c>
      <c r="I51" s="216">
        <v>46.74</v>
      </c>
      <c r="J51" s="216">
        <v>85</v>
      </c>
      <c r="K51" s="216">
        <v>10.7</v>
      </c>
      <c r="L51" s="239">
        <f>全车数据表!N109</f>
        <v>105</v>
      </c>
      <c r="M51" s="260">
        <f>全车数据表!AJ109*4</f>
        <v>32</v>
      </c>
      <c r="N51" s="174">
        <f>全车数据表!AL109*4</f>
        <v>20</v>
      </c>
      <c r="O51" s="179">
        <f>IF(全车数据表!AN109="×",全车数据表!AN109,4*全车数据表!AN109)</f>
        <v>8</v>
      </c>
      <c r="P51" s="195">
        <f>全车数据表!AP109</f>
        <v>12369280</v>
      </c>
      <c r="Q51" s="314"/>
      <c r="R51" s="315" t="str">
        <f t="shared" si="0"/>
        <v>in R1 550</v>
      </c>
      <c r="S51" s="314" t="s">
        <v>579</v>
      </c>
      <c r="T51" s="42"/>
      <c r="U51" s="42"/>
      <c r="V51" s="42"/>
      <c r="W51" s="42"/>
      <c r="X51" s="42"/>
      <c r="Y51" s="42"/>
      <c r="Z51" s="42"/>
      <c r="AA51" s="42"/>
      <c r="AB51" s="42"/>
      <c r="AC51" s="42"/>
      <c r="AD51" s="42"/>
      <c r="AE51" s="42"/>
    </row>
    <row r="52" spans="1:31" ht="21" customHeight="1">
      <c r="A52" s="44">
        <v>50</v>
      </c>
      <c r="B52" s="49" t="s">
        <v>180</v>
      </c>
      <c r="C52" s="69" t="s">
        <v>181</v>
      </c>
      <c r="D52" s="255" t="s">
        <v>178</v>
      </c>
      <c r="E52" s="247" t="s">
        <v>78</v>
      </c>
      <c r="F52" s="51">
        <v>4047</v>
      </c>
      <c r="G52" s="209">
        <v>374.1</v>
      </c>
      <c r="H52" s="216">
        <v>80.319999999999993</v>
      </c>
      <c r="I52" s="216">
        <v>58.13</v>
      </c>
      <c r="J52" s="216">
        <v>60.57</v>
      </c>
      <c r="K52" s="216">
        <v>5.8160000000000007</v>
      </c>
      <c r="L52" s="239">
        <f>全车数据表!N113</f>
        <v>105</v>
      </c>
      <c r="M52" s="260">
        <f>全车数据表!AJ113*4</f>
        <v>32</v>
      </c>
      <c r="N52" s="174">
        <f>全车数据表!AL113*4</f>
        <v>20</v>
      </c>
      <c r="O52" s="179">
        <f>IF(全车数据表!AN113="×",全车数据表!AN113,4*全车数据表!AN113)</f>
        <v>8</v>
      </c>
      <c r="P52" s="195">
        <f>全车数据表!AP113</f>
        <v>12369280</v>
      </c>
      <c r="Q52" s="314"/>
      <c r="R52" s="315" t="str">
        <f t="shared" si="0"/>
        <v>pollo N</v>
      </c>
      <c r="S52" s="314" t="s">
        <v>580</v>
      </c>
      <c r="T52" s="42"/>
      <c r="U52" s="42"/>
      <c r="V52" s="42"/>
      <c r="W52" s="42"/>
      <c r="X52" s="42"/>
      <c r="Y52" s="42"/>
      <c r="Z52" s="42"/>
      <c r="AA52" s="42"/>
      <c r="AB52" s="42"/>
      <c r="AC52" s="42"/>
      <c r="AD52" s="42"/>
      <c r="AE52" s="42"/>
    </row>
    <row r="53" spans="1:31" ht="21" customHeight="1">
      <c r="A53" s="48">
        <v>51</v>
      </c>
      <c r="B53" s="49" t="s">
        <v>183</v>
      </c>
      <c r="C53" s="70" t="s">
        <v>186</v>
      </c>
      <c r="D53" s="255" t="s">
        <v>178</v>
      </c>
      <c r="E53" s="247" t="s">
        <v>78</v>
      </c>
      <c r="F53" s="51">
        <v>4058</v>
      </c>
      <c r="G53" s="209">
        <v>353.1</v>
      </c>
      <c r="H53" s="216">
        <v>78.180000000000007</v>
      </c>
      <c r="I53" s="216">
        <v>66.59</v>
      </c>
      <c r="J53" s="216">
        <v>79.56</v>
      </c>
      <c r="K53" s="216">
        <v>9.8169999999999984</v>
      </c>
      <c r="L53" s="239">
        <f>全车数据表!N114</f>
        <v>162</v>
      </c>
      <c r="M53" s="260">
        <f>全车数据表!AJ114*4</f>
        <v>32</v>
      </c>
      <c r="N53" s="174">
        <f>全车数据表!AL114*4</f>
        <v>20</v>
      </c>
      <c r="O53" s="179">
        <f>IF(全车数据表!AN114="×",全车数据表!AN114,4*全车数据表!AN114)</f>
        <v>8</v>
      </c>
      <c r="P53" s="195">
        <f>全车数据表!AP114</f>
        <v>12369280</v>
      </c>
      <c r="Q53" s="314" t="s">
        <v>565</v>
      </c>
      <c r="R53" s="315" t="str">
        <f t="shared" si="0"/>
        <v>SLR McLaren</v>
      </c>
      <c r="S53" s="314" t="s">
        <v>582</v>
      </c>
      <c r="T53" s="42"/>
      <c r="U53" s="42"/>
      <c r="V53" s="42"/>
      <c r="W53" s="42"/>
      <c r="X53" s="42"/>
      <c r="Y53" s="42"/>
      <c r="Z53" s="42"/>
      <c r="AA53" s="42"/>
      <c r="AB53" s="42"/>
      <c r="AC53" s="42"/>
      <c r="AD53" s="42"/>
      <c r="AE53" s="42"/>
    </row>
    <row r="54" spans="1:31" ht="21" customHeight="1">
      <c r="A54" s="44">
        <v>52</v>
      </c>
      <c r="B54" s="52" t="s">
        <v>378</v>
      </c>
      <c r="C54" s="70" t="s">
        <v>379</v>
      </c>
      <c r="D54" s="255" t="s">
        <v>380</v>
      </c>
      <c r="E54" s="247" t="s">
        <v>78</v>
      </c>
      <c r="F54" s="53">
        <v>4059</v>
      </c>
      <c r="G54" s="210">
        <v>355.4</v>
      </c>
      <c r="H54" s="217">
        <v>79.16</v>
      </c>
      <c r="I54" s="217">
        <v>70.739999999999995</v>
      </c>
      <c r="J54" s="217">
        <v>73.88</v>
      </c>
      <c r="K54" s="224">
        <v>8</v>
      </c>
      <c r="L54" s="239">
        <f>全车数据表!N115</f>
        <v>162</v>
      </c>
      <c r="M54" s="260">
        <f>全车数据表!AJ115*4</f>
        <v>32</v>
      </c>
      <c r="N54" s="174">
        <f>全车数据表!AL115*4</f>
        <v>20</v>
      </c>
      <c r="O54" s="179">
        <f>IF(全车数据表!AN115="×",全车数据表!AN115,4*全车数据表!AN115)</f>
        <v>8</v>
      </c>
      <c r="P54" s="195">
        <f>全车数据表!AP115</f>
        <v>12369280</v>
      </c>
      <c r="Q54" s="314" t="s">
        <v>567</v>
      </c>
      <c r="R54" s="315" t="str">
        <f t="shared" si="0"/>
        <v>DBS SuperLeggera</v>
      </c>
      <c r="S54" s="314" t="s">
        <v>583</v>
      </c>
      <c r="T54" s="42"/>
      <c r="U54" s="42"/>
      <c r="V54" s="42"/>
      <c r="W54" s="42"/>
      <c r="X54" s="42"/>
      <c r="Y54" s="42"/>
      <c r="Z54" s="42"/>
      <c r="AA54" s="42"/>
      <c r="AB54" s="42"/>
      <c r="AC54" s="42"/>
      <c r="AD54" s="42"/>
      <c r="AE54" s="42"/>
    </row>
    <row r="55" spans="1:31" ht="21" customHeight="1">
      <c r="A55" s="44">
        <v>53</v>
      </c>
      <c r="B55" s="49" t="s">
        <v>260</v>
      </c>
      <c r="C55" s="70" t="s">
        <v>339</v>
      </c>
      <c r="D55" s="257" t="s">
        <v>178</v>
      </c>
      <c r="E55" s="247" t="s">
        <v>171</v>
      </c>
      <c r="F55" s="51">
        <v>4109</v>
      </c>
      <c r="G55" s="209">
        <v>344</v>
      </c>
      <c r="H55" s="216">
        <v>84.31</v>
      </c>
      <c r="I55" s="216">
        <v>75.97</v>
      </c>
      <c r="J55" s="216">
        <v>82.43</v>
      </c>
      <c r="K55" s="216">
        <v>11.517000000000001</v>
      </c>
      <c r="L55" s="239">
        <f>全车数据表!N120</f>
        <v>162</v>
      </c>
      <c r="M55" s="263">
        <f>全车数据表!AJ120*4</f>
        <v>32</v>
      </c>
      <c r="N55" s="188">
        <f>全车数据表!AL120*4</f>
        <v>20</v>
      </c>
      <c r="O55" s="192">
        <f>IF(全车数据表!AN120="×",全车数据表!AN120,4*全车数据表!AN120)</f>
        <v>8</v>
      </c>
      <c r="P55" s="195">
        <f>全车数据表!AP120</f>
        <v>12369280</v>
      </c>
      <c r="Q55" s="314" t="s">
        <v>566</v>
      </c>
      <c r="R55" s="315" t="str">
        <f t="shared" si="0"/>
        <v>Huracan EVO Spyder</v>
      </c>
      <c r="S55" s="314" t="s">
        <v>584</v>
      </c>
      <c r="T55" s="42"/>
      <c r="U55" s="42"/>
      <c r="V55" s="42"/>
      <c r="W55" s="42"/>
      <c r="X55" s="42"/>
      <c r="Y55" s="42"/>
      <c r="Z55" s="42"/>
      <c r="AA55" s="42"/>
      <c r="AB55" s="42"/>
      <c r="AC55" s="42"/>
      <c r="AD55" s="42"/>
      <c r="AE55" s="42"/>
    </row>
    <row r="56" spans="1:31" ht="21" customHeight="1">
      <c r="A56" s="44">
        <v>54</v>
      </c>
      <c r="B56" s="52" t="s">
        <v>446</v>
      </c>
      <c r="C56" s="56" t="s">
        <v>447</v>
      </c>
      <c r="D56" s="257" t="s">
        <v>178</v>
      </c>
      <c r="E56" s="247" t="s">
        <v>78</v>
      </c>
      <c r="F56" s="53">
        <v>4126</v>
      </c>
      <c r="G56" s="210">
        <v>347.8</v>
      </c>
      <c r="H56" s="217">
        <v>78.67</v>
      </c>
      <c r="I56" s="217">
        <v>84.88</v>
      </c>
      <c r="J56" s="217">
        <v>82.91</v>
      </c>
      <c r="K56" s="217">
        <v>11.45</v>
      </c>
      <c r="L56" s="239">
        <f>全车数据表!N121</f>
        <v>162</v>
      </c>
      <c r="M56" s="263">
        <f>全车数据表!AJ121*4</f>
        <v>32</v>
      </c>
      <c r="N56" s="188">
        <f>全车数据表!AL121*4</f>
        <v>20</v>
      </c>
      <c r="O56" s="192">
        <f>IF(全车数据表!AN121="×",全车数据表!AN121,4*全车数据表!AN121)</f>
        <v>8</v>
      </c>
      <c r="P56" s="195">
        <f>全车数据表!AP121</f>
        <v>12369280</v>
      </c>
      <c r="Q56" s="314" t="s">
        <v>562</v>
      </c>
      <c r="R56" s="315" t="str">
        <f t="shared" si="0"/>
        <v>Carrera GT</v>
      </c>
      <c r="S56" s="314" t="s">
        <v>577</v>
      </c>
      <c r="T56" s="42"/>
      <c r="U56" s="42"/>
      <c r="V56" s="42"/>
      <c r="W56" s="42"/>
      <c r="X56" s="42"/>
      <c r="Y56" s="42"/>
      <c r="Z56" s="42"/>
      <c r="AA56" s="42"/>
      <c r="AB56" s="42"/>
      <c r="AC56" s="42"/>
      <c r="AD56" s="42"/>
      <c r="AE56" s="42"/>
    </row>
    <row r="57" spans="1:31" ht="21" customHeight="1">
      <c r="A57" s="44">
        <v>55</v>
      </c>
      <c r="B57" s="49" t="s">
        <v>332</v>
      </c>
      <c r="C57" s="70" t="s">
        <v>424</v>
      </c>
      <c r="D57" s="257" t="s">
        <v>178</v>
      </c>
      <c r="E57" s="247" t="s">
        <v>79</v>
      </c>
      <c r="F57" s="51">
        <v>4211</v>
      </c>
      <c r="G57" s="209">
        <v>339.4</v>
      </c>
      <c r="H57" s="216">
        <v>85.84</v>
      </c>
      <c r="I57" s="216">
        <v>92.97</v>
      </c>
      <c r="J57" s="216">
        <v>86.39</v>
      </c>
      <c r="K57" s="216">
        <v>14.23</v>
      </c>
      <c r="L57" s="239">
        <f>全车数据表!N125</f>
        <v>226</v>
      </c>
      <c r="M57" s="263">
        <f>全车数据表!AJ125*4</f>
        <v>32</v>
      </c>
      <c r="N57" s="188">
        <f>全车数据表!AL125*4</f>
        <v>20</v>
      </c>
      <c r="O57" s="192">
        <f>IF(全车数据表!AN125="×",全车数据表!AN125,4*全车数据表!AN125)</f>
        <v>12</v>
      </c>
      <c r="P57" s="195">
        <f>全车数据表!AP125</f>
        <v>22003560</v>
      </c>
      <c r="Q57" s="314" t="s">
        <v>562</v>
      </c>
      <c r="R57" s="315" t="str">
        <f t="shared" si="0"/>
        <v>911 GT3 RS</v>
      </c>
      <c r="S57" s="314" t="s">
        <v>578</v>
      </c>
      <c r="T57" s="42"/>
      <c r="U57" s="42"/>
      <c r="V57" s="42"/>
      <c r="W57" s="42"/>
      <c r="X57" s="42"/>
      <c r="Y57" s="42"/>
      <c r="Z57" s="42"/>
      <c r="AA57" s="42"/>
      <c r="AB57" s="42"/>
      <c r="AC57" s="42"/>
      <c r="AD57" s="42"/>
      <c r="AE57" s="42"/>
    </row>
    <row r="58" spans="1:31" ht="21" customHeight="1">
      <c r="A58" s="44">
        <v>56</v>
      </c>
      <c r="B58" s="49" t="s">
        <v>509</v>
      </c>
      <c r="C58" s="70" t="s">
        <v>510</v>
      </c>
      <c r="D58" s="257" t="s">
        <v>178</v>
      </c>
      <c r="E58" s="247" t="s">
        <v>191</v>
      </c>
      <c r="F58" s="51">
        <v>4276</v>
      </c>
      <c r="G58" s="209">
        <v>368.1</v>
      </c>
      <c r="H58" s="216">
        <v>81.14</v>
      </c>
      <c r="I58" s="216">
        <v>65.02</v>
      </c>
      <c r="J58" s="216">
        <v>63.31</v>
      </c>
      <c r="K58" s="216">
        <v>6.22</v>
      </c>
      <c r="L58" s="239">
        <f>全车数据表!N128</f>
        <v>240</v>
      </c>
      <c r="M58" s="263">
        <f>全车数据表!AJ128*4</f>
        <v>32</v>
      </c>
      <c r="N58" s="188">
        <f>全车数据表!AL128*4</f>
        <v>20</v>
      </c>
      <c r="O58" s="192">
        <f>IF(全车数据表!AN128="×",全车数据表!AN128,4*全车数据表!AN128)</f>
        <v>12</v>
      </c>
      <c r="P58" s="195">
        <f>全车数据表!AP128</f>
        <v>22003560</v>
      </c>
      <c r="Q58" s="314" t="s">
        <v>563</v>
      </c>
      <c r="R58" s="315" t="str">
        <f t="shared" si="0"/>
        <v>Evija</v>
      </c>
      <c r="S58" s="314" t="s">
        <v>576</v>
      </c>
      <c r="T58" s="42"/>
      <c r="U58" s="42"/>
      <c r="V58" s="42"/>
      <c r="W58" s="42"/>
      <c r="X58" s="42"/>
      <c r="Y58" s="42"/>
      <c r="Z58" s="42"/>
      <c r="AA58" s="42"/>
      <c r="AB58" s="42"/>
      <c r="AC58" s="42"/>
      <c r="AD58" s="42"/>
      <c r="AE58" s="42"/>
    </row>
    <row r="59" spans="1:31" ht="21" customHeight="1" thickBot="1">
      <c r="A59" s="59">
        <v>56</v>
      </c>
      <c r="B59" s="71" t="s">
        <v>513</v>
      </c>
      <c r="C59" s="50" t="s">
        <v>511</v>
      </c>
      <c r="D59" s="257" t="s">
        <v>178</v>
      </c>
      <c r="E59" s="249" t="s">
        <v>191</v>
      </c>
      <c r="F59" s="72">
        <v>4302</v>
      </c>
      <c r="G59" s="214">
        <v>378.5</v>
      </c>
      <c r="H59" s="221">
        <v>76.27</v>
      </c>
      <c r="I59" s="221">
        <v>67.44</v>
      </c>
      <c r="J59" s="221">
        <v>70.31</v>
      </c>
      <c r="K59" s="221"/>
      <c r="L59" s="239">
        <f>全车数据表!N129</f>
        <v>245</v>
      </c>
      <c r="M59" s="263">
        <f>全车数据表!AJ129*4</f>
        <v>32</v>
      </c>
      <c r="N59" s="188">
        <f>全车数据表!AL129*4</f>
        <v>20</v>
      </c>
      <c r="O59" s="192">
        <f>IF(全车数据表!AN129="×",全车数据表!AN129,4*全车数据表!AN129)</f>
        <v>12</v>
      </c>
      <c r="P59" s="195">
        <f>全车数据表!AP129</f>
        <v>22003560</v>
      </c>
      <c r="Q59" s="314" t="s">
        <v>569</v>
      </c>
      <c r="R59" s="315" t="str">
        <f t="shared" si="0"/>
        <v>F1 LM🔑</v>
      </c>
      <c r="S59" s="314" t="s">
        <v>581</v>
      </c>
      <c r="T59" s="42"/>
      <c r="U59" s="42"/>
      <c r="V59" s="42"/>
      <c r="W59" s="42"/>
      <c r="X59" s="42"/>
      <c r="Y59" s="42"/>
      <c r="Z59" s="42"/>
      <c r="AA59" s="42"/>
      <c r="AB59" s="42"/>
      <c r="AC59" s="42"/>
      <c r="AD59" s="42"/>
      <c r="AE59" s="42"/>
    </row>
    <row r="60" spans="1:31" ht="21" customHeight="1">
      <c r="A60" s="44">
        <v>57</v>
      </c>
      <c r="B60" s="66" t="s">
        <v>36</v>
      </c>
      <c r="C60" s="73" t="s">
        <v>37</v>
      </c>
      <c r="D60" s="254" t="s">
        <v>8</v>
      </c>
      <c r="E60" s="246" t="s">
        <v>45</v>
      </c>
      <c r="F60" s="47">
        <v>3012</v>
      </c>
      <c r="G60" s="208">
        <v>343.5</v>
      </c>
      <c r="H60" s="215">
        <v>78.7</v>
      </c>
      <c r="I60" s="215">
        <v>47.8</v>
      </c>
      <c r="J60" s="215">
        <v>64.790000000000006</v>
      </c>
      <c r="K60" s="215">
        <v>6.8659999999999997</v>
      </c>
      <c r="L60" s="238">
        <f>全车数据表!N134</f>
        <v>136</v>
      </c>
      <c r="M60" s="259">
        <f>全车数据表!AJ134*4</f>
        <v>20</v>
      </c>
      <c r="N60" s="181">
        <f>全车数据表!AL134*4</f>
        <v>20</v>
      </c>
      <c r="O60" s="183">
        <f>IF(全车数据表!AN134="×",全车数据表!AN134,4*全车数据表!AN134)</f>
        <v>8</v>
      </c>
      <c r="P60" s="194">
        <f>全车数据表!AP134</f>
        <v>4554880</v>
      </c>
      <c r="Q60" s="314" t="s">
        <v>567</v>
      </c>
      <c r="R60" s="315" t="str">
        <f t="shared" si="0"/>
        <v>Vulcan</v>
      </c>
      <c r="S60" s="314" t="s">
        <v>572</v>
      </c>
      <c r="T60" s="42"/>
      <c r="U60" s="42"/>
      <c r="V60" s="42"/>
      <c r="W60" s="42"/>
      <c r="X60" s="42"/>
      <c r="Y60" s="42"/>
      <c r="Z60" s="42"/>
      <c r="AA60" s="42"/>
      <c r="AB60" s="42"/>
      <c r="AC60" s="42"/>
      <c r="AD60" s="42"/>
      <c r="AE60" s="42"/>
    </row>
    <row r="61" spans="1:31" ht="21" customHeight="1">
      <c r="A61" s="44">
        <v>58</v>
      </c>
      <c r="B61" s="49" t="s">
        <v>38</v>
      </c>
      <c r="C61" s="50" t="s">
        <v>5</v>
      </c>
      <c r="D61" s="255" t="s">
        <v>8</v>
      </c>
      <c r="E61" s="247" t="s">
        <v>45</v>
      </c>
      <c r="F61" s="51">
        <v>3157</v>
      </c>
      <c r="G61" s="209">
        <v>329.7</v>
      </c>
      <c r="H61" s="216">
        <v>84.83</v>
      </c>
      <c r="I61" s="216">
        <v>60.69</v>
      </c>
      <c r="J61" s="216">
        <v>60.6</v>
      </c>
      <c r="K61" s="216">
        <v>6.4829999999999997</v>
      </c>
      <c r="L61" s="226">
        <f>全车数据表!N135</f>
        <v>136</v>
      </c>
      <c r="M61" s="260">
        <f>全车数据表!AJ135*4</f>
        <v>20</v>
      </c>
      <c r="N61" s="174">
        <f>全车数据表!AL135*4</f>
        <v>20</v>
      </c>
      <c r="O61" s="179">
        <f>IF(全车数据表!AN135="×",全车数据表!AN135,4*全车数据表!AN135)</f>
        <v>8</v>
      </c>
      <c r="P61" s="195">
        <f>全车数据表!AP135</f>
        <v>4554880</v>
      </c>
      <c r="Q61" s="314" t="s">
        <v>560</v>
      </c>
      <c r="R61" s="315" t="str">
        <f t="shared" si="0"/>
        <v>GT-R Nismo</v>
      </c>
      <c r="S61" s="314" t="s">
        <v>572</v>
      </c>
      <c r="T61" s="42"/>
      <c r="U61" s="42"/>
      <c r="V61" s="42"/>
      <c r="W61" s="42"/>
      <c r="X61" s="42"/>
      <c r="Y61" s="42"/>
      <c r="Z61" s="42"/>
      <c r="AA61" s="42"/>
      <c r="AB61" s="42"/>
      <c r="AC61" s="42"/>
      <c r="AD61" s="42"/>
      <c r="AE61" s="42"/>
    </row>
    <row r="62" spans="1:31" s="75" customFormat="1" ht="21" customHeight="1">
      <c r="A62" s="48">
        <v>59</v>
      </c>
      <c r="B62" s="49" t="s">
        <v>84</v>
      </c>
      <c r="C62" s="50" t="s">
        <v>85</v>
      </c>
      <c r="D62" s="255" t="s">
        <v>8</v>
      </c>
      <c r="E62" s="247" t="s">
        <v>45</v>
      </c>
      <c r="F62" s="51">
        <v>3230</v>
      </c>
      <c r="G62" s="209">
        <v>350.6</v>
      </c>
      <c r="H62" s="216">
        <v>80.41</v>
      </c>
      <c r="I62" s="216">
        <v>48.37</v>
      </c>
      <c r="J62" s="216">
        <v>64.650000000000006</v>
      </c>
      <c r="K62" s="216">
        <v>6.6820000000000004</v>
      </c>
      <c r="L62" s="226">
        <f>全车数据表!N137</f>
        <v>136</v>
      </c>
      <c r="M62" s="260">
        <f>全车数据表!AJ137*4</f>
        <v>20</v>
      </c>
      <c r="N62" s="174">
        <f>全车数据表!AL137*4</f>
        <v>20</v>
      </c>
      <c r="O62" s="179">
        <f>IF(全车数据表!AN137="×",全车数据表!AN137,4*全车数据表!AN137)</f>
        <v>8</v>
      </c>
      <c r="P62" s="195">
        <f>全车数据表!AP137</f>
        <v>4554880</v>
      </c>
      <c r="Q62" s="314" t="s">
        <v>568</v>
      </c>
      <c r="R62" s="315" t="str">
        <f t="shared" si="0"/>
        <v>J50</v>
      </c>
      <c r="S62" s="314" t="s">
        <v>574</v>
      </c>
      <c r="T62" s="74"/>
      <c r="U62" s="74"/>
      <c r="V62" s="74"/>
      <c r="W62" s="74"/>
      <c r="X62" s="74"/>
      <c r="Y62" s="74"/>
      <c r="Z62" s="74"/>
      <c r="AA62" s="74"/>
      <c r="AB62" s="74"/>
      <c r="AC62" s="74"/>
      <c r="AD62" s="74"/>
      <c r="AE62" s="74"/>
    </row>
    <row r="63" spans="1:31" ht="21" customHeight="1">
      <c r="A63" s="44">
        <v>60</v>
      </c>
      <c r="B63" s="49" t="s">
        <v>39</v>
      </c>
      <c r="C63" s="50" t="s">
        <v>152</v>
      </c>
      <c r="D63" s="255" t="s">
        <v>8</v>
      </c>
      <c r="E63" s="247" t="s">
        <v>45</v>
      </c>
      <c r="F63" s="51">
        <v>3306</v>
      </c>
      <c r="G63" s="209">
        <v>353.5</v>
      </c>
      <c r="H63" s="216">
        <v>80.33</v>
      </c>
      <c r="I63" s="216">
        <v>45.29</v>
      </c>
      <c r="J63" s="216">
        <v>67.55</v>
      </c>
      <c r="K63" s="216">
        <v>7.0659999999999998</v>
      </c>
      <c r="L63" s="226">
        <f>全车数据表!N138</f>
        <v>136</v>
      </c>
      <c r="M63" s="260">
        <f>全车数据表!AJ138*4</f>
        <v>20</v>
      </c>
      <c r="N63" s="174">
        <f>全车数据表!AL138*4</f>
        <v>20</v>
      </c>
      <c r="O63" s="179">
        <f>IF(全车数据表!AN138="×",全车数据表!AN138,4*全车数据表!AN138)</f>
        <v>8</v>
      </c>
      <c r="P63" s="195">
        <f>全车数据表!AP138</f>
        <v>4554880</v>
      </c>
      <c r="Q63" s="314" t="s">
        <v>561</v>
      </c>
      <c r="R63" s="315" t="str">
        <f t="shared" si="0"/>
        <v>Viper GTS</v>
      </c>
      <c r="S63" s="314" t="s">
        <v>572</v>
      </c>
      <c r="T63" s="42"/>
      <c r="U63" s="42"/>
      <c r="V63" s="42"/>
      <c r="W63" s="42"/>
      <c r="X63" s="42"/>
      <c r="Y63" s="42"/>
      <c r="Z63" s="42"/>
      <c r="AA63" s="42"/>
      <c r="AB63" s="42"/>
      <c r="AC63" s="42"/>
      <c r="AD63" s="42"/>
      <c r="AE63" s="42"/>
    </row>
    <row r="64" spans="1:31" ht="21" customHeight="1">
      <c r="A64" s="48">
        <v>61</v>
      </c>
      <c r="B64" s="49" t="s">
        <v>40</v>
      </c>
      <c r="C64" s="54" t="s">
        <v>41</v>
      </c>
      <c r="D64" s="255" t="s">
        <v>8</v>
      </c>
      <c r="E64" s="247" t="s">
        <v>78</v>
      </c>
      <c r="F64" s="51">
        <v>3445</v>
      </c>
      <c r="G64" s="209">
        <v>364.6</v>
      </c>
      <c r="H64" s="216">
        <v>80.23</v>
      </c>
      <c r="I64" s="216">
        <v>43.06</v>
      </c>
      <c r="J64" s="216">
        <v>71.400000000000006</v>
      </c>
      <c r="K64" s="216">
        <v>7.45</v>
      </c>
      <c r="L64" s="226">
        <f>全车数据表!N140</f>
        <v>122</v>
      </c>
      <c r="M64" s="260">
        <f>全车数据表!AJ140*4</f>
        <v>24</v>
      </c>
      <c r="N64" s="174">
        <f>全车数据表!AL140*4</f>
        <v>20</v>
      </c>
      <c r="O64" s="179">
        <f>IF(全车数据表!AN140="×",全车数据表!AN140,4*全车数据表!AN140)</f>
        <v>12</v>
      </c>
      <c r="P64" s="195">
        <f>全车数据表!AP140</f>
        <v>7546240</v>
      </c>
      <c r="Q64" s="314" t="s">
        <v>568</v>
      </c>
      <c r="R64" s="315" t="str">
        <f t="shared" si="0"/>
        <v>LaFerrari</v>
      </c>
      <c r="S64" s="314" t="s">
        <v>572</v>
      </c>
      <c r="T64" s="42"/>
      <c r="U64" s="42"/>
      <c r="V64" s="42"/>
      <c r="W64" s="42"/>
      <c r="X64" s="42"/>
      <c r="Y64" s="42"/>
      <c r="Z64" s="42"/>
      <c r="AA64" s="42"/>
      <c r="AB64" s="42"/>
      <c r="AC64" s="42"/>
      <c r="AD64" s="42"/>
      <c r="AE64" s="42"/>
    </row>
    <row r="65" spans="1:31" ht="21" customHeight="1">
      <c r="A65" s="44">
        <v>62</v>
      </c>
      <c r="B65" s="49" t="s">
        <v>123</v>
      </c>
      <c r="C65" s="50" t="s">
        <v>124</v>
      </c>
      <c r="D65" s="255" t="s">
        <v>8</v>
      </c>
      <c r="E65" s="247" t="s">
        <v>78</v>
      </c>
      <c r="F65" s="51">
        <v>3602</v>
      </c>
      <c r="G65" s="209">
        <v>364.6</v>
      </c>
      <c r="H65" s="216">
        <v>83.64</v>
      </c>
      <c r="I65" s="216">
        <v>47.54</v>
      </c>
      <c r="J65" s="216">
        <v>62.89</v>
      </c>
      <c r="K65" s="216">
        <v>6.02</v>
      </c>
      <c r="L65" s="226">
        <f>全车数据表!N141</f>
        <v>122</v>
      </c>
      <c r="M65" s="260">
        <f>全车数据表!AJ141*4</f>
        <v>24</v>
      </c>
      <c r="N65" s="174">
        <f>全车数据表!AL141*4</f>
        <v>20</v>
      </c>
      <c r="O65" s="179">
        <f>IF(全车数据表!AN141="×",全车数据表!AN141,4*全车数据表!AN141)</f>
        <v>12</v>
      </c>
      <c r="P65" s="195">
        <f>全车数据表!AP141</f>
        <v>7546240</v>
      </c>
      <c r="Q65" s="314" t="s">
        <v>569</v>
      </c>
      <c r="R65" s="315" t="str">
        <f t="shared" si="0"/>
        <v>P1TM</v>
      </c>
      <c r="S65" s="314" t="s">
        <v>572</v>
      </c>
      <c r="T65" s="42"/>
      <c r="U65" s="42"/>
      <c r="V65" s="42"/>
      <c r="W65" s="42"/>
      <c r="X65" s="42"/>
      <c r="Y65" s="42"/>
      <c r="Z65" s="42"/>
      <c r="AA65" s="42"/>
      <c r="AB65" s="42"/>
      <c r="AC65" s="42"/>
      <c r="AD65" s="42"/>
      <c r="AE65" s="42"/>
    </row>
    <row r="66" spans="1:31" ht="21" customHeight="1">
      <c r="A66" s="48">
        <v>63</v>
      </c>
      <c r="B66" s="49" t="s">
        <v>125</v>
      </c>
      <c r="C66" s="50" t="s">
        <v>126</v>
      </c>
      <c r="D66" s="255" t="s">
        <v>8</v>
      </c>
      <c r="E66" s="247" t="s">
        <v>78</v>
      </c>
      <c r="F66" s="51">
        <v>3763</v>
      </c>
      <c r="G66" s="209">
        <v>367.9</v>
      </c>
      <c r="H66" s="216">
        <v>80.83</v>
      </c>
      <c r="I66" s="216">
        <v>50.14</v>
      </c>
      <c r="J66" s="216">
        <v>70.599999999999994</v>
      </c>
      <c r="K66" s="216">
        <v>7.2329999999999997</v>
      </c>
      <c r="L66" s="226">
        <f>全车数据表!N143</f>
        <v>122</v>
      </c>
      <c r="M66" s="260">
        <f>全车数据表!AJ143*4</f>
        <v>24</v>
      </c>
      <c r="N66" s="174">
        <f>全车数据表!AL143*4</f>
        <v>20</v>
      </c>
      <c r="O66" s="179">
        <f>IF(全车数据表!AN143="×",全车数据表!AN143,4*全车数据表!AN143)</f>
        <v>12</v>
      </c>
      <c r="P66" s="195">
        <f>全车数据表!AP143</f>
        <v>7546240</v>
      </c>
      <c r="Q66" s="314" t="s">
        <v>566</v>
      </c>
      <c r="R66" s="315" t="str">
        <f t="shared" si="0"/>
        <v>Aventador SV Coupe</v>
      </c>
      <c r="S66" s="314" t="s">
        <v>572</v>
      </c>
      <c r="T66" s="42"/>
      <c r="U66" s="42"/>
      <c r="V66" s="42"/>
      <c r="W66" s="42"/>
      <c r="X66" s="42"/>
      <c r="Y66" s="42"/>
      <c r="Z66" s="42"/>
      <c r="AA66" s="42"/>
      <c r="AB66" s="42"/>
      <c r="AC66" s="42"/>
      <c r="AD66" s="42"/>
      <c r="AE66" s="42"/>
    </row>
    <row r="67" spans="1:31" ht="21" customHeight="1">
      <c r="A67" s="44">
        <v>64</v>
      </c>
      <c r="B67" s="49" t="s">
        <v>194</v>
      </c>
      <c r="C67" s="50">
        <v>812</v>
      </c>
      <c r="D67" s="255" t="s">
        <v>8</v>
      </c>
      <c r="E67" s="247" t="s">
        <v>78</v>
      </c>
      <c r="F67" s="51">
        <v>3827</v>
      </c>
      <c r="G67" s="209">
        <v>353.6</v>
      </c>
      <c r="H67" s="216">
        <v>81.13</v>
      </c>
      <c r="I67" s="216">
        <v>63.17</v>
      </c>
      <c r="J67" s="216">
        <v>74.33</v>
      </c>
      <c r="K67" s="225">
        <v>8.1999999999999993</v>
      </c>
      <c r="L67" s="226">
        <f>全车数据表!N144</f>
        <v>187</v>
      </c>
      <c r="M67" s="260">
        <f>全车数据表!AJ144*4</f>
        <v>24</v>
      </c>
      <c r="N67" s="174">
        <f>全车数据表!AL144*4</f>
        <v>20</v>
      </c>
      <c r="O67" s="179">
        <f>IF(全车数据表!AN144="×",全车数据表!AN144,4*全车数据表!AN144)</f>
        <v>12</v>
      </c>
      <c r="P67" s="195">
        <f>全车数据表!AP144</f>
        <v>15931800</v>
      </c>
      <c r="Q67" s="314" t="s">
        <v>568</v>
      </c>
      <c r="R67" s="315" t="str">
        <f t="shared" si="0"/>
        <v>812 SuperFast</v>
      </c>
      <c r="S67" s="314" t="s">
        <v>575</v>
      </c>
      <c r="T67" s="42"/>
      <c r="U67" s="42"/>
      <c r="V67" s="42"/>
      <c r="W67" s="42"/>
      <c r="X67" s="42"/>
      <c r="Y67" s="42"/>
      <c r="Z67" s="42"/>
      <c r="AA67" s="42"/>
      <c r="AB67" s="42"/>
      <c r="AC67" s="42"/>
      <c r="AD67" s="42"/>
      <c r="AE67" s="42"/>
    </row>
    <row r="68" spans="1:31" ht="21" customHeight="1">
      <c r="A68" s="44">
        <v>65</v>
      </c>
      <c r="B68" s="52" t="s">
        <v>397</v>
      </c>
      <c r="C68" s="54" t="s">
        <v>398</v>
      </c>
      <c r="D68" s="255" t="s">
        <v>8</v>
      </c>
      <c r="E68" s="247" t="s">
        <v>78</v>
      </c>
      <c r="F68" s="53">
        <v>3876</v>
      </c>
      <c r="G68" s="210">
        <v>355.4</v>
      </c>
      <c r="H68" s="217">
        <v>82.03</v>
      </c>
      <c r="I68" s="217">
        <v>60.09</v>
      </c>
      <c r="J68" s="217">
        <v>76.33</v>
      </c>
      <c r="K68" s="217">
        <v>8.8000000000000007</v>
      </c>
      <c r="L68" s="243">
        <f>全车数据表!N146</f>
        <v>187</v>
      </c>
      <c r="M68" s="264">
        <f>全车数据表!AJ146*4</f>
        <v>24</v>
      </c>
      <c r="N68" s="189">
        <f>全车数据表!AL146*4</f>
        <v>20</v>
      </c>
      <c r="O68" s="193">
        <f>IF(全车数据表!AN146="×",全车数据表!AN146,4*全车数据表!AN146)</f>
        <v>12</v>
      </c>
      <c r="P68" s="195">
        <f>全车数据表!AP146</f>
        <v>15931800</v>
      </c>
      <c r="Q68" s="314" t="s">
        <v>559</v>
      </c>
      <c r="R68" s="315" t="str">
        <f t="shared" ref="R68:R96" si="1">TRIM(RIGHT(B68,LEN(B68)-LEN(Q68)-1))</f>
        <v>Corvette ZR1</v>
      </c>
      <c r="S68" s="314" t="s">
        <v>573</v>
      </c>
      <c r="T68" s="42"/>
      <c r="U68" s="42"/>
      <c r="V68" s="42"/>
      <c r="W68" s="42"/>
      <c r="X68" s="42"/>
      <c r="Y68" s="42"/>
      <c r="Z68" s="42"/>
      <c r="AA68" s="42"/>
      <c r="AB68" s="42"/>
      <c r="AC68" s="42"/>
      <c r="AD68" s="42"/>
      <c r="AE68" s="42"/>
    </row>
    <row r="69" spans="1:31" ht="21" customHeight="1">
      <c r="A69" s="44">
        <v>66</v>
      </c>
      <c r="B69" s="49" t="s">
        <v>127</v>
      </c>
      <c r="C69" s="50" t="s">
        <v>128</v>
      </c>
      <c r="D69" s="255" t="s">
        <v>8</v>
      </c>
      <c r="E69" s="247" t="s">
        <v>78</v>
      </c>
      <c r="F69" s="51">
        <v>3929</v>
      </c>
      <c r="G69" s="209">
        <v>368.8</v>
      </c>
      <c r="H69" s="216">
        <v>80.33</v>
      </c>
      <c r="I69" s="216">
        <v>54.68</v>
      </c>
      <c r="J69" s="216">
        <v>74.63</v>
      </c>
      <c r="K69" s="216">
        <v>7.9500000000000011</v>
      </c>
      <c r="L69" s="226">
        <f>全车数据表!N148</f>
        <v>132</v>
      </c>
      <c r="M69" s="260">
        <f>全车数据表!AJ148*4</f>
        <v>24</v>
      </c>
      <c r="N69" s="174">
        <f>全车数据表!AL148*4</f>
        <v>20</v>
      </c>
      <c r="O69" s="179">
        <f>IF(全车数据表!AN148="×",全车数据表!AN148,4*全车数据表!AN148)</f>
        <v>12</v>
      </c>
      <c r="P69" s="195">
        <f>全车数据表!AP148</f>
        <v>7546240</v>
      </c>
      <c r="Q69" s="314"/>
      <c r="R69" s="315" t="str">
        <f t="shared" si="1"/>
        <v>LF Force 1 V10</v>
      </c>
      <c r="S69" s="314" t="s">
        <v>572</v>
      </c>
      <c r="T69" s="42"/>
      <c r="U69" s="42"/>
      <c r="V69" s="42"/>
      <c r="W69" s="42"/>
      <c r="X69" s="42"/>
      <c r="Y69" s="42"/>
      <c r="Z69" s="42"/>
      <c r="AA69" s="42"/>
      <c r="AB69" s="42"/>
      <c r="AC69" s="42"/>
      <c r="AD69" s="42"/>
      <c r="AE69" s="42"/>
    </row>
    <row r="70" spans="1:31" ht="21" customHeight="1">
      <c r="A70" s="48">
        <v>67</v>
      </c>
      <c r="B70" s="49" t="s">
        <v>129</v>
      </c>
      <c r="C70" s="50">
        <v>918</v>
      </c>
      <c r="D70" s="255" t="s">
        <v>8</v>
      </c>
      <c r="E70" s="247" t="s">
        <v>78</v>
      </c>
      <c r="F70" s="51">
        <v>4099</v>
      </c>
      <c r="G70" s="209">
        <v>362.4</v>
      </c>
      <c r="H70" s="216">
        <v>83.02</v>
      </c>
      <c r="I70" s="216">
        <v>51.8</v>
      </c>
      <c r="J70" s="216">
        <v>79.97</v>
      </c>
      <c r="K70" s="216">
        <v>9.4830000000000005</v>
      </c>
      <c r="L70" s="226">
        <f>全车数据表!N151</f>
        <v>122</v>
      </c>
      <c r="M70" s="260">
        <f>全车数据表!AJ151*4</f>
        <v>24</v>
      </c>
      <c r="N70" s="174">
        <f>全车数据表!AL151*4</f>
        <v>20</v>
      </c>
      <c r="O70" s="179">
        <f>IF(全车数据表!AN151="×",全车数据表!AN151,4*全车数据表!AN151)</f>
        <v>12</v>
      </c>
      <c r="P70" s="195">
        <f>全车数据表!AP151</f>
        <v>7546240</v>
      </c>
      <c r="Q70" s="314" t="s">
        <v>562</v>
      </c>
      <c r="R70" s="315" t="str">
        <f t="shared" si="1"/>
        <v>918 Spyder</v>
      </c>
      <c r="S70" s="314" t="s">
        <v>572</v>
      </c>
      <c r="T70" s="42"/>
      <c r="U70" s="42"/>
      <c r="V70" s="42"/>
      <c r="W70" s="42"/>
      <c r="X70" s="42"/>
      <c r="Y70" s="42"/>
      <c r="Z70" s="42"/>
      <c r="AA70" s="42"/>
      <c r="AB70" s="42"/>
      <c r="AC70" s="42"/>
      <c r="AD70" s="42"/>
      <c r="AE70" s="42"/>
    </row>
    <row r="71" spans="1:31" ht="21" customHeight="1">
      <c r="A71" s="44">
        <v>68</v>
      </c>
      <c r="B71" s="55" t="s">
        <v>382</v>
      </c>
      <c r="C71" s="58" t="s">
        <v>383</v>
      </c>
      <c r="D71" s="255" t="s">
        <v>8</v>
      </c>
      <c r="E71" s="247" t="s">
        <v>79</v>
      </c>
      <c r="F71" s="57">
        <v>4099</v>
      </c>
      <c r="G71" s="211">
        <v>339.9</v>
      </c>
      <c r="H71" s="218">
        <v>86.24</v>
      </c>
      <c r="I71" s="218">
        <v>95.92</v>
      </c>
      <c r="J71" s="218">
        <v>84.9</v>
      </c>
      <c r="K71" s="218">
        <v>13.23</v>
      </c>
      <c r="L71" s="226">
        <f>全车数据表!N152</f>
        <v>250</v>
      </c>
      <c r="M71" s="260">
        <f>全车数据表!AJ152*4</f>
        <v>24</v>
      </c>
      <c r="N71" s="174">
        <f>全车数据表!AL152*4</f>
        <v>20</v>
      </c>
      <c r="O71" s="179">
        <f>IF(全车数据表!AN152="×",全车数据表!AN152,4*全车数据表!AN152)</f>
        <v>16</v>
      </c>
      <c r="P71" s="195">
        <f>全车数据表!AP152</f>
        <v>32207600</v>
      </c>
      <c r="Q71" s="314"/>
      <c r="R71" s="315" t="str">
        <f t="shared" si="1"/>
        <v>anda Electrics Dendrobium</v>
      </c>
      <c r="S71" s="314" t="s">
        <v>583</v>
      </c>
      <c r="T71" s="42"/>
      <c r="U71" s="42"/>
      <c r="V71" s="42"/>
      <c r="W71" s="42"/>
      <c r="X71" s="42"/>
      <c r="Y71" s="42"/>
      <c r="Z71" s="42"/>
      <c r="AA71" s="42"/>
      <c r="AB71" s="42"/>
      <c r="AC71" s="42"/>
      <c r="AD71" s="42"/>
      <c r="AE71" s="42"/>
    </row>
    <row r="72" spans="1:31" ht="21" customHeight="1">
      <c r="A72" s="44">
        <v>69</v>
      </c>
      <c r="B72" s="55" t="s">
        <v>163</v>
      </c>
      <c r="C72" s="58">
        <v>570</v>
      </c>
      <c r="D72" s="255" t="s">
        <v>8</v>
      </c>
      <c r="E72" s="247" t="s">
        <v>79</v>
      </c>
      <c r="F72" s="57">
        <v>4116</v>
      </c>
      <c r="G72" s="211">
        <v>377.2</v>
      </c>
      <c r="H72" s="218">
        <v>79.23</v>
      </c>
      <c r="I72" s="218">
        <v>66.06</v>
      </c>
      <c r="J72" s="218">
        <v>64.75</v>
      </c>
      <c r="K72" s="218">
        <v>6.2000000000000011</v>
      </c>
      <c r="L72" s="239">
        <f>全车数据表!N154</f>
        <v>183</v>
      </c>
      <c r="M72" s="260">
        <f>全车数据表!AJ154*4</f>
        <v>24</v>
      </c>
      <c r="N72" s="174">
        <f>全车数据表!AL154*4</f>
        <v>20</v>
      </c>
      <c r="O72" s="179">
        <f>IF(全车数据表!AN154="×",全车数据表!AN154,4*全车数据表!AN154)</f>
        <v>16</v>
      </c>
      <c r="P72" s="195">
        <f>全车数据表!AP154</f>
        <v>32207600</v>
      </c>
      <c r="Q72" s="314" t="s">
        <v>569</v>
      </c>
      <c r="R72" s="315" t="str">
        <f t="shared" si="1"/>
        <v>570S Spider</v>
      </c>
      <c r="S72" s="314" t="s">
        <v>579</v>
      </c>
      <c r="T72" s="42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</row>
    <row r="73" spans="1:31" ht="21" customHeight="1">
      <c r="A73" s="48">
        <v>70</v>
      </c>
      <c r="B73" s="55" t="s">
        <v>184</v>
      </c>
      <c r="C73" s="58" t="s">
        <v>185</v>
      </c>
      <c r="D73" s="256" t="s">
        <v>8</v>
      </c>
      <c r="E73" s="252" t="s">
        <v>78</v>
      </c>
      <c r="F73" s="57">
        <v>4133</v>
      </c>
      <c r="G73" s="211">
        <v>363.8</v>
      </c>
      <c r="H73" s="218">
        <v>79.83</v>
      </c>
      <c r="I73" s="218">
        <v>73.099999999999994</v>
      </c>
      <c r="J73" s="218">
        <v>77.86</v>
      </c>
      <c r="K73" s="218">
        <v>8.8320000000000007</v>
      </c>
      <c r="L73" s="239">
        <f>全车数据表!N155</f>
        <v>187</v>
      </c>
      <c r="M73" s="260">
        <f>全车数据表!AJ155*4</f>
        <v>24</v>
      </c>
      <c r="N73" s="174">
        <f>全车数据表!AL155*4</f>
        <v>20</v>
      </c>
      <c r="O73" s="179">
        <f>IF(全车数据表!AN155="×",全车数据表!AN155,4*全车数据表!AN155)</f>
        <v>12</v>
      </c>
      <c r="P73" s="195">
        <f>全车数据表!AP155</f>
        <v>15931800</v>
      </c>
      <c r="Q73" s="314" t="s">
        <v>566</v>
      </c>
      <c r="R73" s="315" t="str">
        <f t="shared" si="1"/>
        <v>Aventador J</v>
      </c>
      <c r="S73" s="314" t="s">
        <v>582</v>
      </c>
      <c r="T73" s="42"/>
      <c r="U73" s="42"/>
      <c r="V73" s="42"/>
      <c r="W73" s="42"/>
      <c r="X73" s="42"/>
      <c r="Y73" s="42"/>
      <c r="Z73" s="42"/>
      <c r="AA73" s="42"/>
      <c r="AB73" s="42"/>
      <c r="AC73" s="42"/>
      <c r="AD73" s="42"/>
      <c r="AE73" s="42"/>
    </row>
    <row r="74" spans="1:31" ht="21" customHeight="1">
      <c r="A74" s="44">
        <v>71</v>
      </c>
      <c r="B74" s="55" t="s">
        <v>451</v>
      </c>
      <c r="C74" s="58" t="s">
        <v>448</v>
      </c>
      <c r="D74" s="256" t="s">
        <v>8</v>
      </c>
      <c r="E74" s="247" t="s">
        <v>79</v>
      </c>
      <c r="F74" s="57">
        <v>4270</v>
      </c>
      <c r="G74" s="211">
        <v>356.9</v>
      </c>
      <c r="H74" s="218">
        <v>83.64</v>
      </c>
      <c r="I74" s="218">
        <v>85.42</v>
      </c>
      <c r="J74" s="218">
        <v>73.650000000000006</v>
      </c>
      <c r="K74" s="218">
        <v>8.08</v>
      </c>
      <c r="L74" s="239">
        <f>全车数据表!N162</f>
        <v>249</v>
      </c>
      <c r="M74" s="260">
        <f>全车数据表!AJ162*4</f>
        <v>24</v>
      </c>
      <c r="N74" s="174">
        <f>全车数据表!AL162*4</f>
        <v>20</v>
      </c>
      <c r="O74" s="179">
        <f>IF(全车数据表!AN162="×",全车数据表!AN162,4*全车数据表!AN162)</f>
        <v>16</v>
      </c>
      <c r="P74" s="195">
        <f>全车数据表!AP162</f>
        <v>32207600</v>
      </c>
      <c r="Q74" s="314" t="s">
        <v>562</v>
      </c>
      <c r="R74" s="315" t="str">
        <f t="shared" si="1"/>
        <v>911 GT2 RS ClubSport🔑</v>
      </c>
      <c r="S74" s="314" t="s">
        <v>577</v>
      </c>
      <c r="T74" s="42"/>
      <c r="U74" s="42"/>
      <c r="V74" s="42"/>
      <c r="W74" s="42"/>
      <c r="X74" s="42"/>
      <c r="Y74" s="42"/>
      <c r="Z74" s="42"/>
      <c r="AA74" s="42"/>
      <c r="AB74" s="42"/>
      <c r="AC74" s="42"/>
      <c r="AD74" s="42"/>
      <c r="AE74" s="42"/>
    </row>
    <row r="75" spans="1:31" ht="21" customHeight="1">
      <c r="A75" s="44">
        <v>72</v>
      </c>
      <c r="B75" s="55" t="s">
        <v>130</v>
      </c>
      <c r="C75" s="58" t="s">
        <v>131</v>
      </c>
      <c r="D75" s="256" t="s">
        <v>8</v>
      </c>
      <c r="E75" s="247" t="s">
        <v>79</v>
      </c>
      <c r="F75" s="57">
        <v>4274</v>
      </c>
      <c r="G75" s="211">
        <v>365.4</v>
      </c>
      <c r="H75" s="218">
        <v>80.040000000000006</v>
      </c>
      <c r="I75" s="218">
        <v>63.11</v>
      </c>
      <c r="J75" s="218">
        <v>86.75</v>
      </c>
      <c r="K75" s="218">
        <v>11.832000000000001</v>
      </c>
      <c r="L75" s="239">
        <f>全车数据表!N163</f>
        <v>183</v>
      </c>
      <c r="M75" s="260">
        <f>全车数据表!AJ163*4</f>
        <v>24</v>
      </c>
      <c r="N75" s="174">
        <f>全车数据表!AL163*4</f>
        <v>20</v>
      </c>
      <c r="O75" s="179">
        <f>IF(全车数据表!AN163="×",全车数据表!AN163,4*全车数据表!AN163)</f>
        <v>16</v>
      </c>
      <c r="P75" s="195">
        <f>全车数据表!AP163</f>
        <v>12775160</v>
      </c>
      <c r="Q75" s="314"/>
      <c r="R75" s="315" t="str">
        <f t="shared" si="1"/>
        <v>agani Huayra BC</v>
      </c>
      <c r="S75" s="314" t="s">
        <v>572</v>
      </c>
      <c r="T75" s="42"/>
      <c r="U75" s="42"/>
      <c r="V75" s="42"/>
      <c r="W75" s="42"/>
      <c r="X75" s="42"/>
      <c r="Y75" s="42"/>
      <c r="Z75" s="42"/>
      <c r="AA75" s="42"/>
      <c r="AB75" s="42"/>
      <c r="AC75" s="42"/>
      <c r="AD75" s="42"/>
      <c r="AE75" s="42"/>
    </row>
    <row r="76" spans="1:31" ht="21" customHeight="1">
      <c r="A76" s="44">
        <v>73</v>
      </c>
      <c r="B76" s="55" t="s">
        <v>508</v>
      </c>
      <c r="C76" s="58" t="s">
        <v>503</v>
      </c>
      <c r="D76" s="256" t="s">
        <v>8</v>
      </c>
      <c r="E76" s="247" t="s">
        <v>79</v>
      </c>
      <c r="F76" s="57">
        <v>4284</v>
      </c>
      <c r="G76" s="211">
        <v>362.1</v>
      </c>
      <c r="H76" s="218">
        <v>82.03</v>
      </c>
      <c r="I76" s="218">
        <v>64</v>
      </c>
      <c r="J76" s="218">
        <v>82.48</v>
      </c>
      <c r="K76" s="218">
        <v>10.35</v>
      </c>
      <c r="L76" s="239">
        <f>全车数据表!N165</f>
        <v>249</v>
      </c>
      <c r="M76" s="260">
        <f>全车数据表!AJ165*4</f>
        <v>24</v>
      </c>
      <c r="N76" s="174">
        <f>全车数据表!AL165*4</f>
        <v>20</v>
      </c>
      <c r="O76" s="179">
        <f>IF(全车数据表!AN165="×",全车数据表!AN165,4*全车数据表!AN165)</f>
        <v>16</v>
      </c>
      <c r="P76" s="195">
        <f>全车数据表!AP165</f>
        <v>32207600</v>
      </c>
      <c r="Q76" s="314" t="s">
        <v>566</v>
      </c>
      <c r="R76" s="315" t="str">
        <f t="shared" si="1"/>
        <v>SC18🔑</v>
      </c>
      <c r="S76" s="314" t="s">
        <v>581</v>
      </c>
      <c r="T76" s="42"/>
      <c r="U76" s="42"/>
      <c r="V76" s="42"/>
      <c r="W76" s="42"/>
      <c r="X76" s="42"/>
      <c r="Y76" s="42"/>
      <c r="Z76" s="42"/>
      <c r="AA76" s="42"/>
      <c r="AB76" s="42"/>
      <c r="AC76" s="42"/>
      <c r="AD76" s="42"/>
      <c r="AE76" s="42"/>
    </row>
    <row r="77" spans="1:31" ht="21" customHeight="1">
      <c r="A77" s="44">
        <v>74</v>
      </c>
      <c r="B77" s="55" t="s">
        <v>193</v>
      </c>
      <c r="C77" s="54" t="s">
        <v>376</v>
      </c>
      <c r="D77" s="256" t="s">
        <v>8</v>
      </c>
      <c r="E77" s="247" t="s">
        <v>79</v>
      </c>
      <c r="F77" s="57">
        <v>4291</v>
      </c>
      <c r="G77" s="211">
        <v>366.2</v>
      </c>
      <c r="H77" s="218">
        <v>81.03</v>
      </c>
      <c r="I77" s="218">
        <v>82.48</v>
      </c>
      <c r="J77" s="218">
        <v>70.099999999999994</v>
      </c>
      <c r="K77" s="223">
        <v>7.2</v>
      </c>
      <c r="L77" s="239">
        <f>全车数据表!N166</f>
        <v>250</v>
      </c>
      <c r="M77" s="260">
        <f>全车数据表!AJ166*4</f>
        <v>24</v>
      </c>
      <c r="N77" s="174">
        <f>全车数据表!AL166*4</f>
        <v>20</v>
      </c>
      <c r="O77" s="179">
        <f>IF(全车数据表!AN166="×",全车数据表!AN166,4*全车数据表!AN166)</f>
        <v>16</v>
      </c>
      <c r="P77" s="195">
        <f>全车数据表!AP166</f>
        <v>32207600</v>
      </c>
      <c r="Q77" s="314" t="s">
        <v>568</v>
      </c>
      <c r="R77" s="315" t="str">
        <f t="shared" si="1"/>
        <v>LaFerrari Aperta</v>
      </c>
      <c r="S77" s="314" t="s">
        <v>575</v>
      </c>
      <c r="T77" s="42"/>
      <c r="U77" s="42"/>
      <c r="V77" s="42"/>
      <c r="W77" s="42"/>
      <c r="X77" s="42"/>
      <c r="Y77" s="42"/>
      <c r="Z77" s="42"/>
      <c r="AA77" s="42"/>
      <c r="AB77" s="42"/>
      <c r="AC77" s="42"/>
      <c r="AD77" s="42"/>
      <c r="AE77" s="42"/>
    </row>
    <row r="78" spans="1:31" ht="21" customHeight="1">
      <c r="A78" s="44">
        <v>75</v>
      </c>
      <c r="B78" s="55" t="s">
        <v>261</v>
      </c>
      <c r="C78" s="58" t="s">
        <v>404</v>
      </c>
      <c r="D78" s="256" t="s">
        <v>199</v>
      </c>
      <c r="E78" s="248" t="s">
        <v>191</v>
      </c>
      <c r="F78" s="57">
        <v>4310</v>
      </c>
      <c r="G78" s="211">
        <v>371.7</v>
      </c>
      <c r="H78" s="218">
        <v>82.93</v>
      </c>
      <c r="I78" s="218">
        <v>67.81</v>
      </c>
      <c r="J78" s="218">
        <v>70.349999999999994</v>
      </c>
      <c r="K78" s="223">
        <v>7.15</v>
      </c>
      <c r="L78" s="239">
        <f>全车数据表!N169</f>
        <v>250</v>
      </c>
      <c r="M78" s="261">
        <f>全车数据表!AJ169*4</f>
        <v>24</v>
      </c>
      <c r="N78" s="176">
        <f>全车数据表!AL169*4</f>
        <v>20</v>
      </c>
      <c r="O78" s="182">
        <f>IF(全车数据表!AN169="×",全车数据表!AN169,4*全车数据表!AN169)</f>
        <v>16</v>
      </c>
      <c r="P78" s="196">
        <f>全车数据表!AP169</f>
        <v>32207600</v>
      </c>
      <c r="Q78" s="314"/>
      <c r="R78" s="315" t="str">
        <f t="shared" si="1"/>
        <v>enty Akylone</v>
      </c>
      <c r="S78" s="314" t="s">
        <v>579</v>
      </c>
      <c r="T78" s="42"/>
      <c r="U78" s="42"/>
      <c r="V78" s="42"/>
      <c r="W78" s="42"/>
      <c r="X78" s="42"/>
      <c r="Y78" s="42"/>
      <c r="Z78" s="42"/>
      <c r="AA78" s="42"/>
      <c r="AB78" s="42"/>
      <c r="AC78" s="42"/>
      <c r="AD78" s="42"/>
      <c r="AE78" s="42"/>
    </row>
    <row r="79" spans="1:31" ht="21" customHeight="1" thickBot="1">
      <c r="A79" s="59">
        <v>76</v>
      </c>
      <c r="B79" s="55" t="s">
        <v>407</v>
      </c>
      <c r="C79" s="76" t="s">
        <v>399</v>
      </c>
      <c r="D79" s="256" t="s">
        <v>8</v>
      </c>
      <c r="E79" s="249" t="s">
        <v>79</v>
      </c>
      <c r="F79" s="57">
        <v>4444</v>
      </c>
      <c r="G79" s="211">
        <v>364.6</v>
      </c>
      <c r="H79" s="218">
        <v>85.53</v>
      </c>
      <c r="I79" s="218">
        <v>75.739999999999995</v>
      </c>
      <c r="J79" s="218">
        <v>69.650000000000006</v>
      </c>
      <c r="K79" s="218">
        <v>7.13</v>
      </c>
      <c r="L79" s="239">
        <f>全车数据表!N170</f>
        <v>265</v>
      </c>
      <c r="M79" s="262">
        <f>全车数据表!AJ170*4</f>
        <v>24</v>
      </c>
      <c r="N79" s="177">
        <f>全车数据表!AL170*4</f>
        <v>20</v>
      </c>
      <c r="O79" s="191">
        <f>IF(全车数据表!AN170="×",全车数据表!AN170,4*全车数据表!AN170)</f>
        <v>16</v>
      </c>
      <c r="P79" s="197">
        <f>全车数据表!AP170</f>
        <v>32207600</v>
      </c>
      <c r="Q79" s="314"/>
      <c r="R79" s="315" t="str">
        <f t="shared" si="1"/>
        <v>TechRules AT96 Track Version🔑</v>
      </c>
      <c r="S79" s="314" t="s">
        <v>573</v>
      </c>
      <c r="T79" s="42"/>
      <c r="U79" s="42"/>
      <c r="V79" s="42"/>
      <c r="W79" s="42"/>
      <c r="X79" s="42"/>
      <c r="Y79" s="42"/>
      <c r="Z79" s="42"/>
      <c r="AA79" s="42"/>
      <c r="AB79" s="42"/>
      <c r="AC79" s="42"/>
      <c r="AD79" s="42"/>
      <c r="AE79" s="42"/>
    </row>
    <row r="80" spans="1:31" ht="21" customHeight="1">
      <c r="A80" s="44">
        <v>77</v>
      </c>
      <c r="B80" s="66" t="s">
        <v>132</v>
      </c>
      <c r="C80" s="73" t="s">
        <v>133</v>
      </c>
      <c r="D80" s="254" t="s">
        <v>42</v>
      </c>
      <c r="E80" s="246" t="s">
        <v>78</v>
      </c>
      <c r="F80" s="47">
        <v>3709</v>
      </c>
      <c r="G80" s="208">
        <v>363.9</v>
      </c>
      <c r="H80" s="215">
        <v>80.48</v>
      </c>
      <c r="I80" s="215">
        <v>47.46</v>
      </c>
      <c r="J80" s="215">
        <v>70.31</v>
      </c>
      <c r="K80" s="215">
        <v>7.25</v>
      </c>
      <c r="L80" s="238">
        <f>全车数据表!N178</f>
        <v>133</v>
      </c>
      <c r="M80" s="259">
        <f>全车数据表!AJ178*4</f>
        <v>28</v>
      </c>
      <c r="N80" s="181">
        <f>全车数据表!AL178*4</f>
        <v>20</v>
      </c>
      <c r="O80" s="183">
        <f>IF(全车数据表!AN178="×",全车数据表!AN178,4*全车数据表!AN178)</f>
        <v>12</v>
      </c>
      <c r="P80" s="194">
        <f>全车数据表!AP178</f>
        <v>8648400</v>
      </c>
      <c r="Q80" s="314" t="s">
        <v>566</v>
      </c>
      <c r="R80" s="315" t="str">
        <f t="shared" si="1"/>
        <v>Centenario</v>
      </c>
      <c r="S80" s="314" t="s">
        <v>572</v>
      </c>
      <c r="T80" s="42"/>
      <c r="U80" s="42"/>
      <c r="V80" s="42"/>
      <c r="W80" s="42"/>
      <c r="X80" s="42"/>
      <c r="Y80" s="42"/>
      <c r="Z80" s="42"/>
      <c r="AA80" s="42"/>
      <c r="AB80" s="42"/>
      <c r="AC80" s="42"/>
      <c r="AD80" s="42"/>
      <c r="AE80" s="42"/>
    </row>
    <row r="81" spans="1:31" ht="21" customHeight="1">
      <c r="A81" s="48">
        <v>78</v>
      </c>
      <c r="B81" s="49" t="s">
        <v>134</v>
      </c>
      <c r="C81" s="50" t="s">
        <v>135</v>
      </c>
      <c r="D81" s="255" t="s">
        <v>42</v>
      </c>
      <c r="E81" s="247" t="s">
        <v>78</v>
      </c>
      <c r="F81" s="51">
        <v>3832</v>
      </c>
      <c r="G81" s="209">
        <v>363.1</v>
      </c>
      <c r="H81" s="216">
        <v>83.9</v>
      </c>
      <c r="I81" s="216">
        <v>43.75</v>
      </c>
      <c r="J81" s="216">
        <v>72.39</v>
      </c>
      <c r="K81" s="216">
        <v>7.6670000000000007</v>
      </c>
      <c r="L81" s="226">
        <f>全车数据表!N179</f>
        <v>133</v>
      </c>
      <c r="M81" s="260">
        <f>全车数据表!AJ179*4</f>
        <v>28</v>
      </c>
      <c r="N81" s="174">
        <f>全车数据表!AL179*4</f>
        <v>20</v>
      </c>
      <c r="O81" s="179">
        <f>IF(全车数据表!AN179="×",全车数据表!AN179,4*全车数据表!AN179)</f>
        <v>12</v>
      </c>
      <c r="P81" s="195">
        <f>全车数据表!AP179</f>
        <v>8648400</v>
      </c>
      <c r="Q81" s="314" t="s">
        <v>568</v>
      </c>
      <c r="R81" s="315" t="str">
        <f t="shared" si="1"/>
        <v>FXX K</v>
      </c>
      <c r="S81" s="314" t="s">
        <v>572</v>
      </c>
      <c r="T81" s="42"/>
      <c r="U81" s="42"/>
      <c r="V81" s="42"/>
      <c r="W81" s="42"/>
      <c r="X81" s="42"/>
      <c r="Y81" s="42"/>
      <c r="Z81" s="42"/>
      <c r="AA81" s="42"/>
      <c r="AB81" s="42"/>
      <c r="AC81" s="42"/>
      <c r="AD81" s="42"/>
      <c r="AE81" s="42"/>
    </row>
    <row r="82" spans="1:31" ht="21" customHeight="1">
      <c r="A82" s="44">
        <v>79</v>
      </c>
      <c r="B82" s="49" t="s">
        <v>136</v>
      </c>
      <c r="C82" s="54" t="s">
        <v>137</v>
      </c>
      <c r="D82" s="255" t="s">
        <v>42</v>
      </c>
      <c r="E82" s="247" t="s">
        <v>78</v>
      </c>
      <c r="F82" s="51">
        <v>3957</v>
      </c>
      <c r="G82" s="209">
        <v>381.7</v>
      </c>
      <c r="H82" s="216">
        <v>81.38</v>
      </c>
      <c r="I82" s="216">
        <v>43.38</v>
      </c>
      <c r="J82" s="216">
        <v>65.89</v>
      </c>
      <c r="K82" s="216">
        <v>6.3</v>
      </c>
      <c r="L82" s="226">
        <f>全车数据表!N180</f>
        <v>133</v>
      </c>
      <c r="M82" s="260">
        <f>全车数据表!AJ180*4</f>
        <v>28</v>
      </c>
      <c r="N82" s="174">
        <f>全车数据表!AL180*4</f>
        <v>20</v>
      </c>
      <c r="O82" s="179">
        <f>IF(全车数据表!AN180="×",全车数据表!AN180,4*全车数据表!AN180)</f>
        <v>12</v>
      </c>
      <c r="P82" s="195">
        <f>全车数据表!AP180</f>
        <v>8648400</v>
      </c>
      <c r="Q82" s="314"/>
      <c r="R82" s="315" t="str">
        <f t="shared" si="1"/>
        <v>cona Vulcano Titanium</v>
      </c>
      <c r="S82" s="314" t="s">
        <v>572</v>
      </c>
      <c r="T82" s="42"/>
      <c r="U82" s="42"/>
      <c r="V82" s="42"/>
      <c r="W82" s="42"/>
      <c r="X82" s="42"/>
      <c r="Y82" s="42"/>
      <c r="Z82" s="42"/>
      <c r="AA82" s="42"/>
      <c r="AB82" s="42"/>
      <c r="AC82" s="42"/>
      <c r="AD82" s="42"/>
      <c r="AE82" s="42"/>
    </row>
    <row r="83" spans="1:31" ht="21" customHeight="1">
      <c r="A83" s="48">
        <v>80</v>
      </c>
      <c r="B83" s="49" t="s">
        <v>138</v>
      </c>
      <c r="C83" s="54" t="s">
        <v>139</v>
      </c>
      <c r="D83" s="255" t="s">
        <v>42</v>
      </c>
      <c r="E83" s="247" t="s">
        <v>78</v>
      </c>
      <c r="F83" s="51">
        <v>4083</v>
      </c>
      <c r="G83" s="209">
        <v>407.5</v>
      </c>
      <c r="H83" s="216">
        <v>80.48</v>
      </c>
      <c r="I83" s="216">
        <v>40.97</v>
      </c>
      <c r="J83" s="216">
        <v>58.26</v>
      </c>
      <c r="K83" s="216">
        <v>5.25</v>
      </c>
      <c r="L83" s="226">
        <f>全车数据表!N181</f>
        <v>133</v>
      </c>
      <c r="M83" s="260">
        <f>全车数据表!AJ181*4</f>
        <v>28</v>
      </c>
      <c r="N83" s="174">
        <f>全车数据表!AL181*4</f>
        <v>20</v>
      </c>
      <c r="O83" s="179">
        <f>IF(全车数据表!AN181="×",全车数据表!AN181,4*全车数据表!AN181)</f>
        <v>12</v>
      </c>
      <c r="P83" s="195">
        <f>全车数据表!AP181</f>
        <v>8648400</v>
      </c>
      <c r="Q83" s="314" t="s">
        <v>570</v>
      </c>
      <c r="R83" s="315" t="str">
        <f t="shared" si="1"/>
        <v>Lykan HyperSport</v>
      </c>
      <c r="S83" s="314" t="s">
        <v>572</v>
      </c>
      <c r="T83" s="42"/>
      <c r="U83" s="42"/>
      <c r="V83" s="42"/>
      <c r="W83" s="42"/>
      <c r="X83" s="42"/>
      <c r="Y83" s="42"/>
      <c r="Z83" s="42"/>
      <c r="AA83" s="42"/>
      <c r="AB83" s="42"/>
      <c r="AC83" s="42"/>
      <c r="AD83" s="42"/>
      <c r="AE83" s="42"/>
    </row>
    <row r="84" spans="1:31" ht="21" customHeight="1">
      <c r="A84" s="44">
        <v>81</v>
      </c>
      <c r="B84" s="52" t="s">
        <v>505</v>
      </c>
      <c r="C84" s="54" t="s">
        <v>504</v>
      </c>
      <c r="D84" s="255" t="s">
        <v>42</v>
      </c>
      <c r="E84" s="247" t="s">
        <v>79</v>
      </c>
      <c r="F84" s="53">
        <v>4148</v>
      </c>
      <c r="G84" s="210">
        <v>370.2</v>
      </c>
      <c r="H84" s="217">
        <v>81.2</v>
      </c>
      <c r="I84" s="217">
        <v>62.39</v>
      </c>
      <c r="J84" s="217">
        <v>78.790000000000006</v>
      </c>
      <c r="K84" s="217">
        <v>8.82</v>
      </c>
      <c r="L84" s="226">
        <f>全车数据表!N183</f>
        <v>200</v>
      </c>
      <c r="M84" s="260">
        <f>全车数据表!AJ183*4</f>
        <v>28</v>
      </c>
      <c r="N84" s="174">
        <f>全车数据表!AL183*4</f>
        <v>20</v>
      </c>
      <c r="O84" s="179">
        <f>IF(全车数据表!AN183="×",全车数据表!AN183,4*全车数据表!AN183)</f>
        <v>16</v>
      </c>
      <c r="P84" s="195">
        <f>全车数据表!AP183</f>
        <v>35106000</v>
      </c>
      <c r="Q84" s="314" t="s">
        <v>566</v>
      </c>
      <c r="R84" s="315" t="str">
        <f t="shared" si="1"/>
        <v>Veneno</v>
      </c>
      <c r="S84" s="314" t="s">
        <v>581</v>
      </c>
      <c r="T84" s="42"/>
      <c r="U84" s="42"/>
      <c r="V84" s="42"/>
      <c r="W84" s="42"/>
      <c r="X84" s="42"/>
      <c r="Y84" s="42"/>
      <c r="Z84" s="42"/>
      <c r="AA84" s="42"/>
      <c r="AB84" s="42"/>
      <c r="AC84" s="42"/>
      <c r="AD84" s="42"/>
      <c r="AE84" s="42"/>
    </row>
    <row r="85" spans="1:31" ht="21" customHeight="1">
      <c r="A85" s="44">
        <v>82</v>
      </c>
      <c r="B85" s="49" t="s">
        <v>140</v>
      </c>
      <c r="C85" s="54" t="s">
        <v>141</v>
      </c>
      <c r="D85" s="255" t="s">
        <v>42</v>
      </c>
      <c r="E85" s="247" t="s">
        <v>79</v>
      </c>
      <c r="F85" s="51">
        <v>4213</v>
      </c>
      <c r="G85" s="209">
        <v>366.4</v>
      </c>
      <c r="H85" s="216">
        <v>84.48</v>
      </c>
      <c r="I85" s="216">
        <v>61.54</v>
      </c>
      <c r="J85" s="216">
        <v>72.02</v>
      </c>
      <c r="K85" s="216">
        <v>7.516</v>
      </c>
      <c r="L85" s="226">
        <f>全车数据表!N185</f>
        <v>200</v>
      </c>
      <c r="M85" s="260">
        <f>全车数据表!AJ185*4</f>
        <v>28</v>
      </c>
      <c r="N85" s="174">
        <f>全车数据表!AL185*4</f>
        <v>20</v>
      </c>
      <c r="O85" s="179">
        <f>IF(全车数据表!AN185="×",全车数据表!AN185,4*全车数据表!AN185)</f>
        <v>16</v>
      </c>
      <c r="P85" s="195">
        <f>全车数据表!AP185</f>
        <v>14178160</v>
      </c>
      <c r="Q85" s="314" t="s">
        <v>566</v>
      </c>
      <c r="R85" s="315" t="str">
        <f t="shared" si="1"/>
        <v>Egoista</v>
      </c>
      <c r="S85" s="314" t="s">
        <v>572</v>
      </c>
      <c r="T85" s="42"/>
      <c r="U85" s="42"/>
      <c r="V85" s="42"/>
      <c r="W85" s="42"/>
      <c r="X85" s="42"/>
      <c r="Y85" s="42"/>
      <c r="Z85" s="42"/>
      <c r="AA85" s="42"/>
      <c r="AB85" s="42"/>
      <c r="AC85" s="42"/>
      <c r="AD85" s="42"/>
      <c r="AE85" s="42"/>
    </row>
    <row r="86" spans="1:31" ht="21" customHeight="1">
      <c r="A86" s="48">
        <v>83</v>
      </c>
      <c r="B86" s="49" t="s">
        <v>142</v>
      </c>
      <c r="C86" s="54" t="s">
        <v>143</v>
      </c>
      <c r="D86" s="255" t="s">
        <v>42</v>
      </c>
      <c r="E86" s="247" t="s">
        <v>79</v>
      </c>
      <c r="F86" s="51">
        <v>4344</v>
      </c>
      <c r="G86" s="209">
        <v>450.7</v>
      </c>
      <c r="H86" s="216">
        <v>79.98</v>
      </c>
      <c r="I86" s="216">
        <v>48.49</v>
      </c>
      <c r="J86" s="216">
        <v>44.79</v>
      </c>
      <c r="K86" s="216">
        <v>4.2659999999999991</v>
      </c>
      <c r="L86" s="226">
        <f>全车数据表!N187</f>
        <v>200</v>
      </c>
      <c r="M86" s="260">
        <f>全车数据表!AJ187*4</f>
        <v>28</v>
      </c>
      <c r="N86" s="174">
        <f>全车数据表!AL187*4</f>
        <v>20</v>
      </c>
      <c r="O86" s="179">
        <f>IF(全车数据表!AN187="×",全车数据表!AN187,4*全车数据表!AN187)</f>
        <v>16</v>
      </c>
      <c r="P86" s="195">
        <f>全车数据表!AP187</f>
        <v>14178160</v>
      </c>
      <c r="Q86" s="314"/>
      <c r="R86" s="315" t="str">
        <f t="shared" si="1"/>
        <v>rion Nemesis</v>
      </c>
      <c r="S86" s="314" t="s">
        <v>572</v>
      </c>
      <c r="T86" s="42"/>
      <c r="U86" s="42"/>
      <c r="V86" s="42"/>
      <c r="W86" s="42"/>
      <c r="X86" s="42"/>
      <c r="Y86" s="42"/>
      <c r="Z86" s="42"/>
      <c r="AA86" s="42"/>
      <c r="AB86" s="42"/>
      <c r="AC86" s="42"/>
      <c r="AD86" s="42"/>
      <c r="AE86" s="42"/>
    </row>
    <row r="87" spans="1:31" ht="21" customHeight="1">
      <c r="A87" s="44">
        <v>84</v>
      </c>
      <c r="B87" s="49" t="s">
        <v>334</v>
      </c>
      <c r="C87" s="50" t="s">
        <v>335</v>
      </c>
      <c r="D87" s="255" t="s">
        <v>42</v>
      </c>
      <c r="E87" s="247" t="s">
        <v>79</v>
      </c>
      <c r="F87" s="51">
        <v>4406</v>
      </c>
      <c r="G87" s="209">
        <v>358.3</v>
      </c>
      <c r="H87" s="216">
        <v>82.91</v>
      </c>
      <c r="I87" s="216">
        <v>101.81</v>
      </c>
      <c r="J87" s="216">
        <v>78.25</v>
      </c>
      <c r="K87" s="216">
        <v>9.1489999999999974</v>
      </c>
      <c r="L87" s="226">
        <f>全车数据表!N191</f>
        <v>200</v>
      </c>
      <c r="M87" s="260">
        <f>全车数据表!AJ191*4</f>
        <v>28</v>
      </c>
      <c r="N87" s="174">
        <f>全车数据表!AL191*4</f>
        <v>20</v>
      </c>
      <c r="O87" s="179">
        <f>IF(全车数据表!AN191="×",全车数据表!AN191,4*全车数据表!AN191)</f>
        <v>16</v>
      </c>
      <c r="P87" s="195">
        <f>全车数据表!AP191</f>
        <v>42486000</v>
      </c>
      <c r="Q87" s="314" t="s">
        <v>569</v>
      </c>
      <c r="R87" s="315" t="str">
        <f t="shared" si="1"/>
        <v>Senna</v>
      </c>
      <c r="S87" s="314" t="s">
        <v>578</v>
      </c>
      <c r="T87" s="42"/>
      <c r="U87" s="42"/>
      <c r="V87" s="42"/>
      <c r="W87" s="42"/>
      <c r="X87" s="42"/>
      <c r="Y87" s="42"/>
      <c r="Z87" s="42"/>
      <c r="AA87" s="42"/>
      <c r="AB87" s="42"/>
      <c r="AC87" s="42"/>
      <c r="AD87" s="42"/>
      <c r="AE87" s="42"/>
    </row>
    <row r="88" spans="1:31" ht="21" customHeight="1">
      <c r="A88" s="44">
        <v>85</v>
      </c>
      <c r="B88" s="49" t="s">
        <v>144</v>
      </c>
      <c r="C88" s="54" t="s">
        <v>145</v>
      </c>
      <c r="D88" s="255" t="s">
        <v>42</v>
      </c>
      <c r="E88" s="247" t="s">
        <v>79</v>
      </c>
      <c r="F88" s="51">
        <v>4411</v>
      </c>
      <c r="G88" s="209">
        <v>394.3</v>
      </c>
      <c r="H88" s="216">
        <v>82.77</v>
      </c>
      <c r="I88" s="216">
        <v>52.84</v>
      </c>
      <c r="J88" s="216">
        <v>69.290000000000006</v>
      </c>
      <c r="K88" s="216">
        <v>6.55</v>
      </c>
      <c r="L88" s="226">
        <f>全车数据表!N193</f>
        <v>200</v>
      </c>
      <c r="M88" s="260">
        <f>全车数据表!AJ193*4</f>
        <v>28</v>
      </c>
      <c r="N88" s="174">
        <f>全车数据表!AL193*4</f>
        <v>20</v>
      </c>
      <c r="O88" s="179">
        <f>IF(全车数据表!AN193="×",全车数据表!AN193,4*全车数据表!AN193)</f>
        <v>16</v>
      </c>
      <c r="P88" s="195">
        <f>全车数据表!AP193</f>
        <v>42486000</v>
      </c>
      <c r="Q88" s="314" t="s">
        <v>566</v>
      </c>
      <c r="R88" s="315" t="str">
        <f t="shared" si="1"/>
        <v>Terzo Millennio</v>
      </c>
      <c r="S88" s="314" t="s">
        <v>572</v>
      </c>
      <c r="T88" s="42"/>
      <c r="U88" s="42"/>
      <c r="V88" s="42"/>
      <c r="W88" s="42"/>
      <c r="X88" s="42"/>
      <c r="Y88" s="42"/>
      <c r="Z88" s="42"/>
      <c r="AA88" s="42"/>
      <c r="AB88" s="42"/>
      <c r="AC88" s="42"/>
      <c r="AD88" s="42"/>
      <c r="AE88" s="42"/>
    </row>
    <row r="89" spans="1:31" ht="21" customHeight="1">
      <c r="A89" s="48">
        <v>86</v>
      </c>
      <c r="B89" s="49" t="s">
        <v>146</v>
      </c>
      <c r="C89" s="54" t="s">
        <v>147</v>
      </c>
      <c r="D89" s="255" t="s">
        <v>42</v>
      </c>
      <c r="E89" s="247" t="s">
        <v>79</v>
      </c>
      <c r="F89" s="51">
        <v>4479</v>
      </c>
      <c r="G89" s="209">
        <v>416.9</v>
      </c>
      <c r="H89" s="216">
        <v>82.19</v>
      </c>
      <c r="I89" s="216">
        <v>43.24</v>
      </c>
      <c r="J89" s="216">
        <v>68.599999999999994</v>
      </c>
      <c r="K89" s="216">
        <v>6.1</v>
      </c>
      <c r="L89" s="226">
        <f>全车数据表!N195</f>
        <v>200</v>
      </c>
      <c r="M89" s="260">
        <f>全车数据表!AJ195*4</f>
        <v>28</v>
      </c>
      <c r="N89" s="174">
        <f>全车数据表!AL195*4</f>
        <v>20</v>
      </c>
      <c r="O89" s="179">
        <f>IF(全车数据表!AN195="×",全车数据表!AN195,4*全车数据表!AN195)</f>
        <v>16</v>
      </c>
      <c r="P89" s="195">
        <f>全车数据表!AP195</f>
        <v>14178160</v>
      </c>
      <c r="Q89" s="314" t="s">
        <v>570</v>
      </c>
      <c r="R89" s="315" t="str">
        <f t="shared" si="1"/>
        <v>Fenyr SuperSport</v>
      </c>
      <c r="S89" s="314" t="s">
        <v>572</v>
      </c>
      <c r="T89" s="42"/>
      <c r="U89" s="42"/>
      <c r="V89" s="42"/>
      <c r="W89" s="42"/>
      <c r="X89" s="42"/>
      <c r="Y89" s="42"/>
      <c r="Z89" s="42"/>
      <c r="AA89" s="42"/>
      <c r="AB89" s="42"/>
      <c r="AC89" s="42"/>
      <c r="AD89" s="42"/>
      <c r="AE89" s="42"/>
    </row>
    <row r="90" spans="1:31" ht="21" customHeight="1">
      <c r="A90" s="44">
        <v>87</v>
      </c>
      <c r="B90" s="49" t="s">
        <v>173</v>
      </c>
      <c r="C90" s="54" t="s">
        <v>174</v>
      </c>
      <c r="D90" s="255" t="s">
        <v>42</v>
      </c>
      <c r="E90" s="247" t="s">
        <v>79</v>
      </c>
      <c r="F90" s="51">
        <v>4514</v>
      </c>
      <c r="G90" s="209">
        <v>418.2</v>
      </c>
      <c r="H90" s="216">
        <v>81.290000000000006</v>
      </c>
      <c r="I90" s="216">
        <v>46.66</v>
      </c>
      <c r="J90" s="216">
        <v>63.43</v>
      </c>
      <c r="K90" s="216">
        <v>5.5670000000000011</v>
      </c>
      <c r="L90" s="226">
        <f>全车数据表!N197</f>
        <v>200</v>
      </c>
      <c r="M90" s="260">
        <f>全车数据表!AJ197*4</f>
        <v>28</v>
      </c>
      <c r="N90" s="174">
        <f>全车数据表!AL197*4</f>
        <v>20</v>
      </c>
      <c r="O90" s="179">
        <f>IF(全车数据表!AN197="×",全车数据表!AN197,4*全车数据表!AN197)</f>
        <v>16</v>
      </c>
      <c r="P90" s="195">
        <f>全车数据表!AP197</f>
        <v>42486000</v>
      </c>
      <c r="Q90" s="314"/>
      <c r="R90" s="315" t="str">
        <f t="shared" si="1"/>
        <v>envo TS1 GT Anniversary</v>
      </c>
      <c r="S90" s="314" t="s">
        <v>580</v>
      </c>
      <c r="T90" s="42"/>
      <c r="U90" s="42"/>
      <c r="V90" s="42"/>
      <c r="W90" s="42"/>
      <c r="X90" s="42"/>
      <c r="Y90" s="42"/>
      <c r="Z90" s="42"/>
      <c r="AA90" s="42"/>
      <c r="AB90" s="42"/>
      <c r="AC90" s="42"/>
      <c r="AD90" s="42"/>
      <c r="AE90" s="42"/>
    </row>
    <row r="91" spans="1:31" ht="21" customHeight="1">
      <c r="A91" s="44">
        <v>88</v>
      </c>
      <c r="B91" s="52" t="s">
        <v>385</v>
      </c>
      <c r="C91" s="65" t="s">
        <v>386</v>
      </c>
      <c r="D91" s="255" t="s">
        <v>42</v>
      </c>
      <c r="E91" s="247" t="s">
        <v>79</v>
      </c>
      <c r="F91" s="53">
        <v>4550</v>
      </c>
      <c r="G91" s="210">
        <v>368.5</v>
      </c>
      <c r="H91" s="217">
        <v>88.49</v>
      </c>
      <c r="I91" s="217">
        <v>80.45</v>
      </c>
      <c r="J91" s="217">
        <v>78.260000000000005</v>
      </c>
      <c r="K91" s="217">
        <v>8.6300000000000008</v>
      </c>
      <c r="L91" s="226">
        <f>全车数据表!N199</f>
        <v>300</v>
      </c>
      <c r="M91" s="260">
        <f>全车数据表!AJ199*4</f>
        <v>28</v>
      </c>
      <c r="N91" s="174">
        <f>全车数据表!AL199*4</f>
        <v>20</v>
      </c>
      <c r="O91" s="179">
        <f>IF(全车数据表!AN199="×",全车数据表!AN199,4*全车数据表!AN199)</f>
        <v>16</v>
      </c>
      <c r="P91" s="195">
        <f>全车数据表!AP199</f>
        <v>42486000</v>
      </c>
      <c r="Q91" s="314"/>
      <c r="R91" s="315" t="str">
        <f t="shared" si="1"/>
        <v>utomobili Pininfarina Battista</v>
      </c>
      <c r="S91" s="314" t="s">
        <v>583</v>
      </c>
      <c r="T91" s="42"/>
      <c r="U91" s="42"/>
      <c r="V91" s="42"/>
      <c r="W91" s="42"/>
      <c r="X91" s="42"/>
      <c r="Y91" s="42"/>
      <c r="Z91" s="42"/>
      <c r="AA91" s="42"/>
      <c r="AB91" s="42"/>
      <c r="AC91" s="42"/>
      <c r="AD91" s="42"/>
      <c r="AE91" s="42"/>
    </row>
    <row r="92" spans="1:31" ht="21" customHeight="1">
      <c r="A92" s="48">
        <v>89</v>
      </c>
      <c r="B92" s="49" t="s">
        <v>148</v>
      </c>
      <c r="C92" s="50" t="s">
        <v>149</v>
      </c>
      <c r="D92" s="255" t="s">
        <v>42</v>
      </c>
      <c r="E92" s="247" t="s">
        <v>79</v>
      </c>
      <c r="F92" s="51">
        <v>4616</v>
      </c>
      <c r="G92" s="209">
        <v>457.1</v>
      </c>
      <c r="H92" s="216">
        <v>80.88</v>
      </c>
      <c r="I92" s="216">
        <v>48.75</v>
      </c>
      <c r="J92" s="216">
        <v>52.48</v>
      </c>
      <c r="K92" s="216">
        <v>4.6159999999999997</v>
      </c>
      <c r="L92" s="226">
        <f>全车数据表!N203</f>
        <v>200</v>
      </c>
      <c r="M92" s="260">
        <f>全车数据表!AJ203*4</f>
        <v>28</v>
      </c>
      <c r="N92" s="174">
        <f>全车数据表!AL203*4</f>
        <v>20</v>
      </c>
      <c r="O92" s="179">
        <f>IF(全车数据表!AN203="×",全车数据表!AN203,4*全车数据表!AN203)</f>
        <v>16</v>
      </c>
      <c r="P92" s="195">
        <f>全车数据表!AP203</f>
        <v>42486000</v>
      </c>
      <c r="Q92" s="314" t="s">
        <v>571</v>
      </c>
      <c r="R92" s="315" t="str">
        <f t="shared" si="1"/>
        <v>Regera</v>
      </c>
      <c r="S92" s="314" t="s">
        <v>572</v>
      </c>
      <c r="T92" s="42"/>
      <c r="U92" s="42"/>
      <c r="V92" s="42"/>
      <c r="W92" s="42"/>
      <c r="X92" s="42"/>
      <c r="Y92" s="42"/>
      <c r="Z92" s="42"/>
      <c r="AA92" s="42"/>
      <c r="AB92" s="42"/>
      <c r="AC92" s="42"/>
      <c r="AD92" s="42"/>
      <c r="AE92" s="42"/>
    </row>
    <row r="93" spans="1:31" ht="21" customHeight="1">
      <c r="A93" s="44">
        <v>90</v>
      </c>
      <c r="B93" s="55" t="s">
        <v>507</v>
      </c>
      <c r="C93" s="58" t="s">
        <v>506</v>
      </c>
      <c r="D93" s="255" t="s">
        <v>42</v>
      </c>
      <c r="E93" s="247" t="s">
        <v>79</v>
      </c>
      <c r="F93" s="57">
        <v>4685</v>
      </c>
      <c r="G93" s="211">
        <v>368.1</v>
      </c>
      <c r="H93" s="218">
        <v>82.1</v>
      </c>
      <c r="I93" s="218">
        <v>92.35</v>
      </c>
      <c r="J93" s="218">
        <v>81.180000000000007</v>
      </c>
      <c r="K93" s="218">
        <v>9.57</v>
      </c>
      <c r="L93" s="226">
        <f>全车数据表!N206</f>
        <v>300</v>
      </c>
      <c r="M93" s="260">
        <f>全车数据表!AJ206*4</f>
        <v>28</v>
      </c>
      <c r="N93" s="174">
        <f>全车数据表!AL206*4</f>
        <v>20</v>
      </c>
      <c r="O93" s="179">
        <f>IF(全车数据表!AN206="×",全车数据表!AN206,4*全车数据表!AN206)</f>
        <v>16</v>
      </c>
      <c r="P93" s="195">
        <f>全车数据表!AP206</f>
        <v>42486000</v>
      </c>
      <c r="Q93" s="314" t="s">
        <v>566</v>
      </c>
      <c r="R93" s="315" t="str">
        <f t="shared" si="1"/>
        <v>Sian FKP 37</v>
      </c>
      <c r="S93" s="314" t="s">
        <v>581</v>
      </c>
      <c r="T93" s="42"/>
      <c r="U93" s="42"/>
      <c r="V93" s="42"/>
      <c r="W93" s="42"/>
      <c r="X93" s="42"/>
      <c r="Y93" s="42"/>
      <c r="Z93" s="42"/>
      <c r="AA93" s="42"/>
      <c r="AB93" s="42"/>
      <c r="AC93" s="42"/>
      <c r="AD93" s="42"/>
      <c r="AE93" s="42"/>
    </row>
    <row r="94" spans="1:31" ht="21" customHeight="1">
      <c r="A94" s="44">
        <v>91</v>
      </c>
      <c r="B94" s="55" t="s">
        <v>400</v>
      </c>
      <c r="C94" s="56" t="s">
        <v>150</v>
      </c>
      <c r="D94" s="255" t="s">
        <v>42</v>
      </c>
      <c r="E94" s="247" t="s">
        <v>79</v>
      </c>
      <c r="F94" s="57">
        <v>4755</v>
      </c>
      <c r="G94" s="211">
        <v>443.4</v>
      </c>
      <c r="H94" s="218">
        <v>84.4</v>
      </c>
      <c r="I94" s="218">
        <v>45.62</v>
      </c>
      <c r="J94" s="218">
        <v>63.63</v>
      </c>
      <c r="K94" s="218">
        <v>5.4329999999999989</v>
      </c>
      <c r="L94" s="226">
        <f>全车数据表!N210</f>
        <v>200</v>
      </c>
      <c r="M94" s="260">
        <f>全车数据表!AJ210*4</f>
        <v>28</v>
      </c>
      <c r="N94" s="174">
        <f>全车数据表!AL210*4</f>
        <v>20</v>
      </c>
      <c r="O94" s="179">
        <f>IF(全车数据表!AN210="×",全车数据表!AN210,4*全车数据表!AN210)</f>
        <v>16</v>
      </c>
      <c r="P94" s="195">
        <f>全车数据表!AP210</f>
        <v>42486000</v>
      </c>
      <c r="Q94" s="314"/>
      <c r="R94" s="315" t="str">
        <f t="shared" si="1"/>
        <v>ugatti Chiron</v>
      </c>
      <c r="S94" s="314" t="s">
        <v>572</v>
      </c>
      <c r="T94" s="42"/>
      <c r="U94" s="42"/>
      <c r="V94" s="42"/>
      <c r="W94" s="42"/>
      <c r="X94" s="42"/>
      <c r="Y94" s="42"/>
      <c r="Z94" s="42"/>
      <c r="AA94" s="42"/>
      <c r="AB94" s="42"/>
      <c r="AC94" s="42"/>
      <c r="AD94" s="42"/>
      <c r="AE94" s="42"/>
    </row>
    <row r="95" spans="1:31" ht="21" customHeight="1">
      <c r="A95" s="44">
        <v>92</v>
      </c>
      <c r="B95" s="55" t="s">
        <v>405</v>
      </c>
      <c r="C95" s="50" t="s">
        <v>192</v>
      </c>
      <c r="D95" s="255" t="s">
        <v>42</v>
      </c>
      <c r="E95" s="247" t="s">
        <v>79</v>
      </c>
      <c r="F95" s="57">
        <v>4826</v>
      </c>
      <c r="G95" s="211">
        <v>496.6</v>
      </c>
      <c r="H95" s="218">
        <v>80.069999999999993</v>
      </c>
      <c r="I95" s="218">
        <v>48.19</v>
      </c>
      <c r="J95" s="218">
        <v>58.23</v>
      </c>
      <c r="K95" s="218">
        <v>4.8</v>
      </c>
      <c r="L95" s="239">
        <f>全车数据表!N217</f>
        <v>300</v>
      </c>
      <c r="M95" s="261">
        <f>全车数据表!AJ217*4</f>
        <v>28</v>
      </c>
      <c r="N95" s="176">
        <f>全车数据表!AL217*4</f>
        <v>20</v>
      </c>
      <c r="O95" s="182">
        <f>IF(全车数据表!AN217="×",全车数据表!AN217,4*全车数据表!AN217)</f>
        <v>16</v>
      </c>
      <c r="P95" s="196">
        <f>全车数据表!AP217</f>
        <v>42486000</v>
      </c>
      <c r="Q95" s="314" t="s">
        <v>571</v>
      </c>
      <c r="R95" s="315" t="str">
        <f t="shared" si="1"/>
        <v>Jesko🔑</v>
      </c>
      <c r="S95" s="314" t="s">
        <v>575</v>
      </c>
      <c r="T95" s="42"/>
      <c r="U95" s="42"/>
      <c r="V95" s="42"/>
      <c r="W95" s="42"/>
      <c r="X95" s="42"/>
      <c r="Y95" s="42"/>
      <c r="Z95" s="42"/>
      <c r="AA95" s="42"/>
      <c r="AB95" s="42"/>
      <c r="AC95" s="42"/>
      <c r="AD95" s="42"/>
      <c r="AE95" s="42"/>
    </row>
    <row r="96" spans="1:31" ht="21" customHeight="1" thickBot="1">
      <c r="A96" s="44">
        <v>93</v>
      </c>
      <c r="B96" s="55" t="s">
        <v>406</v>
      </c>
      <c r="C96" s="50" t="s">
        <v>401</v>
      </c>
      <c r="D96" s="258" t="s">
        <v>42</v>
      </c>
      <c r="E96" s="253" t="s">
        <v>79</v>
      </c>
      <c r="F96" s="57">
        <v>4897</v>
      </c>
      <c r="G96" s="211">
        <v>421.6</v>
      </c>
      <c r="H96" s="218">
        <v>87.71</v>
      </c>
      <c r="I96" s="218">
        <v>51.33</v>
      </c>
      <c r="J96" s="218">
        <v>56.51</v>
      </c>
      <c r="K96" s="218">
        <v>5</v>
      </c>
      <c r="L96" s="239">
        <f>全车数据表!N220</f>
        <v>300</v>
      </c>
      <c r="M96" s="265">
        <f>全车数据表!AJ220*4</f>
        <v>28</v>
      </c>
      <c r="N96" s="200">
        <f>全车数据表!AL220*4</f>
        <v>20</v>
      </c>
      <c r="O96" s="201">
        <f>IF(全车数据表!AN220="×",全车数据表!AN220,4*全车数据表!AN220)</f>
        <v>16</v>
      </c>
      <c r="P96" s="202">
        <f>全车数据表!AP220</f>
        <v>42486000</v>
      </c>
      <c r="Q96" s="314"/>
      <c r="R96" s="315" t="str">
        <f t="shared" si="1"/>
        <v>Rimac C Two🔑</v>
      </c>
      <c r="S96" s="314" t="s">
        <v>573</v>
      </c>
      <c r="T96" s="42"/>
      <c r="U96" s="42"/>
      <c r="V96" s="42"/>
      <c r="W96" s="42"/>
      <c r="X96" s="42"/>
      <c r="Y96" s="42"/>
      <c r="Z96" s="42"/>
      <c r="AA96" s="42"/>
      <c r="AB96" s="42"/>
      <c r="AC96" s="42"/>
      <c r="AD96" s="42"/>
      <c r="AE96" s="42"/>
    </row>
    <row r="97" spans="1:31" ht="30" customHeight="1" thickTop="1" thickBot="1">
      <c r="A97" s="436" t="s">
        <v>170</v>
      </c>
      <c r="B97" s="437"/>
      <c r="C97" s="437"/>
      <c r="D97" s="439" t="str">
        <f>"金币："&amp;SUMIF(P:P,"&lt;&gt;0",P:P)</f>
        <v>金币：1151423120</v>
      </c>
      <c r="E97" s="439"/>
      <c r="F97" s="438" t="str">
        <f>"蓝色零件：4 × "&amp;SUMIF(M:M,"&lt;&gt;0",M:M)/4</f>
        <v>蓝色零件：4 × 602</v>
      </c>
      <c r="G97" s="438"/>
      <c r="H97" s="434" t="str">
        <f>"紫色零件：D（4 × "&amp;SUMIF(D:D,"D",N:N)/4&amp;"）；C（4 × "&amp;SUMIF(D:D,"C",N:N)/4&amp;"）；B（4 × "&amp;SUMIF(D:D,"B",N:N)/4&amp;"）；A（4 × "&amp;SUMIF(D:D,"A",N:N)/4&amp;"）；S（4 × "&amp;SUMIF(D:D,"S",N:N)/4&amp;"）"</f>
        <v>紫色零件：D（4 × 26）；C（4 × 43）；B（4 × 95）；A（4 × 100）；S（4 × 85）</v>
      </c>
      <c r="I97" s="434"/>
      <c r="J97" s="434"/>
      <c r="K97" s="434"/>
      <c r="L97" s="434"/>
      <c r="M97" s="434"/>
      <c r="N97" s="434"/>
      <c r="O97" s="434"/>
      <c r="P97" s="435"/>
      <c r="Q97" s="42"/>
      <c r="R97" s="42"/>
      <c r="S97" s="42"/>
      <c r="T97" s="42"/>
      <c r="U97" s="42"/>
      <c r="V97" s="42"/>
      <c r="W97" s="42"/>
      <c r="X97" s="42"/>
      <c r="Y97" s="42"/>
      <c r="Z97" s="42"/>
      <c r="AA97" s="42"/>
      <c r="AB97" s="42"/>
      <c r="AC97" s="42"/>
      <c r="AD97" s="42"/>
      <c r="AE97" s="42"/>
    </row>
    <row r="98" spans="1:31" ht="16.2" thickTop="1">
      <c r="A98" s="42"/>
      <c r="B98" s="42"/>
      <c r="C98" s="42"/>
      <c r="D98" s="42"/>
      <c r="E98" s="42"/>
      <c r="F98" s="42"/>
      <c r="G98" s="77"/>
      <c r="H98" s="78"/>
      <c r="I98" s="78"/>
      <c r="J98" s="78"/>
      <c r="K98" s="78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  <c r="AA98" s="42"/>
      <c r="AB98" s="42"/>
      <c r="AC98" s="42"/>
      <c r="AD98" s="42"/>
      <c r="AE98" s="42"/>
    </row>
    <row r="99" spans="1:31">
      <c r="A99" s="42"/>
      <c r="B99" s="42"/>
      <c r="C99" s="42"/>
      <c r="D99" s="42"/>
      <c r="E99" s="42"/>
      <c r="F99" s="42"/>
      <c r="G99" s="77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  <c r="AA99" s="42"/>
      <c r="AB99" s="42"/>
      <c r="AC99" s="42"/>
      <c r="AD99" s="42"/>
      <c r="AE99" s="42"/>
    </row>
    <row r="100" spans="1:31">
      <c r="A100" s="42"/>
      <c r="B100" s="42"/>
      <c r="C100" s="42"/>
      <c r="D100" s="42"/>
      <c r="E100" s="42"/>
      <c r="F100" s="42"/>
      <c r="G100" s="77"/>
      <c r="H100" s="79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  <c r="AA100" s="42"/>
      <c r="AB100" s="42"/>
      <c r="AC100" s="42"/>
      <c r="AD100" s="42"/>
      <c r="AE100" s="42"/>
    </row>
    <row r="101" spans="1:31">
      <c r="A101" s="42"/>
      <c r="B101" s="42"/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  <c r="AA101" s="42"/>
      <c r="AB101" s="42"/>
      <c r="AC101" s="42"/>
      <c r="AD101" s="42"/>
      <c r="AE101" s="42"/>
    </row>
    <row r="102" spans="1:31">
      <c r="A102" s="42"/>
      <c r="B102" s="42"/>
      <c r="C102" s="42"/>
      <c r="D102" s="42"/>
      <c r="E102" s="42"/>
      <c r="F102" s="42"/>
      <c r="G102" s="42"/>
      <c r="H102" s="42"/>
      <c r="I102" s="42"/>
      <c r="J102" s="42"/>
      <c r="K102" s="42" t="s">
        <v>179</v>
      </c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  <c r="AA102" s="42"/>
      <c r="AB102" s="42"/>
      <c r="AC102" s="42"/>
      <c r="AD102" s="42"/>
      <c r="AE102" s="42"/>
    </row>
    <row r="103" spans="1:31">
      <c r="A103" s="42"/>
      <c r="B103" s="42"/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  <c r="AA103" s="42"/>
      <c r="AB103" s="42"/>
      <c r="AC103" s="42"/>
      <c r="AD103" s="42"/>
      <c r="AE103" s="42"/>
    </row>
    <row r="104" spans="1:31">
      <c r="A104" s="42"/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  <c r="AA104" s="42"/>
      <c r="AB104" s="42"/>
      <c r="AC104" s="42"/>
      <c r="AD104" s="42"/>
      <c r="AE104" s="42"/>
    </row>
    <row r="105" spans="1:31">
      <c r="A105" s="42"/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  <c r="AA105" s="42"/>
      <c r="AB105" s="42"/>
      <c r="AC105" s="42"/>
      <c r="AD105" s="42"/>
      <c r="AE105" s="42"/>
    </row>
    <row r="106" spans="1:31">
      <c r="A106" s="42"/>
      <c r="B106" s="42"/>
      <c r="C106" s="42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  <c r="AA106" s="42"/>
      <c r="AB106" s="42"/>
      <c r="AC106" s="42"/>
      <c r="AD106" s="42"/>
      <c r="AE106" s="42"/>
    </row>
    <row r="107" spans="1:31">
      <c r="A107" s="42"/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  <c r="AA107" s="42"/>
      <c r="AB107" s="42"/>
      <c r="AC107" s="42"/>
      <c r="AD107" s="42"/>
      <c r="AE107" s="42"/>
    </row>
    <row r="108" spans="1:31">
      <c r="A108" s="42"/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  <c r="AA108" s="42"/>
      <c r="AB108" s="42"/>
      <c r="AC108" s="42"/>
      <c r="AD108" s="42"/>
      <c r="AE108" s="42"/>
    </row>
    <row r="109" spans="1:31">
      <c r="A109" s="42"/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  <c r="AA109" s="42"/>
      <c r="AB109" s="42"/>
      <c r="AC109" s="42"/>
      <c r="AD109" s="42"/>
      <c r="AE109" s="42"/>
    </row>
    <row r="110" spans="1:31">
      <c r="A110" s="42"/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  <c r="AA110" s="42"/>
      <c r="AB110" s="42"/>
      <c r="AC110" s="42"/>
      <c r="AD110" s="42"/>
      <c r="AE110" s="42"/>
    </row>
    <row r="111" spans="1:31">
      <c r="A111" s="42"/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  <c r="AA111" s="42"/>
      <c r="AB111" s="42"/>
      <c r="AC111" s="42"/>
      <c r="AD111" s="42"/>
      <c r="AE111" s="42"/>
    </row>
    <row r="112" spans="1:31">
      <c r="A112" s="42"/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  <c r="AA112" s="42"/>
      <c r="AB112" s="42"/>
      <c r="AC112" s="42"/>
      <c r="AD112" s="42"/>
      <c r="AE112" s="42"/>
    </row>
    <row r="113" spans="1:31">
      <c r="A113" s="42"/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  <c r="AA113" s="42"/>
      <c r="AB113" s="42"/>
      <c r="AC113" s="42"/>
      <c r="AD113" s="42"/>
      <c r="AE113" s="42"/>
    </row>
    <row r="114" spans="1:31">
      <c r="A114" s="42"/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  <c r="AA114" s="42"/>
      <c r="AB114" s="42"/>
      <c r="AC114" s="42"/>
      <c r="AD114" s="42"/>
      <c r="AE114" s="42"/>
    </row>
    <row r="115" spans="1:31">
      <c r="A115" s="42"/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  <c r="AA115" s="42"/>
      <c r="AB115" s="42"/>
      <c r="AC115" s="42"/>
      <c r="AD115" s="42"/>
      <c r="AE115" s="42"/>
    </row>
    <row r="116" spans="1:31">
      <c r="A116" s="42"/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  <c r="AA116" s="42"/>
      <c r="AB116" s="42"/>
      <c r="AC116" s="42"/>
      <c r="AD116" s="42"/>
      <c r="AE116" s="42"/>
    </row>
    <row r="117" spans="1:31">
      <c r="A117" s="42"/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  <c r="AA117" s="42"/>
      <c r="AB117" s="42"/>
      <c r="AC117" s="42"/>
      <c r="AD117" s="42"/>
      <c r="AE117" s="42"/>
    </row>
    <row r="118" spans="1:31">
      <c r="A118" s="42"/>
      <c r="B118" s="42"/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  <c r="AA118" s="42"/>
      <c r="AB118" s="42"/>
      <c r="AC118" s="42"/>
      <c r="AD118" s="42"/>
      <c r="AE118" s="42"/>
    </row>
    <row r="119" spans="1:31">
      <c r="A119" s="42"/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  <c r="AA119" s="42"/>
      <c r="AB119" s="42"/>
      <c r="AC119" s="42"/>
      <c r="AD119" s="42"/>
      <c r="AE119" s="42"/>
    </row>
    <row r="120" spans="1:31">
      <c r="A120" s="42"/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  <c r="AA120" s="42"/>
      <c r="AB120" s="42"/>
      <c r="AC120" s="42"/>
      <c r="AD120" s="42"/>
      <c r="AE120" s="42"/>
    </row>
    <row r="121" spans="1:31">
      <c r="A121" s="42"/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  <c r="AA121" s="42"/>
      <c r="AB121" s="42"/>
      <c r="AC121" s="42"/>
      <c r="AD121" s="42"/>
      <c r="AE121" s="42"/>
    </row>
    <row r="122" spans="1:31">
      <c r="A122" s="42"/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  <c r="AA122" s="42"/>
      <c r="AB122" s="42"/>
      <c r="AC122" s="42"/>
      <c r="AD122" s="42"/>
      <c r="AE122" s="42"/>
    </row>
    <row r="123" spans="1:31">
      <c r="A123" s="42"/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  <c r="AA123" s="42"/>
      <c r="AB123" s="42"/>
      <c r="AC123" s="42"/>
      <c r="AD123" s="42"/>
      <c r="AE123" s="42"/>
    </row>
    <row r="124" spans="1:31">
      <c r="A124" s="42"/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  <c r="AA124" s="42"/>
      <c r="AB124" s="42"/>
      <c r="AC124" s="42"/>
      <c r="AD124" s="42"/>
      <c r="AE124" s="42"/>
    </row>
    <row r="125" spans="1:31">
      <c r="A125" s="42"/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  <c r="AA125" s="42"/>
      <c r="AB125" s="42"/>
      <c r="AC125" s="42"/>
      <c r="AD125" s="42"/>
      <c r="AE125" s="42"/>
    </row>
    <row r="126" spans="1:31">
      <c r="A126" s="42"/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  <c r="AA126" s="42"/>
      <c r="AB126" s="42"/>
      <c r="AC126" s="42"/>
      <c r="AD126" s="42"/>
      <c r="AE126" s="42"/>
    </row>
    <row r="127" spans="1:31">
      <c r="A127" s="42"/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  <c r="AA127" s="42"/>
      <c r="AB127" s="42"/>
      <c r="AC127" s="42"/>
      <c r="AD127" s="42"/>
      <c r="AE127" s="42"/>
    </row>
    <row r="128" spans="1:31">
      <c r="A128" s="42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  <c r="AA128" s="42"/>
      <c r="AB128" s="42"/>
      <c r="AC128" s="42"/>
      <c r="AD128" s="42"/>
      <c r="AE128" s="42"/>
    </row>
    <row r="129" spans="1:31">
      <c r="A129" s="42"/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  <c r="AA129" s="42"/>
      <c r="AB129" s="42"/>
      <c r="AC129" s="42"/>
      <c r="AD129" s="42"/>
      <c r="AE129" s="42"/>
    </row>
    <row r="130" spans="1:31">
      <c r="A130" s="42"/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  <c r="AA130" s="42"/>
      <c r="AB130" s="42"/>
      <c r="AC130" s="42"/>
      <c r="AD130" s="42"/>
      <c r="AE130" s="42"/>
    </row>
    <row r="131" spans="1:31">
      <c r="A131" s="42"/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  <c r="AA131" s="42"/>
      <c r="AB131" s="42"/>
      <c r="AC131" s="42"/>
      <c r="AD131" s="42"/>
      <c r="AE131" s="42"/>
    </row>
    <row r="132" spans="1:31">
      <c r="A132" s="42"/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  <c r="AA132" s="42"/>
      <c r="AB132" s="42"/>
      <c r="AC132" s="42"/>
      <c r="AD132" s="42"/>
      <c r="AE132" s="42"/>
    </row>
    <row r="133" spans="1:31">
      <c r="A133" s="42"/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  <c r="AA133" s="42"/>
      <c r="AB133" s="42"/>
      <c r="AC133" s="42"/>
      <c r="AD133" s="42"/>
      <c r="AE133" s="42"/>
    </row>
    <row r="134" spans="1:31">
      <c r="A134" s="42"/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  <c r="AA134" s="42"/>
      <c r="AB134" s="42"/>
      <c r="AC134" s="42"/>
      <c r="AD134" s="42"/>
      <c r="AE134" s="42"/>
    </row>
    <row r="135" spans="1:31">
      <c r="A135" s="42"/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  <c r="AA135" s="42"/>
      <c r="AB135" s="42"/>
      <c r="AC135" s="42"/>
      <c r="AD135" s="42"/>
      <c r="AE135" s="42"/>
    </row>
    <row r="136" spans="1:31">
      <c r="A136" s="42"/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  <c r="AA136" s="42"/>
      <c r="AB136" s="42"/>
      <c r="AC136" s="42"/>
      <c r="AD136" s="42"/>
      <c r="AE136" s="42"/>
    </row>
    <row r="137" spans="1:31">
      <c r="A137" s="42"/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  <c r="AA137" s="42"/>
      <c r="AB137" s="42"/>
      <c r="AC137" s="42"/>
      <c r="AD137" s="42"/>
      <c r="AE137" s="42"/>
    </row>
    <row r="138" spans="1:31">
      <c r="A138" s="42"/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  <c r="AA138" s="42"/>
      <c r="AB138" s="42"/>
      <c r="AC138" s="42"/>
      <c r="AD138" s="42"/>
      <c r="AE138" s="42"/>
    </row>
    <row r="139" spans="1:31">
      <c r="A139" s="42"/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2"/>
      <c r="AA139" s="42"/>
      <c r="AB139" s="42"/>
      <c r="AC139" s="42"/>
      <c r="AD139" s="42"/>
      <c r="AE139" s="42"/>
    </row>
    <row r="140" spans="1:31">
      <c r="A140" s="42"/>
      <c r="B140" s="42"/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2"/>
      <c r="AA140" s="42"/>
      <c r="AB140" s="42"/>
      <c r="AC140" s="42"/>
      <c r="AD140" s="42"/>
      <c r="AE140" s="42"/>
    </row>
    <row r="141" spans="1:31">
      <c r="A141" s="42"/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  <c r="AA141" s="42"/>
      <c r="AB141" s="42"/>
      <c r="AC141" s="42"/>
      <c r="AD141" s="42"/>
      <c r="AE141" s="42"/>
    </row>
    <row r="142" spans="1:31">
      <c r="A142" s="42"/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  <c r="AA142" s="42"/>
      <c r="AB142" s="42"/>
      <c r="AC142" s="42"/>
      <c r="AD142" s="42"/>
      <c r="AE142" s="42"/>
    </row>
    <row r="143" spans="1:31">
      <c r="A143" s="42"/>
      <c r="B143" s="42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  <c r="Z143" s="42"/>
      <c r="AA143" s="42"/>
      <c r="AB143" s="42"/>
      <c r="AC143" s="42"/>
      <c r="AD143" s="42"/>
      <c r="AE143" s="42"/>
    </row>
    <row r="144" spans="1:31">
      <c r="A144" s="42"/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2"/>
      <c r="AA144" s="42"/>
      <c r="AB144" s="42"/>
      <c r="AC144" s="42"/>
      <c r="AD144" s="42"/>
      <c r="AE144" s="42"/>
    </row>
    <row r="145" spans="26:31">
      <c r="Z145" s="42"/>
      <c r="AA145" s="42"/>
      <c r="AB145" s="42"/>
      <c r="AC145" s="42"/>
      <c r="AD145" s="42"/>
      <c r="AE145" s="42"/>
    </row>
    <row r="146" spans="26:31">
      <c r="Z146" s="42"/>
      <c r="AA146" s="42"/>
      <c r="AB146" s="42"/>
      <c r="AC146" s="42"/>
      <c r="AD146" s="42"/>
      <c r="AE146" s="42"/>
    </row>
    <row r="147" spans="26:31">
      <c r="Z147" s="42"/>
      <c r="AA147" s="42"/>
      <c r="AB147" s="42"/>
      <c r="AC147" s="42"/>
      <c r="AD147" s="42"/>
      <c r="AE147" s="42"/>
    </row>
    <row r="148" spans="26:31">
      <c r="Z148" s="42"/>
      <c r="AA148" s="42"/>
      <c r="AB148" s="42"/>
      <c r="AC148" s="42"/>
      <c r="AD148" s="42"/>
      <c r="AE148" s="42"/>
    </row>
    <row r="149" spans="26:31">
      <c r="Z149" s="42"/>
      <c r="AA149" s="42"/>
      <c r="AB149" s="42"/>
      <c r="AC149" s="42"/>
      <c r="AD149" s="42"/>
      <c r="AE149" s="42"/>
    </row>
    <row r="150" spans="26:31">
      <c r="Z150" s="42"/>
      <c r="AA150" s="42"/>
      <c r="AB150" s="42"/>
      <c r="AC150" s="42"/>
      <c r="AD150" s="42"/>
      <c r="AE150" s="42"/>
    </row>
    <row r="151" spans="26:31">
      <c r="Z151" s="42"/>
      <c r="AA151" s="42"/>
      <c r="AB151" s="42"/>
      <c r="AC151" s="42"/>
      <c r="AD151" s="42"/>
      <c r="AE151" s="42"/>
    </row>
    <row r="152" spans="26:31">
      <c r="Z152" s="42"/>
      <c r="AA152" s="42"/>
      <c r="AB152" s="42"/>
      <c r="AC152" s="42"/>
      <c r="AD152" s="42"/>
      <c r="AE152" s="42"/>
    </row>
    <row r="153" spans="26:31">
      <c r="Z153" s="42"/>
      <c r="AA153" s="42"/>
      <c r="AB153" s="42"/>
      <c r="AC153" s="42"/>
      <c r="AD153" s="42"/>
      <c r="AE153" s="42"/>
    </row>
    <row r="154" spans="26:31">
      <c r="Z154" s="42"/>
      <c r="AA154" s="42"/>
      <c r="AB154" s="42"/>
      <c r="AC154" s="42"/>
      <c r="AD154" s="42"/>
      <c r="AE154" s="42"/>
    </row>
    <row r="155" spans="26:31">
      <c r="Z155" s="42"/>
      <c r="AA155" s="42"/>
      <c r="AB155" s="42"/>
      <c r="AC155" s="42"/>
      <c r="AD155" s="42"/>
      <c r="AE155" s="42"/>
    </row>
    <row r="156" spans="26:31">
      <c r="Z156" s="42"/>
      <c r="AA156" s="42"/>
      <c r="AB156" s="42"/>
      <c r="AC156" s="42"/>
      <c r="AD156" s="42"/>
      <c r="AE156" s="42"/>
    </row>
    <row r="157" spans="26:31">
      <c r="Z157" s="42"/>
      <c r="AA157" s="42"/>
      <c r="AB157" s="42"/>
      <c r="AC157" s="42"/>
      <c r="AD157" s="42"/>
      <c r="AE157" s="42"/>
    </row>
    <row r="158" spans="26:31">
      <c r="Z158" s="42"/>
      <c r="AA158" s="42"/>
      <c r="AB158" s="42"/>
      <c r="AC158" s="42"/>
      <c r="AD158" s="42"/>
      <c r="AE158" s="42"/>
    </row>
    <row r="159" spans="26:31">
      <c r="Z159" s="42"/>
      <c r="AA159" s="42"/>
      <c r="AB159" s="42"/>
      <c r="AC159" s="42"/>
      <c r="AD159" s="42"/>
      <c r="AE159" s="42"/>
    </row>
    <row r="160" spans="26:31">
      <c r="Z160" s="42"/>
      <c r="AA160" s="42"/>
      <c r="AB160" s="42"/>
      <c r="AC160" s="42"/>
      <c r="AD160" s="42"/>
      <c r="AE160" s="42"/>
    </row>
    <row r="161" spans="26:31">
      <c r="Z161" s="42"/>
      <c r="AA161" s="42"/>
      <c r="AB161" s="42"/>
      <c r="AC161" s="42"/>
      <c r="AD161" s="42"/>
      <c r="AE161" s="42"/>
    </row>
    <row r="162" spans="26:31">
      <c r="Z162" s="42"/>
      <c r="AA162" s="42"/>
      <c r="AB162" s="42"/>
      <c r="AC162" s="42"/>
      <c r="AD162" s="42"/>
      <c r="AE162" s="42"/>
    </row>
    <row r="163" spans="26:31">
      <c r="Z163" s="42"/>
      <c r="AA163" s="42"/>
      <c r="AB163" s="42"/>
      <c r="AC163" s="42"/>
      <c r="AD163" s="42"/>
      <c r="AE163" s="42"/>
    </row>
    <row r="164" spans="26:31">
      <c r="Z164" s="42"/>
      <c r="AA164" s="42"/>
      <c r="AB164" s="42"/>
      <c r="AC164" s="42"/>
      <c r="AD164" s="42"/>
      <c r="AE164" s="42"/>
    </row>
    <row r="165" spans="26:31">
      <c r="Z165" s="42"/>
      <c r="AA165" s="42"/>
      <c r="AB165" s="42"/>
      <c r="AC165" s="42"/>
      <c r="AD165" s="42"/>
      <c r="AE165" s="42"/>
    </row>
    <row r="166" spans="26:31">
      <c r="Z166" s="42"/>
      <c r="AA166" s="42"/>
      <c r="AB166" s="42"/>
      <c r="AC166" s="42"/>
      <c r="AD166" s="42"/>
      <c r="AE166" s="42"/>
    </row>
    <row r="167" spans="26:31">
      <c r="Z167" s="42"/>
      <c r="AA167" s="42"/>
      <c r="AB167" s="42"/>
      <c r="AC167" s="42"/>
      <c r="AD167" s="42"/>
      <c r="AE167" s="42"/>
    </row>
    <row r="168" spans="26:31">
      <c r="Z168" s="42"/>
      <c r="AA168" s="42"/>
      <c r="AB168" s="42"/>
      <c r="AC168" s="42"/>
      <c r="AD168" s="42"/>
      <c r="AE168" s="42"/>
    </row>
    <row r="169" spans="26:31">
      <c r="Z169" s="42"/>
      <c r="AA169" s="42"/>
      <c r="AB169" s="42"/>
      <c r="AC169" s="42"/>
      <c r="AD169" s="42"/>
      <c r="AE169" s="42"/>
    </row>
    <row r="170" spans="26:31">
      <c r="Z170" s="42"/>
      <c r="AA170" s="42"/>
      <c r="AB170" s="42"/>
      <c r="AC170" s="42"/>
      <c r="AD170" s="42"/>
      <c r="AE170" s="42"/>
    </row>
    <row r="171" spans="26:31">
      <c r="Z171" s="42"/>
      <c r="AA171" s="42"/>
      <c r="AB171" s="42"/>
      <c r="AC171" s="42"/>
      <c r="AD171" s="42"/>
      <c r="AE171" s="42"/>
    </row>
    <row r="172" spans="26:31">
      <c r="Z172" s="42"/>
      <c r="AA172" s="42"/>
      <c r="AB172" s="42"/>
      <c r="AC172" s="42"/>
      <c r="AD172" s="42"/>
      <c r="AE172" s="42"/>
    </row>
    <row r="173" spans="26:31">
      <c r="Z173" s="42"/>
      <c r="AA173" s="42"/>
      <c r="AB173" s="42"/>
      <c r="AC173" s="42"/>
      <c r="AD173" s="42"/>
      <c r="AE173" s="42"/>
    </row>
    <row r="174" spans="26:31">
      <c r="Z174" s="42"/>
      <c r="AA174" s="42"/>
      <c r="AB174" s="42"/>
      <c r="AC174" s="42"/>
      <c r="AD174" s="42"/>
      <c r="AE174" s="42"/>
    </row>
    <row r="175" spans="26:31">
      <c r="Z175" s="42"/>
      <c r="AA175" s="42"/>
      <c r="AB175" s="42"/>
      <c r="AC175" s="42"/>
      <c r="AD175" s="42"/>
      <c r="AE175" s="42"/>
    </row>
    <row r="176" spans="26:31">
      <c r="Z176" s="42"/>
      <c r="AA176" s="42"/>
      <c r="AB176" s="42"/>
      <c r="AC176" s="42"/>
      <c r="AD176" s="42"/>
      <c r="AE176" s="42"/>
    </row>
    <row r="177" spans="26:31">
      <c r="Z177" s="42"/>
      <c r="AA177" s="42"/>
      <c r="AB177" s="42"/>
      <c r="AC177" s="42"/>
      <c r="AD177" s="42"/>
      <c r="AE177" s="42"/>
    </row>
    <row r="178" spans="26:31">
      <c r="Z178" s="42"/>
      <c r="AA178" s="42"/>
      <c r="AB178" s="42"/>
      <c r="AC178" s="42"/>
      <c r="AD178" s="42"/>
      <c r="AE178" s="42"/>
    </row>
    <row r="179" spans="26:31">
      <c r="Z179" s="42"/>
      <c r="AA179" s="42"/>
      <c r="AB179" s="42"/>
      <c r="AC179" s="42"/>
      <c r="AD179" s="42"/>
      <c r="AE179" s="42"/>
    </row>
    <row r="180" spans="26:31">
      <c r="Z180" s="42"/>
      <c r="AA180" s="42"/>
      <c r="AB180" s="42"/>
      <c r="AC180" s="42"/>
      <c r="AD180" s="42"/>
      <c r="AE180" s="42"/>
    </row>
    <row r="181" spans="26:31">
      <c r="Z181" s="42"/>
      <c r="AA181" s="42"/>
      <c r="AB181" s="42"/>
      <c r="AC181" s="42"/>
      <c r="AD181" s="42"/>
      <c r="AE181" s="42"/>
    </row>
    <row r="182" spans="26:31">
      <c r="Z182" s="42"/>
      <c r="AA182" s="42"/>
      <c r="AB182" s="42"/>
      <c r="AC182" s="42"/>
      <c r="AD182" s="42"/>
      <c r="AE182" s="42"/>
    </row>
    <row r="183" spans="26:31">
      <c r="Z183" s="42"/>
      <c r="AA183" s="42"/>
      <c r="AB183" s="42"/>
      <c r="AC183" s="42"/>
      <c r="AD183" s="42"/>
      <c r="AE183" s="42"/>
    </row>
    <row r="184" spans="26:31">
      <c r="Z184" s="42"/>
      <c r="AA184" s="42"/>
      <c r="AB184" s="42"/>
      <c r="AC184" s="42"/>
      <c r="AD184" s="42"/>
      <c r="AE184" s="42"/>
    </row>
    <row r="185" spans="26:31">
      <c r="Z185" s="42"/>
      <c r="AA185" s="42"/>
      <c r="AB185" s="42"/>
      <c r="AC185" s="42"/>
      <c r="AD185" s="42"/>
      <c r="AE185" s="42"/>
    </row>
    <row r="186" spans="26:31">
      <c r="Z186" s="42"/>
      <c r="AA186" s="42"/>
      <c r="AB186" s="42"/>
      <c r="AC186" s="42"/>
      <c r="AD186" s="42"/>
      <c r="AE186" s="42"/>
    </row>
    <row r="187" spans="26:31">
      <c r="Z187" s="42"/>
      <c r="AA187" s="42"/>
      <c r="AB187" s="42"/>
      <c r="AC187" s="42"/>
      <c r="AD187" s="42"/>
      <c r="AE187" s="42"/>
    </row>
    <row r="188" spans="26:31">
      <c r="Z188" s="42"/>
      <c r="AA188" s="42"/>
      <c r="AB188" s="42"/>
      <c r="AC188" s="42"/>
      <c r="AD188" s="42"/>
      <c r="AE188" s="42"/>
    </row>
    <row r="189" spans="26:31">
      <c r="Z189" s="42"/>
      <c r="AA189" s="42"/>
      <c r="AB189" s="42"/>
      <c r="AC189" s="42"/>
      <c r="AD189" s="42"/>
      <c r="AE189" s="42"/>
    </row>
    <row r="190" spans="26:31">
      <c r="Z190" s="42"/>
      <c r="AA190" s="42"/>
      <c r="AB190" s="42"/>
      <c r="AC190" s="42"/>
      <c r="AD190" s="42"/>
      <c r="AE190" s="42"/>
    </row>
    <row r="191" spans="26:31">
      <c r="Z191" s="42"/>
      <c r="AA191" s="42"/>
      <c r="AB191" s="42"/>
      <c r="AC191" s="42"/>
      <c r="AD191" s="42"/>
      <c r="AE191" s="42"/>
    </row>
    <row r="192" spans="26:31">
      <c r="Z192" s="42"/>
      <c r="AA192" s="42"/>
      <c r="AB192" s="42"/>
      <c r="AC192" s="42"/>
      <c r="AD192" s="42"/>
      <c r="AE192" s="42"/>
    </row>
    <row r="193" spans="26:31">
      <c r="Z193" s="42"/>
      <c r="AA193" s="42"/>
      <c r="AB193" s="42"/>
      <c r="AC193" s="42"/>
      <c r="AD193" s="42"/>
      <c r="AE193" s="42"/>
    </row>
    <row r="194" spans="26:31">
      <c r="Z194" s="42"/>
      <c r="AA194" s="42"/>
      <c r="AB194" s="42"/>
      <c r="AC194" s="42"/>
      <c r="AD194" s="42"/>
      <c r="AE194" s="42"/>
    </row>
    <row r="195" spans="26:31">
      <c r="Z195" s="42"/>
      <c r="AA195" s="42"/>
      <c r="AB195" s="42"/>
      <c r="AC195" s="42"/>
      <c r="AD195" s="42"/>
      <c r="AE195" s="42"/>
    </row>
    <row r="196" spans="26:31">
      <c r="Z196" s="42"/>
      <c r="AA196" s="42"/>
      <c r="AB196" s="42"/>
      <c r="AC196" s="42"/>
      <c r="AD196" s="42"/>
      <c r="AE196" s="42"/>
    </row>
    <row r="197" spans="26:31">
      <c r="Z197" s="42"/>
      <c r="AA197" s="42"/>
      <c r="AB197" s="42"/>
      <c r="AC197" s="42"/>
      <c r="AD197" s="42"/>
      <c r="AE197" s="42"/>
    </row>
    <row r="198" spans="26:31">
      <c r="Z198" s="42"/>
      <c r="AA198" s="42"/>
      <c r="AB198" s="42"/>
      <c r="AC198" s="42"/>
      <c r="AD198" s="42"/>
      <c r="AE198" s="42"/>
    </row>
    <row r="199" spans="26:31">
      <c r="Z199" s="42"/>
      <c r="AA199" s="42"/>
      <c r="AB199" s="42"/>
      <c r="AC199" s="42"/>
      <c r="AD199" s="42"/>
      <c r="AE199" s="42"/>
    </row>
    <row r="200" spans="26:31">
      <c r="Z200" s="42"/>
      <c r="AA200" s="42"/>
      <c r="AB200" s="42"/>
      <c r="AC200" s="42"/>
      <c r="AD200" s="42"/>
      <c r="AE200" s="42"/>
    </row>
    <row r="201" spans="26:31">
      <c r="Z201" s="42"/>
      <c r="AA201" s="42"/>
      <c r="AB201" s="42"/>
      <c r="AC201" s="42"/>
      <c r="AD201" s="42"/>
      <c r="AE201" s="42"/>
    </row>
    <row r="202" spans="26:31">
      <c r="Z202" s="42"/>
      <c r="AA202" s="42"/>
      <c r="AB202" s="42"/>
      <c r="AC202" s="42"/>
      <c r="AD202" s="42"/>
      <c r="AE202" s="42"/>
    </row>
    <row r="203" spans="26:31">
      <c r="Z203" s="42"/>
      <c r="AA203" s="42"/>
      <c r="AB203" s="42"/>
      <c r="AC203" s="42"/>
      <c r="AD203" s="42"/>
      <c r="AE203" s="42"/>
    </row>
    <row r="204" spans="26:31">
      <c r="Z204" s="42"/>
      <c r="AA204" s="42"/>
    </row>
    <row r="205" spans="26:31">
      <c r="Z205" s="42"/>
      <c r="AA205" s="42"/>
    </row>
    <row r="206" spans="26:31">
      <c r="Z206" s="42"/>
      <c r="AA206" s="42"/>
    </row>
    <row r="207" spans="26:31">
      <c r="Z207" s="42"/>
      <c r="AA207" s="42"/>
    </row>
    <row r="208" spans="26:31">
      <c r="Z208" s="42"/>
      <c r="AA208" s="42"/>
    </row>
    <row r="209" spans="26:27">
      <c r="Z209" s="42"/>
      <c r="AA209" s="42"/>
    </row>
  </sheetData>
  <sheetProtection sheet="1" formatCells="0" formatColumns="0" formatRows="0" insertColumns="0" insertRows="0" deleteColumns="0" deleteRows="0"/>
  <mergeCells count="8">
    <mergeCell ref="H97:P97"/>
    <mergeCell ref="A97:C97"/>
    <mergeCell ref="F97:G97"/>
    <mergeCell ref="D97:E97"/>
    <mergeCell ref="L1:P1"/>
    <mergeCell ref="A1:A2"/>
    <mergeCell ref="B1:E1"/>
    <mergeCell ref="F1:J1"/>
  </mergeCells>
  <phoneticPr fontId="2" type="noConversion"/>
  <conditionalFormatting sqref="D3:D96">
    <cfRule type="expression" dxfId="39" priority="8">
      <formula>D3="S"</formula>
    </cfRule>
    <cfRule type="expression" dxfId="38" priority="9">
      <formula>D3="A"</formula>
    </cfRule>
    <cfRule type="expression" dxfId="37" priority="10">
      <formula>D3="B"</formula>
    </cfRule>
    <cfRule type="expression" dxfId="36" priority="11">
      <formula>D3="C"</formula>
    </cfRule>
    <cfRule type="expression" dxfId="35" priority="12">
      <formula>D3="D"</formula>
    </cfRule>
  </conditionalFormatting>
  <conditionalFormatting sqref="E3:E96">
    <cfRule type="expression" dxfId="34" priority="4">
      <formula>(LEN(E3)-LEN(SUBSTITUTE(E3,"★","")))=6</formula>
    </cfRule>
    <cfRule type="expression" dxfId="33" priority="5">
      <formula>(LEN(E3)-LEN(SUBSTITUTE(E3,"★","")))=5</formula>
    </cfRule>
    <cfRule type="expression" dxfId="32" priority="6">
      <formula>(LEN(E3)-LEN(SUBSTITUTE(E3,"★","")))=4</formula>
    </cfRule>
    <cfRule type="expression" dxfId="31" priority="7">
      <formula>(LEN(E3)-LEN(SUBSTITUTE(E3,"★","")))=3</formula>
    </cfRule>
  </conditionalFormatting>
  <conditionalFormatting sqref="G3:G96">
    <cfRule type="dataBar" priority="22">
      <dataBar>
        <cfvo type="num" val="200"/>
        <cfvo type="num" val="500"/>
        <color rgb="FF33CCFF"/>
      </dataBar>
      <extLst>
        <ext xmlns:x14="http://schemas.microsoft.com/office/spreadsheetml/2009/9/main" uri="{B025F937-C7B1-47D3-B67F-A62EFF666E3E}">
          <x14:id>{0AA03A90-F725-4C86-99FE-E8FC1F3BCD34}</x14:id>
        </ext>
      </extLst>
    </cfRule>
  </conditionalFormatting>
  <conditionalFormatting sqref="H3:H96">
    <cfRule type="dataBar" priority="21">
      <dataBar>
        <cfvo type="num" val="50"/>
        <cfvo type="num" val="90"/>
        <color rgb="FFFF66FF"/>
      </dataBar>
      <extLst>
        <ext xmlns:x14="http://schemas.microsoft.com/office/spreadsheetml/2009/9/main" uri="{B025F937-C7B1-47D3-B67F-A62EFF666E3E}">
          <x14:id>{BE72D5FE-A7A2-4E18-9EEB-19931387D35B}</x14:id>
        </ext>
      </extLst>
    </cfRule>
  </conditionalFormatting>
  <conditionalFormatting sqref="I3:I96">
    <cfRule type="dataBar" priority="13">
      <dataBar>
        <cfvo type="num" val="20"/>
        <cfvo type="num" val="100"/>
        <color rgb="FFFFCC00"/>
      </dataBar>
      <extLst>
        <ext xmlns:x14="http://schemas.microsoft.com/office/spreadsheetml/2009/9/main" uri="{B025F937-C7B1-47D3-B67F-A62EFF666E3E}">
          <x14:id>{62CCF971-A399-4786-AFCC-F46A199C486C}</x14:id>
        </ext>
      </extLst>
    </cfRule>
  </conditionalFormatting>
  <conditionalFormatting sqref="J3:J96">
    <cfRule type="dataBar" priority="18">
      <dataBar>
        <cfvo type="num" val="30"/>
        <cfvo type="num" val="100"/>
        <color rgb="FF9999FF"/>
      </dataBar>
      <extLst>
        <ext xmlns:x14="http://schemas.microsoft.com/office/spreadsheetml/2009/9/main" uri="{B025F937-C7B1-47D3-B67F-A62EFF666E3E}">
          <x14:id>{47CC62D4-9C19-49FE-8EEF-0359069963CB}</x14:id>
        </ext>
      </extLst>
    </cfRule>
  </conditionalFormatting>
  <conditionalFormatting sqref="K3:K96">
    <cfRule type="dataBar" priority="16">
      <dataBar>
        <cfvo type="num" val="0"/>
        <cfvo type="num" val="15"/>
        <color rgb="FF33CC33"/>
      </dataBar>
      <extLst>
        <ext xmlns:x14="http://schemas.microsoft.com/office/spreadsheetml/2009/9/main" uri="{B025F937-C7B1-47D3-B67F-A62EFF666E3E}">
          <x14:id>{35F5D3EC-9449-4972-9919-411B3E4C6F06}</x14:id>
        </ext>
      </extLst>
    </cfRule>
  </conditionalFormatting>
  <conditionalFormatting sqref="L3:L96">
    <cfRule type="expression" dxfId="30" priority="1">
      <formula>(LEN($E3)-LEN(SUBSTITUTE($E3,"★","")))=3</formula>
    </cfRule>
    <cfRule type="expression" dxfId="29" priority="2">
      <formula>(LEN($E3)-LEN(SUBSTITUTE($E3,"★","")))=4</formula>
    </cfRule>
    <cfRule type="expression" dxfId="28" priority="3">
      <formula>(LEN($E3)-LEN(SUBSTITUTE($E3,"★","")))&gt;4</formula>
    </cfRule>
  </conditionalFormatting>
  <pageMargins left="0.75" right="0.75" top="1" bottom="1" header="0.5" footer="0.5"/>
  <pageSetup paperSize="9" orientation="portrait" r:id="rId1"/>
  <headerFooter alignWithMargins="0"/>
  <ignoredErrors>
    <ignoredError sqref="C47" numberStoredAsText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AA03A90-F725-4C86-99FE-E8FC1F3BCD34}">
            <x14:dataBar minLength="0" maxLength="100" gradient="0">
              <x14:cfvo type="num">
                <xm:f>200</xm:f>
              </x14:cfvo>
              <x14:cfvo type="num">
                <xm:f>500</xm:f>
              </x14:cfvo>
              <x14:negativeFillColor rgb="FFFF0000"/>
              <x14:axisColor rgb="FF000000"/>
            </x14:dataBar>
          </x14:cfRule>
          <xm:sqref>G3:G96</xm:sqref>
        </x14:conditionalFormatting>
        <x14:conditionalFormatting xmlns:xm="http://schemas.microsoft.com/office/excel/2006/main">
          <x14:cfRule type="dataBar" id="{BE72D5FE-A7A2-4E18-9EEB-19931387D35B}">
            <x14:dataBar minLength="0" maxLength="100" gradient="0">
              <x14:cfvo type="num">
                <xm:f>50</xm:f>
              </x14:cfvo>
              <x14:cfvo type="num">
                <xm:f>90</xm:f>
              </x14:cfvo>
              <x14:negativeFillColor rgb="FFFF0000"/>
              <x14:axisColor rgb="FF000000"/>
            </x14:dataBar>
          </x14:cfRule>
          <xm:sqref>H3:H96</xm:sqref>
        </x14:conditionalFormatting>
        <x14:conditionalFormatting xmlns:xm="http://schemas.microsoft.com/office/excel/2006/main">
          <x14:cfRule type="dataBar" id="{62CCF971-A399-4786-AFCC-F46A199C486C}">
            <x14:dataBar minLength="0" maxLength="100" gradient="0">
              <x14:cfvo type="num">
                <xm:f>20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I3:I96</xm:sqref>
        </x14:conditionalFormatting>
        <x14:conditionalFormatting xmlns:xm="http://schemas.microsoft.com/office/excel/2006/main">
          <x14:cfRule type="dataBar" id="{47CC62D4-9C19-49FE-8EEF-0359069963CB}">
            <x14:dataBar minLength="0" maxLength="100" gradient="0">
              <x14:cfvo type="num">
                <xm:f>30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J3:J96</xm:sqref>
        </x14:conditionalFormatting>
        <x14:conditionalFormatting xmlns:xm="http://schemas.microsoft.com/office/excel/2006/main">
          <x14:cfRule type="dataBar" id="{35F5D3EC-9449-4972-9919-411B3E4C6F06}">
            <x14:dataBar minLength="0" maxLength="100" gradient="0">
              <x14:cfvo type="num">
                <xm:f>0</xm:f>
              </x14:cfvo>
              <x14:cfvo type="num">
                <xm:f>15</xm:f>
              </x14:cfvo>
              <x14:negativeFillColor rgb="FFFF0000"/>
              <x14:axisColor rgb="FF000000"/>
            </x14:dataBar>
          </x14:cfRule>
          <xm:sqref>K3:K96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L344"/>
  <sheetViews>
    <sheetView showGridLines="0" tabSelected="1" zoomScale="90" zoomScaleNormal="90" workbookViewId="0">
      <pane xSplit="2" ySplit="2" topLeftCell="C84" activePane="bottomRight" state="frozen"/>
      <selection pane="topRight" activeCell="C1" sqref="C1"/>
      <selection pane="bottomLeft" activeCell="A3" sqref="A3"/>
      <selection pane="bottomRight" activeCell="R103" sqref="R103"/>
    </sheetView>
  </sheetViews>
  <sheetFormatPr defaultColWidth="8.69921875" defaultRowHeight="15.6"/>
  <cols>
    <col min="1" max="1" width="6.19921875" style="43" customWidth="1"/>
    <col min="2" max="2" width="45.69921875" style="43" customWidth="1"/>
    <col min="3" max="3" width="12.69921875" style="97" customWidth="1"/>
    <col min="4" max="4" width="6.69921875" style="43" customWidth="1"/>
    <col min="5" max="5" width="13.69921875" style="43" customWidth="1"/>
    <col min="6" max="6" width="6.69921875" style="43" hidden="1" customWidth="1"/>
    <col min="7" max="7" width="10.69921875" style="43" hidden="1" customWidth="1"/>
    <col min="8" max="13" width="6.69921875" style="43" customWidth="1"/>
    <col min="14" max="14" width="7.69921875" style="43" customWidth="1"/>
    <col min="15" max="19" width="10.19921875" style="43" customWidth="1"/>
    <col min="20" max="20" width="9.69921875" style="43" customWidth="1"/>
    <col min="21" max="33" width="8.69921875" style="43" customWidth="1"/>
    <col min="34" max="34" width="12.69921875" style="43" customWidth="1"/>
    <col min="35" max="35" width="8.69921875" style="43" customWidth="1"/>
    <col min="36" max="36" width="6.69921875" style="43" customWidth="1"/>
    <col min="37" max="37" width="8.69921875" style="43" customWidth="1"/>
    <col min="38" max="38" width="6.69921875" style="43" customWidth="1"/>
    <col min="39" max="39" width="8.69921875" style="43" customWidth="1"/>
    <col min="40" max="40" width="6.69921875" style="43" customWidth="1"/>
    <col min="41" max="42" width="12.69921875" style="43" customWidth="1"/>
    <col min="43" max="43" width="25.69921875" style="364" customWidth="1"/>
    <col min="44" max="44" width="34.19921875" style="364" customWidth="1"/>
    <col min="45" max="45" width="13.19921875" style="351" customWidth="1"/>
    <col min="46" max="46" width="15.296875" style="351" customWidth="1"/>
    <col min="47" max="47" width="10.69921875" style="364" customWidth="1"/>
    <col min="48" max="48" width="10.5" style="357" customWidth="1"/>
    <col min="49" max="51" width="8.69921875" style="357"/>
    <col min="52" max="72" width="13.19921875" style="357" customWidth="1"/>
    <col min="73" max="73" width="33.69921875" style="357" customWidth="1"/>
    <col min="74" max="75" width="12.19921875" style="364" customWidth="1"/>
    <col min="76" max="76" width="8.69921875" style="364"/>
    <col min="77" max="77" width="8.69921875" style="371"/>
    <col min="78" max="85" width="8.69921875" style="370"/>
    <col min="86" max="86" width="10.69921875" style="370" customWidth="1"/>
    <col min="87" max="89" width="46.69921875" style="43" customWidth="1"/>
    <col min="90" max="90" width="38.69921875" style="43" customWidth="1"/>
    <col min="91" max="16384" width="8.69921875" style="43"/>
  </cols>
  <sheetData>
    <row r="1" spans="1:90" s="374" customFormat="1" ht="25.2" customHeight="1" thickTop="1" thickBot="1">
      <c r="A1" s="332" t="s">
        <v>92</v>
      </c>
      <c r="B1" s="440" t="s">
        <v>93</v>
      </c>
      <c r="C1" s="440"/>
      <c r="D1" s="444"/>
      <c r="E1" s="444"/>
      <c r="F1" s="440" t="s">
        <v>51</v>
      </c>
      <c r="G1" s="440"/>
      <c r="H1" s="440" t="s">
        <v>82</v>
      </c>
      <c r="I1" s="440"/>
      <c r="J1" s="440"/>
      <c r="K1" s="440"/>
      <c r="L1" s="440"/>
      <c r="M1" s="440"/>
      <c r="N1" s="440"/>
      <c r="O1" s="440" t="s">
        <v>57</v>
      </c>
      <c r="P1" s="444"/>
      <c r="Q1" s="444"/>
      <c r="R1" s="444"/>
      <c r="S1" s="444"/>
      <c r="T1" s="203" t="s">
        <v>158</v>
      </c>
      <c r="U1" s="440" t="s">
        <v>80</v>
      </c>
      <c r="V1" s="440"/>
      <c r="W1" s="440"/>
      <c r="X1" s="440"/>
      <c r="Y1" s="440"/>
      <c r="Z1" s="440"/>
      <c r="AA1" s="440"/>
      <c r="AB1" s="440"/>
      <c r="AC1" s="440"/>
      <c r="AD1" s="440"/>
      <c r="AE1" s="440"/>
      <c r="AF1" s="440"/>
      <c r="AG1" s="440"/>
      <c r="AH1" s="440"/>
      <c r="AI1" s="440" t="s">
        <v>81</v>
      </c>
      <c r="AJ1" s="444"/>
      <c r="AK1" s="444"/>
      <c r="AL1" s="444"/>
      <c r="AM1" s="444"/>
      <c r="AN1" s="444"/>
      <c r="AO1" s="444"/>
      <c r="AP1" s="372" t="s">
        <v>156</v>
      </c>
      <c r="AQ1" s="375"/>
      <c r="AR1" s="375"/>
      <c r="AS1" s="376"/>
      <c r="AT1" s="376"/>
      <c r="AU1" s="377" t="s">
        <v>1105</v>
      </c>
      <c r="AV1" s="375" t="s">
        <v>1228</v>
      </c>
      <c r="AW1" s="378" t="s">
        <v>1106</v>
      </c>
      <c r="AX1" s="378" t="s">
        <v>1107</v>
      </c>
      <c r="AY1" s="378" t="s">
        <v>1108</v>
      </c>
      <c r="AZ1" s="379" t="s">
        <v>1109</v>
      </c>
      <c r="BA1" s="448" t="s">
        <v>1229</v>
      </c>
      <c r="BB1" s="448"/>
      <c r="BC1" s="448"/>
      <c r="BD1" s="448"/>
      <c r="BE1" s="448"/>
      <c r="BF1" s="448"/>
      <c r="BG1" s="448"/>
      <c r="BH1" s="448"/>
      <c r="BI1" s="448"/>
      <c r="BJ1" s="448"/>
      <c r="BK1" s="448"/>
      <c r="BL1" s="448"/>
      <c r="BM1" s="448"/>
      <c r="BN1" s="448" t="s">
        <v>1230</v>
      </c>
      <c r="BO1" s="448"/>
      <c r="BP1" s="448"/>
      <c r="BQ1" s="448"/>
      <c r="BR1" s="448"/>
      <c r="BS1" s="448"/>
      <c r="BT1" s="448"/>
      <c r="BU1" s="380"/>
      <c r="BV1" s="375"/>
      <c r="BW1" s="375"/>
      <c r="BX1" s="375"/>
      <c r="BY1" s="381" t="s">
        <v>1231</v>
      </c>
      <c r="BZ1" s="382"/>
      <c r="CA1" s="382"/>
      <c r="CB1" s="382"/>
      <c r="CC1" s="445" t="s">
        <v>1232</v>
      </c>
      <c r="CD1" s="445"/>
      <c r="CE1" s="445"/>
      <c r="CF1" s="445"/>
      <c r="CG1" s="382"/>
      <c r="CH1" s="382"/>
      <c r="CI1" s="373"/>
      <c r="CJ1" s="373"/>
      <c r="CK1" s="373"/>
      <c r="CL1" s="373"/>
    </row>
    <row r="2" spans="1:90" s="374" customFormat="1" ht="25.2" customHeight="1" thickTop="1" thickBot="1">
      <c r="A2" s="333"/>
      <c r="B2" s="204" t="s">
        <v>95</v>
      </c>
      <c r="C2" s="204" t="s">
        <v>58</v>
      </c>
      <c r="D2" s="204" t="s">
        <v>96</v>
      </c>
      <c r="E2" s="204" t="s">
        <v>97</v>
      </c>
      <c r="F2" s="204" t="s">
        <v>49</v>
      </c>
      <c r="G2" s="204" t="s">
        <v>50</v>
      </c>
      <c r="H2" s="204" t="s">
        <v>52</v>
      </c>
      <c r="I2" s="204" t="s">
        <v>53</v>
      </c>
      <c r="J2" s="204" t="s">
        <v>56</v>
      </c>
      <c r="K2" s="204" t="s">
        <v>54</v>
      </c>
      <c r="L2" s="204" t="s">
        <v>55</v>
      </c>
      <c r="M2" s="204" t="s">
        <v>155</v>
      </c>
      <c r="N2" s="204" t="s">
        <v>46</v>
      </c>
      <c r="O2" s="204" t="s">
        <v>98</v>
      </c>
      <c r="P2" s="204" t="s">
        <v>99</v>
      </c>
      <c r="Q2" s="204" t="s">
        <v>100</v>
      </c>
      <c r="R2" s="204" t="s">
        <v>101</v>
      </c>
      <c r="S2" s="204" t="s">
        <v>102</v>
      </c>
      <c r="T2" s="204" t="s">
        <v>86</v>
      </c>
      <c r="U2" s="204">
        <v>1</v>
      </c>
      <c r="V2" s="204">
        <v>2</v>
      </c>
      <c r="W2" s="204">
        <v>3</v>
      </c>
      <c r="X2" s="204">
        <v>4</v>
      </c>
      <c r="Y2" s="204">
        <v>5</v>
      </c>
      <c r="Z2" s="204">
        <v>6</v>
      </c>
      <c r="AA2" s="204">
        <v>7</v>
      </c>
      <c r="AB2" s="204">
        <v>8</v>
      </c>
      <c r="AC2" s="204">
        <v>9</v>
      </c>
      <c r="AD2" s="204">
        <v>10</v>
      </c>
      <c r="AE2" s="204">
        <v>11</v>
      </c>
      <c r="AF2" s="204">
        <v>12</v>
      </c>
      <c r="AG2" s="204">
        <v>13</v>
      </c>
      <c r="AH2" s="204" t="s">
        <v>83</v>
      </c>
      <c r="AI2" s="446" t="s">
        <v>160</v>
      </c>
      <c r="AJ2" s="447"/>
      <c r="AK2" s="446" t="s">
        <v>161</v>
      </c>
      <c r="AL2" s="447"/>
      <c r="AM2" s="446" t="s">
        <v>162</v>
      </c>
      <c r="AN2" s="447"/>
      <c r="AO2" s="204" t="s">
        <v>83</v>
      </c>
      <c r="AP2" s="334"/>
      <c r="AQ2" s="375" t="s">
        <v>1233</v>
      </c>
      <c r="AR2" s="375" t="s">
        <v>1234</v>
      </c>
      <c r="AS2" s="383" t="s">
        <v>954</v>
      </c>
      <c r="AT2" s="376"/>
      <c r="AU2" s="383"/>
      <c r="AV2" s="375" t="s">
        <v>1228</v>
      </c>
      <c r="AW2" s="378" t="s">
        <v>1106</v>
      </c>
      <c r="AX2" s="378" t="s">
        <v>1107</v>
      </c>
      <c r="AY2" s="378" t="s">
        <v>1108</v>
      </c>
      <c r="AZ2" s="379"/>
      <c r="BA2" s="380" t="s">
        <v>1235</v>
      </c>
      <c r="BB2" s="380" t="s">
        <v>1236</v>
      </c>
      <c r="BC2" s="380" t="s">
        <v>1237</v>
      </c>
      <c r="BD2" s="380" t="s">
        <v>1238</v>
      </c>
      <c r="BE2" s="380" t="s">
        <v>1239</v>
      </c>
      <c r="BF2" s="380" t="s">
        <v>1240</v>
      </c>
      <c r="BG2" s="380" t="s">
        <v>1241</v>
      </c>
      <c r="BH2" s="380" t="s">
        <v>1242</v>
      </c>
      <c r="BI2" s="380" t="s">
        <v>1243</v>
      </c>
      <c r="BJ2" s="380" t="s">
        <v>1244</v>
      </c>
      <c r="BK2" s="380" t="s">
        <v>1245</v>
      </c>
      <c r="BL2" s="380" t="s">
        <v>1246</v>
      </c>
      <c r="BM2" s="380" t="s">
        <v>1247</v>
      </c>
      <c r="BN2" s="380" t="s">
        <v>1248</v>
      </c>
      <c r="BO2" s="380" t="s">
        <v>1249</v>
      </c>
      <c r="BP2" s="380" t="s">
        <v>1250</v>
      </c>
      <c r="BQ2" s="380" t="s">
        <v>1251</v>
      </c>
      <c r="BR2" s="380" t="s">
        <v>1252</v>
      </c>
      <c r="BS2" s="380" t="s">
        <v>1253</v>
      </c>
      <c r="BT2" s="380" t="s">
        <v>1254</v>
      </c>
      <c r="BU2" s="380" t="s">
        <v>1255</v>
      </c>
      <c r="BV2" s="375" t="s">
        <v>1256</v>
      </c>
      <c r="BW2" s="375" t="s">
        <v>1257</v>
      </c>
      <c r="BX2" s="375" t="s">
        <v>1258</v>
      </c>
      <c r="BY2" s="381" t="s">
        <v>1259</v>
      </c>
      <c r="BZ2" s="382" t="s">
        <v>1260</v>
      </c>
      <c r="CA2" s="382" t="s">
        <v>1261</v>
      </c>
      <c r="CB2" s="382" t="s">
        <v>1262</v>
      </c>
      <c r="CC2" s="382" t="s">
        <v>1259</v>
      </c>
      <c r="CD2" s="382" t="s">
        <v>1260</v>
      </c>
      <c r="CE2" s="382" t="s">
        <v>1261</v>
      </c>
      <c r="CF2" s="382" t="s">
        <v>1262</v>
      </c>
      <c r="CG2" s="382" t="s">
        <v>1263</v>
      </c>
      <c r="CH2" s="382" t="s">
        <v>1264</v>
      </c>
      <c r="CI2" s="373"/>
      <c r="CJ2" s="373"/>
      <c r="CK2" s="373"/>
      <c r="CL2" s="373"/>
    </row>
    <row r="3" spans="1:90" ht="21" customHeight="1" thickBot="1">
      <c r="A3" s="80">
        <v>1</v>
      </c>
      <c r="B3" s="45" t="s">
        <v>598</v>
      </c>
      <c r="C3" s="358" t="s">
        <v>105</v>
      </c>
      <c r="D3" s="254" t="s">
        <v>6</v>
      </c>
      <c r="E3" s="246" t="s">
        <v>44</v>
      </c>
      <c r="F3" s="172">
        <f t="shared" ref="F3:F11" si="0">9-LEN(E3)-LEN(SUBSTITUTE(E3,"★",""))</f>
        <v>6</v>
      </c>
      <c r="G3" s="81" t="s">
        <v>87</v>
      </c>
      <c r="H3" s="231">
        <v>5</v>
      </c>
      <c r="I3" s="231">
        <v>12</v>
      </c>
      <c r="J3" s="231">
        <v>30</v>
      </c>
      <c r="K3" s="231" t="s">
        <v>59</v>
      </c>
      <c r="L3" s="231" t="s">
        <v>59</v>
      </c>
      <c r="M3" s="231" t="s">
        <v>59</v>
      </c>
      <c r="N3" s="238">
        <f t="shared" ref="N3:N49" si="1">IF(COUNTBLANK(H3:M3),"",SUM(H3:M3))</f>
        <v>47</v>
      </c>
      <c r="O3" s="47">
        <v>1381</v>
      </c>
      <c r="P3" s="208">
        <v>270.10000000000002</v>
      </c>
      <c r="Q3" s="215">
        <v>55.03</v>
      </c>
      <c r="R3" s="215">
        <v>53.79</v>
      </c>
      <c r="S3" s="215">
        <v>68.19</v>
      </c>
      <c r="T3" s="215">
        <v>10.75</v>
      </c>
      <c r="U3" s="82">
        <v>1150</v>
      </c>
      <c r="V3" s="290">
        <f>VLOOKUP($U3,计算辅助页面!$Z$5:$AM$26,COLUMN()-20,0)</f>
        <v>1900</v>
      </c>
      <c r="W3" s="290">
        <f>VLOOKUP($U3,计算辅助页面!$Z$5:$AM$26,COLUMN()-20,0)</f>
        <v>3000</v>
      </c>
      <c r="X3" s="238">
        <f>VLOOKUP($U3,计算辅助页面!$Z$5:$AM$26,COLUMN()-20,0)</f>
        <v>4500</v>
      </c>
      <c r="Y3" s="238">
        <f>VLOOKUP($U3,计算辅助页面!$Z$5:$AM$26,COLUMN()-20,0)</f>
        <v>6500</v>
      </c>
      <c r="Z3" s="291">
        <f>VLOOKUP($U3,计算辅助页面!$Z$5:$AM$26,COLUMN()-20,0)</f>
        <v>9000</v>
      </c>
      <c r="AA3" s="238">
        <f>VLOOKUP($U3,计算辅助页面!$Z$5:$AM$26,COLUMN()-20,0)</f>
        <v>12500</v>
      </c>
      <c r="AB3" s="238">
        <f>VLOOKUP($U3,计算辅助页面!$Z$5:$AM$26,COLUMN()-20,0)</f>
        <v>18000</v>
      </c>
      <c r="AC3" s="238">
        <f>VLOOKUP($U3,计算辅助页面!$Z$5:$AM$26,COLUMN()-20,0)</f>
        <v>25000</v>
      </c>
      <c r="AD3" s="238">
        <f>VLOOKUP($U3,计算辅助页面!$Z$5:$AM$26,COLUMN()-20,0)</f>
        <v>35000</v>
      </c>
      <c r="AE3" s="238" t="str">
        <f>VLOOKUP($U3,计算辅助页面!$Z$5:$AM$26,COLUMN()-20,0)</f>
        <v>×</v>
      </c>
      <c r="AF3" s="238" t="str">
        <f>VLOOKUP($U3,计算辅助页面!$Z$5:$AM$26,COLUMN()-20,0)</f>
        <v>×</v>
      </c>
      <c r="AG3" s="238" t="str">
        <f>VLOOKUP($U3,计算辅助页面!$Z$5:$AM$26,COLUMN()-20,0)</f>
        <v>×</v>
      </c>
      <c r="AH3" s="172">
        <f>VLOOKUP($U3,计算辅助页面!$Z$5:$AM$26,COLUMN()-20,0)</f>
        <v>466200</v>
      </c>
      <c r="AI3" s="266">
        <v>5000</v>
      </c>
      <c r="AJ3" s="259">
        <f>VLOOKUP(D3&amp;E3,计算辅助页面!$V$5:$Y$18,2,0)</f>
        <v>5</v>
      </c>
      <c r="AK3" s="181">
        <f t="shared" ref="AK3:AK49" si="2">IF(AI3,2*AI3,"")</f>
        <v>10000</v>
      </c>
      <c r="AL3" s="181">
        <f>VLOOKUP(D3&amp;E3,计算辅助页面!$V$5:$Y$18,3,0)</f>
        <v>1</v>
      </c>
      <c r="AM3" s="183" t="str">
        <f t="shared" ref="AM3:AM49" si="3">IF(AN3="×",AN3,IF(AI3,6*AI3,""))</f>
        <v>×</v>
      </c>
      <c r="AN3" s="183" t="str">
        <f>VLOOKUP(D3&amp;E3,计算辅助页面!$V$5:$Y$18,4,0)</f>
        <v>×</v>
      </c>
      <c r="AO3" s="172">
        <f t="shared" ref="AO3:AO49" si="4">IF(AI3,IF(AN3="×",4*(AI3*AJ3+AK3*AL3),4*(AI3*AJ3+AK3*AL3+AM3*AN3)),"")</f>
        <v>140000</v>
      </c>
      <c r="AP3" s="194">
        <f t="shared" ref="AP3:AP36" si="5">IF(AND(AH3,AO3),AO3+AH3,"")</f>
        <v>606200</v>
      </c>
      <c r="AQ3" s="365" t="s">
        <v>1076</v>
      </c>
      <c r="AR3" s="366" t="str">
        <f t="shared" ref="AR3:AR17" si="6">TRIM(RIGHT(B3,LEN(B3)-LEN(AQ3)-1))</f>
        <v>Lancer Evolution</v>
      </c>
      <c r="AS3" s="352" t="s">
        <v>603</v>
      </c>
      <c r="AT3" s="353" t="s">
        <v>607</v>
      </c>
      <c r="AU3" s="81" t="s">
        <v>710</v>
      </c>
      <c r="AV3" s="357">
        <v>1</v>
      </c>
      <c r="AW3" s="357">
        <v>282</v>
      </c>
      <c r="AY3" s="357">
        <v>363</v>
      </c>
      <c r="AZ3" s="357" t="s">
        <v>1110</v>
      </c>
      <c r="BA3" s="369"/>
      <c r="BB3" s="369"/>
      <c r="BC3" s="369">
        <v>1</v>
      </c>
      <c r="BD3" s="369">
        <v>1</v>
      </c>
      <c r="BE3" s="369"/>
      <c r="BF3" s="369"/>
      <c r="BG3" s="369"/>
      <c r="BH3" s="369"/>
      <c r="BI3" s="369"/>
      <c r="BJ3" s="369"/>
      <c r="BK3" s="369"/>
      <c r="BL3" s="369"/>
      <c r="BM3" s="369"/>
      <c r="BN3" s="369"/>
      <c r="BO3" s="369"/>
      <c r="BP3" s="369"/>
      <c r="BQ3" s="369">
        <v>1</v>
      </c>
      <c r="BR3" s="369"/>
      <c r="BS3" s="369"/>
      <c r="BT3" s="369"/>
      <c r="BU3" s="387" t="s">
        <v>1123</v>
      </c>
      <c r="BV3" s="326"/>
      <c r="BW3" s="326"/>
      <c r="BX3" s="326"/>
      <c r="BY3" s="367">
        <v>250</v>
      </c>
      <c r="BZ3" s="368">
        <v>42.4</v>
      </c>
      <c r="CA3" s="368">
        <v>46.3</v>
      </c>
      <c r="CB3" s="368">
        <v>54.8</v>
      </c>
      <c r="CC3" s="368">
        <f t="shared" ref="CC3:CC49" si="7">P3-BY3</f>
        <v>20.100000000000023</v>
      </c>
      <c r="CD3" s="368">
        <f t="shared" ref="CD3:CD49" si="8">Q3-BZ3</f>
        <v>12.630000000000003</v>
      </c>
      <c r="CE3" s="368">
        <f t="shared" ref="CE3:CE49" si="9">R3-CA3</f>
        <v>7.490000000000002</v>
      </c>
      <c r="CF3" s="368">
        <f t="shared" ref="CF3:CF49" si="10">S3-CB3</f>
        <v>13.39</v>
      </c>
      <c r="CG3" s="368">
        <f t="shared" ref="CG3:CG49" si="11">SUM(CC3:CF3)</f>
        <v>53.610000000000028</v>
      </c>
      <c r="CH3" s="368">
        <f t="shared" ref="CH3:CH49" si="12">0.32*(P3-BY3)+1.75*(Q3-BZ3)+1.13*(R3-CA3)+1.28*(S3-CB3)</f>
        <v>54.137400000000021</v>
      </c>
      <c r="CI3" s="42"/>
      <c r="CJ3" s="42"/>
      <c r="CK3" s="42"/>
      <c r="CL3" s="42"/>
    </row>
    <row r="4" spans="1:90" ht="21" customHeight="1" thickBot="1">
      <c r="A4" s="48">
        <v>2</v>
      </c>
      <c r="B4" s="49" t="s">
        <v>106</v>
      </c>
      <c r="C4" s="68" t="s">
        <v>107</v>
      </c>
      <c r="D4" s="255" t="s">
        <v>6</v>
      </c>
      <c r="E4" s="247" t="s">
        <v>44</v>
      </c>
      <c r="F4" s="173">
        <f t="shared" si="0"/>
        <v>6</v>
      </c>
      <c r="G4" s="83" t="s">
        <v>87</v>
      </c>
      <c r="H4" s="222">
        <v>5</v>
      </c>
      <c r="I4" s="222">
        <v>12</v>
      </c>
      <c r="J4" s="222">
        <v>30</v>
      </c>
      <c r="K4" s="222" t="s">
        <v>59</v>
      </c>
      <c r="L4" s="222" t="s">
        <v>59</v>
      </c>
      <c r="M4" s="222" t="s">
        <v>59</v>
      </c>
      <c r="N4" s="226">
        <f t="shared" si="1"/>
        <v>47</v>
      </c>
      <c r="O4" s="51">
        <v>1476</v>
      </c>
      <c r="P4" s="209">
        <v>266.8</v>
      </c>
      <c r="Q4" s="216">
        <v>68.86</v>
      </c>
      <c r="R4" s="216">
        <v>47.43</v>
      </c>
      <c r="S4" s="216">
        <v>57.49</v>
      </c>
      <c r="T4" s="216">
        <v>7.4660000000000002</v>
      </c>
      <c r="U4" s="84">
        <v>1150</v>
      </c>
      <c r="V4" s="292">
        <f>VLOOKUP($U4,计算辅助页面!$Z$5:$AM$26,COLUMN()-20,0)</f>
        <v>1900</v>
      </c>
      <c r="W4" s="292">
        <f>VLOOKUP($U4,计算辅助页面!$Z$5:$AM$26,COLUMN()-20,0)</f>
        <v>3000</v>
      </c>
      <c r="X4" s="226">
        <f>VLOOKUP($U4,计算辅助页面!$Z$5:$AM$26,COLUMN()-20,0)</f>
        <v>4500</v>
      </c>
      <c r="Y4" s="226">
        <f>VLOOKUP($U4,计算辅助页面!$Z$5:$AM$26,COLUMN()-20,0)</f>
        <v>6500</v>
      </c>
      <c r="Z4" s="293">
        <f>VLOOKUP($U4,计算辅助页面!$Z$5:$AM$26,COLUMN()-20,0)</f>
        <v>9000</v>
      </c>
      <c r="AA4" s="226">
        <f>VLOOKUP($U4,计算辅助页面!$Z$5:$AM$26,COLUMN()-20,0)</f>
        <v>12500</v>
      </c>
      <c r="AB4" s="226">
        <f>VLOOKUP($U4,计算辅助页面!$Z$5:$AM$26,COLUMN()-20,0)</f>
        <v>18000</v>
      </c>
      <c r="AC4" s="226">
        <f>VLOOKUP($U4,计算辅助页面!$Z$5:$AM$26,COLUMN()-20,0)</f>
        <v>25000</v>
      </c>
      <c r="AD4" s="226">
        <f>VLOOKUP($U4,计算辅助页面!$Z$5:$AM$26,COLUMN()-20,0)</f>
        <v>35000</v>
      </c>
      <c r="AE4" s="226" t="str">
        <f>VLOOKUP($U4,计算辅助页面!$Z$5:$AM$26,COLUMN()-20,0)</f>
        <v>×</v>
      </c>
      <c r="AF4" s="226" t="str">
        <f>VLOOKUP($U4,计算辅助页面!$Z$5:$AM$26,COLUMN()-20,0)</f>
        <v>×</v>
      </c>
      <c r="AG4" s="226" t="str">
        <f>VLOOKUP($U4,计算辅助页面!$Z$5:$AM$26,COLUMN()-20,0)</f>
        <v>×</v>
      </c>
      <c r="AH4" s="173">
        <f>VLOOKUP($U4,计算辅助页面!$Z$5:$AM$26,COLUMN()-20,0)</f>
        <v>466200</v>
      </c>
      <c r="AI4" s="267">
        <v>5000</v>
      </c>
      <c r="AJ4" s="260">
        <f>VLOOKUP(D4&amp;E4,计算辅助页面!$V$5:$Y$18,2,0)</f>
        <v>5</v>
      </c>
      <c r="AK4" s="174">
        <f t="shared" si="2"/>
        <v>10000</v>
      </c>
      <c r="AL4" s="174">
        <f>VLOOKUP(D4&amp;E4,计算辅助页面!$V$5:$Y$18,3,0)</f>
        <v>1</v>
      </c>
      <c r="AM4" s="179" t="str">
        <f t="shared" si="3"/>
        <v>×</v>
      </c>
      <c r="AN4" s="179" t="str">
        <f>VLOOKUP(D4&amp;E4,计算辅助页面!$V$5:$Y$18,4,0)</f>
        <v>×</v>
      </c>
      <c r="AO4" s="173">
        <f t="shared" si="4"/>
        <v>140000</v>
      </c>
      <c r="AP4" s="195">
        <f t="shared" si="5"/>
        <v>606200</v>
      </c>
      <c r="AQ4" s="365" t="s">
        <v>558</v>
      </c>
      <c r="AR4" s="366" t="str">
        <f t="shared" si="6"/>
        <v>Z4 LCI E89</v>
      </c>
      <c r="AS4" s="352" t="s">
        <v>603</v>
      </c>
      <c r="AT4" s="353" t="s">
        <v>263</v>
      </c>
      <c r="AU4" s="81" t="s">
        <v>710</v>
      </c>
      <c r="AV4" s="357">
        <v>1</v>
      </c>
      <c r="AW4" s="357">
        <v>278</v>
      </c>
      <c r="AY4" s="357">
        <v>359</v>
      </c>
      <c r="AZ4" s="357" t="s">
        <v>1110</v>
      </c>
      <c r="BA4" s="369"/>
      <c r="BB4" s="369"/>
      <c r="BC4" s="369">
        <v>1</v>
      </c>
      <c r="BD4" s="369">
        <v>1</v>
      </c>
      <c r="BE4" s="369"/>
      <c r="BF4" s="369"/>
      <c r="BG4" s="369"/>
      <c r="BH4" s="369"/>
      <c r="BI4" s="369"/>
      <c r="BJ4" s="369"/>
      <c r="BK4" s="369"/>
      <c r="BL4" s="369"/>
      <c r="BM4" s="369"/>
      <c r="BN4" s="369"/>
      <c r="BO4" s="369"/>
      <c r="BP4" s="369" t="s">
        <v>1386</v>
      </c>
      <c r="BQ4" s="369"/>
      <c r="BR4" s="369" t="s">
        <v>1124</v>
      </c>
      <c r="BS4" s="369"/>
      <c r="BT4" s="369"/>
      <c r="BU4" s="387" t="s">
        <v>1125</v>
      </c>
      <c r="BV4" s="326"/>
      <c r="BW4" s="326"/>
      <c r="BX4" s="326"/>
      <c r="BY4" s="367">
        <v>250</v>
      </c>
      <c r="BZ4" s="368">
        <v>58.6</v>
      </c>
      <c r="CA4" s="368">
        <v>39.020000000000003</v>
      </c>
      <c r="CB4" s="368">
        <v>45.09</v>
      </c>
      <c r="CC4" s="368">
        <f t="shared" si="7"/>
        <v>16.800000000000011</v>
      </c>
      <c r="CD4" s="368">
        <f t="shared" si="8"/>
        <v>10.259999999999998</v>
      </c>
      <c r="CE4" s="368">
        <f t="shared" si="9"/>
        <v>8.4099999999999966</v>
      </c>
      <c r="CF4" s="368">
        <f t="shared" si="10"/>
        <v>12.399999999999999</v>
      </c>
      <c r="CG4" s="368">
        <f t="shared" si="11"/>
        <v>47.870000000000005</v>
      </c>
      <c r="CH4" s="368">
        <f t="shared" si="12"/>
        <v>48.706299999999999</v>
      </c>
      <c r="CI4" s="42"/>
      <c r="CJ4" s="42"/>
      <c r="CK4" s="42"/>
      <c r="CL4" s="42"/>
    </row>
    <row r="5" spans="1:90" ht="21" customHeight="1" thickBot="1">
      <c r="A5" s="80">
        <v>3</v>
      </c>
      <c r="B5" s="49" t="s">
        <v>108</v>
      </c>
      <c r="C5" s="68" t="s">
        <v>90</v>
      </c>
      <c r="D5" s="255" t="s">
        <v>6</v>
      </c>
      <c r="E5" s="247" t="s">
        <v>44</v>
      </c>
      <c r="F5" s="173">
        <f t="shared" si="0"/>
        <v>6</v>
      </c>
      <c r="G5" s="83" t="s">
        <v>153</v>
      </c>
      <c r="H5" s="222">
        <v>5</v>
      </c>
      <c r="I5" s="222">
        <v>12</v>
      </c>
      <c r="J5" s="222">
        <v>30</v>
      </c>
      <c r="K5" s="222" t="s">
        <v>59</v>
      </c>
      <c r="L5" s="222" t="s">
        <v>59</v>
      </c>
      <c r="M5" s="222" t="s">
        <v>59</v>
      </c>
      <c r="N5" s="226">
        <f t="shared" si="1"/>
        <v>47</v>
      </c>
      <c r="O5" s="51">
        <v>1546</v>
      </c>
      <c r="P5" s="209">
        <v>284.10000000000002</v>
      </c>
      <c r="Q5" s="216">
        <v>64.81</v>
      </c>
      <c r="R5" s="216">
        <v>48.39</v>
      </c>
      <c r="S5" s="216">
        <v>63.29</v>
      </c>
      <c r="T5" s="216">
        <v>8.2490000000000006</v>
      </c>
      <c r="U5" s="84">
        <v>1150</v>
      </c>
      <c r="V5" s="292">
        <f>VLOOKUP($U5,计算辅助页面!$Z$5:$AM$26,COLUMN()-20,0)</f>
        <v>1900</v>
      </c>
      <c r="W5" s="292">
        <f>VLOOKUP($U5,计算辅助页面!$Z$5:$AM$26,COLUMN()-20,0)</f>
        <v>3000</v>
      </c>
      <c r="X5" s="226">
        <f>VLOOKUP($U5,计算辅助页面!$Z$5:$AM$26,COLUMN()-20,0)</f>
        <v>4500</v>
      </c>
      <c r="Y5" s="226">
        <f>VLOOKUP($U5,计算辅助页面!$Z$5:$AM$26,COLUMN()-20,0)</f>
        <v>6500</v>
      </c>
      <c r="Z5" s="293">
        <f>VLOOKUP($U5,计算辅助页面!$Z$5:$AM$26,COLUMN()-20,0)</f>
        <v>9000</v>
      </c>
      <c r="AA5" s="226">
        <f>VLOOKUP($U5,计算辅助页面!$Z$5:$AM$26,COLUMN()-20,0)</f>
        <v>12500</v>
      </c>
      <c r="AB5" s="226">
        <f>VLOOKUP($U5,计算辅助页面!$Z$5:$AM$26,COLUMN()-20,0)</f>
        <v>18000</v>
      </c>
      <c r="AC5" s="226">
        <f>VLOOKUP($U5,计算辅助页面!$Z$5:$AM$26,COLUMN()-20,0)</f>
        <v>25000</v>
      </c>
      <c r="AD5" s="226">
        <f>VLOOKUP($U5,计算辅助页面!$Z$5:$AM$26,COLUMN()-20,0)</f>
        <v>35000</v>
      </c>
      <c r="AE5" s="226" t="str">
        <f>VLOOKUP($U5,计算辅助页面!$Z$5:$AM$26,COLUMN()-20,0)</f>
        <v>×</v>
      </c>
      <c r="AF5" s="226" t="str">
        <f>VLOOKUP($U5,计算辅助页面!$Z$5:$AM$26,COLUMN()-20,0)</f>
        <v>×</v>
      </c>
      <c r="AG5" s="226" t="str">
        <f>VLOOKUP($U5,计算辅助页面!$Z$5:$AM$26,COLUMN()-20,0)</f>
        <v>×</v>
      </c>
      <c r="AH5" s="173">
        <f>VLOOKUP($U5,计算辅助页面!$Z$5:$AM$26,COLUMN()-20,0)</f>
        <v>466200</v>
      </c>
      <c r="AI5" s="267">
        <v>5000</v>
      </c>
      <c r="AJ5" s="260">
        <f>VLOOKUP(D5&amp;E5,计算辅助页面!$V$5:$Y$18,2,0)</f>
        <v>5</v>
      </c>
      <c r="AK5" s="174">
        <f t="shared" si="2"/>
        <v>10000</v>
      </c>
      <c r="AL5" s="174">
        <f>VLOOKUP(D5&amp;E5,计算辅助页面!$V$5:$Y$18,3,0)</f>
        <v>1</v>
      </c>
      <c r="AM5" s="179" t="str">
        <f t="shared" si="3"/>
        <v>×</v>
      </c>
      <c r="AN5" s="179" t="str">
        <f>VLOOKUP(D5&amp;E5,计算辅助页面!$V$5:$Y$18,4,0)</f>
        <v>×</v>
      </c>
      <c r="AO5" s="173">
        <f t="shared" si="4"/>
        <v>140000</v>
      </c>
      <c r="AP5" s="195">
        <f t="shared" si="5"/>
        <v>606200</v>
      </c>
      <c r="AQ5" s="365" t="s">
        <v>559</v>
      </c>
      <c r="AR5" s="366" t="str">
        <f t="shared" si="6"/>
        <v>Camaro LT</v>
      </c>
      <c r="AS5" s="352" t="s">
        <v>603</v>
      </c>
      <c r="AT5" s="353" t="s">
        <v>610</v>
      </c>
      <c r="AU5" s="81" t="s">
        <v>710</v>
      </c>
      <c r="AV5" s="357">
        <v>1</v>
      </c>
      <c r="AW5" s="357">
        <v>296</v>
      </c>
      <c r="AY5" s="357">
        <v>380</v>
      </c>
      <c r="AZ5" s="357" t="s">
        <v>1110</v>
      </c>
      <c r="BA5" s="369">
        <v>1</v>
      </c>
      <c r="BB5" s="369"/>
      <c r="BC5" s="369">
        <v>1</v>
      </c>
      <c r="BD5" s="369">
        <v>1</v>
      </c>
      <c r="BE5" s="369"/>
      <c r="BF5" s="369"/>
      <c r="BG5" s="369"/>
      <c r="BH5" s="369"/>
      <c r="BI5" s="369"/>
      <c r="BJ5" s="369"/>
      <c r="BK5" s="369"/>
      <c r="BL5" s="369"/>
      <c r="BM5" s="369"/>
      <c r="BN5" s="369"/>
      <c r="BO5" s="369"/>
      <c r="BP5" s="369"/>
      <c r="BQ5" s="369"/>
      <c r="BR5" s="369"/>
      <c r="BS5" s="369"/>
      <c r="BT5" s="369"/>
      <c r="BU5" s="387" t="s">
        <v>1126</v>
      </c>
      <c r="BV5" s="326"/>
      <c r="BW5" s="326"/>
      <c r="BX5" s="326"/>
      <c r="BY5" s="367">
        <v>265</v>
      </c>
      <c r="BZ5" s="368">
        <v>51.4</v>
      </c>
      <c r="CA5" s="368">
        <v>41.17</v>
      </c>
      <c r="CB5" s="368">
        <v>48.53</v>
      </c>
      <c r="CC5" s="368">
        <f t="shared" si="7"/>
        <v>19.100000000000023</v>
      </c>
      <c r="CD5" s="368">
        <f t="shared" si="8"/>
        <v>13.410000000000004</v>
      </c>
      <c r="CE5" s="368">
        <f t="shared" si="9"/>
        <v>7.2199999999999989</v>
      </c>
      <c r="CF5" s="368">
        <f t="shared" si="10"/>
        <v>14.759999999999998</v>
      </c>
      <c r="CG5" s="368">
        <f t="shared" si="11"/>
        <v>54.490000000000023</v>
      </c>
      <c r="CH5" s="368">
        <f t="shared" si="12"/>
        <v>56.630900000000011</v>
      </c>
      <c r="CI5" s="42"/>
      <c r="CJ5" s="42"/>
      <c r="CK5" s="42"/>
      <c r="CL5" s="42"/>
    </row>
    <row r="6" spans="1:90" ht="21" customHeight="1" thickBot="1">
      <c r="A6" s="48">
        <v>4</v>
      </c>
      <c r="B6" s="52" t="s">
        <v>392</v>
      </c>
      <c r="C6" s="68" t="s">
        <v>391</v>
      </c>
      <c r="D6" s="255" t="s">
        <v>6</v>
      </c>
      <c r="E6" s="247" t="s">
        <v>44</v>
      </c>
      <c r="F6" s="173">
        <f t="shared" si="0"/>
        <v>6</v>
      </c>
      <c r="G6" s="83" t="s">
        <v>153</v>
      </c>
      <c r="H6" s="236">
        <v>15</v>
      </c>
      <c r="I6" s="236">
        <v>25</v>
      </c>
      <c r="J6" s="236">
        <v>55</v>
      </c>
      <c r="K6" s="222" t="s">
        <v>59</v>
      </c>
      <c r="L6" s="222" t="s">
        <v>59</v>
      </c>
      <c r="M6" s="222" t="s">
        <v>59</v>
      </c>
      <c r="N6" s="226">
        <f t="shared" si="1"/>
        <v>95</v>
      </c>
      <c r="O6" s="53">
        <v>1569</v>
      </c>
      <c r="P6" s="210">
        <v>244.5</v>
      </c>
      <c r="Q6" s="217">
        <v>78.87</v>
      </c>
      <c r="R6" s="217">
        <v>59.91</v>
      </c>
      <c r="S6" s="217">
        <v>65.03</v>
      </c>
      <c r="T6" s="217">
        <v>11.4</v>
      </c>
      <c r="U6" s="85">
        <v>1150</v>
      </c>
      <c r="V6" s="294">
        <f>VLOOKUP($U6,计算辅助页面!$Z$5:$AM$26,COLUMN()-20,0)</f>
        <v>1900</v>
      </c>
      <c r="W6" s="292">
        <f>VLOOKUP($U6,计算辅助页面!$Z$5:$AM$26,COLUMN()-20,0)</f>
        <v>3000</v>
      </c>
      <c r="X6" s="226">
        <f>VLOOKUP($U6,计算辅助页面!$Z$5:$AM$26,COLUMN()-20,0)</f>
        <v>4500</v>
      </c>
      <c r="Y6" s="226">
        <f>VLOOKUP($U6,计算辅助页面!$Z$5:$AM$26,COLUMN()-20,0)</f>
        <v>6500</v>
      </c>
      <c r="Z6" s="293">
        <f>VLOOKUP($U6,计算辅助页面!$Z$5:$AM$26,COLUMN()-20,0)</f>
        <v>9000</v>
      </c>
      <c r="AA6" s="226">
        <f>VLOOKUP($U6,计算辅助页面!$Z$5:$AM$26,COLUMN()-20,0)</f>
        <v>12500</v>
      </c>
      <c r="AB6" s="226">
        <f>VLOOKUP($U6,计算辅助页面!$Z$5:$AM$26,COLUMN()-20,0)</f>
        <v>18000</v>
      </c>
      <c r="AC6" s="226">
        <f>VLOOKUP($U6,计算辅助页面!$Z$5:$AM$26,COLUMN()-20,0)</f>
        <v>25000</v>
      </c>
      <c r="AD6" s="226">
        <f>VLOOKUP($U6,计算辅助页面!$Z$5:$AM$26,COLUMN()-20,0)</f>
        <v>35000</v>
      </c>
      <c r="AE6" s="226" t="str">
        <f>VLOOKUP($U6,计算辅助页面!$Z$5:$AM$26,COLUMN()-20,0)</f>
        <v>×</v>
      </c>
      <c r="AF6" s="226" t="str">
        <f>VLOOKUP($U6,计算辅助页面!$Z$5:$AM$26,COLUMN()-20,0)</f>
        <v>×</v>
      </c>
      <c r="AG6" s="226" t="str">
        <f>VLOOKUP($U6,计算辅助页面!$Z$5:$AM$26,COLUMN()-20,0)</f>
        <v>×</v>
      </c>
      <c r="AH6" s="173">
        <f>VLOOKUP($U6,计算辅助页面!$Z$5:$AM$26,COLUMN()-20,0)</f>
        <v>466200</v>
      </c>
      <c r="AI6" s="268">
        <v>10000</v>
      </c>
      <c r="AJ6" s="260">
        <f>VLOOKUP(D6&amp;E6,计算辅助页面!$V$5:$Y$18,2,0)</f>
        <v>5</v>
      </c>
      <c r="AK6" s="174">
        <f t="shared" si="2"/>
        <v>20000</v>
      </c>
      <c r="AL6" s="174">
        <f>VLOOKUP(D6&amp;E6,计算辅助页面!$V$5:$Y$18,3,0)</f>
        <v>1</v>
      </c>
      <c r="AM6" s="179" t="str">
        <f t="shared" si="3"/>
        <v>×</v>
      </c>
      <c r="AN6" s="179" t="str">
        <f>VLOOKUP(D6&amp;E6,计算辅助页面!$V$5:$Y$18,4,0)</f>
        <v>×</v>
      </c>
      <c r="AO6" s="173">
        <f t="shared" si="4"/>
        <v>280000</v>
      </c>
      <c r="AP6" s="195">
        <f t="shared" si="5"/>
        <v>746200</v>
      </c>
      <c r="AQ6" s="365" t="s">
        <v>560</v>
      </c>
      <c r="AR6" s="366" t="str">
        <f t="shared" si="6"/>
        <v>Leaf Nismo RC</v>
      </c>
      <c r="AS6" s="352" t="s">
        <v>960</v>
      </c>
      <c r="AT6" s="353" t="s">
        <v>604</v>
      </c>
      <c r="AU6" s="81" t="s">
        <v>710</v>
      </c>
      <c r="AW6" s="357">
        <v>255</v>
      </c>
      <c r="AX6" s="357">
        <v>277</v>
      </c>
      <c r="AY6" s="357">
        <v>353</v>
      </c>
      <c r="AZ6" s="357" t="s">
        <v>1111</v>
      </c>
      <c r="BA6" s="369"/>
      <c r="BB6" s="369"/>
      <c r="BC6" s="369"/>
      <c r="BD6" s="369">
        <v>1</v>
      </c>
      <c r="BE6" s="369"/>
      <c r="BF6" s="369">
        <v>1</v>
      </c>
      <c r="BG6" s="369"/>
      <c r="BH6" s="369"/>
      <c r="BI6" s="369"/>
      <c r="BJ6" s="369"/>
      <c r="BK6" s="369"/>
      <c r="BL6" s="369"/>
      <c r="BM6" s="369"/>
      <c r="BN6" s="369"/>
      <c r="BO6" s="369"/>
      <c r="BP6" s="369"/>
      <c r="BQ6" s="369"/>
      <c r="BR6" s="369"/>
      <c r="BS6" s="369"/>
      <c r="BT6" s="369"/>
      <c r="BU6" s="388" t="s">
        <v>1297</v>
      </c>
      <c r="BV6" s="326">
        <v>1</v>
      </c>
      <c r="BW6" s="326"/>
      <c r="BX6" s="326"/>
      <c r="BY6" s="367">
        <v>220</v>
      </c>
      <c r="BZ6" s="368">
        <v>69.400000000000006</v>
      </c>
      <c r="CA6" s="368">
        <v>38.17</v>
      </c>
      <c r="CB6" s="368">
        <v>48.27</v>
      </c>
      <c r="CC6" s="368">
        <f t="shared" si="7"/>
        <v>24.5</v>
      </c>
      <c r="CD6" s="368">
        <f t="shared" si="8"/>
        <v>9.4699999999999989</v>
      </c>
      <c r="CE6" s="368">
        <f t="shared" si="9"/>
        <v>21.739999999999995</v>
      </c>
      <c r="CF6" s="368">
        <f t="shared" si="10"/>
        <v>16.759999999999998</v>
      </c>
      <c r="CG6" s="368">
        <f t="shared" si="11"/>
        <v>72.47</v>
      </c>
      <c r="CH6" s="368">
        <f t="shared" si="12"/>
        <v>70.431499999999986</v>
      </c>
      <c r="CI6" s="42"/>
      <c r="CJ6" s="42"/>
      <c r="CK6" s="42"/>
      <c r="CL6" s="42"/>
    </row>
    <row r="7" spans="1:90" ht="21" customHeight="1" thickBot="1">
      <c r="A7" s="80">
        <v>5</v>
      </c>
      <c r="B7" s="49" t="s">
        <v>109</v>
      </c>
      <c r="C7" s="68">
        <v>370</v>
      </c>
      <c r="D7" s="255" t="s">
        <v>6</v>
      </c>
      <c r="E7" s="247" t="s">
        <v>44</v>
      </c>
      <c r="F7" s="173">
        <f t="shared" si="0"/>
        <v>6</v>
      </c>
      <c r="G7" s="83" t="s">
        <v>153</v>
      </c>
      <c r="H7" s="222">
        <v>10</v>
      </c>
      <c r="I7" s="222">
        <v>12</v>
      </c>
      <c r="J7" s="222">
        <v>30</v>
      </c>
      <c r="K7" s="222" t="s">
        <v>59</v>
      </c>
      <c r="L7" s="222" t="s">
        <v>59</v>
      </c>
      <c r="M7" s="222" t="s">
        <v>59</v>
      </c>
      <c r="N7" s="226">
        <f t="shared" si="1"/>
        <v>52</v>
      </c>
      <c r="O7" s="51">
        <v>1662</v>
      </c>
      <c r="P7" s="209">
        <v>268.5</v>
      </c>
      <c r="Q7" s="216">
        <v>66.61</v>
      </c>
      <c r="R7" s="216">
        <v>81.83</v>
      </c>
      <c r="S7" s="216">
        <v>67.069999999999993</v>
      </c>
      <c r="T7" s="216">
        <v>10.35</v>
      </c>
      <c r="U7" s="84">
        <v>1150</v>
      </c>
      <c r="V7" s="292">
        <f>VLOOKUP($U7,计算辅助页面!$Z$5:$AM$26,COLUMN()-20,0)</f>
        <v>1900</v>
      </c>
      <c r="W7" s="292">
        <f>VLOOKUP($U7,计算辅助页面!$Z$5:$AM$26,COLUMN()-20,0)</f>
        <v>3000</v>
      </c>
      <c r="X7" s="226">
        <f>VLOOKUP($U7,计算辅助页面!$Z$5:$AM$26,COLUMN()-20,0)</f>
        <v>4500</v>
      </c>
      <c r="Y7" s="226">
        <f>VLOOKUP($U7,计算辅助页面!$Z$5:$AM$26,COLUMN()-20,0)</f>
        <v>6500</v>
      </c>
      <c r="Z7" s="293">
        <f>VLOOKUP($U7,计算辅助页面!$Z$5:$AM$26,COLUMN()-20,0)</f>
        <v>9000</v>
      </c>
      <c r="AA7" s="226">
        <f>VLOOKUP($U7,计算辅助页面!$Z$5:$AM$26,COLUMN()-20,0)</f>
        <v>12500</v>
      </c>
      <c r="AB7" s="226">
        <f>VLOOKUP($U7,计算辅助页面!$Z$5:$AM$26,COLUMN()-20,0)</f>
        <v>18000</v>
      </c>
      <c r="AC7" s="226">
        <f>VLOOKUP($U7,计算辅助页面!$Z$5:$AM$26,COLUMN()-20,0)</f>
        <v>25000</v>
      </c>
      <c r="AD7" s="226">
        <f>VLOOKUP($U7,计算辅助页面!$Z$5:$AM$26,COLUMN()-20,0)</f>
        <v>35000</v>
      </c>
      <c r="AE7" s="226" t="str">
        <f>VLOOKUP($U7,计算辅助页面!$Z$5:$AM$26,COLUMN()-20,0)</f>
        <v>×</v>
      </c>
      <c r="AF7" s="226" t="str">
        <f>VLOOKUP($U7,计算辅助页面!$Z$5:$AM$26,COLUMN()-20,0)</f>
        <v>×</v>
      </c>
      <c r="AG7" s="226" t="str">
        <f>VLOOKUP($U7,计算辅助页面!$Z$5:$AM$26,COLUMN()-20,0)</f>
        <v>×</v>
      </c>
      <c r="AH7" s="173">
        <f>VLOOKUP($U7,计算辅助页面!$Z$5:$AM$26,COLUMN()-20,0)</f>
        <v>466200</v>
      </c>
      <c r="AI7" s="267">
        <v>5000</v>
      </c>
      <c r="AJ7" s="260">
        <f>VLOOKUP(D7&amp;E7,计算辅助页面!$V$5:$Y$18,2,0)</f>
        <v>5</v>
      </c>
      <c r="AK7" s="174">
        <f t="shared" si="2"/>
        <v>10000</v>
      </c>
      <c r="AL7" s="174">
        <f>VLOOKUP(D7&amp;E7,计算辅助页面!$V$5:$Y$18,3,0)</f>
        <v>1</v>
      </c>
      <c r="AM7" s="179" t="str">
        <f t="shared" si="3"/>
        <v>×</v>
      </c>
      <c r="AN7" s="179" t="str">
        <f>VLOOKUP(D7&amp;E7,计算辅助页面!$V$5:$Y$18,4,0)</f>
        <v>×</v>
      </c>
      <c r="AO7" s="173">
        <f t="shared" si="4"/>
        <v>140000</v>
      </c>
      <c r="AP7" s="195">
        <f t="shared" si="5"/>
        <v>606200</v>
      </c>
      <c r="AQ7" s="365" t="s">
        <v>560</v>
      </c>
      <c r="AR7" s="366" t="str">
        <f t="shared" si="6"/>
        <v>370Z Nismo</v>
      </c>
      <c r="AS7" s="352" t="s">
        <v>603</v>
      </c>
      <c r="AT7" s="353" t="s">
        <v>605</v>
      </c>
      <c r="AU7" s="81" t="s">
        <v>710</v>
      </c>
      <c r="AV7" s="357">
        <v>2</v>
      </c>
      <c r="AW7" s="357">
        <v>280</v>
      </c>
      <c r="AY7" s="357">
        <v>361</v>
      </c>
      <c r="AZ7" s="357" t="s">
        <v>1110</v>
      </c>
      <c r="BA7" s="369">
        <v>1</v>
      </c>
      <c r="BB7" s="369"/>
      <c r="BC7" s="369">
        <v>1</v>
      </c>
      <c r="BD7" s="369">
        <v>1</v>
      </c>
      <c r="BE7" s="369"/>
      <c r="BF7" s="369"/>
      <c r="BG7" s="369"/>
      <c r="BH7" s="369"/>
      <c r="BI7" s="369"/>
      <c r="BJ7" s="369"/>
      <c r="BK7" s="369"/>
      <c r="BL7" s="369"/>
      <c r="BM7" s="369"/>
      <c r="BN7" s="369"/>
      <c r="BO7" s="369"/>
      <c r="BP7" s="369"/>
      <c r="BQ7" s="369"/>
      <c r="BR7" s="369"/>
      <c r="BS7" s="369"/>
      <c r="BT7" s="369"/>
      <c r="BU7" s="387" t="s">
        <v>1127</v>
      </c>
      <c r="BV7" s="326"/>
      <c r="BW7" s="326"/>
      <c r="BX7" s="326"/>
      <c r="BY7" s="367">
        <v>250</v>
      </c>
      <c r="BZ7" s="368">
        <v>53.2</v>
      </c>
      <c r="CA7" s="368">
        <v>52.37</v>
      </c>
      <c r="CB7" s="368">
        <v>41.85</v>
      </c>
      <c r="CC7" s="368">
        <f t="shared" si="7"/>
        <v>18.5</v>
      </c>
      <c r="CD7" s="368">
        <f t="shared" si="8"/>
        <v>13.409999999999997</v>
      </c>
      <c r="CE7" s="368">
        <f t="shared" si="9"/>
        <v>29.46</v>
      </c>
      <c r="CF7" s="368">
        <f t="shared" si="10"/>
        <v>25.219999999999992</v>
      </c>
      <c r="CG7" s="368">
        <f t="shared" si="11"/>
        <v>86.589999999999989</v>
      </c>
      <c r="CH7" s="368">
        <f t="shared" si="12"/>
        <v>94.958899999999986</v>
      </c>
      <c r="CI7" s="42"/>
      <c r="CJ7" s="42"/>
      <c r="CK7" s="42"/>
      <c r="CL7" s="42"/>
    </row>
    <row r="8" spans="1:90" ht="21" customHeight="1" thickBot="1">
      <c r="A8" s="48">
        <v>6</v>
      </c>
      <c r="B8" s="52" t="s">
        <v>1516</v>
      </c>
      <c r="C8" s="68" t="s">
        <v>1517</v>
      </c>
      <c r="D8" s="255" t="s">
        <v>6</v>
      </c>
      <c r="E8" s="247" t="s">
        <v>44</v>
      </c>
      <c r="F8" s="230"/>
      <c r="G8" s="229"/>
      <c r="H8" s="236">
        <v>30</v>
      </c>
      <c r="I8" s="236">
        <v>23</v>
      </c>
      <c r="J8" s="236">
        <v>54</v>
      </c>
      <c r="K8" s="222" t="s">
        <v>59</v>
      </c>
      <c r="L8" s="222" t="s">
        <v>59</v>
      </c>
      <c r="M8" s="222" t="s">
        <v>59</v>
      </c>
      <c r="N8" s="226">
        <f t="shared" si="1"/>
        <v>107</v>
      </c>
      <c r="O8" s="53">
        <v>1738</v>
      </c>
      <c r="P8" s="210">
        <v>247.5</v>
      </c>
      <c r="Q8" s="217">
        <v>83.84</v>
      </c>
      <c r="R8" s="217">
        <v>64.989999999999995</v>
      </c>
      <c r="S8" s="217">
        <v>66.989999999999995</v>
      </c>
      <c r="T8" s="217">
        <v>12.15</v>
      </c>
      <c r="U8" s="84">
        <v>1150</v>
      </c>
      <c r="V8" s="292">
        <f>VLOOKUP($U8,计算辅助页面!$Z$5:$AM$26,COLUMN()-20,0)</f>
        <v>1900</v>
      </c>
      <c r="W8" s="292">
        <f>VLOOKUP($U8,计算辅助页面!$Z$5:$AM$26,COLUMN()-20,0)</f>
        <v>3000</v>
      </c>
      <c r="X8" s="226">
        <f>VLOOKUP($U8,计算辅助页面!$Z$5:$AM$26,COLUMN()-20,0)</f>
        <v>4500</v>
      </c>
      <c r="Y8" s="226">
        <f>VLOOKUP($U8,计算辅助页面!$Z$5:$AM$26,COLUMN()-20,0)</f>
        <v>6500</v>
      </c>
      <c r="Z8" s="293">
        <f>VLOOKUP($U8,计算辅助页面!$Z$5:$AM$26,COLUMN()-20,0)</f>
        <v>9000</v>
      </c>
      <c r="AA8" s="226">
        <f>VLOOKUP($U8,计算辅助页面!$Z$5:$AM$26,COLUMN()-20,0)</f>
        <v>12500</v>
      </c>
      <c r="AB8" s="226">
        <f>VLOOKUP($U8,计算辅助页面!$Z$5:$AM$26,COLUMN()-20,0)</f>
        <v>18000</v>
      </c>
      <c r="AC8" s="226">
        <f>VLOOKUP($U8,计算辅助页面!$Z$5:$AM$26,COLUMN()-20,0)</f>
        <v>25000</v>
      </c>
      <c r="AD8" s="226">
        <f>VLOOKUP($U8,计算辅助页面!$Z$5:$AM$26,COLUMN()-20,0)</f>
        <v>35000</v>
      </c>
      <c r="AE8" s="226" t="str">
        <f>VLOOKUP($U8,计算辅助页面!$Z$5:$AM$26,COLUMN()-20,0)</f>
        <v>×</v>
      </c>
      <c r="AF8" s="226" t="str">
        <f>VLOOKUP($U8,计算辅助页面!$Z$5:$AM$26,COLUMN()-20,0)</f>
        <v>×</v>
      </c>
      <c r="AG8" s="226" t="str">
        <f>VLOOKUP($U8,计算辅助页面!$Z$5:$AM$26,COLUMN()-20,0)</f>
        <v>×</v>
      </c>
      <c r="AH8" s="173">
        <f>VLOOKUP($U8,计算辅助页面!$Z$5:$AM$26,COLUMN()-20,0)</f>
        <v>466200</v>
      </c>
      <c r="AI8" s="267">
        <v>5000</v>
      </c>
      <c r="AJ8" s="260">
        <f>VLOOKUP(D8&amp;E8,计算辅助页面!$V$5:$Y$18,2,0)</f>
        <v>5</v>
      </c>
      <c r="AK8" s="174">
        <f t="shared" ref="AK8" si="13">IF(AI8,2*AI8,"")</f>
        <v>10000</v>
      </c>
      <c r="AL8" s="174">
        <f>VLOOKUP(D8&amp;E8,计算辅助页面!$V$5:$Y$18,3,0)</f>
        <v>1</v>
      </c>
      <c r="AM8" s="179" t="str">
        <f t="shared" ref="AM8" si="14">IF(AN8="×",AN8,IF(AI8,6*AI8,""))</f>
        <v>×</v>
      </c>
      <c r="AN8" s="179" t="str">
        <f>VLOOKUP(D8&amp;E8,计算辅助页面!$V$5:$Y$18,4,0)</f>
        <v>×</v>
      </c>
      <c r="AO8" s="173">
        <f t="shared" ref="AO8" si="15">IF(AI8,IF(AN8="×",4*(AI8*AJ8+AK8*AL8),4*(AI8*AJ8+AK8*AL8+AM8*AN8)),"")</f>
        <v>140000</v>
      </c>
      <c r="AP8" s="195">
        <f t="shared" ref="AP8" si="16">IF(AND(AH8,AO8),AO8+AH8,"")</f>
        <v>606200</v>
      </c>
      <c r="AQ8" s="365" t="s">
        <v>1518</v>
      </c>
      <c r="AR8" s="366" t="str">
        <f t="shared" si="6"/>
        <v>X-BOW GTX</v>
      </c>
      <c r="AS8" s="352" t="s">
        <v>1514</v>
      </c>
      <c r="AT8" s="353" t="s">
        <v>1519</v>
      </c>
      <c r="AU8" s="81" t="s">
        <v>710</v>
      </c>
      <c r="AW8" s="357">
        <v>258</v>
      </c>
      <c r="AX8" s="357">
        <v>274</v>
      </c>
      <c r="AY8" s="357">
        <v>350</v>
      </c>
      <c r="AZ8" s="384" t="s">
        <v>1539</v>
      </c>
      <c r="BA8" s="369"/>
      <c r="BB8" s="369"/>
      <c r="BC8" s="369"/>
      <c r="BD8" s="369"/>
      <c r="BE8" s="369"/>
      <c r="BF8" s="369"/>
      <c r="BG8" s="369"/>
      <c r="BH8" s="369"/>
      <c r="BI8" s="369"/>
      <c r="BJ8" s="369"/>
      <c r="BK8" s="369"/>
      <c r="BL8" s="369"/>
      <c r="BM8" s="369"/>
      <c r="BN8" s="369"/>
      <c r="BO8" s="369"/>
      <c r="BP8" s="369"/>
      <c r="BQ8" s="369"/>
      <c r="BR8" s="369"/>
      <c r="BS8" s="369"/>
      <c r="BT8" s="369"/>
      <c r="BU8" s="387"/>
      <c r="BV8" s="326"/>
      <c r="BW8" s="326"/>
      <c r="BX8" s="326"/>
      <c r="BY8" s="367"/>
      <c r="BZ8" s="368"/>
      <c r="CA8" s="368"/>
      <c r="CB8" s="368"/>
      <c r="CC8" s="368"/>
      <c r="CD8" s="368"/>
      <c r="CE8" s="368"/>
      <c r="CF8" s="368"/>
      <c r="CG8" s="368"/>
      <c r="CH8" s="368"/>
      <c r="CI8" s="42"/>
      <c r="CJ8" s="42"/>
      <c r="CK8" s="42"/>
      <c r="CL8" s="42"/>
    </row>
    <row r="9" spans="1:90" ht="21" customHeight="1" thickBot="1">
      <c r="A9" s="80">
        <v>7</v>
      </c>
      <c r="B9" s="49" t="s">
        <v>110</v>
      </c>
      <c r="C9" s="86" t="s">
        <v>111</v>
      </c>
      <c r="D9" s="255" t="s">
        <v>6</v>
      </c>
      <c r="E9" s="247" t="s">
        <v>44</v>
      </c>
      <c r="F9" s="173">
        <f t="shared" si="0"/>
        <v>6</v>
      </c>
      <c r="G9" s="83" t="s">
        <v>60</v>
      </c>
      <c r="H9" s="222">
        <v>20</v>
      </c>
      <c r="I9" s="222">
        <v>12</v>
      </c>
      <c r="J9" s="222">
        <v>30</v>
      </c>
      <c r="K9" s="222" t="s">
        <v>59</v>
      </c>
      <c r="L9" s="222" t="s">
        <v>59</v>
      </c>
      <c r="M9" s="222" t="s">
        <v>59</v>
      </c>
      <c r="N9" s="226">
        <f t="shared" si="1"/>
        <v>62</v>
      </c>
      <c r="O9" s="51">
        <v>1814</v>
      </c>
      <c r="P9" s="209">
        <v>291.2</v>
      </c>
      <c r="Q9" s="216">
        <v>60.31</v>
      </c>
      <c r="R9" s="216">
        <v>62.02</v>
      </c>
      <c r="S9" s="216">
        <v>61.94</v>
      </c>
      <c r="T9" s="216">
        <v>7.6499999999999995</v>
      </c>
      <c r="U9" s="84">
        <v>1150</v>
      </c>
      <c r="V9" s="292">
        <f>VLOOKUP($U9,计算辅助页面!$Z$5:$AM$26,COLUMN()-20,0)</f>
        <v>1900</v>
      </c>
      <c r="W9" s="292">
        <f>VLOOKUP($U9,计算辅助页面!$Z$5:$AM$26,COLUMN()-20,0)</f>
        <v>3000</v>
      </c>
      <c r="X9" s="226">
        <f>VLOOKUP($U9,计算辅助页面!$Z$5:$AM$26,COLUMN()-20,0)</f>
        <v>4500</v>
      </c>
      <c r="Y9" s="226">
        <f>VLOOKUP($U9,计算辅助页面!$Z$5:$AM$26,COLUMN()-20,0)</f>
        <v>6500</v>
      </c>
      <c r="Z9" s="293">
        <f>VLOOKUP($U9,计算辅助页面!$Z$5:$AM$26,COLUMN()-20,0)</f>
        <v>9000</v>
      </c>
      <c r="AA9" s="226">
        <f>VLOOKUP($U9,计算辅助页面!$Z$5:$AM$26,COLUMN()-20,0)</f>
        <v>12500</v>
      </c>
      <c r="AB9" s="226">
        <f>VLOOKUP($U9,计算辅助页面!$Z$5:$AM$26,COLUMN()-20,0)</f>
        <v>18000</v>
      </c>
      <c r="AC9" s="226">
        <f>VLOOKUP($U9,计算辅助页面!$Z$5:$AM$26,COLUMN()-20,0)</f>
        <v>25000</v>
      </c>
      <c r="AD9" s="226">
        <f>VLOOKUP($U9,计算辅助页面!$Z$5:$AM$26,COLUMN()-20,0)</f>
        <v>35000</v>
      </c>
      <c r="AE9" s="226" t="str">
        <f>VLOOKUP($U9,计算辅助页面!$Z$5:$AM$26,COLUMN()-20,0)</f>
        <v>×</v>
      </c>
      <c r="AF9" s="226" t="str">
        <f>VLOOKUP($U9,计算辅助页面!$Z$5:$AM$26,COLUMN()-20,0)</f>
        <v>×</v>
      </c>
      <c r="AG9" s="226" t="str">
        <f>VLOOKUP($U9,计算辅助页面!$Z$5:$AM$26,COLUMN()-20,0)</f>
        <v>×</v>
      </c>
      <c r="AH9" s="173">
        <f>VLOOKUP($U9,计算辅助页面!$Z$5:$AM$26,COLUMN()-20,0)</f>
        <v>466200</v>
      </c>
      <c r="AI9" s="267">
        <v>5000</v>
      </c>
      <c r="AJ9" s="260">
        <f>VLOOKUP(D9&amp;E9,计算辅助页面!$V$5:$Y$18,2,0)</f>
        <v>5</v>
      </c>
      <c r="AK9" s="174">
        <f t="shared" si="2"/>
        <v>10000</v>
      </c>
      <c r="AL9" s="174">
        <f>VLOOKUP(D9&amp;E9,计算辅助页面!$V$5:$Y$18,3,0)</f>
        <v>1</v>
      </c>
      <c r="AM9" s="179" t="str">
        <f t="shared" si="3"/>
        <v>×</v>
      </c>
      <c r="AN9" s="179" t="str">
        <f>VLOOKUP(D9&amp;E9,计算辅助页面!$V$5:$Y$18,4,0)</f>
        <v>×</v>
      </c>
      <c r="AO9" s="173">
        <f t="shared" si="4"/>
        <v>140000</v>
      </c>
      <c r="AP9" s="195">
        <f t="shared" si="5"/>
        <v>606200</v>
      </c>
      <c r="AQ9" s="365" t="s">
        <v>982</v>
      </c>
      <c r="AR9" s="366" t="str">
        <f t="shared" si="6"/>
        <v>XL Sport Concept</v>
      </c>
      <c r="AS9" s="352" t="s">
        <v>603</v>
      </c>
      <c r="AT9" s="353" t="s">
        <v>613</v>
      </c>
      <c r="AU9" s="81" t="s">
        <v>710</v>
      </c>
      <c r="AV9" s="357">
        <v>3</v>
      </c>
      <c r="AW9" s="357">
        <v>303</v>
      </c>
      <c r="AY9" s="357">
        <v>389</v>
      </c>
      <c r="AZ9" s="357" t="s">
        <v>1110</v>
      </c>
      <c r="BA9" s="369"/>
      <c r="BB9" s="369"/>
      <c r="BC9" s="369">
        <v>1</v>
      </c>
      <c r="BD9" s="369">
        <v>1</v>
      </c>
      <c r="BE9" s="369"/>
      <c r="BF9" s="369">
        <v>1</v>
      </c>
      <c r="BG9" s="369"/>
      <c r="BH9" s="369"/>
      <c r="BI9" s="369"/>
      <c r="BJ9" s="369"/>
      <c r="BK9" s="369"/>
      <c r="BL9" s="369"/>
      <c r="BM9" s="369"/>
      <c r="BN9" s="369"/>
      <c r="BO9" s="369"/>
      <c r="BP9" s="369"/>
      <c r="BQ9" s="369"/>
      <c r="BR9" s="369"/>
      <c r="BS9" s="369"/>
      <c r="BT9" s="369"/>
      <c r="BU9" s="387" t="s">
        <v>1128</v>
      </c>
      <c r="BV9" s="326"/>
      <c r="BW9" s="326"/>
      <c r="BX9" s="326"/>
      <c r="BY9" s="367">
        <v>270</v>
      </c>
      <c r="BZ9" s="368">
        <v>46.9</v>
      </c>
      <c r="CA9" s="368">
        <v>49.35</v>
      </c>
      <c r="CB9" s="368">
        <v>42.32</v>
      </c>
      <c r="CC9" s="368">
        <f t="shared" si="7"/>
        <v>21.199999999999989</v>
      </c>
      <c r="CD9" s="368">
        <f t="shared" si="8"/>
        <v>13.410000000000004</v>
      </c>
      <c r="CE9" s="368">
        <f t="shared" si="9"/>
        <v>12.670000000000002</v>
      </c>
      <c r="CF9" s="368">
        <f t="shared" si="10"/>
        <v>19.619999999999997</v>
      </c>
      <c r="CG9" s="368">
        <f t="shared" si="11"/>
        <v>66.899999999999991</v>
      </c>
      <c r="CH9" s="368">
        <f t="shared" si="12"/>
        <v>69.682199999999995</v>
      </c>
      <c r="CI9" s="42"/>
      <c r="CJ9" s="42"/>
      <c r="CK9" s="42"/>
      <c r="CL9" s="42"/>
    </row>
    <row r="10" spans="1:90" ht="21" customHeight="1" thickBot="1">
      <c r="A10" s="48">
        <v>8</v>
      </c>
      <c r="B10" s="49" t="s">
        <v>112</v>
      </c>
      <c r="C10" s="68" t="s">
        <v>113</v>
      </c>
      <c r="D10" s="255" t="s">
        <v>6</v>
      </c>
      <c r="E10" s="247" t="s">
        <v>44</v>
      </c>
      <c r="F10" s="173">
        <f t="shared" si="0"/>
        <v>6</v>
      </c>
      <c r="G10" s="83" t="s">
        <v>60</v>
      </c>
      <c r="H10" s="222">
        <v>20</v>
      </c>
      <c r="I10" s="222">
        <v>12</v>
      </c>
      <c r="J10" s="222">
        <v>30</v>
      </c>
      <c r="K10" s="222" t="s">
        <v>59</v>
      </c>
      <c r="L10" s="222" t="s">
        <v>59</v>
      </c>
      <c r="M10" s="222" t="s">
        <v>59</v>
      </c>
      <c r="N10" s="226">
        <f t="shared" si="1"/>
        <v>62</v>
      </c>
      <c r="O10" s="51">
        <v>1976</v>
      </c>
      <c r="P10" s="209">
        <v>270.10000000000002</v>
      </c>
      <c r="Q10" s="216">
        <v>76.069999999999993</v>
      </c>
      <c r="R10" s="216">
        <v>81.27</v>
      </c>
      <c r="S10" s="216">
        <v>72.3</v>
      </c>
      <c r="T10" s="216">
        <v>13.1</v>
      </c>
      <c r="U10" s="84">
        <v>1150</v>
      </c>
      <c r="V10" s="292">
        <f>VLOOKUP($U10,计算辅助页面!$Z$5:$AM$26,COLUMN()-20,0)</f>
        <v>1900</v>
      </c>
      <c r="W10" s="292">
        <f>VLOOKUP($U10,计算辅助页面!$Z$5:$AM$26,COLUMN()-20,0)</f>
        <v>3000</v>
      </c>
      <c r="X10" s="226">
        <f>VLOOKUP($U10,计算辅助页面!$Z$5:$AM$26,COLUMN()-20,0)</f>
        <v>4500</v>
      </c>
      <c r="Y10" s="226">
        <f>VLOOKUP($U10,计算辅助页面!$Z$5:$AM$26,COLUMN()-20,0)</f>
        <v>6500</v>
      </c>
      <c r="Z10" s="293">
        <f>VLOOKUP($U10,计算辅助页面!$Z$5:$AM$26,COLUMN()-20,0)</f>
        <v>9000</v>
      </c>
      <c r="AA10" s="226">
        <f>VLOOKUP($U10,计算辅助页面!$Z$5:$AM$26,COLUMN()-20,0)</f>
        <v>12500</v>
      </c>
      <c r="AB10" s="226">
        <f>VLOOKUP($U10,计算辅助页面!$Z$5:$AM$26,COLUMN()-20,0)</f>
        <v>18000</v>
      </c>
      <c r="AC10" s="226">
        <f>VLOOKUP($U10,计算辅助页面!$Z$5:$AM$26,COLUMN()-20,0)</f>
        <v>25000</v>
      </c>
      <c r="AD10" s="226">
        <f>VLOOKUP($U10,计算辅助页面!$Z$5:$AM$26,COLUMN()-20,0)</f>
        <v>35000</v>
      </c>
      <c r="AE10" s="226" t="str">
        <f>VLOOKUP($U10,计算辅助页面!$Z$5:$AM$26,COLUMN()-20,0)</f>
        <v>×</v>
      </c>
      <c r="AF10" s="226" t="str">
        <f>VLOOKUP($U10,计算辅助页面!$Z$5:$AM$26,COLUMN()-20,0)</f>
        <v>×</v>
      </c>
      <c r="AG10" s="226" t="str">
        <f>VLOOKUP($U10,计算辅助页面!$Z$5:$AM$26,COLUMN()-20,0)</f>
        <v>×</v>
      </c>
      <c r="AH10" s="173">
        <f>VLOOKUP($U10,计算辅助页面!$Z$5:$AM$26,COLUMN()-20,0)</f>
        <v>466200</v>
      </c>
      <c r="AI10" s="267">
        <v>5000</v>
      </c>
      <c r="AJ10" s="260">
        <f>VLOOKUP(D10&amp;E10,计算辅助页面!$V$5:$Y$18,2,0)</f>
        <v>5</v>
      </c>
      <c r="AK10" s="174">
        <f t="shared" si="2"/>
        <v>10000</v>
      </c>
      <c r="AL10" s="174">
        <f>VLOOKUP(D10&amp;E10,计算辅助页面!$V$5:$Y$18,3,0)</f>
        <v>1</v>
      </c>
      <c r="AM10" s="179" t="str">
        <f t="shared" si="3"/>
        <v>×</v>
      </c>
      <c r="AN10" s="179" t="str">
        <f>VLOOKUP(D10&amp;E10,计算辅助页面!$V$5:$Y$18,4,0)</f>
        <v>×</v>
      </c>
      <c r="AO10" s="173">
        <f t="shared" si="4"/>
        <v>140000</v>
      </c>
      <c r="AP10" s="195">
        <f t="shared" si="5"/>
        <v>606200</v>
      </c>
      <c r="AQ10" s="365" t="s">
        <v>1077</v>
      </c>
      <c r="AR10" s="366" t="str">
        <f t="shared" si="6"/>
        <v>DS E-Tense</v>
      </c>
      <c r="AS10" s="352" t="s">
        <v>603</v>
      </c>
      <c r="AT10" s="353" t="s">
        <v>608</v>
      </c>
      <c r="AU10" s="81" t="s">
        <v>710</v>
      </c>
      <c r="AV10" s="357">
        <v>2</v>
      </c>
      <c r="AW10" s="357">
        <v>282</v>
      </c>
      <c r="AY10" s="357">
        <v>363</v>
      </c>
      <c r="AZ10" s="357" t="s">
        <v>1110</v>
      </c>
      <c r="BA10" s="369"/>
      <c r="BB10" s="369"/>
      <c r="BC10" s="369">
        <v>1</v>
      </c>
      <c r="BD10" s="369">
        <v>1</v>
      </c>
      <c r="BE10" s="369"/>
      <c r="BF10" s="369"/>
      <c r="BG10" s="369"/>
      <c r="BH10" s="369"/>
      <c r="BI10" s="369"/>
      <c r="BJ10" s="369"/>
      <c r="BK10" s="369"/>
      <c r="BL10" s="369"/>
      <c r="BM10" s="369"/>
      <c r="BN10" s="369"/>
      <c r="BO10" s="369"/>
      <c r="BP10" s="369"/>
      <c r="BQ10" s="369"/>
      <c r="BR10" s="369"/>
      <c r="BS10" s="369"/>
      <c r="BT10" s="369"/>
      <c r="BU10" s="387" t="s">
        <v>1129</v>
      </c>
      <c r="BV10" s="326"/>
      <c r="BW10" s="326"/>
      <c r="BX10" s="326"/>
      <c r="BY10" s="367">
        <v>250</v>
      </c>
      <c r="BZ10" s="368">
        <v>59.5</v>
      </c>
      <c r="CA10" s="368">
        <v>45.09</v>
      </c>
      <c r="CB10" s="368">
        <v>51.56</v>
      </c>
      <c r="CC10" s="368">
        <f t="shared" si="7"/>
        <v>20.100000000000023</v>
      </c>
      <c r="CD10" s="368">
        <f t="shared" si="8"/>
        <v>16.569999999999993</v>
      </c>
      <c r="CE10" s="368">
        <f t="shared" si="9"/>
        <v>36.179999999999993</v>
      </c>
      <c r="CF10" s="368">
        <f t="shared" si="10"/>
        <v>20.739999999999995</v>
      </c>
      <c r="CG10" s="368">
        <f t="shared" si="11"/>
        <v>93.59</v>
      </c>
      <c r="CH10" s="368">
        <f t="shared" si="12"/>
        <v>102.86009999999997</v>
      </c>
      <c r="CI10" s="42"/>
      <c r="CJ10" s="42"/>
      <c r="CK10" s="42"/>
      <c r="CL10" s="42"/>
    </row>
    <row r="11" spans="1:90" ht="21" customHeight="1">
      <c r="A11" s="80">
        <v>9</v>
      </c>
      <c r="B11" s="49" t="s">
        <v>114</v>
      </c>
      <c r="C11" s="68">
        <v>392</v>
      </c>
      <c r="D11" s="255" t="s">
        <v>6</v>
      </c>
      <c r="E11" s="247" t="s">
        <v>44</v>
      </c>
      <c r="F11" s="173">
        <f t="shared" si="0"/>
        <v>6</v>
      </c>
      <c r="G11" s="83" t="s">
        <v>60</v>
      </c>
      <c r="H11" s="222">
        <v>20</v>
      </c>
      <c r="I11" s="222">
        <v>12</v>
      </c>
      <c r="J11" s="222">
        <v>30</v>
      </c>
      <c r="K11" s="222" t="s">
        <v>59</v>
      </c>
      <c r="L11" s="222" t="s">
        <v>59</v>
      </c>
      <c r="M11" s="222" t="s">
        <v>59</v>
      </c>
      <c r="N11" s="226">
        <f t="shared" si="1"/>
        <v>62</v>
      </c>
      <c r="O11" s="51">
        <v>2144</v>
      </c>
      <c r="P11" s="209">
        <v>299.3</v>
      </c>
      <c r="Q11" s="216">
        <v>72.459999999999994</v>
      </c>
      <c r="R11" s="216">
        <v>43.24</v>
      </c>
      <c r="S11" s="216">
        <v>62.34</v>
      </c>
      <c r="T11" s="216">
        <v>7.48</v>
      </c>
      <c r="U11" s="84">
        <v>1150</v>
      </c>
      <c r="V11" s="292">
        <f>VLOOKUP($U11,计算辅助页面!$Z$5:$AM$26,COLUMN()-20,0)</f>
        <v>1900</v>
      </c>
      <c r="W11" s="292">
        <f>VLOOKUP($U11,计算辅助页面!$Z$5:$AM$26,COLUMN()-20,0)</f>
        <v>3000</v>
      </c>
      <c r="X11" s="226">
        <f>VLOOKUP($U11,计算辅助页面!$Z$5:$AM$26,COLUMN()-20,0)</f>
        <v>4500</v>
      </c>
      <c r="Y11" s="226">
        <f>VLOOKUP($U11,计算辅助页面!$Z$5:$AM$26,COLUMN()-20,0)</f>
        <v>6500</v>
      </c>
      <c r="Z11" s="293">
        <f>VLOOKUP($U11,计算辅助页面!$Z$5:$AM$26,COLUMN()-20,0)</f>
        <v>9000</v>
      </c>
      <c r="AA11" s="226">
        <f>VLOOKUP($U11,计算辅助页面!$Z$5:$AM$26,COLUMN()-20,0)</f>
        <v>12500</v>
      </c>
      <c r="AB11" s="226">
        <f>VLOOKUP($U11,计算辅助页面!$Z$5:$AM$26,COLUMN()-20,0)</f>
        <v>18000</v>
      </c>
      <c r="AC11" s="226">
        <f>VLOOKUP($U11,计算辅助页面!$Z$5:$AM$26,COLUMN()-20,0)</f>
        <v>25000</v>
      </c>
      <c r="AD11" s="226">
        <f>VLOOKUP($U11,计算辅助页面!$Z$5:$AM$26,COLUMN()-20,0)</f>
        <v>35000</v>
      </c>
      <c r="AE11" s="226" t="str">
        <f>VLOOKUP($U11,计算辅助页面!$Z$5:$AM$26,COLUMN()-20,0)</f>
        <v>×</v>
      </c>
      <c r="AF11" s="226" t="str">
        <f>VLOOKUP($U11,计算辅助页面!$Z$5:$AM$26,COLUMN()-20,0)</f>
        <v>×</v>
      </c>
      <c r="AG11" s="226" t="str">
        <f>VLOOKUP($U11,计算辅助页面!$Z$5:$AM$26,COLUMN()-20,0)</f>
        <v>×</v>
      </c>
      <c r="AH11" s="173">
        <f>VLOOKUP($U11,计算辅助页面!$Z$5:$AM$26,COLUMN()-20,0)</f>
        <v>466200</v>
      </c>
      <c r="AI11" s="267">
        <v>5000</v>
      </c>
      <c r="AJ11" s="260">
        <f>VLOOKUP(D11&amp;E11,计算辅助页面!$V$5:$Y$18,2,0)</f>
        <v>5</v>
      </c>
      <c r="AK11" s="174">
        <f t="shared" si="2"/>
        <v>10000</v>
      </c>
      <c r="AL11" s="174">
        <f>VLOOKUP(D11&amp;E11,计算辅助页面!$V$5:$Y$18,3,0)</f>
        <v>1</v>
      </c>
      <c r="AM11" s="179" t="str">
        <f t="shared" si="3"/>
        <v>×</v>
      </c>
      <c r="AN11" s="179" t="str">
        <f>VLOOKUP(D11&amp;E11,计算辅助页面!$V$5:$Y$18,4,0)</f>
        <v>×</v>
      </c>
      <c r="AO11" s="173">
        <f t="shared" si="4"/>
        <v>140000</v>
      </c>
      <c r="AP11" s="195">
        <f t="shared" si="5"/>
        <v>606200</v>
      </c>
      <c r="AQ11" s="365" t="s">
        <v>561</v>
      </c>
      <c r="AR11" s="366" t="str">
        <f t="shared" si="6"/>
        <v>Challenger 392 Hemi Scat Pack</v>
      </c>
      <c r="AS11" s="352" t="s">
        <v>603</v>
      </c>
      <c r="AT11" s="353">
        <v>392</v>
      </c>
      <c r="AU11" s="81" t="s">
        <v>710</v>
      </c>
      <c r="AV11" s="357">
        <v>3</v>
      </c>
      <c r="AW11" s="357">
        <v>312</v>
      </c>
      <c r="AY11" s="357">
        <v>399</v>
      </c>
      <c r="AZ11" s="357" t="s">
        <v>1110</v>
      </c>
      <c r="BA11" s="369"/>
      <c r="BB11" s="369"/>
      <c r="BC11" s="369">
        <v>1</v>
      </c>
      <c r="BD11" s="369">
        <v>1</v>
      </c>
      <c r="BE11" s="369"/>
      <c r="BF11" s="369"/>
      <c r="BG11" s="369"/>
      <c r="BH11" s="369"/>
      <c r="BI11" s="369"/>
      <c r="BJ11" s="369"/>
      <c r="BK11" s="369"/>
      <c r="BL11" s="369"/>
      <c r="BM11" s="369"/>
      <c r="BN11" s="369"/>
      <c r="BO11" s="369">
        <v>1</v>
      </c>
      <c r="BP11" s="369"/>
      <c r="BQ11" s="369"/>
      <c r="BR11" s="369"/>
      <c r="BS11" s="369"/>
      <c r="BT11" s="369">
        <v>1</v>
      </c>
      <c r="BU11" s="387" t="s">
        <v>1130</v>
      </c>
      <c r="BV11" s="326"/>
      <c r="BW11" s="326"/>
      <c r="BX11" s="326"/>
      <c r="BY11" s="367">
        <v>283</v>
      </c>
      <c r="BZ11" s="368">
        <v>62.2</v>
      </c>
      <c r="CA11" s="368">
        <v>36.1</v>
      </c>
      <c r="CB11" s="368">
        <v>50.71</v>
      </c>
      <c r="CC11" s="368">
        <f t="shared" si="7"/>
        <v>16.300000000000011</v>
      </c>
      <c r="CD11" s="368">
        <f t="shared" si="8"/>
        <v>10.259999999999991</v>
      </c>
      <c r="CE11" s="368">
        <f t="shared" si="9"/>
        <v>7.1400000000000006</v>
      </c>
      <c r="CF11" s="368">
        <f t="shared" si="10"/>
        <v>11.630000000000003</v>
      </c>
      <c r="CG11" s="368">
        <f t="shared" si="11"/>
        <v>45.330000000000005</v>
      </c>
      <c r="CH11" s="368">
        <f t="shared" si="12"/>
        <v>46.125599999999991</v>
      </c>
      <c r="CI11" s="42"/>
      <c r="CJ11" s="42"/>
      <c r="CK11" s="42"/>
      <c r="CL11" s="42"/>
    </row>
    <row r="12" spans="1:90" ht="21" customHeight="1" thickBot="1">
      <c r="A12" s="48">
        <v>10</v>
      </c>
      <c r="B12" s="52" t="s">
        <v>1390</v>
      </c>
      <c r="C12" s="68" t="s">
        <v>1391</v>
      </c>
      <c r="D12" s="255" t="s">
        <v>197</v>
      </c>
      <c r="E12" s="394" t="s">
        <v>176</v>
      </c>
      <c r="F12" s="230"/>
      <c r="G12" s="229"/>
      <c r="H12" s="232">
        <v>30</v>
      </c>
      <c r="I12" s="232">
        <v>23</v>
      </c>
      <c r="J12" s="232">
        <v>33</v>
      </c>
      <c r="K12" s="232">
        <v>42</v>
      </c>
      <c r="L12" s="222" t="s">
        <v>59</v>
      </c>
      <c r="M12" s="222" t="s">
        <v>59</v>
      </c>
      <c r="N12" s="226">
        <f t="shared" si="1"/>
        <v>128</v>
      </c>
      <c r="O12" s="396">
        <v>2213</v>
      </c>
      <c r="P12" s="210">
        <v>293.2</v>
      </c>
      <c r="Q12" s="217">
        <v>65.56</v>
      </c>
      <c r="R12" s="217">
        <v>69.430000000000007</v>
      </c>
      <c r="S12" s="217">
        <v>68.44</v>
      </c>
      <c r="T12" s="217"/>
      <c r="U12" s="87">
        <v>4370</v>
      </c>
      <c r="V12" s="292">
        <f>VLOOKUP($U12,计算辅助页面!$Z$5:$AM$26,COLUMN()-20,0)</f>
        <v>7100</v>
      </c>
      <c r="W12" s="292">
        <f>VLOOKUP($U12,计算辅助页面!$Z$5:$AM$26,COLUMN()-20,0)</f>
        <v>11400</v>
      </c>
      <c r="X12" s="226">
        <f>VLOOKUP($U12,计算辅助页面!$Z$5:$AM$26,COLUMN()-20,0)</f>
        <v>17100</v>
      </c>
      <c r="Y12" s="226">
        <f>VLOOKUP($U12,计算辅助页面!$Z$5:$AM$26,COLUMN()-20,0)</f>
        <v>24700</v>
      </c>
      <c r="Z12" s="293">
        <f>VLOOKUP($U12,计算辅助页面!$Z$5:$AM$26,COLUMN()-20,0)</f>
        <v>34500</v>
      </c>
      <c r="AA12" s="226">
        <f>VLOOKUP($U12,计算辅助页面!$Z$5:$AM$26,COLUMN()-20,0)</f>
        <v>48500</v>
      </c>
      <c r="AB12" s="226">
        <f>VLOOKUP($U12,计算辅助页面!$Z$5:$AM$26,COLUMN()-20,0)</f>
        <v>68000</v>
      </c>
      <c r="AC12" s="226">
        <f>VLOOKUP($U12,计算辅助页面!$Z$5:$AM$26,COLUMN()-20,0)</f>
        <v>95000</v>
      </c>
      <c r="AD12" s="226">
        <f>VLOOKUP($U12,计算辅助页面!$Z$5:$AM$26,COLUMN()-20,0)</f>
        <v>133000</v>
      </c>
      <c r="AE12" s="226">
        <f>VLOOKUP($U12,计算辅助页面!$Z$5:$AM$26,COLUMN()-20,0)</f>
        <v>186000</v>
      </c>
      <c r="AF12" s="243"/>
      <c r="AG12" s="243"/>
      <c r="AH12" s="173">
        <f>VLOOKUP($U12,计算辅助页面!$Z$5:$AM$26,COLUMN()-20,0)</f>
        <v>2518680</v>
      </c>
      <c r="AI12" s="269">
        <v>20000</v>
      </c>
      <c r="AJ12" s="260">
        <f>VLOOKUP(D12&amp;E12,计算辅助页面!$V$5:$Y$18,2,0)</f>
        <v>7</v>
      </c>
      <c r="AK12" s="174">
        <f t="shared" ref="AK12" si="17">IF(AI12,2*AI12,"")</f>
        <v>40000</v>
      </c>
      <c r="AL12" s="174">
        <f>VLOOKUP(D12&amp;E12,计算辅助页面!$V$5:$Y$18,3,0)</f>
        <v>2</v>
      </c>
      <c r="AM12" s="179">
        <f t="shared" ref="AM12" si="18">IF(AN12="×",AN12,IF(AI12,6*AI12,""))</f>
        <v>120000</v>
      </c>
      <c r="AN12" s="179">
        <f>VLOOKUP(D12&amp;E12,计算辅助页面!$V$5:$Y$18,4,0)</f>
        <v>1</v>
      </c>
      <c r="AO12" s="173">
        <f t="shared" ref="AO12" si="19">IF(AI12,IF(AN12="×",4*(AI12*AJ12+AK12*AL12),4*(AI12*AJ12+AK12*AL12+AM12*AN12)),"")</f>
        <v>1360000</v>
      </c>
      <c r="AP12" s="195">
        <f t="shared" ref="AP12" si="20">IF(AND(AH12,AO12),AO12+AH12,"")</f>
        <v>3878680</v>
      </c>
      <c r="AQ12" s="365" t="s">
        <v>1064</v>
      </c>
      <c r="AR12" s="366" t="str">
        <f t="shared" si="6"/>
        <v>Dezir</v>
      </c>
      <c r="AS12" s="352" t="s">
        <v>1392</v>
      </c>
      <c r="AT12" s="353" t="s">
        <v>1393</v>
      </c>
      <c r="AU12" s="92" t="s">
        <v>711</v>
      </c>
      <c r="AW12" s="357">
        <v>307</v>
      </c>
      <c r="AY12" s="357">
        <v>393</v>
      </c>
      <c r="AZ12" s="384" t="s">
        <v>1412</v>
      </c>
      <c r="BA12" s="369"/>
      <c r="BB12" s="369"/>
      <c r="BC12" s="369"/>
      <c r="BD12" s="369"/>
      <c r="BE12" s="369"/>
      <c r="BF12" s="369"/>
      <c r="BG12" s="369">
        <v>1</v>
      </c>
      <c r="BH12" s="369"/>
      <c r="BI12" s="369"/>
      <c r="BJ12" s="369"/>
      <c r="BK12" s="369"/>
      <c r="BL12" s="369"/>
      <c r="BM12" s="369"/>
      <c r="BN12" s="369"/>
      <c r="BO12" s="369"/>
      <c r="BP12" s="369"/>
      <c r="BQ12" s="369"/>
      <c r="BR12" s="369"/>
      <c r="BS12" s="369"/>
      <c r="BT12" s="369"/>
      <c r="BU12" s="389" t="s">
        <v>1416</v>
      </c>
      <c r="BV12" s="326"/>
      <c r="BW12" s="326"/>
      <c r="BX12" s="326"/>
      <c r="BY12" s="367"/>
      <c r="BZ12" s="368"/>
      <c r="CA12" s="368"/>
      <c r="CB12" s="368"/>
      <c r="CC12" s="368"/>
      <c r="CD12" s="368"/>
      <c r="CE12" s="368"/>
      <c r="CF12" s="368"/>
      <c r="CG12" s="368"/>
      <c r="CH12" s="368"/>
      <c r="CI12" s="42"/>
      <c r="CJ12" s="42"/>
      <c r="CK12" s="42"/>
      <c r="CL12" s="42"/>
    </row>
    <row r="13" spans="1:90" ht="21" customHeight="1">
      <c r="A13" s="80">
        <v>11</v>
      </c>
      <c r="B13" s="52" t="s">
        <v>886</v>
      </c>
      <c r="C13" s="348" t="s">
        <v>887</v>
      </c>
      <c r="D13" s="255" t="s">
        <v>6</v>
      </c>
      <c r="E13" s="247" t="s">
        <v>45</v>
      </c>
      <c r="F13" s="230"/>
      <c r="G13" s="229"/>
      <c r="H13" s="232">
        <v>30</v>
      </c>
      <c r="I13" s="232">
        <v>23</v>
      </c>
      <c r="J13" s="232">
        <v>33</v>
      </c>
      <c r="K13" s="232">
        <v>42</v>
      </c>
      <c r="L13" s="222" t="s">
        <v>59</v>
      </c>
      <c r="M13" s="222" t="s">
        <v>59</v>
      </c>
      <c r="N13" s="226">
        <f>IF(COUNTBLANK(H13:M13),"",SUM(H13:M13))</f>
        <v>128</v>
      </c>
      <c r="O13" s="53">
        <v>2217</v>
      </c>
      <c r="P13" s="210">
        <v>278.3</v>
      </c>
      <c r="Q13" s="217">
        <v>83.53</v>
      </c>
      <c r="R13" s="217">
        <v>73.569999999999993</v>
      </c>
      <c r="S13" s="217">
        <v>55.35</v>
      </c>
      <c r="T13" s="217"/>
      <c r="U13" s="87">
        <v>4370</v>
      </c>
      <c r="V13" s="292">
        <f>VLOOKUP($U13,计算辅助页面!$Z$5:$AM$26,COLUMN()-20,0)</f>
        <v>7100</v>
      </c>
      <c r="W13" s="292">
        <f>VLOOKUP($U13,计算辅助页面!$Z$5:$AM$26,COLUMN()-20,0)</f>
        <v>11400</v>
      </c>
      <c r="X13" s="226">
        <f>VLOOKUP($U13,计算辅助页面!$Z$5:$AM$26,COLUMN()-20,0)</f>
        <v>17100</v>
      </c>
      <c r="Y13" s="226">
        <f>VLOOKUP($U13,计算辅助页面!$Z$5:$AM$26,COLUMN()-20,0)</f>
        <v>24700</v>
      </c>
      <c r="Z13" s="293">
        <f>VLOOKUP($U13,计算辅助页面!$Z$5:$AM$26,COLUMN()-20,0)</f>
        <v>34500</v>
      </c>
      <c r="AA13" s="226">
        <f>VLOOKUP($U13,计算辅助页面!$Z$5:$AM$26,COLUMN()-20,0)</f>
        <v>48500</v>
      </c>
      <c r="AB13" s="226">
        <f>VLOOKUP($U13,计算辅助页面!$Z$5:$AM$26,COLUMN()-20,0)</f>
        <v>68000</v>
      </c>
      <c r="AC13" s="226">
        <f>VLOOKUP($U13,计算辅助页面!$Z$5:$AM$26,COLUMN()-20,0)</f>
        <v>95000</v>
      </c>
      <c r="AD13" s="226">
        <f>VLOOKUP($U13,计算辅助页面!$Z$5:$AM$26,COLUMN()-20,0)</f>
        <v>133000</v>
      </c>
      <c r="AE13" s="226">
        <f>VLOOKUP($U13,计算辅助页面!$Z$5:$AM$26,COLUMN()-20,0)</f>
        <v>186000</v>
      </c>
      <c r="AF13" s="243"/>
      <c r="AG13" s="243"/>
      <c r="AH13" s="173">
        <f>VLOOKUP($U13,计算辅助页面!$Z$5:$AM$26,COLUMN()-20,0)</f>
        <v>2518680</v>
      </c>
      <c r="AI13" s="269">
        <v>20000</v>
      </c>
      <c r="AJ13" s="260">
        <f>VLOOKUP(D13&amp;E13,计算辅助页面!$V$5:$Y$18,2,0)</f>
        <v>7</v>
      </c>
      <c r="AK13" s="189">
        <f t="shared" si="2"/>
        <v>40000</v>
      </c>
      <c r="AL13" s="174">
        <f>VLOOKUP(D13&amp;E13,计算辅助页面!$V$5:$Y$18,3,0)</f>
        <v>2</v>
      </c>
      <c r="AM13" s="193">
        <f t="shared" si="3"/>
        <v>120000</v>
      </c>
      <c r="AN13" s="179">
        <f>VLOOKUP(D13&amp;E13,计算辅助页面!$V$5:$Y$18,4,0)</f>
        <v>1</v>
      </c>
      <c r="AO13" s="230">
        <f t="shared" si="4"/>
        <v>1360000</v>
      </c>
      <c r="AP13" s="195">
        <f t="shared" si="5"/>
        <v>3878680</v>
      </c>
      <c r="AQ13" s="365" t="s">
        <v>888</v>
      </c>
      <c r="AR13" s="366" t="str">
        <f t="shared" si="6"/>
        <v>Davinci</v>
      </c>
      <c r="AS13" s="352" t="s">
        <v>905</v>
      </c>
      <c r="AT13" s="353" t="s">
        <v>911</v>
      </c>
      <c r="AU13" s="229" t="s">
        <v>711</v>
      </c>
      <c r="AW13" s="357">
        <v>290</v>
      </c>
      <c r="AY13" s="357">
        <v>373</v>
      </c>
      <c r="AZ13" s="357" t="s">
        <v>1015</v>
      </c>
      <c r="BA13" s="369"/>
      <c r="BB13" s="369"/>
      <c r="BC13" s="369"/>
      <c r="BD13" s="369"/>
      <c r="BE13" s="369"/>
      <c r="BF13" s="369"/>
      <c r="BG13" s="369"/>
      <c r="BH13" s="369"/>
      <c r="BI13" s="369"/>
      <c r="BJ13" s="369">
        <v>1</v>
      </c>
      <c r="BK13" s="369"/>
      <c r="BL13" s="369"/>
      <c r="BM13" s="369"/>
      <c r="BN13" s="369"/>
      <c r="BO13" s="369"/>
      <c r="BP13" s="369"/>
      <c r="BQ13" s="369"/>
      <c r="BR13" s="369"/>
      <c r="BS13" s="369"/>
      <c r="BT13" s="369"/>
      <c r="BU13" s="387" t="s">
        <v>1131</v>
      </c>
      <c r="BV13" s="326">
        <v>1</v>
      </c>
      <c r="BW13" s="326"/>
      <c r="BX13" s="326"/>
      <c r="BY13" s="367">
        <v>250</v>
      </c>
      <c r="BZ13" s="368">
        <v>68.5</v>
      </c>
      <c r="CA13" s="368">
        <v>45.09</v>
      </c>
      <c r="CB13" s="368">
        <v>35.380000000000003</v>
      </c>
      <c r="CC13" s="368">
        <f t="shared" si="7"/>
        <v>28.300000000000011</v>
      </c>
      <c r="CD13" s="368">
        <f t="shared" si="8"/>
        <v>15.030000000000001</v>
      </c>
      <c r="CE13" s="368">
        <f t="shared" si="9"/>
        <v>28.47999999999999</v>
      </c>
      <c r="CF13" s="368">
        <f t="shared" si="10"/>
        <v>19.97</v>
      </c>
      <c r="CG13" s="368">
        <f t="shared" si="11"/>
        <v>91.78</v>
      </c>
      <c r="CH13" s="368">
        <f t="shared" si="12"/>
        <v>93.102499999999992</v>
      </c>
      <c r="CI13" s="42"/>
      <c r="CJ13" s="42"/>
      <c r="CK13" s="42"/>
      <c r="CL13" s="42"/>
    </row>
    <row r="14" spans="1:90" ht="21" customHeight="1" thickBot="1">
      <c r="A14" s="48">
        <v>12</v>
      </c>
      <c r="B14" s="52" t="s">
        <v>714</v>
      </c>
      <c r="C14" s="68" t="s">
        <v>715</v>
      </c>
      <c r="D14" s="255" t="s">
        <v>6</v>
      </c>
      <c r="E14" s="247" t="s">
        <v>45</v>
      </c>
      <c r="F14" s="173">
        <f t="shared" ref="F14:F54" si="21">9-LEN(E14)-LEN(SUBSTITUTE(E14,"★",""))</f>
        <v>5</v>
      </c>
      <c r="G14" s="83" t="s">
        <v>60</v>
      </c>
      <c r="H14" s="232">
        <v>30</v>
      </c>
      <c r="I14" s="232">
        <v>23</v>
      </c>
      <c r="J14" s="232">
        <v>33</v>
      </c>
      <c r="K14" s="232">
        <v>42</v>
      </c>
      <c r="L14" s="222" t="s">
        <v>59</v>
      </c>
      <c r="M14" s="222" t="s">
        <v>59</v>
      </c>
      <c r="N14" s="226">
        <f t="shared" si="1"/>
        <v>128</v>
      </c>
      <c r="O14" s="53">
        <v>2247</v>
      </c>
      <c r="P14" s="210">
        <v>278.3</v>
      </c>
      <c r="Q14" s="217">
        <v>79.72</v>
      </c>
      <c r="R14" s="217">
        <v>78.61</v>
      </c>
      <c r="S14" s="217">
        <v>66.88</v>
      </c>
      <c r="T14" s="217"/>
      <c r="U14" s="87">
        <v>4370</v>
      </c>
      <c r="V14" s="292">
        <f>VLOOKUP($U14,计算辅助页面!$Z$5:$AM$26,COLUMN()-20,0)</f>
        <v>7100</v>
      </c>
      <c r="W14" s="292">
        <f>VLOOKUP($U14,计算辅助页面!$Z$5:$AM$26,COLUMN()-20,0)</f>
        <v>11400</v>
      </c>
      <c r="X14" s="226">
        <f>VLOOKUP($U14,计算辅助页面!$Z$5:$AM$26,COLUMN()-20,0)</f>
        <v>17100</v>
      </c>
      <c r="Y14" s="226">
        <f>VLOOKUP($U14,计算辅助页面!$Z$5:$AM$26,COLUMN()-20,0)</f>
        <v>24700</v>
      </c>
      <c r="Z14" s="293">
        <f>VLOOKUP($U14,计算辅助页面!$Z$5:$AM$26,COLUMN()-20,0)</f>
        <v>34500</v>
      </c>
      <c r="AA14" s="226">
        <f>VLOOKUP($U14,计算辅助页面!$Z$5:$AM$26,COLUMN()-20,0)</f>
        <v>48500</v>
      </c>
      <c r="AB14" s="226">
        <f>VLOOKUP($U14,计算辅助页面!$Z$5:$AM$26,COLUMN()-20,0)</f>
        <v>68000</v>
      </c>
      <c r="AC14" s="226">
        <f>VLOOKUP($U14,计算辅助页面!$Z$5:$AM$26,COLUMN()-20,0)</f>
        <v>95000</v>
      </c>
      <c r="AD14" s="226">
        <f>VLOOKUP($U14,计算辅助页面!$Z$5:$AM$26,COLUMN()-20,0)</f>
        <v>133000</v>
      </c>
      <c r="AE14" s="226">
        <f>VLOOKUP($U14,计算辅助页面!$Z$5:$AM$26,COLUMN()-20,0)</f>
        <v>186000</v>
      </c>
      <c r="AF14" s="243"/>
      <c r="AG14" s="243"/>
      <c r="AH14" s="173">
        <f>VLOOKUP($U14,计算辅助页面!$Z$5:$AM$26,COLUMN()-20,0)</f>
        <v>2518680</v>
      </c>
      <c r="AI14" s="269">
        <v>20000</v>
      </c>
      <c r="AJ14" s="260">
        <f>VLOOKUP(D14&amp;E14,计算辅助页面!$V$5:$Y$18,2,0)</f>
        <v>7</v>
      </c>
      <c r="AK14" s="174">
        <f t="shared" si="2"/>
        <v>40000</v>
      </c>
      <c r="AL14" s="174">
        <f>VLOOKUP(D14&amp;E14,计算辅助页面!$V$5:$Y$18,3,0)</f>
        <v>2</v>
      </c>
      <c r="AM14" s="179">
        <f t="shared" si="3"/>
        <v>120000</v>
      </c>
      <c r="AN14" s="179">
        <f>VLOOKUP(D14&amp;E14,计算辅助页面!$V$5:$Y$18,4,0)</f>
        <v>1</v>
      </c>
      <c r="AO14" s="173">
        <f t="shared" si="4"/>
        <v>1360000</v>
      </c>
      <c r="AP14" s="195">
        <f t="shared" si="5"/>
        <v>3878680</v>
      </c>
      <c r="AQ14" s="365" t="s">
        <v>558</v>
      </c>
      <c r="AR14" s="366" t="str">
        <f t="shared" si="6"/>
        <v>i8 Roadster</v>
      </c>
      <c r="AS14" s="352" t="s">
        <v>723</v>
      </c>
      <c r="AT14" s="353" t="s">
        <v>874</v>
      </c>
      <c r="AU14" s="229" t="s">
        <v>711</v>
      </c>
      <c r="AW14" s="357">
        <v>289</v>
      </c>
      <c r="AX14" s="357">
        <v>298</v>
      </c>
      <c r="AY14" s="357">
        <v>381</v>
      </c>
      <c r="AZ14" s="357" t="s">
        <v>1112</v>
      </c>
      <c r="BA14" s="369"/>
      <c r="BB14" s="369"/>
      <c r="BC14" s="369"/>
      <c r="BD14" s="369"/>
      <c r="BE14" s="369"/>
      <c r="BF14" s="369"/>
      <c r="BG14" s="369"/>
      <c r="BH14" s="369"/>
      <c r="BI14" s="369"/>
      <c r="BJ14" s="369"/>
      <c r="BK14" s="369"/>
      <c r="BL14" s="369"/>
      <c r="BM14" s="369"/>
      <c r="BN14" s="369"/>
      <c r="BO14" s="369"/>
      <c r="BP14" s="369"/>
      <c r="BQ14" s="369"/>
      <c r="BR14" s="369" t="s">
        <v>1124</v>
      </c>
      <c r="BS14" s="369"/>
      <c r="BT14" s="369"/>
      <c r="BU14" s="387" t="s">
        <v>1125</v>
      </c>
      <c r="BV14" s="326"/>
      <c r="BW14" s="326"/>
      <c r="BX14" s="326"/>
      <c r="BY14" s="367">
        <v>250</v>
      </c>
      <c r="BZ14" s="368">
        <v>58.6</v>
      </c>
      <c r="CA14" s="368">
        <v>51.16</v>
      </c>
      <c r="CB14" s="368">
        <v>48.33</v>
      </c>
      <c r="CC14" s="368">
        <f t="shared" si="7"/>
        <v>28.300000000000011</v>
      </c>
      <c r="CD14" s="368">
        <f t="shared" si="8"/>
        <v>21.119999999999997</v>
      </c>
      <c r="CE14" s="368">
        <f t="shared" si="9"/>
        <v>27.450000000000003</v>
      </c>
      <c r="CF14" s="368">
        <f t="shared" si="10"/>
        <v>18.549999999999997</v>
      </c>
      <c r="CG14" s="368">
        <f t="shared" si="11"/>
        <v>95.42</v>
      </c>
      <c r="CH14" s="368">
        <f t="shared" si="12"/>
        <v>100.77849999999999</v>
      </c>
      <c r="CI14" s="42"/>
      <c r="CJ14" s="42"/>
      <c r="CK14" s="42"/>
      <c r="CL14" s="42"/>
    </row>
    <row r="15" spans="1:90" ht="21" customHeight="1">
      <c r="A15" s="80">
        <v>13</v>
      </c>
      <c r="B15" s="52" t="s">
        <v>1425</v>
      </c>
      <c r="C15" s="68" t="s">
        <v>1426</v>
      </c>
      <c r="D15" s="255" t="s">
        <v>6</v>
      </c>
      <c r="E15" s="247" t="s">
        <v>45</v>
      </c>
      <c r="F15" s="230"/>
      <c r="G15" s="229"/>
      <c r="H15" s="232">
        <v>30</v>
      </c>
      <c r="I15" s="232">
        <v>23</v>
      </c>
      <c r="J15" s="232">
        <v>33</v>
      </c>
      <c r="K15" s="232">
        <v>42</v>
      </c>
      <c r="L15" s="222" t="s">
        <v>59</v>
      </c>
      <c r="M15" s="222" t="s">
        <v>59</v>
      </c>
      <c r="N15" s="226">
        <f t="shared" ref="N15" si="22">IF(COUNTBLANK(H15:M15),"",SUM(H15:M15))</f>
        <v>128</v>
      </c>
      <c r="O15" s="53">
        <v>2307</v>
      </c>
      <c r="P15" s="210">
        <v>310.5</v>
      </c>
      <c r="Q15" s="217">
        <v>71.510000000000005</v>
      </c>
      <c r="R15" s="217">
        <v>52.39</v>
      </c>
      <c r="S15" s="217">
        <v>31.19</v>
      </c>
      <c r="T15" s="217"/>
      <c r="U15" s="87">
        <v>4370</v>
      </c>
      <c r="V15" s="292">
        <f>VLOOKUP($U15,计算辅助页面!$Z$5:$AM$26,COLUMN()-20,0)</f>
        <v>7100</v>
      </c>
      <c r="W15" s="292">
        <f>VLOOKUP($U15,计算辅助页面!$Z$5:$AM$26,COLUMN()-20,0)</f>
        <v>11400</v>
      </c>
      <c r="X15" s="226">
        <f>VLOOKUP($U15,计算辅助页面!$Z$5:$AM$26,COLUMN()-20,0)</f>
        <v>17100</v>
      </c>
      <c r="Y15" s="226">
        <f>VLOOKUP($U15,计算辅助页面!$Z$5:$AM$26,COLUMN()-20,0)</f>
        <v>24700</v>
      </c>
      <c r="Z15" s="293">
        <f>VLOOKUP($U15,计算辅助页面!$Z$5:$AM$26,COLUMN()-20,0)</f>
        <v>34500</v>
      </c>
      <c r="AA15" s="226">
        <f>VLOOKUP($U15,计算辅助页面!$Z$5:$AM$26,COLUMN()-20,0)</f>
        <v>48500</v>
      </c>
      <c r="AB15" s="226">
        <f>VLOOKUP($U15,计算辅助页面!$Z$5:$AM$26,COLUMN()-20,0)</f>
        <v>68000</v>
      </c>
      <c r="AC15" s="226">
        <f>VLOOKUP($U15,计算辅助页面!$Z$5:$AM$26,COLUMN()-20,0)</f>
        <v>95000</v>
      </c>
      <c r="AD15" s="226">
        <f>VLOOKUP($U15,计算辅助页面!$Z$5:$AM$26,COLUMN()-20,0)</f>
        <v>133000</v>
      </c>
      <c r="AE15" s="226">
        <f>VLOOKUP($U15,计算辅助页面!$Z$5:$AM$26,COLUMN()-20,0)</f>
        <v>186000</v>
      </c>
      <c r="AF15" s="243"/>
      <c r="AG15" s="243"/>
      <c r="AH15" s="173">
        <f>VLOOKUP($U15,计算辅助页面!$Z$5:$AM$26,COLUMN()-20,0)</f>
        <v>2518680</v>
      </c>
      <c r="AI15" s="269">
        <v>20000</v>
      </c>
      <c r="AJ15" s="260">
        <f>VLOOKUP(D15&amp;E15,计算辅助页面!$V$5:$Y$18,2,0)</f>
        <v>7</v>
      </c>
      <c r="AK15" s="174">
        <f t="shared" ref="AK15" si="23">IF(AI15,2*AI15,"")</f>
        <v>40000</v>
      </c>
      <c r="AL15" s="174">
        <f>VLOOKUP(D15&amp;E15,计算辅助页面!$V$5:$Y$18,3,0)</f>
        <v>2</v>
      </c>
      <c r="AM15" s="179">
        <f t="shared" ref="AM15" si="24">IF(AN15="×",AN15,IF(AI15,6*AI15,""))</f>
        <v>120000</v>
      </c>
      <c r="AN15" s="179">
        <f>VLOOKUP(D15&amp;E15,计算辅助页面!$V$5:$Y$18,4,0)</f>
        <v>1</v>
      </c>
      <c r="AO15" s="173">
        <f t="shared" ref="AO15" si="25">IF(AI15,IF(AN15="×",4*(AI15*AJ15+AK15*AL15),4*(AI15*AJ15+AK15*AL15+AM15*AN15)),"")</f>
        <v>1360000</v>
      </c>
      <c r="AP15" s="195">
        <f t="shared" ref="AP15" si="26">IF(AND(AH15,AO15),AO15+AH15,"")</f>
        <v>3878680</v>
      </c>
      <c r="AQ15" s="365" t="s">
        <v>1053</v>
      </c>
      <c r="AR15" s="366" t="str">
        <f t="shared" si="6"/>
        <v>SR1</v>
      </c>
      <c r="AS15" s="352" t="s">
        <v>1427</v>
      </c>
      <c r="AT15" s="353" t="s">
        <v>1428</v>
      </c>
      <c r="AU15" s="229" t="s">
        <v>711</v>
      </c>
      <c r="AW15" s="357">
        <v>323</v>
      </c>
      <c r="AY15" s="357">
        <v>412</v>
      </c>
      <c r="AZ15" s="384" t="s">
        <v>1274</v>
      </c>
      <c r="BA15" s="369"/>
      <c r="BB15" s="369"/>
      <c r="BC15" s="369"/>
      <c r="BD15" s="369"/>
      <c r="BE15" s="369"/>
      <c r="BF15" s="369"/>
      <c r="BG15" s="369">
        <v>1</v>
      </c>
      <c r="BH15" s="369"/>
      <c r="BI15" s="369"/>
      <c r="BJ15" s="369"/>
      <c r="BK15" s="369"/>
      <c r="BL15" s="369"/>
      <c r="BM15" s="369"/>
      <c r="BN15" s="369"/>
      <c r="BO15" s="369"/>
      <c r="BP15" s="369"/>
      <c r="BQ15" s="369"/>
      <c r="BR15" s="369"/>
      <c r="BS15" s="369"/>
      <c r="BT15" s="369"/>
      <c r="BU15" s="389" t="s">
        <v>805</v>
      </c>
      <c r="BV15" s="326"/>
      <c r="BW15" s="326"/>
      <c r="BX15" s="326"/>
      <c r="BY15" s="367"/>
      <c r="BZ15" s="368"/>
      <c r="CA15" s="368"/>
      <c r="CB15" s="368"/>
      <c r="CC15" s="368"/>
      <c r="CD15" s="368"/>
      <c r="CE15" s="368"/>
      <c r="CF15" s="368"/>
      <c r="CG15" s="368"/>
      <c r="CH15" s="368"/>
      <c r="CI15" s="42"/>
      <c r="CJ15" s="42"/>
      <c r="CK15" s="42"/>
      <c r="CL15" s="42"/>
    </row>
    <row r="16" spans="1:90" ht="21" customHeight="1" thickBot="1">
      <c r="A16" s="48">
        <v>14</v>
      </c>
      <c r="B16" s="49" t="s">
        <v>115</v>
      </c>
      <c r="C16" s="68">
        <v>718</v>
      </c>
      <c r="D16" s="255" t="s">
        <v>6</v>
      </c>
      <c r="E16" s="247" t="s">
        <v>45</v>
      </c>
      <c r="F16" s="173">
        <f t="shared" si="21"/>
        <v>5</v>
      </c>
      <c r="G16" s="83" t="s">
        <v>60</v>
      </c>
      <c r="H16" s="222">
        <v>25</v>
      </c>
      <c r="I16" s="222">
        <v>8</v>
      </c>
      <c r="J16" s="222">
        <v>14</v>
      </c>
      <c r="K16" s="222">
        <v>28</v>
      </c>
      <c r="L16" s="222" t="s">
        <v>59</v>
      </c>
      <c r="M16" s="222" t="s">
        <v>59</v>
      </c>
      <c r="N16" s="226">
        <f t="shared" si="1"/>
        <v>75</v>
      </c>
      <c r="O16" s="51">
        <v>2360</v>
      </c>
      <c r="P16" s="209">
        <v>295.7</v>
      </c>
      <c r="Q16" s="216">
        <v>70.52</v>
      </c>
      <c r="R16" s="216">
        <v>61.91</v>
      </c>
      <c r="S16" s="216">
        <v>60.28</v>
      </c>
      <c r="T16" s="216">
        <v>7.17</v>
      </c>
      <c r="U16" s="84">
        <v>2190</v>
      </c>
      <c r="V16" s="292">
        <f>VLOOKUP($U16,计算辅助页面!$Z$5:$AM$26,COLUMN()-20,0)</f>
        <v>3600</v>
      </c>
      <c r="W16" s="292">
        <f>VLOOKUP($U16,计算辅助页面!$Z$5:$AM$26,COLUMN()-20,0)</f>
        <v>5700</v>
      </c>
      <c r="X16" s="226">
        <f>VLOOKUP($U16,计算辅助页面!$Z$5:$AM$26,COLUMN()-20,0)</f>
        <v>8600</v>
      </c>
      <c r="Y16" s="226">
        <f>VLOOKUP($U16,计算辅助页面!$Z$5:$AM$26,COLUMN()-20,0)</f>
        <v>12400</v>
      </c>
      <c r="Z16" s="293">
        <f>VLOOKUP($U16,计算辅助页面!$Z$5:$AM$26,COLUMN()-20,0)</f>
        <v>17500</v>
      </c>
      <c r="AA16" s="226">
        <f>VLOOKUP($U16,计算辅助页面!$Z$5:$AM$26,COLUMN()-20,0)</f>
        <v>24000</v>
      </c>
      <c r="AB16" s="226">
        <f>VLOOKUP($U16,计算辅助页面!$Z$5:$AM$26,COLUMN()-20,0)</f>
        <v>34000</v>
      </c>
      <c r="AC16" s="226">
        <f>VLOOKUP($U16,计算辅助页面!$Z$5:$AM$26,COLUMN()-20,0)</f>
        <v>47500</v>
      </c>
      <c r="AD16" s="226">
        <f>VLOOKUP($U16,计算辅助页面!$Z$5:$AM$26,COLUMN()-20,0)</f>
        <v>66500</v>
      </c>
      <c r="AE16" s="226">
        <f>VLOOKUP($U16,计算辅助页面!$Z$5:$AM$26,COLUMN()-20,0)</f>
        <v>93000</v>
      </c>
      <c r="AF16" s="226" t="str">
        <f>VLOOKUP($U16,计算辅助页面!$Z$5:$AM$26,COLUMN()-20,0)</f>
        <v>×</v>
      </c>
      <c r="AG16" s="226" t="str">
        <f>VLOOKUP($U16,计算辅助页面!$Z$5:$AM$26,COLUMN()-20,0)</f>
        <v>×</v>
      </c>
      <c r="AH16" s="173">
        <f>VLOOKUP($U16,计算辅助页面!$Z$5:$AM$26,COLUMN()-20,0)</f>
        <v>1259960</v>
      </c>
      <c r="AI16" s="267">
        <v>10000</v>
      </c>
      <c r="AJ16" s="260">
        <f>VLOOKUP(D16&amp;E16,计算辅助页面!$V$5:$Y$18,2,0)</f>
        <v>7</v>
      </c>
      <c r="AK16" s="174">
        <f t="shared" si="2"/>
        <v>20000</v>
      </c>
      <c r="AL16" s="174">
        <f>VLOOKUP(D16&amp;E16,计算辅助页面!$V$5:$Y$18,3,0)</f>
        <v>2</v>
      </c>
      <c r="AM16" s="179">
        <f t="shared" si="3"/>
        <v>60000</v>
      </c>
      <c r="AN16" s="179">
        <f>VLOOKUP(D16&amp;E16,计算辅助页面!$V$5:$Y$18,4,0)</f>
        <v>1</v>
      </c>
      <c r="AO16" s="173">
        <f t="shared" si="4"/>
        <v>680000</v>
      </c>
      <c r="AP16" s="195">
        <f t="shared" si="5"/>
        <v>1939960</v>
      </c>
      <c r="AQ16" s="365" t="s">
        <v>562</v>
      </c>
      <c r="AR16" s="366" t="str">
        <f t="shared" si="6"/>
        <v>718 Cayman</v>
      </c>
      <c r="AS16" s="352" t="s">
        <v>603</v>
      </c>
      <c r="AT16" s="353" t="s">
        <v>614</v>
      </c>
      <c r="AU16" s="229" t="s">
        <v>711</v>
      </c>
      <c r="AV16" s="357">
        <v>4</v>
      </c>
      <c r="AW16" s="357">
        <v>308</v>
      </c>
      <c r="AY16" s="357">
        <v>394</v>
      </c>
      <c r="AZ16" s="357" t="s">
        <v>1110</v>
      </c>
      <c r="BA16" s="369"/>
      <c r="BB16" s="369"/>
      <c r="BC16" s="369">
        <v>1</v>
      </c>
      <c r="BD16" s="369">
        <v>1</v>
      </c>
      <c r="BE16" s="369"/>
      <c r="BF16" s="369"/>
      <c r="BG16" s="369"/>
      <c r="BH16" s="369"/>
      <c r="BI16" s="369"/>
      <c r="BJ16" s="369"/>
      <c r="BK16" s="369"/>
      <c r="BL16" s="369"/>
      <c r="BM16" s="369"/>
      <c r="BN16" s="369"/>
      <c r="BO16" s="369"/>
      <c r="BP16" s="369"/>
      <c r="BQ16" s="369">
        <v>1</v>
      </c>
      <c r="BR16" s="369"/>
      <c r="BS16" s="369"/>
      <c r="BT16" s="369">
        <v>1</v>
      </c>
      <c r="BU16" s="387" t="s">
        <v>1132</v>
      </c>
      <c r="BV16" s="326"/>
      <c r="BW16" s="326"/>
      <c r="BX16" s="326"/>
      <c r="BY16" s="367">
        <v>275</v>
      </c>
      <c r="BZ16" s="368">
        <v>55.9</v>
      </c>
      <c r="CA16" s="368">
        <v>51.9</v>
      </c>
      <c r="CB16" s="368">
        <v>39.4</v>
      </c>
      <c r="CC16" s="368">
        <f t="shared" si="7"/>
        <v>20.699999999999989</v>
      </c>
      <c r="CD16" s="368">
        <f t="shared" si="8"/>
        <v>14.619999999999997</v>
      </c>
      <c r="CE16" s="368">
        <f t="shared" si="9"/>
        <v>10.009999999999998</v>
      </c>
      <c r="CF16" s="368">
        <f t="shared" si="10"/>
        <v>20.880000000000003</v>
      </c>
      <c r="CG16" s="368">
        <f t="shared" si="11"/>
        <v>66.20999999999998</v>
      </c>
      <c r="CH16" s="368">
        <f t="shared" si="12"/>
        <v>70.24669999999999</v>
      </c>
      <c r="CI16" s="42"/>
      <c r="CJ16" s="42"/>
      <c r="CK16" s="42"/>
      <c r="CL16" s="42"/>
    </row>
    <row r="17" spans="1:90" ht="21" customHeight="1">
      <c r="A17" s="80">
        <v>15</v>
      </c>
      <c r="B17" s="52" t="s">
        <v>731</v>
      </c>
      <c r="C17" s="86" t="s">
        <v>732</v>
      </c>
      <c r="D17" s="255" t="s">
        <v>6</v>
      </c>
      <c r="E17" s="247" t="s">
        <v>45</v>
      </c>
      <c r="F17" s="173">
        <f t="shared" si="21"/>
        <v>5</v>
      </c>
      <c r="G17" s="83" t="s">
        <v>60</v>
      </c>
      <c r="H17" s="232">
        <v>30</v>
      </c>
      <c r="I17" s="232">
        <v>23</v>
      </c>
      <c r="J17" s="232">
        <v>33</v>
      </c>
      <c r="K17" s="232">
        <v>42</v>
      </c>
      <c r="L17" s="222" t="s">
        <v>59</v>
      </c>
      <c r="M17" s="222" t="s">
        <v>59</v>
      </c>
      <c r="N17" s="226">
        <f t="shared" si="1"/>
        <v>128</v>
      </c>
      <c r="O17" s="53">
        <v>2368</v>
      </c>
      <c r="P17" s="210">
        <v>281.2</v>
      </c>
      <c r="Q17" s="217">
        <v>76.19</v>
      </c>
      <c r="R17" s="217">
        <v>66.97</v>
      </c>
      <c r="S17" s="217">
        <v>64.680000000000007</v>
      </c>
      <c r="T17" s="217">
        <v>8.67</v>
      </c>
      <c r="U17" s="87">
        <v>4370</v>
      </c>
      <c r="V17" s="292">
        <f>VLOOKUP($U17,计算辅助页面!$Z$5:$AM$26,COLUMN()-20,0)</f>
        <v>7100</v>
      </c>
      <c r="W17" s="292">
        <f>VLOOKUP($U17,计算辅助页面!$Z$5:$AM$26,COLUMN()-20,0)</f>
        <v>11400</v>
      </c>
      <c r="X17" s="226">
        <f>VLOOKUP($U17,计算辅助页面!$Z$5:$AM$26,COLUMN()-20,0)</f>
        <v>17100</v>
      </c>
      <c r="Y17" s="226">
        <f>VLOOKUP($U17,计算辅助页面!$Z$5:$AM$26,COLUMN()-20,0)</f>
        <v>24700</v>
      </c>
      <c r="Z17" s="293">
        <f>VLOOKUP($U17,计算辅助页面!$Z$5:$AM$26,COLUMN()-20,0)</f>
        <v>34500</v>
      </c>
      <c r="AA17" s="226">
        <f>VLOOKUP($U17,计算辅助页面!$Z$5:$AM$26,COLUMN()-20,0)</f>
        <v>48500</v>
      </c>
      <c r="AB17" s="226">
        <f>VLOOKUP($U17,计算辅助页面!$Z$5:$AM$26,COLUMN()-20,0)</f>
        <v>68000</v>
      </c>
      <c r="AC17" s="226">
        <f>VLOOKUP($U17,计算辅助页面!$Z$5:$AM$26,COLUMN()-20,0)</f>
        <v>95000</v>
      </c>
      <c r="AD17" s="226">
        <f>VLOOKUP($U17,计算辅助页面!$Z$5:$AM$26,COLUMN()-20,0)</f>
        <v>133000</v>
      </c>
      <c r="AE17" s="226">
        <f>VLOOKUP($U17,计算辅助页面!$Z$5:$AM$26,COLUMN()-20,0)</f>
        <v>186000</v>
      </c>
      <c r="AF17" s="226" t="str">
        <f>VLOOKUP($U17,计算辅助页面!$Z$5:$AM$26,COLUMN()-20,0)</f>
        <v>×</v>
      </c>
      <c r="AG17" s="226" t="str">
        <f>VLOOKUP($U17,计算辅助页面!$Z$5:$AM$26,COLUMN()-20,0)</f>
        <v>×</v>
      </c>
      <c r="AH17" s="173">
        <f>VLOOKUP($U17,计算辅助页面!$Z$5:$AM$26,COLUMN()-20,0)</f>
        <v>2518680</v>
      </c>
      <c r="AI17" s="269">
        <v>20000</v>
      </c>
      <c r="AJ17" s="260">
        <f>VLOOKUP(D17&amp;E17,计算辅助页面!$V$5:$Y$18,2,0)</f>
        <v>7</v>
      </c>
      <c r="AK17" s="174">
        <f t="shared" si="2"/>
        <v>40000</v>
      </c>
      <c r="AL17" s="174">
        <f>VLOOKUP(D17&amp;E17,计算辅助页面!$V$5:$Y$18,3,0)</f>
        <v>2</v>
      </c>
      <c r="AM17" s="179">
        <f t="shared" si="3"/>
        <v>120000</v>
      </c>
      <c r="AN17" s="179">
        <f>VLOOKUP(D17&amp;E17,计算辅助页面!$V$5:$Y$18,4,0)</f>
        <v>1</v>
      </c>
      <c r="AO17" s="173">
        <f t="shared" si="4"/>
        <v>1360000</v>
      </c>
      <c r="AP17" s="195">
        <f t="shared" si="5"/>
        <v>3878680</v>
      </c>
      <c r="AQ17" s="365" t="s">
        <v>1075</v>
      </c>
      <c r="AR17" s="366" t="str">
        <f t="shared" si="6"/>
        <v>Project Black S</v>
      </c>
      <c r="AS17" s="352" t="s">
        <v>734</v>
      </c>
      <c r="AT17" s="353" t="s">
        <v>876</v>
      </c>
      <c r="AU17" s="229" t="s">
        <v>711</v>
      </c>
      <c r="AW17" s="357">
        <v>293</v>
      </c>
      <c r="AY17" s="357">
        <v>376</v>
      </c>
      <c r="AZ17" s="357" t="s">
        <v>1113</v>
      </c>
      <c r="BA17" s="369"/>
      <c r="BB17" s="369"/>
      <c r="BC17" s="369"/>
      <c r="BD17" s="369"/>
      <c r="BE17" s="369"/>
      <c r="BF17" s="369">
        <v>1</v>
      </c>
      <c r="BG17" s="369"/>
      <c r="BH17" s="369"/>
      <c r="BI17" s="369"/>
      <c r="BJ17" s="369"/>
      <c r="BK17" s="369"/>
      <c r="BL17" s="369"/>
      <c r="BM17" s="369"/>
      <c r="BN17" s="369"/>
      <c r="BO17" s="369"/>
      <c r="BP17" s="369"/>
      <c r="BQ17" s="369"/>
      <c r="BR17" s="369"/>
      <c r="BS17" s="369"/>
      <c r="BT17" s="369"/>
      <c r="BU17" s="387" t="s">
        <v>1133</v>
      </c>
      <c r="BV17" s="326"/>
      <c r="BW17" s="326"/>
      <c r="BX17" s="326"/>
      <c r="BY17" s="367">
        <v>246.2</v>
      </c>
      <c r="BZ17" s="368">
        <v>64</v>
      </c>
      <c r="CA17" s="368">
        <v>47.65</v>
      </c>
      <c r="CB17" s="368">
        <v>44.65</v>
      </c>
      <c r="CC17" s="368">
        <f t="shared" si="7"/>
        <v>35</v>
      </c>
      <c r="CD17" s="368">
        <f t="shared" si="8"/>
        <v>12.189999999999998</v>
      </c>
      <c r="CE17" s="368">
        <f t="shared" si="9"/>
        <v>19.32</v>
      </c>
      <c r="CF17" s="368">
        <f t="shared" si="10"/>
        <v>20.030000000000008</v>
      </c>
      <c r="CG17" s="368">
        <f t="shared" si="11"/>
        <v>86.539999999999992</v>
      </c>
      <c r="CH17" s="368">
        <f t="shared" si="12"/>
        <v>80.002499999999998</v>
      </c>
      <c r="CI17" s="42"/>
      <c r="CJ17" s="42"/>
      <c r="CK17" s="42"/>
      <c r="CL17" s="42"/>
    </row>
    <row r="18" spans="1:90" ht="21" customHeight="1" thickBot="1">
      <c r="A18" s="48">
        <v>16</v>
      </c>
      <c r="B18" s="49" t="s">
        <v>116</v>
      </c>
      <c r="C18" s="86" t="s">
        <v>737</v>
      </c>
      <c r="D18" s="255" t="s">
        <v>6</v>
      </c>
      <c r="E18" s="247" t="s">
        <v>45</v>
      </c>
      <c r="F18" s="173">
        <f t="shared" si="21"/>
        <v>5</v>
      </c>
      <c r="G18" s="83" t="s">
        <v>153</v>
      </c>
      <c r="H18" s="222">
        <v>10</v>
      </c>
      <c r="I18" s="222">
        <v>12</v>
      </c>
      <c r="J18" s="222">
        <v>18</v>
      </c>
      <c r="K18" s="222">
        <v>28</v>
      </c>
      <c r="L18" s="222" t="s">
        <v>59</v>
      </c>
      <c r="M18" s="222" t="s">
        <v>59</v>
      </c>
      <c r="N18" s="226">
        <f t="shared" si="1"/>
        <v>68</v>
      </c>
      <c r="O18" s="51">
        <v>2390</v>
      </c>
      <c r="P18" s="209">
        <v>270</v>
      </c>
      <c r="Q18" s="216">
        <v>82.25</v>
      </c>
      <c r="R18" s="216">
        <v>83.47</v>
      </c>
      <c r="S18" s="216">
        <v>72.709999999999994</v>
      </c>
      <c r="T18" s="216">
        <v>13.382</v>
      </c>
      <c r="U18" s="84">
        <v>2190</v>
      </c>
      <c r="V18" s="292">
        <f>VLOOKUP($U18,计算辅助页面!$Z$5:$AM$26,COLUMN()-20,0)</f>
        <v>3600</v>
      </c>
      <c r="W18" s="292">
        <f>VLOOKUP($U18,计算辅助页面!$Z$5:$AM$26,COLUMN()-20,0)</f>
        <v>5700</v>
      </c>
      <c r="X18" s="226">
        <f>VLOOKUP($U18,计算辅助页面!$Z$5:$AM$26,COLUMN()-20,0)</f>
        <v>8600</v>
      </c>
      <c r="Y18" s="226">
        <f>VLOOKUP($U18,计算辅助页面!$Z$5:$AM$26,COLUMN()-20,0)</f>
        <v>12400</v>
      </c>
      <c r="Z18" s="293">
        <f>VLOOKUP($U18,计算辅助页面!$Z$5:$AM$26,COLUMN()-20,0)</f>
        <v>17500</v>
      </c>
      <c r="AA18" s="226">
        <f>VLOOKUP($U18,计算辅助页面!$Z$5:$AM$26,COLUMN()-20,0)</f>
        <v>24000</v>
      </c>
      <c r="AB18" s="226">
        <f>VLOOKUP($U18,计算辅助页面!$Z$5:$AM$26,COLUMN()-20,0)</f>
        <v>34000</v>
      </c>
      <c r="AC18" s="226">
        <f>VLOOKUP($U18,计算辅助页面!$Z$5:$AM$26,COLUMN()-20,0)</f>
        <v>47500</v>
      </c>
      <c r="AD18" s="226">
        <f>VLOOKUP($U18,计算辅助页面!$Z$5:$AM$26,COLUMN()-20,0)</f>
        <v>66500</v>
      </c>
      <c r="AE18" s="226">
        <f>VLOOKUP($U18,计算辅助页面!$Z$5:$AM$26,COLUMN()-20,0)</f>
        <v>93000</v>
      </c>
      <c r="AF18" s="226" t="str">
        <f>VLOOKUP($U18,计算辅助页面!$Z$5:$AM$26,COLUMN()-20,0)</f>
        <v>×</v>
      </c>
      <c r="AG18" s="226" t="str">
        <f>VLOOKUP($U18,计算辅助页面!$Z$5:$AM$26,COLUMN()-20,0)</f>
        <v>×</v>
      </c>
      <c r="AH18" s="173">
        <f>VLOOKUP($U18,计算辅助页面!$Z$5:$AM$26,COLUMN()-20,0)</f>
        <v>1259960</v>
      </c>
      <c r="AI18" s="267">
        <v>10000</v>
      </c>
      <c r="AJ18" s="260">
        <f>VLOOKUP(D18&amp;E18,计算辅助页面!$V$5:$Y$18,2,0)</f>
        <v>7</v>
      </c>
      <c r="AK18" s="174">
        <f t="shared" si="2"/>
        <v>20000</v>
      </c>
      <c r="AL18" s="174">
        <f>VLOOKUP(D18&amp;E18,计算辅助页面!$V$5:$Y$18,3,0)</f>
        <v>2</v>
      </c>
      <c r="AM18" s="179">
        <f t="shared" si="3"/>
        <v>60000</v>
      </c>
      <c r="AN18" s="179">
        <f>VLOOKUP(D18&amp;E18,计算辅助页面!$V$5:$Y$18,4,0)</f>
        <v>1</v>
      </c>
      <c r="AO18" s="173">
        <f t="shared" si="4"/>
        <v>680000</v>
      </c>
      <c r="AP18" s="195">
        <f t="shared" si="5"/>
        <v>1939960</v>
      </c>
      <c r="AQ18" s="365" t="s">
        <v>563</v>
      </c>
      <c r="AR18" s="366" t="str">
        <f t="shared" ref="AR18:AR61" si="27">TRIM(RIGHT(B18,LEN(B18)-LEN(AQ18)-1))</f>
        <v>Elise Sprint 220</v>
      </c>
      <c r="AS18" s="352" t="s">
        <v>857</v>
      </c>
      <c r="AT18" s="353" t="s">
        <v>606</v>
      </c>
      <c r="AU18" s="229" t="s">
        <v>711</v>
      </c>
      <c r="AV18" s="357">
        <v>5</v>
      </c>
      <c r="AW18" s="357">
        <v>282</v>
      </c>
      <c r="AY18" s="357">
        <v>363</v>
      </c>
      <c r="AZ18" s="357" t="s">
        <v>1110</v>
      </c>
      <c r="BA18" s="369"/>
      <c r="BB18" s="369"/>
      <c r="BC18" s="369">
        <v>1</v>
      </c>
      <c r="BD18" s="369">
        <v>1</v>
      </c>
      <c r="BE18" s="369"/>
      <c r="BF18" s="369">
        <v>1</v>
      </c>
      <c r="BG18" s="369"/>
      <c r="BH18" s="369"/>
      <c r="BI18" s="369"/>
      <c r="BJ18" s="369"/>
      <c r="BK18" s="369"/>
      <c r="BL18" s="369"/>
      <c r="BM18" s="369"/>
      <c r="BN18" s="369"/>
      <c r="BO18" s="369"/>
      <c r="BP18" s="369"/>
      <c r="BQ18" s="369"/>
      <c r="BR18" s="369"/>
      <c r="BS18" s="369"/>
      <c r="BT18" s="369">
        <v>1</v>
      </c>
      <c r="BU18" s="387" t="s">
        <v>1134</v>
      </c>
      <c r="BV18" s="326"/>
      <c r="BW18" s="326"/>
      <c r="BX18" s="326"/>
      <c r="BY18" s="367">
        <v>234</v>
      </c>
      <c r="BZ18" s="368">
        <v>59.5</v>
      </c>
      <c r="CA18" s="368">
        <v>54.8</v>
      </c>
      <c r="CB18" s="368">
        <v>47.82</v>
      </c>
      <c r="CC18" s="368">
        <f t="shared" si="7"/>
        <v>36</v>
      </c>
      <c r="CD18" s="368">
        <f t="shared" si="8"/>
        <v>22.75</v>
      </c>
      <c r="CE18" s="368">
        <f t="shared" si="9"/>
        <v>28.67</v>
      </c>
      <c r="CF18" s="368">
        <f t="shared" si="10"/>
        <v>24.889999999999993</v>
      </c>
      <c r="CG18" s="368">
        <f t="shared" si="11"/>
        <v>112.31</v>
      </c>
      <c r="CH18" s="368">
        <f t="shared" si="12"/>
        <v>115.58879999999999</v>
      </c>
      <c r="CI18" s="42"/>
      <c r="CJ18" s="42"/>
      <c r="CK18" s="42"/>
      <c r="CL18" s="42"/>
    </row>
    <row r="19" spans="1:90" ht="21" customHeight="1">
      <c r="A19" s="80">
        <v>17</v>
      </c>
      <c r="B19" s="55" t="s">
        <v>1365</v>
      </c>
      <c r="C19" s="86" t="s">
        <v>1362</v>
      </c>
      <c r="D19" s="255" t="s">
        <v>6</v>
      </c>
      <c r="E19" s="247" t="s">
        <v>45</v>
      </c>
      <c r="F19" s="230"/>
      <c r="G19" s="229"/>
      <c r="H19" s="232">
        <v>30</v>
      </c>
      <c r="I19" s="232">
        <v>23</v>
      </c>
      <c r="J19" s="232">
        <v>33</v>
      </c>
      <c r="K19" s="232">
        <v>42</v>
      </c>
      <c r="L19" s="222" t="s">
        <v>59</v>
      </c>
      <c r="M19" s="222" t="s">
        <v>59</v>
      </c>
      <c r="N19" s="226">
        <f t="shared" ref="N19" si="28">IF(COUNTBLANK(H19:M19),"",SUM(H19:M19))</f>
        <v>128</v>
      </c>
      <c r="O19" s="57">
        <v>2498</v>
      </c>
      <c r="P19" s="211">
        <v>304.89999999999998</v>
      </c>
      <c r="Q19" s="218">
        <v>71.69</v>
      </c>
      <c r="R19" s="218">
        <v>55.89</v>
      </c>
      <c r="S19" s="218">
        <v>36.299999999999997</v>
      </c>
      <c r="T19" s="217"/>
      <c r="U19" s="87">
        <v>4370</v>
      </c>
      <c r="V19" s="292">
        <f>VLOOKUP($U19,计算辅助页面!$Z$5:$AM$26,COLUMN()-20,0)</f>
        <v>7100</v>
      </c>
      <c r="W19" s="292">
        <f>VLOOKUP($U19,计算辅助页面!$Z$5:$AM$26,COLUMN()-20,0)</f>
        <v>11400</v>
      </c>
      <c r="X19" s="226">
        <f>VLOOKUP($U19,计算辅助页面!$Z$5:$AM$26,COLUMN()-20,0)</f>
        <v>17100</v>
      </c>
      <c r="Y19" s="226">
        <f>VLOOKUP($U19,计算辅助页面!$Z$5:$AM$26,COLUMN()-20,0)</f>
        <v>24700</v>
      </c>
      <c r="Z19" s="293">
        <f>VLOOKUP($U19,计算辅助页面!$Z$5:$AM$26,COLUMN()-20,0)</f>
        <v>34500</v>
      </c>
      <c r="AA19" s="226">
        <f>VLOOKUP($U19,计算辅助页面!$Z$5:$AM$26,COLUMN()-20,0)</f>
        <v>48500</v>
      </c>
      <c r="AB19" s="226">
        <f>VLOOKUP($U19,计算辅助页面!$Z$5:$AM$26,COLUMN()-20,0)</f>
        <v>68000</v>
      </c>
      <c r="AC19" s="226">
        <f>VLOOKUP($U19,计算辅助页面!$Z$5:$AM$26,COLUMN()-20,0)</f>
        <v>95000</v>
      </c>
      <c r="AD19" s="226">
        <f>VLOOKUP($U19,计算辅助页面!$Z$5:$AM$26,COLUMN()-20,0)</f>
        <v>133000</v>
      </c>
      <c r="AE19" s="226">
        <f>VLOOKUP($U19,计算辅助页面!$Z$5:$AM$26,COLUMN()-20,0)</f>
        <v>186000</v>
      </c>
      <c r="AF19" s="226" t="str">
        <f>VLOOKUP($U19,计算辅助页面!$Z$5:$AM$26,COLUMN()-20,0)</f>
        <v>×</v>
      </c>
      <c r="AG19" s="226" t="str">
        <f>VLOOKUP($U19,计算辅助页面!$Z$5:$AM$26,COLUMN()-20,0)</f>
        <v>×</v>
      </c>
      <c r="AH19" s="173">
        <f>VLOOKUP($U19,计算辅助页面!$Z$5:$AM$26,COLUMN()-20,0)</f>
        <v>2518680</v>
      </c>
      <c r="AI19" s="269">
        <v>20000</v>
      </c>
      <c r="AJ19" s="260">
        <f>VLOOKUP(D19&amp;E19,计算辅助页面!$V$5:$Y$18,2,0)</f>
        <v>7</v>
      </c>
      <c r="AK19" s="174">
        <f t="shared" ref="AK19" si="29">IF(AI19,2*AI19,"")</f>
        <v>40000</v>
      </c>
      <c r="AL19" s="174">
        <f>VLOOKUP(D19&amp;E19,计算辅助页面!$V$5:$Y$18,3,0)</f>
        <v>2</v>
      </c>
      <c r="AM19" s="179">
        <f t="shared" ref="AM19" si="30">IF(AN19="×",AN19,IF(AI19,6*AI19,""))</f>
        <v>120000</v>
      </c>
      <c r="AN19" s="179">
        <f>VLOOKUP(D19&amp;E19,计算辅助页面!$V$5:$Y$18,4,0)</f>
        <v>1</v>
      </c>
      <c r="AO19" s="173">
        <f t="shared" ref="AO19" si="31">IF(AI19,IF(AN19="×",4*(AI19*AJ19+AK19*AL19),4*(AI19*AJ19+AK19*AL19+AM19*AN19)),"")</f>
        <v>1360000</v>
      </c>
      <c r="AP19" s="195">
        <f t="shared" ref="AP19" si="32">IF(AND(AH19,AO19),AO19+AH19,"")</f>
        <v>3878680</v>
      </c>
      <c r="AQ19" s="365" t="s">
        <v>566</v>
      </c>
      <c r="AR19" s="366" t="str">
        <f t="shared" si="27"/>
        <v>Countach 25th Anniversary</v>
      </c>
      <c r="AS19" s="352" t="s">
        <v>1363</v>
      </c>
      <c r="AT19" s="353" t="s">
        <v>1364</v>
      </c>
      <c r="AU19" s="229" t="s">
        <v>711</v>
      </c>
      <c r="AW19" s="357">
        <v>318</v>
      </c>
      <c r="AY19" s="357">
        <v>406</v>
      </c>
      <c r="AZ19" s="384" t="s">
        <v>1274</v>
      </c>
      <c r="BA19" s="369"/>
      <c r="BB19" s="369"/>
      <c r="BC19" s="369"/>
      <c r="BD19" s="369"/>
      <c r="BE19" s="369"/>
      <c r="BF19" s="369"/>
      <c r="BG19" s="369">
        <v>1</v>
      </c>
      <c r="BH19" s="369"/>
      <c r="BI19" s="369"/>
      <c r="BJ19" s="369"/>
      <c r="BK19" s="369"/>
      <c r="BL19" s="369"/>
      <c r="BM19" s="369"/>
      <c r="BN19" s="369"/>
      <c r="BO19" s="369"/>
      <c r="BP19" s="369"/>
      <c r="BQ19" s="369"/>
      <c r="BR19" s="369"/>
      <c r="BS19" s="369"/>
      <c r="BT19" s="369"/>
      <c r="BU19" s="389" t="s">
        <v>1382</v>
      </c>
      <c r="BV19" s="326"/>
      <c r="BW19" s="326"/>
      <c r="BX19" s="326"/>
      <c r="BY19" s="367"/>
      <c r="BZ19" s="368"/>
      <c r="CA19" s="368"/>
      <c r="CB19" s="368"/>
      <c r="CC19" s="368"/>
      <c r="CD19" s="368"/>
      <c r="CE19" s="368"/>
      <c r="CF19" s="368"/>
      <c r="CG19" s="368"/>
      <c r="CH19" s="368"/>
      <c r="CI19" s="42"/>
      <c r="CJ19" s="42"/>
      <c r="CK19" s="42"/>
      <c r="CL19" s="42"/>
    </row>
    <row r="20" spans="1:90" ht="21" customHeight="1" thickBot="1">
      <c r="A20" s="48">
        <v>18</v>
      </c>
      <c r="B20" s="55" t="s">
        <v>9</v>
      </c>
      <c r="C20" s="86" t="s">
        <v>738</v>
      </c>
      <c r="D20" s="255" t="s">
        <v>6</v>
      </c>
      <c r="E20" s="247" t="s">
        <v>45</v>
      </c>
      <c r="F20" s="173">
        <f t="shared" si="21"/>
        <v>5</v>
      </c>
      <c r="G20" s="83" t="s">
        <v>196</v>
      </c>
      <c r="H20" s="232">
        <v>20</v>
      </c>
      <c r="I20" s="232">
        <v>12</v>
      </c>
      <c r="J20" s="232">
        <v>18</v>
      </c>
      <c r="K20" s="232">
        <v>28</v>
      </c>
      <c r="L20" s="232" t="s">
        <v>59</v>
      </c>
      <c r="M20" s="232" t="s">
        <v>59</v>
      </c>
      <c r="N20" s="226">
        <f t="shared" si="1"/>
        <v>78</v>
      </c>
      <c r="O20" s="57">
        <v>2548</v>
      </c>
      <c r="P20" s="211">
        <v>299.89999999999998</v>
      </c>
      <c r="Q20" s="218">
        <v>75.06</v>
      </c>
      <c r="R20" s="218">
        <v>58.97</v>
      </c>
      <c r="S20" s="218">
        <v>52.93</v>
      </c>
      <c r="T20" s="216">
        <v>5.93</v>
      </c>
      <c r="U20" s="87">
        <v>2190</v>
      </c>
      <c r="V20" s="295">
        <f>VLOOKUP($U20,计算辅助页面!$Z$5:$AM$26,COLUMN()-20,0)</f>
        <v>3600</v>
      </c>
      <c r="W20" s="295">
        <f>VLOOKUP($U20,计算辅助页面!$Z$5:$AM$26,COLUMN()-20,0)</f>
        <v>5700</v>
      </c>
      <c r="X20" s="239">
        <f>VLOOKUP($U20,计算辅助页面!$Z$5:$AM$26,COLUMN()-20,0)</f>
        <v>8600</v>
      </c>
      <c r="Y20" s="239">
        <f>VLOOKUP($U20,计算辅助页面!$Z$5:$AM$26,COLUMN()-20,0)</f>
        <v>12400</v>
      </c>
      <c r="Z20" s="296">
        <f>VLOOKUP($U20,计算辅助页面!$Z$5:$AM$26,COLUMN()-20,0)</f>
        <v>17500</v>
      </c>
      <c r="AA20" s="239">
        <f>VLOOKUP($U20,计算辅助页面!$Z$5:$AM$26,COLUMN()-20,0)</f>
        <v>24000</v>
      </c>
      <c r="AB20" s="239">
        <f>VLOOKUP($U20,计算辅助页面!$Z$5:$AM$26,COLUMN()-20,0)</f>
        <v>34000</v>
      </c>
      <c r="AC20" s="239">
        <f>VLOOKUP($U20,计算辅助页面!$Z$5:$AM$26,COLUMN()-20,0)</f>
        <v>47500</v>
      </c>
      <c r="AD20" s="239">
        <f>VLOOKUP($U20,计算辅助页面!$Z$5:$AM$26,COLUMN()-20,0)</f>
        <v>66500</v>
      </c>
      <c r="AE20" s="239">
        <f>VLOOKUP($U20,计算辅助页面!$Z$5:$AM$26,COLUMN()-20,0)</f>
        <v>93000</v>
      </c>
      <c r="AF20" s="239" t="str">
        <f>VLOOKUP($U20,计算辅助页面!$Z$5:$AM$26,COLUMN()-20,0)</f>
        <v>×</v>
      </c>
      <c r="AG20" s="239" t="str">
        <f>VLOOKUP($U20,计算辅助页面!$Z$5:$AM$26,COLUMN()-20,0)</f>
        <v>×</v>
      </c>
      <c r="AH20" s="175">
        <f>VLOOKUP($U20,计算辅助页面!$Z$5:$AM$26,COLUMN()-20,0)</f>
        <v>1259960</v>
      </c>
      <c r="AI20" s="269">
        <v>10000</v>
      </c>
      <c r="AJ20" s="261">
        <f>VLOOKUP(D20&amp;E20,计算辅助页面!$V$5:$Y$18,2,0)</f>
        <v>7</v>
      </c>
      <c r="AK20" s="176">
        <f t="shared" si="2"/>
        <v>20000</v>
      </c>
      <c r="AL20" s="176">
        <f>VLOOKUP(D20&amp;E20,计算辅助页面!$V$5:$Y$18,3,0)</f>
        <v>2</v>
      </c>
      <c r="AM20" s="182">
        <f t="shared" si="3"/>
        <v>60000</v>
      </c>
      <c r="AN20" s="182">
        <f>VLOOKUP(D20&amp;E20,计算辅助页面!$V$5:$Y$18,4,0)</f>
        <v>1</v>
      </c>
      <c r="AO20" s="175">
        <f t="shared" si="4"/>
        <v>680000</v>
      </c>
      <c r="AP20" s="196">
        <f t="shared" si="5"/>
        <v>1939960</v>
      </c>
      <c r="AQ20" s="365" t="s">
        <v>564</v>
      </c>
      <c r="AR20" s="366" t="str">
        <f t="shared" si="27"/>
        <v>Shelby GT350R</v>
      </c>
      <c r="AS20" s="352" t="s">
        <v>603</v>
      </c>
      <c r="AT20" s="353" t="s">
        <v>691</v>
      </c>
      <c r="AU20" s="229" t="s">
        <v>711</v>
      </c>
      <c r="AV20" s="357">
        <v>6</v>
      </c>
      <c r="AW20" s="357">
        <v>313</v>
      </c>
      <c r="AY20" s="357">
        <v>400</v>
      </c>
      <c r="AZ20" s="357" t="s">
        <v>1110</v>
      </c>
      <c r="BA20" s="369"/>
      <c r="BB20" s="369"/>
      <c r="BC20" s="369">
        <v>1</v>
      </c>
      <c r="BD20" s="369">
        <v>1</v>
      </c>
      <c r="BE20" s="369"/>
      <c r="BF20" s="369"/>
      <c r="BG20" s="369"/>
      <c r="BH20" s="369"/>
      <c r="BI20" s="369"/>
      <c r="BJ20" s="369"/>
      <c r="BK20" s="369"/>
      <c r="BL20" s="369"/>
      <c r="BM20" s="369"/>
      <c r="BN20" s="369"/>
      <c r="BO20" s="369"/>
      <c r="BP20" s="369"/>
      <c r="BQ20" s="369"/>
      <c r="BR20" s="369"/>
      <c r="BS20" s="369"/>
      <c r="BT20" s="369">
        <v>1</v>
      </c>
      <c r="BU20" s="387" t="s">
        <v>1135</v>
      </c>
      <c r="BV20" s="326"/>
      <c r="BW20" s="326"/>
      <c r="BX20" s="326"/>
      <c r="BY20" s="367">
        <v>276</v>
      </c>
      <c r="BZ20" s="368">
        <v>64.900000000000006</v>
      </c>
      <c r="CA20" s="368">
        <v>47.58</v>
      </c>
      <c r="CB20" s="368">
        <v>34.380000000000003</v>
      </c>
      <c r="CC20" s="368">
        <f t="shared" si="7"/>
        <v>23.899999999999977</v>
      </c>
      <c r="CD20" s="368">
        <f t="shared" si="8"/>
        <v>10.159999999999997</v>
      </c>
      <c r="CE20" s="368">
        <f t="shared" si="9"/>
        <v>11.39</v>
      </c>
      <c r="CF20" s="368">
        <f t="shared" si="10"/>
        <v>18.549999999999997</v>
      </c>
      <c r="CG20" s="368">
        <f t="shared" si="11"/>
        <v>63.999999999999972</v>
      </c>
      <c r="CH20" s="368">
        <f t="shared" si="12"/>
        <v>62.042699999999982</v>
      </c>
      <c r="CI20" s="42"/>
      <c r="CJ20" s="42"/>
      <c r="CK20" s="42"/>
      <c r="CL20" s="42"/>
    </row>
    <row r="21" spans="1:90" ht="21" customHeight="1">
      <c r="A21" s="80">
        <v>19</v>
      </c>
      <c r="B21" s="55" t="s">
        <v>195</v>
      </c>
      <c r="C21" s="86" t="s">
        <v>739</v>
      </c>
      <c r="D21" s="255" t="s">
        <v>6</v>
      </c>
      <c r="E21" s="247" t="s">
        <v>45</v>
      </c>
      <c r="F21" s="173">
        <f t="shared" si="21"/>
        <v>5</v>
      </c>
      <c r="G21" s="83" t="s">
        <v>196</v>
      </c>
      <c r="H21" s="232">
        <v>30</v>
      </c>
      <c r="I21" s="232">
        <v>23</v>
      </c>
      <c r="J21" s="232">
        <v>33</v>
      </c>
      <c r="K21" s="232">
        <v>42</v>
      </c>
      <c r="L21" s="232" t="s">
        <v>59</v>
      </c>
      <c r="M21" s="232" t="s">
        <v>59</v>
      </c>
      <c r="N21" s="226">
        <f t="shared" si="1"/>
        <v>128</v>
      </c>
      <c r="O21" s="57">
        <v>2589</v>
      </c>
      <c r="P21" s="211">
        <v>315.10000000000002</v>
      </c>
      <c r="Q21" s="218">
        <v>75.37</v>
      </c>
      <c r="R21" s="218">
        <v>41.57</v>
      </c>
      <c r="S21" s="218">
        <v>38.35</v>
      </c>
      <c r="T21" s="218">
        <v>4.4830000000000005</v>
      </c>
      <c r="U21" s="87">
        <v>4370</v>
      </c>
      <c r="V21" s="295">
        <f>VLOOKUP($U21,计算辅助页面!$Z$5:$AM$26,COLUMN()-20,0)</f>
        <v>7100</v>
      </c>
      <c r="W21" s="295">
        <f>VLOOKUP($U21,计算辅助页面!$Z$5:$AM$26,COLUMN()-20,0)</f>
        <v>11400</v>
      </c>
      <c r="X21" s="239">
        <f>VLOOKUP($U21,计算辅助页面!$Z$5:$AM$26,COLUMN()-20,0)</f>
        <v>17100</v>
      </c>
      <c r="Y21" s="239">
        <f>VLOOKUP($U21,计算辅助页面!$Z$5:$AM$26,COLUMN()-20,0)</f>
        <v>24700</v>
      </c>
      <c r="Z21" s="296">
        <f>VLOOKUP($U21,计算辅助页面!$Z$5:$AM$26,COLUMN()-20,0)</f>
        <v>34500</v>
      </c>
      <c r="AA21" s="239">
        <f>VLOOKUP($U21,计算辅助页面!$Z$5:$AM$26,COLUMN()-20,0)</f>
        <v>48500</v>
      </c>
      <c r="AB21" s="239">
        <f>VLOOKUP($U21,计算辅助页面!$Z$5:$AM$26,COLUMN()-20,0)</f>
        <v>68000</v>
      </c>
      <c r="AC21" s="239">
        <f>VLOOKUP($U21,计算辅助页面!$Z$5:$AM$26,COLUMN()-20,0)</f>
        <v>95000</v>
      </c>
      <c r="AD21" s="354">
        <f>VLOOKUP($U21,计算辅助页面!$Z$5:$AM$26,COLUMN()-20,0)</f>
        <v>133000</v>
      </c>
      <c r="AE21" s="354">
        <f>VLOOKUP($U21,计算辅助页面!$Z$5:$AM$26,COLUMN()-20,0)</f>
        <v>186000</v>
      </c>
      <c r="AF21" s="239" t="str">
        <f>VLOOKUP($U21,计算辅助页面!$Z$5:$AM$26,COLUMN()-20,0)</f>
        <v>×</v>
      </c>
      <c r="AG21" s="239" t="str">
        <f>VLOOKUP($U21,计算辅助页面!$Z$5:$AM$26,COLUMN()-20,0)</f>
        <v>×</v>
      </c>
      <c r="AH21" s="175">
        <f>VLOOKUP($U21,计算辅助页面!$Z$5:$AM$26,COLUMN()-20,0)</f>
        <v>2518680</v>
      </c>
      <c r="AI21" s="269">
        <v>20000</v>
      </c>
      <c r="AJ21" s="261">
        <f>VLOOKUP(D21&amp;E21,计算辅助页面!$V$5:$Y$18,2,0)</f>
        <v>7</v>
      </c>
      <c r="AK21" s="176">
        <f t="shared" si="2"/>
        <v>40000</v>
      </c>
      <c r="AL21" s="176">
        <f>VLOOKUP(D21&amp;E21,计算辅助页面!$V$5:$Y$18,3,0)</f>
        <v>2</v>
      </c>
      <c r="AM21" s="182">
        <f t="shared" si="3"/>
        <v>120000</v>
      </c>
      <c r="AN21" s="182">
        <f>VLOOKUP(D21&amp;E21,计算辅助页面!$V$5:$Y$18,4,0)</f>
        <v>1</v>
      </c>
      <c r="AO21" s="175">
        <f t="shared" si="4"/>
        <v>1360000</v>
      </c>
      <c r="AP21" s="196">
        <f t="shared" si="5"/>
        <v>3878680</v>
      </c>
      <c r="AQ21" s="365" t="s">
        <v>562</v>
      </c>
      <c r="AR21" s="366" t="str">
        <f t="shared" si="27"/>
        <v>911 Targa 4S</v>
      </c>
      <c r="AS21" s="352" t="s">
        <v>955</v>
      </c>
      <c r="AT21" s="353" t="s">
        <v>619</v>
      </c>
      <c r="AU21" s="229" t="s">
        <v>711</v>
      </c>
      <c r="AV21" s="357">
        <v>3</v>
      </c>
      <c r="AW21" s="357">
        <v>328</v>
      </c>
      <c r="AY21" s="357">
        <v>418</v>
      </c>
      <c r="AZ21" s="357" t="s">
        <v>1113</v>
      </c>
      <c r="BA21" s="369"/>
      <c r="BB21" s="369"/>
      <c r="BC21" s="369"/>
      <c r="BD21" s="369">
        <v>1</v>
      </c>
      <c r="BE21" s="369"/>
      <c r="BF21" s="369">
        <v>1</v>
      </c>
      <c r="BG21" s="369"/>
      <c r="BH21" s="369"/>
      <c r="BI21" s="369">
        <v>1</v>
      </c>
      <c r="BJ21" s="369"/>
      <c r="BK21" s="369"/>
      <c r="BL21" s="369"/>
      <c r="BM21" s="369"/>
      <c r="BN21" s="369"/>
      <c r="BO21" s="369"/>
      <c r="BP21" s="369"/>
      <c r="BQ21" s="369"/>
      <c r="BR21" s="369" t="s">
        <v>1124</v>
      </c>
      <c r="BS21" s="369"/>
      <c r="BT21" s="369">
        <v>1</v>
      </c>
      <c r="BU21" s="387" t="s">
        <v>1132</v>
      </c>
      <c r="BV21" s="326"/>
      <c r="BW21" s="326"/>
      <c r="BX21" s="326"/>
      <c r="BY21" s="367">
        <v>303</v>
      </c>
      <c r="BZ21" s="368">
        <v>64</v>
      </c>
      <c r="CA21" s="368">
        <v>29.2</v>
      </c>
      <c r="CB21" s="368">
        <v>18.149999999999999</v>
      </c>
      <c r="CC21" s="368">
        <f t="shared" si="7"/>
        <v>12.100000000000023</v>
      </c>
      <c r="CD21" s="368">
        <f t="shared" si="8"/>
        <v>11.370000000000005</v>
      </c>
      <c r="CE21" s="368">
        <f t="shared" si="9"/>
        <v>12.370000000000001</v>
      </c>
      <c r="CF21" s="368">
        <f t="shared" si="10"/>
        <v>20.200000000000003</v>
      </c>
      <c r="CG21" s="368">
        <f t="shared" si="11"/>
        <v>56.040000000000035</v>
      </c>
      <c r="CH21" s="368">
        <f t="shared" si="12"/>
        <v>63.603600000000014</v>
      </c>
      <c r="CI21" s="42"/>
      <c r="CJ21" s="42"/>
      <c r="CK21" s="42"/>
      <c r="CL21" s="42"/>
    </row>
    <row r="22" spans="1:90" ht="21" customHeight="1" thickBot="1">
      <c r="A22" s="48">
        <v>20</v>
      </c>
      <c r="B22" s="55" t="s">
        <v>1306</v>
      </c>
      <c r="C22" s="86" t="s">
        <v>1307</v>
      </c>
      <c r="D22" s="255" t="s">
        <v>6</v>
      </c>
      <c r="E22" s="247" t="s">
        <v>45</v>
      </c>
      <c r="F22" s="175"/>
      <c r="G22" s="88"/>
      <c r="H22" s="232">
        <v>30</v>
      </c>
      <c r="I22" s="232">
        <v>23</v>
      </c>
      <c r="J22" s="232">
        <v>33</v>
      </c>
      <c r="K22" s="232">
        <v>42</v>
      </c>
      <c r="L22" s="232" t="s">
        <v>59</v>
      </c>
      <c r="M22" s="232" t="s">
        <v>59</v>
      </c>
      <c r="N22" s="226">
        <f t="shared" si="1"/>
        <v>128</v>
      </c>
      <c r="O22" s="57">
        <v>2611</v>
      </c>
      <c r="P22" s="211">
        <v>307.2</v>
      </c>
      <c r="Q22" s="218">
        <v>70.87</v>
      </c>
      <c r="R22" s="218">
        <v>57.45</v>
      </c>
      <c r="S22" s="218">
        <v>53.42</v>
      </c>
      <c r="T22" s="218"/>
      <c r="U22" s="87">
        <v>4370</v>
      </c>
      <c r="V22" s="295">
        <f>VLOOKUP($U22,计算辅助页面!$Z$5:$AM$26,COLUMN()-20,0)</f>
        <v>7100</v>
      </c>
      <c r="W22" s="295">
        <f>VLOOKUP($U22,计算辅助页面!$Z$5:$AM$26,COLUMN()-20,0)</f>
        <v>11400</v>
      </c>
      <c r="X22" s="239">
        <f>VLOOKUP($U22,计算辅助页面!$Z$5:$AM$26,COLUMN()-20,0)</f>
        <v>17100</v>
      </c>
      <c r="Y22" s="239">
        <f>VLOOKUP($U22,计算辅助页面!$Z$5:$AM$26,COLUMN()-20,0)</f>
        <v>24700</v>
      </c>
      <c r="Z22" s="296">
        <f>VLOOKUP($U22,计算辅助页面!$Z$5:$AM$26,COLUMN()-20,0)</f>
        <v>34500</v>
      </c>
      <c r="AA22" s="239">
        <f>VLOOKUP($U22,计算辅助页面!$Z$5:$AM$26,COLUMN()-20,0)</f>
        <v>48500</v>
      </c>
      <c r="AB22" s="239">
        <f>VLOOKUP($U22,计算辅助页面!$Z$5:$AM$26,COLUMN()-20,0)</f>
        <v>68000</v>
      </c>
      <c r="AC22" s="239">
        <f>VLOOKUP($U22,计算辅助页面!$Z$5:$AM$26,COLUMN()-20,0)</f>
        <v>95000</v>
      </c>
      <c r="AD22" s="354">
        <f>VLOOKUP($U22,计算辅助页面!$Z$5:$AM$26,COLUMN()-20,0)</f>
        <v>133000</v>
      </c>
      <c r="AE22" s="354">
        <f>VLOOKUP($U22,计算辅助页面!$Z$5:$AM$26,COLUMN()-20,0)</f>
        <v>186000</v>
      </c>
      <c r="AF22" s="239" t="str">
        <f>VLOOKUP($U22,计算辅助页面!$Z$5:$AM$26,COLUMN()-20,0)</f>
        <v>×</v>
      </c>
      <c r="AG22" s="239" t="str">
        <f>VLOOKUP($U22,计算辅助页面!$Z$5:$AM$26,COLUMN()-20,0)</f>
        <v>×</v>
      </c>
      <c r="AH22" s="175">
        <f>VLOOKUP($U22,计算辅助页面!$Z$5:$AM$26,COLUMN()-20,0)</f>
        <v>2518680</v>
      </c>
      <c r="AI22" s="269">
        <v>20000</v>
      </c>
      <c r="AJ22" s="261">
        <f>VLOOKUP(D22&amp;E22,计算辅助页面!$V$5:$Y$18,2,0)</f>
        <v>7</v>
      </c>
      <c r="AK22" s="176">
        <f t="shared" ref="AK22:AK23" si="33">IF(AI22,2*AI22,"")</f>
        <v>40000</v>
      </c>
      <c r="AL22" s="176">
        <f>VLOOKUP(D22&amp;E22,计算辅助页面!$V$5:$Y$18,3,0)</f>
        <v>2</v>
      </c>
      <c r="AM22" s="182">
        <f t="shared" ref="AM22:AM23" si="34">IF(AN22="×",AN22,IF(AI22,6*AI22,""))</f>
        <v>120000</v>
      </c>
      <c r="AN22" s="182">
        <f>VLOOKUP(D22&amp;E22,计算辅助页面!$V$5:$Y$18,4,0)</f>
        <v>1</v>
      </c>
      <c r="AO22" s="175">
        <f t="shared" ref="AO22:AO23" si="35">IF(AI22,IF(AN22="×",4*(AI22*AJ22+AK22*AL22),4*(AI22*AJ22+AK22*AL22+AM22*AN22)),"")</f>
        <v>1360000</v>
      </c>
      <c r="AP22" s="196">
        <f t="shared" ref="AP22:AP23" si="36">IF(AND(AH22,AO22),AO22+AH22,"")</f>
        <v>3878680</v>
      </c>
      <c r="AQ22" s="365" t="s">
        <v>563</v>
      </c>
      <c r="AR22" s="366" t="str">
        <f t="shared" si="27"/>
        <v>Emira</v>
      </c>
      <c r="AS22" s="352" t="s">
        <v>1308</v>
      </c>
      <c r="AT22" s="353" t="s">
        <v>1309</v>
      </c>
      <c r="AU22" s="229" t="s">
        <v>711</v>
      </c>
      <c r="AW22" s="357">
        <v>320</v>
      </c>
      <c r="AY22" s="357">
        <v>408</v>
      </c>
      <c r="AZ22" s="384" t="s">
        <v>1328</v>
      </c>
      <c r="BA22" s="369"/>
      <c r="BB22" s="369"/>
      <c r="BC22" s="369"/>
      <c r="BD22" s="369"/>
      <c r="BE22" s="369"/>
      <c r="BF22" s="369">
        <v>1</v>
      </c>
      <c r="BG22" s="369"/>
      <c r="BH22" s="369"/>
      <c r="BI22" s="369"/>
      <c r="BJ22" s="369"/>
      <c r="BK22" s="369"/>
      <c r="BL22" s="369"/>
      <c r="BM22" s="369"/>
      <c r="BN22" s="369"/>
      <c r="BO22" s="369"/>
      <c r="BP22" s="369"/>
      <c r="BQ22" s="369"/>
      <c r="BR22" s="369"/>
      <c r="BS22" s="369"/>
      <c r="BT22" s="369"/>
      <c r="BU22" s="389" t="s">
        <v>1355</v>
      </c>
      <c r="BV22" s="326"/>
      <c r="BW22" s="326"/>
      <c r="BX22" s="326"/>
      <c r="BY22" s="367"/>
      <c r="BZ22" s="368"/>
      <c r="CA22" s="368"/>
      <c r="CB22" s="368"/>
      <c r="CC22" s="368"/>
      <c r="CD22" s="368"/>
      <c r="CE22" s="368"/>
      <c r="CF22" s="368"/>
      <c r="CG22" s="368"/>
      <c r="CH22" s="368"/>
      <c r="CI22" s="42"/>
      <c r="CJ22" s="42"/>
      <c r="CK22" s="42"/>
      <c r="CL22" s="42"/>
    </row>
    <row r="23" spans="1:90" ht="21" customHeight="1">
      <c r="A23" s="80">
        <v>21</v>
      </c>
      <c r="B23" s="55" t="s">
        <v>1455</v>
      </c>
      <c r="C23" s="86" t="s">
        <v>1456</v>
      </c>
      <c r="D23" s="255" t="s">
        <v>6</v>
      </c>
      <c r="E23" s="247" t="s">
        <v>45</v>
      </c>
      <c r="F23" s="175"/>
      <c r="G23" s="88"/>
      <c r="H23" s="232">
        <v>30</v>
      </c>
      <c r="I23" s="232">
        <v>23</v>
      </c>
      <c r="J23" s="232">
        <v>33</v>
      </c>
      <c r="K23" s="232">
        <v>42</v>
      </c>
      <c r="L23" s="232" t="s">
        <v>59</v>
      </c>
      <c r="M23" s="232" t="s">
        <v>59</v>
      </c>
      <c r="N23" s="226">
        <f t="shared" ref="N23" si="37">IF(COUNTBLANK(H23:M23),"",SUM(H23:M23))</f>
        <v>128</v>
      </c>
      <c r="O23" s="57">
        <v>2624</v>
      </c>
      <c r="P23" s="211">
        <v>283.3</v>
      </c>
      <c r="Q23" s="218">
        <v>87.8</v>
      </c>
      <c r="R23" s="218">
        <v>62.25</v>
      </c>
      <c r="S23" s="218">
        <v>60.92</v>
      </c>
      <c r="T23" s="218"/>
      <c r="U23" s="87">
        <v>4370</v>
      </c>
      <c r="V23" s="295">
        <f>VLOOKUP($U23,计算辅助页面!$Z$5:$AM$26,COLUMN()-20,0)</f>
        <v>7100</v>
      </c>
      <c r="W23" s="295">
        <f>VLOOKUP($U23,计算辅助页面!$Z$5:$AM$26,COLUMN()-20,0)</f>
        <v>11400</v>
      </c>
      <c r="X23" s="239">
        <f>VLOOKUP($U23,计算辅助页面!$Z$5:$AM$26,COLUMN()-20,0)</f>
        <v>17100</v>
      </c>
      <c r="Y23" s="239">
        <f>VLOOKUP($U23,计算辅助页面!$Z$5:$AM$26,COLUMN()-20,0)</f>
        <v>24700</v>
      </c>
      <c r="Z23" s="296">
        <f>VLOOKUP($U23,计算辅助页面!$Z$5:$AM$26,COLUMN()-20,0)</f>
        <v>34500</v>
      </c>
      <c r="AA23" s="239">
        <f>VLOOKUP($U23,计算辅助页面!$Z$5:$AM$26,COLUMN()-20,0)</f>
        <v>48500</v>
      </c>
      <c r="AB23" s="239">
        <f>VLOOKUP($U23,计算辅助页面!$Z$5:$AM$26,COLUMN()-20,0)</f>
        <v>68000</v>
      </c>
      <c r="AC23" s="239">
        <f>VLOOKUP($U23,计算辅助页面!$Z$5:$AM$26,COLUMN()-20,0)</f>
        <v>95000</v>
      </c>
      <c r="AD23" s="354">
        <f>VLOOKUP($U23,计算辅助页面!$Z$5:$AM$26,COLUMN()-20,0)</f>
        <v>133000</v>
      </c>
      <c r="AE23" s="354">
        <f>VLOOKUP($U23,计算辅助页面!$Z$5:$AM$26,COLUMN()-20,0)</f>
        <v>186000</v>
      </c>
      <c r="AF23" s="239" t="str">
        <f>VLOOKUP($U23,计算辅助页面!$Z$5:$AM$26,COLUMN()-20,0)</f>
        <v>×</v>
      </c>
      <c r="AG23" s="239" t="str">
        <f>VLOOKUP($U23,计算辅助页面!$Z$5:$AM$26,COLUMN()-20,0)</f>
        <v>×</v>
      </c>
      <c r="AH23" s="175">
        <f>VLOOKUP($U23,计算辅助页面!$Z$5:$AM$26,COLUMN()-20,0)</f>
        <v>2518680</v>
      </c>
      <c r="AI23" s="269">
        <v>20000</v>
      </c>
      <c r="AJ23" s="261"/>
      <c r="AK23" s="176">
        <f t="shared" si="33"/>
        <v>40000</v>
      </c>
      <c r="AL23" s="176">
        <f>VLOOKUP(D23&amp;E23,计算辅助页面!$V$5:$Y$18,3,0)</f>
        <v>2</v>
      </c>
      <c r="AM23" s="182">
        <f t="shared" si="34"/>
        <v>120000</v>
      </c>
      <c r="AN23" s="182">
        <f>VLOOKUP(D23&amp;E23,计算辅助页面!$V$5:$Y$18,4,0)</f>
        <v>1</v>
      </c>
      <c r="AO23" s="175">
        <f t="shared" si="35"/>
        <v>800000</v>
      </c>
      <c r="AP23" s="196">
        <f t="shared" si="36"/>
        <v>3318680</v>
      </c>
      <c r="AQ23" s="365" t="s">
        <v>1456</v>
      </c>
      <c r="AR23" s="366" t="str">
        <f t="shared" si="27"/>
        <v>R1</v>
      </c>
      <c r="AS23" s="352" t="s">
        <v>1457</v>
      </c>
      <c r="AT23" s="353" t="s">
        <v>1458</v>
      </c>
      <c r="AU23" s="229" t="s">
        <v>711</v>
      </c>
      <c r="AW23" s="357">
        <v>295</v>
      </c>
      <c r="AY23" s="357">
        <v>379</v>
      </c>
      <c r="AZ23" s="384" t="s">
        <v>1412</v>
      </c>
      <c r="BA23" s="369"/>
      <c r="BB23" s="369"/>
      <c r="BC23" s="369"/>
      <c r="BD23" s="369"/>
      <c r="BE23" s="369"/>
      <c r="BF23" s="369"/>
      <c r="BG23" s="369"/>
      <c r="BH23" s="369"/>
      <c r="BI23" s="369"/>
      <c r="BJ23" s="369"/>
      <c r="BK23" s="369"/>
      <c r="BL23" s="369"/>
      <c r="BM23" s="369"/>
      <c r="BN23" s="369"/>
      <c r="BO23" s="369"/>
      <c r="BP23" s="369"/>
      <c r="BQ23" s="369"/>
      <c r="BR23" s="369"/>
      <c r="BS23" s="369"/>
      <c r="BT23" s="369"/>
      <c r="BU23" s="389"/>
      <c r="BV23" s="326"/>
      <c r="BW23" s="326"/>
      <c r="BX23" s="326"/>
      <c r="BY23" s="367"/>
      <c r="BZ23" s="368"/>
      <c r="CA23" s="368"/>
      <c r="CB23" s="368"/>
      <c r="CC23" s="368"/>
      <c r="CD23" s="368"/>
      <c r="CE23" s="368"/>
      <c r="CF23" s="368"/>
      <c r="CG23" s="368"/>
      <c r="CH23" s="368"/>
      <c r="CI23" s="42"/>
      <c r="CJ23" s="42"/>
      <c r="CK23" s="42"/>
      <c r="CL23" s="42"/>
    </row>
    <row r="24" spans="1:90" ht="21" customHeight="1" thickBot="1">
      <c r="A24" s="48">
        <v>22</v>
      </c>
      <c r="B24" s="55" t="s">
        <v>1073</v>
      </c>
      <c r="C24" s="86" t="s">
        <v>740</v>
      </c>
      <c r="D24" s="256" t="s">
        <v>197</v>
      </c>
      <c r="E24" s="248" t="s">
        <v>176</v>
      </c>
      <c r="F24" s="175">
        <f t="shared" si="21"/>
        <v>5</v>
      </c>
      <c r="G24" s="88" t="s">
        <v>60</v>
      </c>
      <c r="H24" s="232">
        <v>30</v>
      </c>
      <c r="I24" s="232">
        <v>23</v>
      </c>
      <c r="J24" s="232">
        <v>33</v>
      </c>
      <c r="K24" s="232">
        <v>42</v>
      </c>
      <c r="L24" s="232" t="s">
        <v>59</v>
      </c>
      <c r="M24" s="232" t="s">
        <v>59</v>
      </c>
      <c r="N24" s="239">
        <f t="shared" si="1"/>
        <v>128</v>
      </c>
      <c r="O24" s="57">
        <v>2646</v>
      </c>
      <c r="P24" s="211">
        <v>290.7</v>
      </c>
      <c r="Q24" s="218">
        <v>71.510000000000005</v>
      </c>
      <c r="R24" s="218">
        <v>74.81</v>
      </c>
      <c r="S24" s="218">
        <v>62.66</v>
      </c>
      <c r="T24" s="218">
        <v>7.8499999999999988</v>
      </c>
      <c r="U24" s="87">
        <v>4370</v>
      </c>
      <c r="V24" s="295">
        <f>VLOOKUP($U24,计算辅助页面!$Z$5:$AM$26,COLUMN()-20,0)</f>
        <v>7100</v>
      </c>
      <c r="W24" s="295">
        <f>VLOOKUP($U24,计算辅助页面!$Z$5:$AM$26,COLUMN()-20,0)</f>
        <v>11400</v>
      </c>
      <c r="X24" s="239">
        <f>VLOOKUP($U24,计算辅助页面!$Z$5:$AM$26,COLUMN()-20,0)</f>
        <v>17100</v>
      </c>
      <c r="Y24" s="239">
        <f>VLOOKUP($U24,计算辅助页面!$Z$5:$AM$26,COLUMN()-20,0)</f>
        <v>24700</v>
      </c>
      <c r="Z24" s="296">
        <f>VLOOKUP($U24,计算辅助页面!$Z$5:$AM$26,COLUMN()-20,0)</f>
        <v>34500</v>
      </c>
      <c r="AA24" s="239">
        <f>VLOOKUP($U24,计算辅助页面!$Z$5:$AM$26,COLUMN()-20,0)</f>
        <v>48500</v>
      </c>
      <c r="AB24" s="239">
        <f>VLOOKUP($U24,计算辅助页面!$Z$5:$AM$26,COLUMN()-20,0)</f>
        <v>68000</v>
      </c>
      <c r="AC24" s="239">
        <f>VLOOKUP($U24,计算辅助页面!$Z$5:$AM$26,COLUMN()-20,0)</f>
        <v>95000</v>
      </c>
      <c r="AD24" s="354">
        <f>VLOOKUP($U24,计算辅助页面!$Z$5:$AM$26,COLUMN()-20,0)</f>
        <v>133000</v>
      </c>
      <c r="AE24" s="354">
        <f>VLOOKUP($U24,计算辅助页面!$Z$5:$AM$26,COLUMN()-20,0)</f>
        <v>186000</v>
      </c>
      <c r="AF24" s="239" t="str">
        <f>VLOOKUP($U24,计算辅助页面!$Z$5:$AM$26,COLUMN()-20,0)</f>
        <v>×</v>
      </c>
      <c r="AG24" s="239" t="str">
        <f>VLOOKUP($U24,计算辅助页面!$Z$5:$AM$26,COLUMN()-20,0)</f>
        <v>×</v>
      </c>
      <c r="AH24" s="175">
        <f>VLOOKUP($U24,计算辅助页面!$Z$5:$AM$26,COLUMN()-20,0)</f>
        <v>2518680</v>
      </c>
      <c r="AI24" s="269">
        <v>20000</v>
      </c>
      <c r="AJ24" s="261">
        <f>VLOOKUP(D24&amp;E24,计算辅助页面!$V$5:$Y$18,2,0)</f>
        <v>7</v>
      </c>
      <c r="AK24" s="176">
        <f t="shared" si="2"/>
        <v>40000</v>
      </c>
      <c r="AL24" s="176">
        <f>VLOOKUP(D24&amp;E24,计算辅助页面!$V$5:$Y$18,3,0)</f>
        <v>2</v>
      </c>
      <c r="AM24" s="182">
        <f t="shared" si="3"/>
        <v>120000</v>
      </c>
      <c r="AN24" s="182">
        <f>VLOOKUP(D24&amp;E24,计算辅助页面!$V$5:$Y$18,4,0)</f>
        <v>1</v>
      </c>
      <c r="AO24" s="175">
        <f t="shared" si="4"/>
        <v>1360000</v>
      </c>
      <c r="AP24" s="196">
        <f t="shared" si="5"/>
        <v>3878680</v>
      </c>
      <c r="AQ24" s="365" t="s">
        <v>1074</v>
      </c>
      <c r="AR24" s="366" t="str">
        <f t="shared" si="27"/>
        <v>G60</v>
      </c>
      <c r="AS24" s="352" t="s">
        <v>955</v>
      </c>
      <c r="AT24" s="353" t="s">
        <v>612</v>
      </c>
      <c r="AU24" s="229" t="s">
        <v>711</v>
      </c>
      <c r="AV24" s="357">
        <v>4</v>
      </c>
      <c r="AW24" s="357">
        <v>303</v>
      </c>
      <c r="AY24" s="357">
        <v>388</v>
      </c>
      <c r="AZ24" s="357" t="s">
        <v>1113</v>
      </c>
      <c r="BA24" s="369"/>
      <c r="BB24" s="369"/>
      <c r="BC24" s="369"/>
      <c r="BD24" s="369">
        <v>1</v>
      </c>
      <c r="BE24" s="369"/>
      <c r="BF24" s="369">
        <v>1</v>
      </c>
      <c r="BG24" s="369"/>
      <c r="BH24" s="369"/>
      <c r="BI24" s="369"/>
      <c r="BJ24" s="369"/>
      <c r="BK24" s="369"/>
      <c r="BL24" s="369"/>
      <c r="BM24" s="369"/>
      <c r="BN24" s="369"/>
      <c r="BO24" s="369"/>
      <c r="BP24" s="369"/>
      <c r="BQ24" s="369"/>
      <c r="BR24" s="369"/>
      <c r="BS24" s="369"/>
      <c r="BT24" s="369">
        <v>1</v>
      </c>
      <c r="BU24" s="387"/>
      <c r="BV24" s="326"/>
      <c r="BW24" s="326"/>
      <c r="BX24" s="326"/>
      <c r="BY24" s="367">
        <v>275</v>
      </c>
      <c r="BZ24" s="368">
        <v>57.7</v>
      </c>
      <c r="CA24" s="368">
        <v>54.48</v>
      </c>
      <c r="CB24" s="368">
        <v>46.29</v>
      </c>
      <c r="CC24" s="368">
        <f t="shared" si="7"/>
        <v>15.699999999999989</v>
      </c>
      <c r="CD24" s="368">
        <f t="shared" si="8"/>
        <v>13.810000000000002</v>
      </c>
      <c r="CE24" s="368">
        <f t="shared" si="9"/>
        <v>20.330000000000005</v>
      </c>
      <c r="CF24" s="368">
        <f t="shared" si="10"/>
        <v>16.369999999999997</v>
      </c>
      <c r="CG24" s="368">
        <f t="shared" si="11"/>
        <v>66.209999999999994</v>
      </c>
      <c r="CH24" s="368">
        <f t="shared" si="12"/>
        <v>73.117999999999995</v>
      </c>
      <c r="CI24" s="42"/>
      <c r="CJ24" s="42"/>
      <c r="CK24" s="42"/>
      <c r="CL24" s="42"/>
    </row>
    <row r="25" spans="1:90" ht="21" customHeight="1">
      <c r="A25" s="80">
        <v>23</v>
      </c>
      <c r="B25" s="55" t="s">
        <v>1080</v>
      </c>
      <c r="C25" s="86" t="s">
        <v>1081</v>
      </c>
      <c r="D25" s="256" t="s">
        <v>1582</v>
      </c>
      <c r="E25" s="248" t="s">
        <v>176</v>
      </c>
      <c r="F25" s="175"/>
      <c r="G25" s="88"/>
      <c r="H25" s="232">
        <v>30</v>
      </c>
      <c r="I25" s="232">
        <v>23</v>
      </c>
      <c r="J25" s="232">
        <v>33</v>
      </c>
      <c r="K25" s="232">
        <v>42</v>
      </c>
      <c r="L25" s="232" t="s">
        <v>59</v>
      </c>
      <c r="M25" s="232" t="s">
        <v>59</v>
      </c>
      <c r="N25" s="239">
        <f t="shared" ref="N25" si="38">IF(COUNTBLANK(H25:M25),"",SUM(H25:M25))</f>
        <v>128</v>
      </c>
      <c r="O25" s="57">
        <v>2667</v>
      </c>
      <c r="P25" s="211">
        <v>294.5</v>
      </c>
      <c r="Q25" s="218">
        <v>78.62</v>
      </c>
      <c r="R25" s="218">
        <v>61.93</v>
      </c>
      <c r="S25" s="218">
        <v>61.07</v>
      </c>
      <c r="T25" s="218"/>
      <c r="U25" s="87">
        <v>4370</v>
      </c>
      <c r="V25" s="295">
        <f>VLOOKUP($U25,计算辅助页面!$Z$5:$AM$26,COLUMN()-20,0)</f>
        <v>7100</v>
      </c>
      <c r="W25" s="295">
        <f>VLOOKUP($U25,计算辅助页面!$Z$5:$AM$26,COLUMN()-20,0)</f>
        <v>11400</v>
      </c>
      <c r="X25" s="239">
        <f>VLOOKUP($U25,计算辅助页面!$Z$5:$AM$26,COLUMN()-20,0)</f>
        <v>17100</v>
      </c>
      <c r="Y25" s="239">
        <f>VLOOKUP($U25,计算辅助页面!$Z$5:$AM$26,COLUMN()-20,0)</f>
        <v>24700</v>
      </c>
      <c r="Z25" s="296">
        <f>VLOOKUP($U25,计算辅助页面!$Z$5:$AM$26,COLUMN()-20,0)</f>
        <v>34500</v>
      </c>
      <c r="AA25" s="239">
        <f>VLOOKUP($U25,计算辅助页面!$Z$5:$AM$26,COLUMN()-20,0)</f>
        <v>48500</v>
      </c>
      <c r="AB25" s="239">
        <f>VLOOKUP($U25,计算辅助页面!$Z$5:$AM$26,COLUMN()-20,0)</f>
        <v>68000</v>
      </c>
      <c r="AC25" s="239">
        <f>VLOOKUP($U25,计算辅助页面!$Z$5:$AM$26,COLUMN()-20,0)</f>
        <v>95000</v>
      </c>
      <c r="AD25" s="354">
        <f>VLOOKUP($U25,计算辅助页面!$Z$5:$AM$26,COLUMN()-20,0)</f>
        <v>133000</v>
      </c>
      <c r="AE25" s="354">
        <f>VLOOKUP($U25,计算辅助页面!$Z$5:$AM$26,COLUMN()-20,0)</f>
        <v>186000</v>
      </c>
      <c r="AF25" s="239" t="str">
        <f>VLOOKUP($U25,计算辅助页面!$Z$5:$AM$26,COLUMN()-20,0)</f>
        <v>×</v>
      </c>
      <c r="AG25" s="239" t="str">
        <f>VLOOKUP($U25,计算辅助页面!$Z$5:$AM$26,COLUMN()-20,0)</f>
        <v>×</v>
      </c>
      <c r="AH25" s="175">
        <f>VLOOKUP($U25,计算辅助页面!$Z$5:$AM$26,COLUMN()-20,0)</f>
        <v>2518680</v>
      </c>
      <c r="AI25" s="269">
        <v>20000</v>
      </c>
      <c r="AJ25" s="261">
        <f>VLOOKUP(D25&amp;E25,计算辅助页面!$V$5:$Y$18,2,0)</f>
        <v>7</v>
      </c>
      <c r="AK25" s="176">
        <f t="shared" ref="AK25" si="39">IF(AI25,2*AI25,"")</f>
        <v>40000</v>
      </c>
      <c r="AL25" s="176">
        <f>VLOOKUP(D25&amp;E25,计算辅助页面!$V$5:$Y$18,3,0)</f>
        <v>2</v>
      </c>
      <c r="AM25" s="182">
        <f t="shared" ref="AM25" si="40">IF(AN25="×",AN25,IF(AI25,6*AI25,""))</f>
        <v>120000</v>
      </c>
      <c r="AN25" s="182">
        <f>VLOOKUP(D25&amp;E25,计算辅助页面!$V$5:$Y$18,4,0)</f>
        <v>1</v>
      </c>
      <c r="AO25" s="175">
        <f t="shared" ref="AO25" si="41">IF(AI25,IF(AN25="×",4*(AI25*AJ25+AK25*AL25),4*(AI25*AJ25+AK25*AL25+AM25*AN25)),"")</f>
        <v>1360000</v>
      </c>
      <c r="AP25" s="196">
        <f t="shared" ref="AP25" si="42">IF(AND(AH25,AO25),AO25+AH25,"")</f>
        <v>3878680</v>
      </c>
      <c r="AQ25" s="365" t="s">
        <v>1064</v>
      </c>
      <c r="AR25" s="366" t="str">
        <f t="shared" si="27"/>
        <v>TreZor</v>
      </c>
      <c r="AS25" s="352" t="s">
        <v>1082</v>
      </c>
      <c r="AT25" s="353" t="s">
        <v>1083</v>
      </c>
      <c r="AU25" s="229" t="s">
        <v>711</v>
      </c>
      <c r="AW25" s="357">
        <v>307</v>
      </c>
      <c r="AY25" s="357">
        <v>393</v>
      </c>
      <c r="AZ25" s="357" t="s">
        <v>1114</v>
      </c>
      <c r="BA25" s="369"/>
      <c r="BB25" s="369"/>
      <c r="BC25" s="369"/>
      <c r="BD25" s="369"/>
      <c r="BE25" s="369"/>
      <c r="BF25" s="369"/>
      <c r="BG25" s="369">
        <v>1</v>
      </c>
      <c r="BH25" s="369"/>
      <c r="BI25" s="369"/>
      <c r="BJ25" s="369"/>
      <c r="BK25" s="369"/>
      <c r="BL25" s="369"/>
      <c r="BM25" s="369"/>
      <c r="BN25" s="369"/>
      <c r="BO25" s="369"/>
      <c r="BP25" s="369"/>
      <c r="BQ25" s="369"/>
      <c r="BR25" s="369"/>
      <c r="BS25" s="369"/>
      <c r="BT25" s="369"/>
      <c r="BU25" s="387" t="s">
        <v>1136</v>
      </c>
      <c r="BV25" s="326"/>
      <c r="BW25" s="326"/>
      <c r="BX25" s="326"/>
      <c r="BY25" s="367"/>
      <c r="BZ25" s="368"/>
      <c r="CA25" s="368"/>
      <c r="CB25" s="368"/>
      <c r="CC25" s="368"/>
      <c r="CD25" s="368"/>
      <c r="CE25" s="368"/>
      <c r="CF25" s="368"/>
      <c r="CG25" s="368"/>
      <c r="CH25" s="368"/>
      <c r="CI25" s="42"/>
      <c r="CJ25" s="42"/>
      <c r="CK25" s="42"/>
      <c r="CL25" s="42"/>
    </row>
    <row r="26" spans="1:90" ht="21" customHeight="1" thickBot="1">
      <c r="A26" s="48">
        <v>24</v>
      </c>
      <c r="B26" s="55" t="s">
        <v>1580</v>
      </c>
      <c r="C26" s="86" t="s">
        <v>1581</v>
      </c>
      <c r="D26" s="256" t="s">
        <v>197</v>
      </c>
      <c r="E26" s="248" t="s">
        <v>176</v>
      </c>
      <c r="F26" s="175"/>
      <c r="G26" s="88"/>
      <c r="H26" s="232">
        <v>30</v>
      </c>
      <c r="I26" s="232">
        <v>23</v>
      </c>
      <c r="J26" s="232">
        <v>33</v>
      </c>
      <c r="K26" s="232">
        <v>42</v>
      </c>
      <c r="L26" s="232" t="s">
        <v>59</v>
      </c>
      <c r="M26" s="232" t="s">
        <v>59</v>
      </c>
      <c r="N26" s="239">
        <f t="shared" ref="N26" si="43">IF(COUNTBLANK(H26:M26),"",SUM(H26:M26))</f>
        <v>128</v>
      </c>
      <c r="O26" s="57">
        <v>2675</v>
      </c>
      <c r="P26" s="211">
        <v>271.10000000000002</v>
      </c>
      <c r="Q26" s="218">
        <v>83.26</v>
      </c>
      <c r="R26" s="218">
        <v>82.91</v>
      </c>
      <c r="S26" s="218">
        <v>65.22</v>
      </c>
      <c r="T26" s="218"/>
      <c r="U26" s="87">
        <v>4370</v>
      </c>
      <c r="V26" s="295">
        <f>VLOOKUP($U26,计算辅助页面!$Z$5:$AM$26,COLUMN()-20,0)</f>
        <v>7100</v>
      </c>
      <c r="W26" s="295">
        <f>VLOOKUP($U26,计算辅助页面!$Z$5:$AM$26,COLUMN()-20,0)</f>
        <v>11400</v>
      </c>
      <c r="X26" s="239">
        <f>VLOOKUP($U26,计算辅助页面!$Z$5:$AM$26,COLUMN()-20,0)</f>
        <v>17100</v>
      </c>
      <c r="Y26" s="239">
        <f>VLOOKUP($U26,计算辅助页面!$Z$5:$AM$26,COLUMN()-20,0)</f>
        <v>24700</v>
      </c>
      <c r="Z26" s="296">
        <f>VLOOKUP($U26,计算辅助页面!$Z$5:$AM$26,COLUMN()-20,0)</f>
        <v>34500</v>
      </c>
      <c r="AA26" s="239">
        <f>VLOOKUP($U26,计算辅助页面!$Z$5:$AM$26,COLUMN()-20,0)</f>
        <v>48500</v>
      </c>
      <c r="AB26" s="239">
        <f>VLOOKUP($U26,计算辅助页面!$Z$5:$AM$26,COLUMN()-20,0)</f>
        <v>68000</v>
      </c>
      <c r="AC26" s="239">
        <f>VLOOKUP($U26,计算辅助页面!$Z$5:$AM$26,COLUMN()-20,0)</f>
        <v>95000</v>
      </c>
      <c r="AD26" s="354">
        <f>VLOOKUP($U26,计算辅助页面!$Z$5:$AM$26,COLUMN()-20,0)</f>
        <v>133000</v>
      </c>
      <c r="AE26" s="354">
        <f>VLOOKUP($U26,计算辅助页面!$Z$5:$AM$26,COLUMN()-20,0)</f>
        <v>186000</v>
      </c>
      <c r="AF26" s="239" t="str">
        <f>VLOOKUP($U26,计算辅助页面!$Z$5:$AM$26,COLUMN()-20,0)</f>
        <v>×</v>
      </c>
      <c r="AG26" s="239" t="str">
        <f>VLOOKUP($U26,计算辅助页面!$Z$5:$AM$26,COLUMN()-20,0)</f>
        <v>×</v>
      </c>
      <c r="AH26" s="175">
        <f>VLOOKUP($U26,计算辅助页面!$Z$5:$AM$26,COLUMN()-20,0)</f>
        <v>2518680</v>
      </c>
      <c r="AI26" s="269">
        <v>20000</v>
      </c>
      <c r="AJ26" s="261">
        <f>VLOOKUP(D26&amp;E26,计算辅助页面!$V$5:$Y$18,2,0)</f>
        <v>7</v>
      </c>
      <c r="AK26" s="176">
        <f t="shared" ref="AK26" si="44">IF(AI26,2*AI26,"")</f>
        <v>40000</v>
      </c>
      <c r="AL26" s="176">
        <f>VLOOKUP(D26&amp;E26,计算辅助页面!$V$5:$Y$18,3,0)</f>
        <v>2</v>
      </c>
      <c r="AM26" s="182">
        <f t="shared" ref="AM26" si="45">IF(AN26="×",AN26,IF(AI26,6*AI26,""))</f>
        <v>120000</v>
      </c>
      <c r="AN26" s="182">
        <f>VLOOKUP(D26&amp;E26,计算辅助页面!$V$5:$Y$18,4,0)</f>
        <v>1</v>
      </c>
      <c r="AO26" s="175">
        <f t="shared" ref="AO26" si="46">IF(AI26,IF(AN26="×",4*(AI26*AJ26+AK26*AL26),4*(AI26*AJ26+AK26*AL26+AM26*AN26)),"")</f>
        <v>1360000</v>
      </c>
      <c r="AP26" s="196">
        <f t="shared" ref="AP26" si="47">IF(AND(AH26,AO26),AO26+AH26,"")</f>
        <v>3878680</v>
      </c>
      <c r="AQ26" s="365" t="s">
        <v>560</v>
      </c>
      <c r="AR26" s="366" t="str">
        <f t="shared" si="27"/>
        <v>370Z Neon Edition</v>
      </c>
      <c r="AS26" s="352" t="s">
        <v>1585</v>
      </c>
      <c r="AT26" s="353" t="s">
        <v>1583</v>
      </c>
      <c r="AU26" s="229" t="s">
        <v>1584</v>
      </c>
      <c r="AW26" s="357">
        <v>283</v>
      </c>
      <c r="AX26" s="357">
        <v>295</v>
      </c>
      <c r="AY26" s="357">
        <v>376</v>
      </c>
      <c r="AZ26" s="384" t="s">
        <v>1612</v>
      </c>
      <c r="BA26" s="369"/>
      <c r="BB26" s="369"/>
      <c r="BC26" s="369"/>
      <c r="BD26" s="369"/>
      <c r="BE26" s="369"/>
      <c r="BF26" s="369"/>
      <c r="BG26" s="369"/>
      <c r="BH26" s="369"/>
      <c r="BI26" s="369"/>
      <c r="BJ26" s="369"/>
      <c r="BK26" s="369"/>
      <c r="BL26" s="369"/>
      <c r="BM26" s="369"/>
      <c r="BN26" s="369"/>
      <c r="BO26" s="369"/>
      <c r="BP26" s="369"/>
      <c r="BQ26" s="369"/>
      <c r="BR26" s="369"/>
      <c r="BS26" s="369"/>
      <c r="BT26" s="369"/>
      <c r="BU26" s="389" t="s">
        <v>1603</v>
      </c>
      <c r="BV26" s="326"/>
      <c r="BW26" s="326"/>
      <c r="BX26" s="326"/>
      <c r="BY26" s="367"/>
      <c r="BZ26" s="368"/>
      <c r="CA26" s="368"/>
      <c r="CB26" s="368"/>
      <c r="CC26" s="368"/>
      <c r="CD26" s="368"/>
      <c r="CE26" s="368"/>
      <c r="CF26" s="368"/>
      <c r="CG26" s="368"/>
      <c r="CH26" s="368"/>
      <c r="CI26" s="42"/>
      <c r="CJ26" s="42"/>
      <c r="CK26" s="42"/>
      <c r="CL26" s="42"/>
    </row>
    <row r="27" spans="1:90" ht="21" customHeight="1">
      <c r="A27" s="80">
        <v>25</v>
      </c>
      <c r="B27" s="55" t="s">
        <v>439</v>
      </c>
      <c r="C27" s="86" t="s">
        <v>741</v>
      </c>
      <c r="D27" s="256" t="s">
        <v>197</v>
      </c>
      <c r="E27" s="248" t="s">
        <v>176</v>
      </c>
      <c r="F27" s="175">
        <f t="shared" si="21"/>
        <v>5</v>
      </c>
      <c r="G27" s="83" t="s">
        <v>60</v>
      </c>
      <c r="H27" s="232">
        <v>30</v>
      </c>
      <c r="I27" s="232">
        <v>23</v>
      </c>
      <c r="J27" s="232">
        <v>33</v>
      </c>
      <c r="K27" s="232">
        <v>42</v>
      </c>
      <c r="L27" s="232" t="s">
        <v>59</v>
      </c>
      <c r="M27" s="232" t="s">
        <v>59</v>
      </c>
      <c r="N27" s="239">
        <f t="shared" si="1"/>
        <v>128</v>
      </c>
      <c r="O27" s="57">
        <v>2698</v>
      </c>
      <c r="P27" s="211">
        <v>285.3</v>
      </c>
      <c r="Q27" s="218">
        <v>82.09</v>
      </c>
      <c r="R27" s="218">
        <v>68.41</v>
      </c>
      <c r="S27" s="218">
        <v>62.55</v>
      </c>
      <c r="T27" s="218">
        <v>7.98</v>
      </c>
      <c r="U27" s="87">
        <v>4370</v>
      </c>
      <c r="V27" s="295">
        <f>VLOOKUP($U27,计算辅助页面!$Z$5:$AM$26,COLUMN()-20,0)</f>
        <v>7100</v>
      </c>
      <c r="W27" s="295">
        <f>VLOOKUP($U27,计算辅助页面!$Z$5:$AM$26,COLUMN()-20,0)</f>
        <v>11400</v>
      </c>
      <c r="X27" s="239">
        <f>VLOOKUP($U27,计算辅助页面!$Z$5:$AM$26,COLUMN()-20,0)</f>
        <v>17100</v>
      </c>
      <c r="Y27" s="239">
        <f>VLOOKUP($U27,计算辅助页面!$Z$5:$AM$26,COLUMN()-20,0)</f>
        <v>24700</v>
      </c>
      <c r="Z27" s="296">
        <f>VLOOKUP($U27,计算辅助页面!$Z$5:$AM$26,COLUMN()-20,0)</f>
        <v>34500</v>
      </c>
      <c r="AA27" s="239">
        <f>VLOOKUP($U27,计算辅助页面!$Z$5:$AM$26,COLUMN()-20,0)</f>
        <v>48500</v>
      </c>
      <c r="AB27" s="239">
        <f>VLOOKUP($U27,计算辅助页面!$Z$5:$AM$26,COLUMN()-20,0)</f>
        <v>68000</v>
      </c>
      <c r="AC27" s="239">
        <f>VLOOKUP($U27,计算辅助页面!$Z$5:$AM$26,COLUMN()-20,0)</f>
        <v>95000</v>
      </c>
      <c r="AD27" s="354">
        <f>VLOOKUP($U27,计算辅助页面!$Z$5:$AM$26,COLUMN()-20,0)</f>
        <v>133000</v>
      </c>
      <c r="AE27" s="354">
        <f>VLOOKUP($U27,计算辅助页面!$Z$5:$AM$26,COLUMN()-20,0)</f>
        <v>186000</v>
      </c>
      <c r="AF27" s="239" t="str">
        <f>VLOOKUP($U27,计算辅助页面!$Z$5:$AM$26,COLUMN()-20,0)</f>
        <v>×</v>
      </c>
      <c r="AG27" s="239" t="str">
        <f>VLOOKUP($U27,计算辅助页面!$Z$5:$AM$26,COLUMN()-20,0)</f>
        <v>×</v>
      </c>
      <c r="AH27" s="175">
        <f>VLOOKUP($U27,计算辅助页面!$Z$5:$AM$26,COLUMN()-20,0)</f>
        <v>2518680</v>
      </c>
      <c r="AI27" s="269">
        <v>20000</v>
      </c>
      <c r="AJ27" s="261">
        <f>VLOOKUP(D27&amp;E27,计算辅助页面!$V$5:$Y$18,2,0)</f>
        <v>7</v>
      </c>
      <c r="AK27" s="176">
        <f t="shared" si="2"/>
        <v>40000</v>
      </c>
      <c r="AL27" s="176">
        <f>VLOOKUP(D27&amp;E27,计算辅助页面!$V$5:$Y$18,3,0)</f>
        <v>2</v>
      </c>
      <c r="AM27" s="182">
        <f t="shared" si="3"/>
        <v>120000</v>
      </c>
      <c r="AN27" s="182">
        <f>VLOOKUP(D27&amp;E27,计算辅助页面!$V$5:$Y$18,4,0)</f>
        <v>1</v>
      </c>
      <c r="AO27" s="175">
        <f t="shared" si="4"/>
        <v>1360000</v>
      </c>
      <c r="AP27" s="196">
        <f t="shared" si="5"/>
        <v>3878680</v>
      </c>
      <c r="AQ27" s="365" t="s">
        <v>1014</v>
      </c>
      <c r="AR27" s="366" t="str">
        <f t="shared" si="27"/>
        <v>Civic Type-R</v>
      </c>
      <c r="AS27" s="352" t="s">
        <v>956</v>
      </c>
      <c r="AT27" s="353" t="s">
        <v>611</v>
      </c>
      <c r="AU27" s="229" t="s">
        <v>711</v>
      </c>
      <c r="AW27" s="357">
        <v>297</v>
      </c>
      <c r="AY27" s="357">
        <v>381</v>
      </c>
      <c r="AZ27" s="357" t="s">
        <v>1113</v>
      </c>
      <c r="BA27" s="369"/>
      <c r="BB27" s="369"/>
      <c r="BC27" s="369"/>
      <c r="BD27" s="369"/>
      <c r="BE27" s="369"/>
      <c r="BF27" s="369">
        <v>1</v>
      </c>
      <c r="BG27" s="369"/>
      <c r="BH27" s="369"/>
      <c r="BI27" s="369"/>
      <c r="BJ27" s="369"/>
      <c r="BK27" s="369"/>
      <c r="BL27" s="369"/>
      <c r="BM27" s="369"/>
      <c r="BN27" s="369"/>
      <c r="BO27" s="369"/>
      <c r="BP27" s="369"/>
      <c r="BQ27" s="369"/>
      <c r="BR27" s="369"/>
      <c r="BS27" s="369"/>
      <c r="BT27" s="369"/>
      <c r="BU27" s="387" t="s">
        <v>1137</v>
      </c>
      <c r="BV27" s="326"/>
      <c r="BW27" s="326"/>
      <c r="BX27" s="326"/>
      <c r="BY27" s="367">
        <v>271</v>
      </c>
      <c r="BZ27" s="368">
        <v>72.099999999999994</v>
      </c>
      <c r="CA27" s="368">
        <v>41.15</v>
      </c>
      <c r="CB27" s="368">
        <v>36.450000000000003</v>
      </c>
      <c r="CC27" s="368">
        <f t="shared" si="7"/>
        <v>14.300000000000011</v>
      </c>
      <c r="CD27" s="368">
        <f t="shared" si="8"/>
        <v>9.9900000000000091</v>
      </c>
      <c r="CE27" s="368">
        <f t="shared" si="9"/>
        <v>27.259999999999998</v>
      </c>
      <c r="CF27" s="368">
        <f t="shared" si="10"/>
        <v>26.099999999999994</v>
      </c>
      <c r="CG27" s="368">
        <f t="shared" si="11"/>
        <v>77.650000000000006</v>
      </c>
      <c r="CH27" s="368">
        <f t="shared" si="12"/>
        <v>86.27030000000002</v>
      </c>
      <c r="CI27" s="42"/>
      <c r="CJ27" s="42"/>
      <c r="CK27" s="42"/>
      <c r="CL27" s="42"/>
    </row>
    <row r="28" spans="1:90" ht="21" customHeight="1" thickBot="1">
      <c r="A28" s="48">
        <v>26</v>
      </c>
      <c r="B28" s="55" t="s">
        <v>440</v>
      </c>
      <c r="C28" s="86" t="s">
        <v>742</v>
      </c>
      <c r="D28" s="256" t="s">
        <v>197</v>
      </c>
      <c r="E28" s="248" t="s">
        <v>176</v>
      </c>
      <c r="F28" s="175">
        <f t="shared" si="21"/>
        <v>5</v>
      </c>
      <c r="G28" s="88" t="s">
        <v>60</v>
      </c>
      <c r="H28" s="232">
        <v>30</v>
      </c>
      <c r="I28" s="232">
        <v>23</v>
      </c>
      <c r="J28" s="232">
        <v>33</v>
      </c>
      <c r="K28" s="232">
        <v>42</v>
      </c>
      <c r="L28" s="232" t="s">
        <v>59</v>
      </c>
      <c r="M28" s="232" t="s">
        <v>59</v>
      </c>
      <c r="N28" s="239">
        <f t="shared" si="1"/>
        <v>128</v>
      </c>
      <c r="O28" s="57">
        <v>2724</v>
      </c>
      <c r="P28" s="211">
        <v>279.2</v>
      </c>
      <c r="Q28" s="218">
        <v>83.74</v>
      </c>
      <c r="R28" s="218">
        <v>75.77</v>
      </c>
      <c r="S28" s="218">
        <v>57.18</v>
      </c>
      <c r="T28" s="218"/>
      <c r="U28" s="87">
        <v>4370</v>
      </c>
      <c r="V28" s="295">
        <f>VLOOKUP($U28,计算辅助页面!$Z$5:$AM$26,COLUMN()-20,0)</f>
        <v>7100</v>
      </c>
      <c r="W28" s="295">
        <f>VLOOKUP($U28,计算辅助页面!$Z$5:$AM$26,COLUMN()-20,0)</f>
        <v>11400</v>
      </c>
      <c r="X28" s="239">
        <f>VLOOKUP($U28,计算辅助页面!$Z$5:$AM$26,COLUMN()-20,0)</f>
        <v>17100</v>
      </c>
      <c r="Y28" s="239">
        <f>VLOOKUP($U28,计算辅助页面!$Z$5:$AM$26,COLUMN()-20,0)</f>
        <v>24700</v>
      </c>
      <c r="Z28" s="296">
        <f>VLOOKUP($U28,计算辅助页面!$Z$5:$AM$26,COLUMN()-20,0)</f>
        <v>34500</v>
      </c>
      <c r="AA28" s="239">
        <f>VLOOKUP($U28,计算辅助页面!$Z$5:$AM$26,COLUMN()-20,0)</f>
        <v>48500</v>
      </c>
      <c r="AB28" s="239">
        <f>VLOOKUP($U28,计算辅助页面!$Z$5:$AM$26,COLUMN()-20,0)</f>
        <v>68000</v>
      </c>
      <c r="AC28" s="239">
        <f>VLOOKUP($U28,计算辅助页面!$Z$5:$AM$26,COLUMN()-20,0)</f>
        <v>95000</v>
      </c>
      <c r="AD28" s="354">
        <f>VLOOKUP($U28,计算辅助页面!$Z$5:$AM$26,COLUMN()-20,0)</f>
        <v>133000</v>
      </c>
      <c r="AE28" s="354">
        <f>VLOOKUP($U28,计算辅助页面!$Z$5:$AM$26,COLUMN()-20,0)</f>
        <v>186000</v>
      </c>
      <c r="AF28" s="239" t="str">
        <f>VLOOKUP($U28,计算辅助页面!$Z$5:$AM$26,COLUMN()-20,0)</f>
        <v>×</v>
      </c>
      <c r="AG28" s="239" t="str">
        <f>VLOOKUP($U28,计算辅助页面!$Z$5:$AM$26,COLUMN()-20,0)</f>
        <v>×</v>
      </c>
      <c r="AH28" s="175">
        <f>VLOOKUP($U28,计算辅助页面!$Z$5:$AM$26,COLUMN()-20,0)</f>
        <v>2518680</v>
      </c>
      <c r="AI28" s="269">
        <v>20000</v>
      </c>
      <c r="AJ28" s="261">
        <f>VLOOKUP(D28&amp;E28,计算辅助页面!$V$5:$Y$18,2,0)</f>
        <v>7</v>
      </c>
      <c r="AK28" s="176">
        <f t="shared" si="2"/>
        <v>40000</v>
      </c>
      <c r="AL28" s="176">
        <f>VLOOKUP(D28&amp;E28,计算辅助页面!$V$5:$Y$18,3,0)</f>
        <v>2</v>
      </c>
      <c r="AM28" s="182">
        <f t="shared" si="3"/>
        <v>120000</v>
      </c>
      <c r="AN28" s="182">
        <f>VLOOKUP(D28&amp;E28,计算辅助页面!$V$5:$Y$18,4,0)</f>
        <v>1</v>
      </c>
      <c r="AO28" s="175">
        <f t="shared" si="4"/>
        <v>1360000</v>
      </c>
      <c r="AP28" s="196">
        <f t="shared" si="5"/>
        <v>3878680</v>
      </c>
      <c r="AQ28" s="365" t="s">
        <v>562</v>
      </c>
      <c r="AR28" s="366" t="str">
        <f t="shared" si="27"/>
        <v>Taycan Turbo S</v>
      </c>
      <c r="AS28" s="352" t="s">
        <v>957</v>
      </c>
      <c r="AT28" s="353" t="s">
        <v>609</v>
      </c>
      <c r="AU28" s="229" t="s">
        <v>711</v>
      </c>
      <c r="AW28" s="357">
        <v>291</v>
      </c>
      <c r="AX28" s="357">
        <v>304</v>
      </c>
      <c r="AY28" s="357">
        <v>386</v>
      </c>
      <c r="AZ28" s="357" t="s">
        <v>1114</v>
      </c>
      <c r="BA28" s="369"/>
      <c r="BB28" s="369"/>
      <c r="BC28" s="369"/>
      <c r="BD28" s="369"/>
      <c r="BE28" s="369"/>
      <c r="BF28" s="369"/>
      <c r="BG28" s="369">
        <v>1</v>
      </c>
      <c r="BH28" s="369"/>
      <c r="BI28" s="369"/>
      <c r="BJ28" s="369"/>
      <c r="BK28" s="369"/>
      <c r="BL28" s="369"/>
      <c r="BM28" s="369"/>
      <c r="BN28" s="369"/>
      <c r="BO28" s="369">
        <v>1</v>
      </c>
      <c r="BP28" s="369"/>
      <c r="BQ28" s="369"/>
      <c r="BR28" s="369"/>
      <c r="BS28" s="369"/>
      <c r="BT28" s="369"/>
      <c r="BU28" s="387" t="s">
        <v>1132</v>
      </c>
      <c r="BW28" s="326">
        <v>1</v>
      </c>
      <c r="BX28" s="326"/>
      <c r="BY28" s="367">
        <v>260</v>
      </c>
      <c r="BZ28" s="368">
        <v>74.8</v>
      </c>
      <c r="CA28" s="368">
        <v>52.49</v>
      </c>
      <c r="CB28" s="368">
        <v>37.96</v>
      </c>
      <c r="CC28" s="368">
        <f t="shared" si="7"/>
        <v>19.199999999999989</v>
      </c>
      <c r="CD28" s="368">
        <f t="shared" si="8"/>
        <v>8.9399999999999977</v>
      </c>
      <c r="CE28" s="368">
        <f t="shared" si="9"/>
        <v>23.279999999999994</v>
      </c>
      <c r="CF28" s="368">
        <f t="shared" si="10"/>
        <v>19.22</v>
      </c>
      <c r="CG28" s="368">
        <f t="shared" si="11"/>
        <v>70.639999999999986</v>
      </c>
      <c r="CH28" s="368">
        <f t="shared" si="12"/>
        <v>72.696999999999974</v>
      </c>
      <c r="CI28" s="42"/>
      <c r="CJ28" s="42"/>
      <c r="CK28" s="42"/>
      <c r="CL28" s="42"/>
    </row>
    <row r="29" spans="1:90" ht="21" customHeight="1">
      <c r="A29" s="80">
        <v>27</v>
      </c>
      <c r="B29" s="55" t="s">
        <v>1072</v>
      </c>
      <c r="C29" s="86" t="s">
        <v>743</v>
      </c>
      <c r="D29" s="255" t="s">
        <v>6</v>
      </c>
      <c r="E29" s="247" t="s">
        <v>45</v>
      </c>
      <c r="F29" s="173">
        <f t="shared" si="21"/>
        <v>5</v>
      </c>
      <c r="G29" s="88" t="s">
        <v>60</v>
      </c>
      <c r="H29" s="232">
        <v>30</v>
      </c>
      <c r="I29" s="232">
        <v>23</v>
      </c>
      <c r="J29" s="232">
        <v>33</v>
      </c>
      <c r="K29" s="232">
        <v>42</v>
      </c>
      <c r="L29" s="232" t="s">
        <v>59</v>
      </c>
      <c r="M29" s="232" t="s">
        <v>59</v>
      </c>
      <c r="N29" s="239">
        <f t="shared" si="1"/>
        <v>128</v>
      </c>
      <c r="O29" s="57">
        <v>2751</v>
      </c>
      <c r="P29" s="211">
        <v>338.7</v>
      </c>
      <c r="Q29" s="218">
        <v>69.28</v>
      </c>
      <c r="R29" s="218">
        <v>47.31</v>
      </c>
      <c r="S29" s="218">
        <v>37.49</v>
      </c>
      <c r="T29" s="218">
        <v>4.3</v>
      </c>
      <c r="U29" s="87">
        <v>4370</v>
      </c>
      <c r="V29" s="295">
        <f>VLOOKUP($U29,计算辅助页面!$Z$5:$AM$26,COLUMN()-20,0)</f>
        <v>7100</v>
      </c>
      <c r="W29" s="295">
        <f>VLOOKUP($U29,计算辅助页面!$Z$5:$AM$26,COLUMN()-20,0)</f>
        <v>11400</v>
      </c>
      <c r="X29" s="239">
        <f>VLOOKUP($U29,计算辅助页面!$Z$5:$AM$26,COLUMN()-20,0)</f>
        <v>17100</v>
      </c>
      <c r="Y29" s="239">
        <f>VLOOKUP($U29,计算辅助页面!$Z$5:$AM$26,COLUMN()-20,0)</f>
        <v>24700</v>
      </c>
      <c r="Z29" s="296">
        <f>VLOOKUP($U29,计算辅助页面!$Z$5:$AM$26,COLUMN()-20,0)</f>
        <v>34500</v>
      </c>
      <c r="AA29" s="239">
        <f>VLOOKUP($U29,计算辅助页面!$Z$5:$AM$26,COLUMN()-20,0)</f>
        <v>48500</v>
      </c>
      <c r="AB29" s="239">
        <f>VLOOKUP($U29,计算辅助页面!$Z$5:$AM$26,COLUMN()-20,0)</f>
        <v>68000</v>
      </c>
      <c r="AC29" s="239">
        <f>VLOOKUP($U29,计算辅助页面!$Z$5:$AM$26,COLUMN()-20,0)</f>
        <v>95000</v>
      </c>
      <c r="AD29" s="354">
        <f>VLOOKUP($U29,计算辅助页面!$Z$5:$AM$26,COLUMN()-20,0)</f>
        <v>133000</v>
      </c>
      <c r="AE29" s="354">
        <f>VLOOKUP($U29,计算辅助页面!$Z$5:$AM$26,COLUMN()-20,0)</f>
        <v>186000</v>
      </c>
      <c r="AF29" s="239" t="str">
        <f>VLOOKUP($U29,计算辅助页面!$Z$5:$AM$26,COLUMN()-20,0)</f>
        <v>×</v>
      </c>
      <c r="AG29" s="239" t="str">
        <f>VLOOKUP($U29,计算辅助页面!$Z$5:$AM$26,COLUMN()-20,0)</f>
        <v>×</v>
      </c>
      <c r="AH29" s="175">
        <f>VLOOKUP($U29,计算辅助页面!$Z$5:$AM$26,COLUMN()-20,0)</f>
        <v>2518680</v>
      </c>
      <c r="AI29" s="269">
        <v>20000</v>
      </c>
      <c r="AJ29" s="261">
        <f>VLOOKUP(D29&amp;E29,计算辅助页面!$V$5:$Y$18,2,0)</f>
        <v>7</v>
      </c>
      <c r="AK29" s="176">
        <f t="shared" si="2"/>
        <v>40000</v>
      </c>
      <c r="AL29" s="176">
        <f>VLOOKUP(D29&amp;E29,计算辅助页面!$V$5:$Y$18,3,0)</f>
        <v>2</v>
      </c>
      <c r="AM29" s="182">
        <f t="shared" si="3"/>
        <v>120000</v>
      </c>
      <c r="AN29" s="182">
        <f>VLOOKUP(D29&amp;E29,计算辅助页面!$V$5:$Y$18,4,0)</f>
        <v>1</v>
      </c>
      <c r="AO29" s="175">
        <f t="shared" si="4"/>
        <v>1360000</v>
      </c>
      <c r="AP29" s="196">
        <f t="shared" si="5"/>
        <v>3878680</v>
      </c>
      <c r="AQ29" s="365" t="s">
        <v>389</v>
      </c>
      <c r="AR29" s="366" t="str">
        <f t="shared" si="27"/>
        <v>Griffith</v>
      </c>
      <c r="AS29" s="352" t="s">
        <v>958</v>
      </c>
      <c r="AT29" s="353" t="s">
        <v>633</v>
      </c>
      <c r="AU29" s="229" t="s">
        <v>711</v>
      </c>
      <c r="AV29" s="357">
        <v>5</v>
      </c>
      <c r="AW29" s="357">
        <v>352</v>
      </c>
      <c r="AY29" s="357">
        <v>458</v>
      </c>
      <c r="AZ29" s="357" t="s">
        <v>1113</v>
      </c>
      <c r="BA29" s="369"/>
      <c r="BB29" s="369"/>
      <c r="BC29" s="369"/>
      <c r="BD29" s="369">
        <v>1</v>
      </c>
      <c r="BE29" s="369"/>
      <c r="BF29" s="369">
        <v>1</v>
      </c>
      <c r="BG29" s="369"/>
      <c r="BH29" s="369"/>
      <c r="BI29" s="369"/>
      <c r="BJ29" s="369"/>
      <c r="BK29" s="369"/>
      <c r="BL29" s="369"/>
      <c r="BM29" s="369"/>
      <c r="BN29" s="369"/>
      <c r="BO29" s="369"/>
      <c r="BP29" s="369"/>
      <c r="BQ29" s="369"/>
      <c r="BR29" s="369"/>
      <c r="BS29" s="369"/>
      <c r="BT29" s="369">
        <v>1</v>
      </c>
      <c r="BU29" s="387"/>
      <c r="BV29" s="326"/>
      <c r="BW29" s="326"/>
      <c r="BX29" s="326"/>
      <c r="BY29" s="367">
        <v>322</v>
      </c>
      <c r="BZ29" s="368">
        <v>64</v>
      </c>
      <c r="CA29" s="368">
        <v>39.11</v>
      </c>
      <c r="CB29" s="368">
        <v>17.02</v>
      </c>
      <c r="CC29" s="368">
        <f t="shared" si="7"/>
        <v>16.699999999999989</v>
      </c>
      <c r="CD29" s="368">
        <f t="shared" si="8"/>
        <v>5.2800000000000011</v>
      </c>
      <c r="CE29" s="368">
        <f t="shared" si="9"/>
        <v>8.2000000000000028</v>
      </c>
      <c r="CF29" s="368">
        <f t="shared" si="10"/>
        <v>20.470000000000002</v>
      </c>
      <c r="CG29" s="368">
        <f t="shared" si="11"/>
        <v>50.649999999999991</v>
      </c>
      <c r="CH29" s="368">
        <f t="shared" si="12"/>
        <v>50.051600000000008</v>
      </c>
      <c r="CI29" s="42"/>
      <c r="CJ29" s="42"/>
      <c r="CK29" s="42"/>
      <c r="CL29" s="42"/>
    </row>
    <row r="30" spans="1:90" ht="21" customHeight="1" thickBot="1">
      <c r="A30" s="48">
        <v>28</v>
      </c>
      <c r="B30" s="55" t="s">
        <v>590</v>
      </c>
      <c r="C30" s="86" t="s">
        <v>744</v>
      </c>
      <c r="D30" s="255" t="s">
        <v>6</v>
      </c>
      <c r="E30" s="247" t="s">
        <v>45</v>
      </c>
      <c r="F30" s="173">
        <f t="shared" si="21"/>
        <v>5</v>
      </c>
      <c r="G30" s="88" t="s">
        <v>60</v>
      </c>
      <c r="H30" s="232" t="s">
        <v>449</v>
      </c>
      <c r="I30" s="232">
        <v>26</v>
      </c>
      <c r="J30" s="232">
        <v>38</v>
      </c>
      <c r="K30" s="232">
        <v>64</v>
      </c>
      <c r="L30" s="232" t="s">
        <v>59</v>
      </c>
      <c r="M30" s="232" t="s">
        <v>59</v>
      </c>
      <c r="N30" s="239">
        <f t="shared" si="1"/>
        <v>128</v>
      </c>
      <c r="O30" s="57">
        <v>2783</v>
      </c>
      <c r="P30" s="211">
        <v>300.8</v>
      </c>
      <c r="Q30" s="218">
        <v>74.739999999999995</v>
      </c>
      <c r="R30" s="218">
        <v>72.52</v>
      </c>
      <c r="S30" s="218">
        <v>50.79</v>
      </c>
      <c r="T30" s="218">
        <v>4.9000000000000004</v>
      </c>
      <c r="U30" s="87">
        <v>4370</v>
      </c>
      <c r="V30" s="295">
        <f>VLOOKUP($U30,计算辅助页面!$Z$5:$AM$26,COLUMN()-20,0)</f>
        <v>7100</v>
      </c>
      <c r="W30" s="295">
        <f>VLOOKUP($U30,计算辅助页面!$Z$5:$AM$26,COLUMN()-20,0)</f>
        <v>11400</v>
      </c>
      <c r="X30" s="239">
        <f>VLOOKUP($U30,计算辅助页面!$Z$5:$AM$26,COLUMN()-20,0)</f>
        <v>17100</v>
      </c>
      <c r="Y30" s="239">
        <f>VLOOKUP($U30,计算辅助页面!$Z$5:$AM$26,COLUMN()-20,0)</f>
        <v>24700</v>
      </c>
      <c r="Z30" s="296">
        <f>VLOOKUP($U30,计算辅助页面!$Z$5:$AM$26,COLUMN()-20,0)</f>
        <v>34500</v>
      </c>
      <c r="AA30" s="239">
        <f>VLOOKUP($U30,计算辅助页面!$Z$5:$AM$26,COLUMN()-20,0)</f>
        <v>48500</v>
      </c>
      <c r="AB30" s="239">
        <f>VLOOKUP($U30,计算辅助页面!$Z$5:$AM$26,COLUMN()-20,0)</f>
        <v>68000</v>
      </c>
      <c r="AC30" s="239">
        <f>VLOOKUP($U30,计算辅助页面!$Z$5:$AM$26,COLUMN()-20,0)</f>
        <v>95000</v>
      </c>
      <c r="AD30" s="354">
        <f>VLOOKUP($U30,计算辅助页面!$Z$5:$AM$26,COLUMN()-20,0)</f>
        <v>133000</v>
      </c>
      <c r="AE30" s="354">
        <f>VLOOKUP($U30,计算辅助页面!$Z$5:$AM$26,COLUMN()-20,0)</f>
        <v>186000</v>
      </c>
      <c r="AF30" s="239" t="str">
        <f>VLOOKUP($U30,计算辅助页面!$Z$5:$AM$26,COLUMN()-20,0)</f>
        <v>×</v>
      </c>
      <c r="AG30" s="239" t="str">
        <f>VLOOKUP($U30,计算辅助页面!$Z$5:$AM$26,COLUMN()-20,0)</f>
        <v>×</v>
      </c>
      <c r="AH30" s="175">
        <f>VLOOKUP($U30,计算辅助页面!$Z$5:$AM$26,COLUMN()-20,0)</f>
        <v>2518680</v>
      </c>
      <c r="AI30" s="269">
        <v>20000</v>
      </c>
      <c r="AJ30" s="261">
        <v>7</v>
      </c>
      <c r="AK30" s="176">
        <f t="shared" si="2"/>
        <v>40000</v>
      </c>
      <c r="AL30" s="176">
        <v>2</v>
      </c>
      <c r="AM30" s="182">
        <f t="shared" si="3"/>
        <v>120000</v>
      </c>
      <c r="AN30" s="182">
        <v>1</v>
      </c>
      <c r="AO30" s="175">
        <f t="shared" si="4"/>
        <v>1360000</v>
      </c>
      <c r="AP30" s="196">
        <f t="shared" si="5"/>
        <v>3878680</v>
      </c>
      <c r="AQ30" s="365" t="s">
        <v>597</v>
      </c>
      <c r="AR30" s="366" t="str">
        <f t="shared" si="27"/>
        <v>Continental GT3🔑</v>
      </c>
      <c r="AS30" s="352" t="s">
        <v>959</v>
      </c>
      <c r="AT30" s="353" t="s">
        <v>692</v>
      </c>
      <c r="AU30" s="229" t="s">
        <v>711</v>
      </c>
      <c r="AW30" s="357">
        <v>313</v>
      </c>
      <c r="AY30" s="357">
        <v>401</v>
      </c>
      <c r="AZ30" s="357" t="s">
        <v>1115</v>
      </c>
      <c r="BA30" s="369"/>
      <c r="BB30" s="369"/>
      <c r="BC30" s="369"/>
      <c r="BD30" s="369"/>
      <c r="BE30" s="369"/>
      <c r="BF30" s="369"/>
      <c r="BG30" s="369"/>
      <c r="BH30" s="369"/>
      <c r="BI30" s="369"/>
      <c r="BJ30" s="369"/>
      <c r="BK30" s="369"/>
      <c r="BL30" s="369">
        <v>1</v>
      </c>
      <c r="BM30" s="369"/>
      <c r="BN30" s="369">
        <v>1</v>
      </c>
      <c r="BO30" s="369">
        <v>1</v>
      </c>
      <c r="BP30" s="369"/>
      <c r="BQ30" s="369"/>
      <c r="BR30" s="369"/>
      <c r="BS30" s="369"/>
      <c r="BT30" s="369"/>
      <c r="BU30" s="388" t="s">
        <v>1298</v>
      </c>
      <c r="BV30" s="326">
        <v>1</v>
      </c>
      <c r="BW30" s="326"/>
      <c r="BX30" s="326"/>
      <c r="BY30" s="367">
        <v>285</v>
      </c>
      <c r="BZ30" s="368">
        <v>65.8</v>
      </c>
      <c r="CA30" s="368">
        <v>45.88</v>
      </c>
      <c r="CB30" s="368">
        <v>20.94</v>
      </c>
      <c r="CC30" s="368">
        <f t="shared" si="7"/>
        <v>15.800000000000011</v>
      </c>
      <c r="CD30" s="368">
        <f t="shared" si="8"/>
        <v>8.9399999999999977</v>
      </c>
      <c r="CE30" s="368">
        <f t="shared" si="9"/>
        <v>26.639999999999993</v>
      </c>
      <c r="CF30" s="368">
        <f t="shared" si="10"/>
        <v>29.849999999999998</v>
      </c>
      <c r="CG30" s="368">
        <f t="shared" si="11"/>
        <v>81.23</v>
      </c>
      <c r="CH30" s="368">
        <f t="shared" si="12"/>
        <v>89.012199999999993</v>
      </c>
      <c r="CI30" s="42"/>
      <c r="CJ30" s="42"/>
      <c r="CK30" s="42"/>
      <c r="CL30" s="42"/>
    </row>
    <row r="31" spans="1:90" ht="21" customHeight="1" thickBot="1">
      <c r="A31" s="80">
        <v>29</v>
      </c>
      <c r="B31" s="60" t="s">
        <v>403</v>
      </c>
      <c r="C31" s="86" t="s">
        <v>745</v>
      </c>
      <c r="D31" s="256" t="s">
        <v>197</v>
      </c>
      <c r="E31" s="249" t="s">
        <v>176</v>
      </c>
      <c r="F31" s="178">
        <f t="shared" si="21"/>
        <v>5</v>
      </c>
      <c r="G31" s="89" t="s">
        <v>60</v>
      </c>
      <c r="H31" s="233">
        <v>30</v>
      </c>
      <c r="I31" s="233">
        <v>23</v>
      </c>
      <c r="J31" s="233">
        <v>33</v>
      </c>
      <c r="K31" s="233">
        <v>42</v>
      </c>
      <c r="L31" s="233" t="s">
        <v>59</v>
      </c>
      <c r="M31" s="233" t="s">
        <v>59</v>
      </c>
      <c r="N31" s="240">
        <f t="shared" si="1"/>
        <v>128</v>
      </c>
      <c r="O31" s="62">
        <v>2853</v>
      </c>
      <c r="P31" s="212">
        <v>305.5</v>
      </c>
      <c r="Q31" s="219">
        <v>80.95</v>
      </c>
      <c r="R31" s="219">
        <v>57.23</v>
      </c>
      <c r="S31" s="219">
        <v>49.67</v>
      </c>
      <c r="T31" s="219">
        <v>5.5</v>
      </c>
      <c r="U31" s="90">
        <v>4370</v>
      </c>
      <c r="V31" s="297">
        <f>VLOOKUP($U31,计算辅助页面!$Z$5:$AM$26,COLUMN()-20,0)</f>
        <v>7100</v>
      </c>
      <c r="W31" s="297">
        <f>VLOOKUP($U31,计算辅助页面!$Z$5:$AM$26,COLUMN()-20,0)</f>
        <v>11400</v>
      </c>
      <c r="X31" s="240">
        <f>VLOOKUP($U31,计算辅助页面!$Z$5:$AM$26,COLUMN()-20,0)</f>
        <v>17100</v>
      </c>
      <c r="Y31" s="240">
        <f>VLOOKUP($U31,计算辅助页面!$Z$5:$AM$26,COLUMN()-20,0)</f>
        <v>24700</v>
      </c>
      <c r="Z31" s="298">
        <f>VLOOKUP($U31,计算辅助页面!$Z$5:$AM$26,COLUMN()-20,0)</f>
        <v>34500</v>
      </c>
      <c r="AA31" s="240">
        <f>VLOOKUP($U31,计算辅助页面!$Z$5:$AM$26,COLUMN()-20,0)</f>
        <v>48500</v>
      </c>
      <c r="AB31" s="240">
        <f>VLOOKUP($U31,计算辅助页面!$Z$5:$AM$26,COLUMN()-20,0)</f>
        <v>68000</v>
      </c>
      <c r="AC31" s="240">
        <f>VLOOKUP($U31,计算辅助页面!$Z$5:$AM$26,COLUMN()-20,0)</f>
        <v>95000</v>
      </c>
      <c r="AD31" s="355">
        <f>VLOOKUP($U31,计算辅助页面!$Z$5:$AM$26,COLUMN()-20,0)</f>
        <v>133000</v>
      </c>
      <c r="AE31" s="355">
        <f>VLOOKUP($U31,计算辅助页面!$Z$5:$AM$26,COLUMN()-20,0)</f>
        <v>186000</v>
      </c>
      <c r="AF31" s="239" t="str">
        <f>VLOOKUP($U31,计算辅助页面!$Z$5:$AM$26,COLUMN()-20,0)</f>
        <v>×</v>
      </c>
      <c r="AG31" s="239" t="str">
        <f>VLOOKUP($U31,计算辅助页面!$Z$5:$AM$26,COLUMN()-20,0)</f>
        <v>×</v>
      </c>
      <c r="AH31" s="178">
        <f>VLOOKUP($U31,计算辅助页面!$Z$5:$AM$26,COLUMN()-20,0)</f>
        <v>2518680</v>
      </c>
      <c r="AI31" s="270">
        <v>20000</v>
      </c>
      <c r="AJ31" s="262">
        <f>VLOOKUP(D31&amp;E31,计算辅助页面!$V$5:$Y$18,2,0)</f>
        <v>7</v>
      </c>
      <c r="AK31" s="177">
        <f t="shared" si="2"/>
        <v>40000</v>
      </c>
      <c r="AL31" s="177">
        <f>VLOOKUP(D31&amp;E31,计算辅助页面!$V$5:$Y$18,3,0)</f>
        <v>2</v>
      </c>
      <c r="AM31" s="191">
        <f t="shared" si="3"/>
        <v>120000</v>
      </c>
      <c r="AN31" s="191">
        <f>VLOOKUP(D31&amp;E31,计算辅助页面!$V$5:$Y$18,4,0)</f>
        <v>1</v>
      </c>
      <c r="AO31" s="178">
        <f t="shared" si="4"/>
        <v>1360000</v>
      </c>
      <c r="AP31" s="197">
        <f t="shared" si="5"/>
        <v>3878680</v>
      </c>
      <c r="AQ31" s="365" t="s">
        <v>1071</v>
      </c>
      <c r="AR31" s="366" t="str">
        <f t="shared" si="27"/>
        <v>Furai</v>
      </c>
      <c r="AS31" s="352" t="s">
        <v>960</v>
      </c>
      <c r="AT31" s="353" t="s">
        <v>617</v>
      </c>
      <c r="AU31" s="229" t="s">
        <v>711</v>
      </c>
      <c r="AV31" s="357">
        <v>6</v>
      </c>
      <c r="AW31" s="357">
        <v>318</v>
      </c>
      <c r="AY31" s="357">
        <v>406</v>
      </c>
      <c r="AZ31" s="357" t="s">
        <v>1113</v>
      </c>
      <c r="BA31" s="369"/>
      <c r="BB31" s="369"/>
      <c r="BC31" s="369"/>
      <c r="BD31" s="369">
        <v>1</v>
      </c>
      <c r="BE31" s="369"/>
      <c r="BF31" s="369">
        <v>1</v>
      </c>
      <c r="BG31" s="369"/>
      <c r="BH31" s="369"/>
      <c r="BI31" s="369"/>
      <c r="BJ31" s="369"/>
      <c r="BK31" s="369"/>
      <c r="BL31" s="369"/>
      <c r="BM31" s="369"/>
      <c r="BN31" s="369"/>
      <c r="BO31" s="369"/>
      <c r="BP31" s="369"/>
      <c r="BQ31" s="369"/>
      <c r="BR31" s="369"/>
      <c r="BS31" s="369"/>
      <c r="BT31" s="369">
        <v>1</v>
      </c>
      <c r="BU31" s="387" t="s">
        <v>1139</v>
      </c>
      <c r="BV31" s="326"/>
      <c r="BW31" s="326"/>
      <c r="BX31" s="326"/>
      <c r="BY31" s="367">
        <v>290</v>
      </c>
      <c r="BZ31" s="368">
        <v>71.2</v>
      </c>
      <c r="CA31" s="368">
        <v>43.07</v>
      </c>
      <c r="CB31" s="368">
        <v>30.12</v>
      </c>
      <c r="CC31" s="368">
        <f t="shared" si="7"/>
        <v>15.5</v>
      </c>
      <c r="CD31" s="368">
        <f t="shared" si="8"/>
        <v>9.75</v>
      </c>
      <c r="CE31" s="368">
        <f t="shared" si="9"/>
        <v>14.159999999999997</v>
      </c>
      <c r="CF31" s="368">
        <f t="shared" si="10"/>
        <v>19.55</v>
      </c>
      <c r="CG31" s="368">
        <f t="shared" si="11"/>
        <v>58.959999999999994</v>
      </c>
      <c r="CH31" s="368">
        <f t="shared" si="12"/>
        <v>63.047299999999993</v>
      </c>
      <c r="CI31" s="42"/>
      <c r="CJ31" s="42"/>
      <c r="CK31" s="42"/>
      <c r="CL31" s="42"/>
    </row>
    <row r="32" spans="1:90" ht="21" customHeight="1" thickBot="1">
      <c r="A32" s="48">
        <v>30</v>
      </c>
      <c r="B32" s="71" t="s">
        <v>586</v>
      </c>
      <c r="C32" s="86" t="s">
        <v>746</v>
      </c>
      <c r="D32" s="256" t="s">
        <v>197</v>
      </c>
      <c r="E32" s="247" t="s">
        <v>171</v>
      </c>
      <c r="F32" s="178">
        <f t="shared" si="21"/>
        <v>4</v>
      </c>
      <c r="G32" s="83" t="s">
        <v>61</v>
      </c>
      <c r="H32" s="222" t="s">
        <v>449</v>
      </c>
      <c r="I32" s="317">
        <v>22</v>
      </c>
      <c r="J32" s="317">
        <v>30</v>
      </c>
      <c r="K32" s="317">
        <v>35</v>
      </c>
      <c r="L32" s="317">
        <v>38</v>
      </c>
      <c r="M32" s="222" t="s">
        <v>59</v>
      </c>
      <c r="N32" s="240">
        <f t="shared" si="1"/>
        <v>125</v>
      </c>
      <c r="O32" s="72">
        <v>2948</v>
      </c>
      <c r="P32" s="214">
        <v>307.60000000000002</v>
      </c>
      <c r="Q32" s="221">
        <v>80.48</v>
      </c>
      <c r="R32" s="221">
        <v>47.08</v>
      </c>
      <c r="S32" s="221">
        <v>57.03</v>
      </c>
      <c r="T32" s="221"/>
      <c r="U32" s="319">
        <v>6440</v>
      </c>
      <c r="V32" s="297">
        <v>10500</v>
      </c>
      <c r="W32" s="320">
        <v>16800</v>
      </c>
      <c r="X32" s="318">
        <v>25200</v>
      </c>
      <c r="Y32" s="318">
        <v>36400</v>
      </c>
      <c r="Z32" s="321">
        <v>51000</v>
      </c>
      <c r="AA32" s="318">
        <v>71500</v>
      </c>
      <c r="AB32" s="318">
        <v>100000</v>
      </c>
      <c r="AC32" s="318">
        <v>140000</v>
      </c>
      <c r="AD32" s="356">
        <v>196000</v>
      </c>
      <c r="AE32" s="356">
        <v>274000</v>
      </c>
      <c r="AF32" s="318">
        <v>384000</v>
      </c>
      <c r="AG32" s="318"/>
      <c r="AH32" s="178">
        <f>VLOOKUP($U32,计算辅助页面!$Z$5:$AM$26,COLUMN()-20,0)</f>
        <v>3711360</v>
      </c>
      <c r="AI32" s="322">
        <v>15000</v>
      </c>
      <c r="AJ32" s="323">
        <v>9</v>
      </c>
      <c r="AK32" s="324">
        <f t="shared" si="2"/>
        <v>30000</v>
      </c>
      <c r="AL32" s="324">
        <v>4</v>
      </c>
      <c r="AM32" s="191">
        <f t="shared" si="3"/>
        <v>90000</v>
      </c>
      <c r="AN32" s="325">
        <v>2</v>
      </c>
      <c r="AO32" s="178">
        <f t="shared" si="4"/>
        <v>1740000</v>
      </c>
      <c r="AP32" s="197">
        <f t="shared" si="5"/>
        <v>5451360</v>
      </c>
      <c r="AQ32" s="365" t="s">
        <v>906</v>
      </c>
      <c r="AR32" s="366" t="str">
        <f t="shared" si="27"/>
        <v>C7.R🔑</v>
      </c>
      <c r="AS32" s="352" t="s">
        <v>961</v>
      </c>
      <c r="AT32" s="353" t="s">
        <v>618</v>
      </c>
      <c r="AU32" s="316" t="s">
        <v>712</v>
      </c>
      <c r="AW32" s="357">
        <v>320</v>
      </c>
      <c r="AY32" s="357">
        <v>409</v>
      </c>
      <c r="AZ32" s="357" t="s">
        <v>1115</v>
      </c>
      <c r="BA32" s="369"/>
      <c r="BB32" s="369"/>
      <c r="BC32" s="369"/>
      <c r="BD32" s="369"/>
      <c r="BE32" s="369"/>
      <c r="BF32" s="369"/>
      <c r="BG32" s="369"/>
      <c r="BH32" s="369"/>
      <c r="BI32" s="369"/>
      <c r="BJ32" s="369"/>
      <c r="BK32" s="369"/>
      <c r="BL32" s="369">
        <v>1</v>
      </c>
      <c r="BM32" s="369"/>
      <c r="BN32" s="369">
        <v>1</v>
      </c>
      <c r="BO32" s="369">
        <v>1</v>
      </c>
      <c r="BP32" s="369"/>
      <c r="BQ32" s="369"/>
      <c r="BR32" s="369"/>
      <c r="BS32" s="369"/>
      <c r="BT32" s="369"/>
      <c r="BU32" s="387" t="s">
        <v>1140</v>
      </c>
      <c r="BV32" s="326"/>
      <c r="BW32" s="326"/>
      <c r="BX32" s="326"/>
      <c r="BY32" s="367">
        <v>296.7</v>
      </c>
      <c r="BZ32" s="368">
        <v>72.41</v>
      </c>
      <c r="CA32" s="368">
        <v>36.39</v>
      </c>
      <c r="CB32" s="368">
        <v>38.65</v>
      </c>
      <c r="CC32" s="368">
        <f t="shared" si="7"/>
        <v>10.900000000000034</v>
      </c>
      <c r="CD32" s="368">
        <f t="shared" si="8"/>
        <v>8.0700000000000074</v>
      </c>
      <c r="CE32" s="368">
        <f t="shared" si="9"/>
        <v>10.689999999999998</v>
      </c>
      <c r="CF32" s="368">
        <f t="shared" si="10"/>
        <v>18.380000000000003</v>
      </c>
      <c r="CG32" s="368">
        <f t="shared" si="11"/>
        <v>48.040000000000042</v>
      </c>
      <c r="CH32" s="368">
        <f t="shared" si="12"/>
        <v>53.216600000000021</v>
      </c>
      <c r="CI32" s="42"/>
      <c r="CJ32" s="42"/>
      <c r="CK32" s="42"/>
      <c r="CL32" s="42"/>
    </row>
    <row r="33" spans="1:90" ht="21" customHeight="1" thickBot="1">
      <c r="A33" s="80">
        <v>31</v>
      </c>
      <c r="B33" s="71" t="s">
        <v>896</v>
      </c>
      <c r="C33" s="86" t="s">
        <v>747</v>
      </c>
      <c r="D33" s="256" t="s">
        <v>197</v>
      </c>
      <c r="E33" s="247" t="s">
        <v>171</v>
      </c>
      <c r="F33" s="178">
        <f>9-LEN(E33)-LEN(SUBSTITUTE(E33,"★",""))</f>
        <v>4</v>
      </c>
      <c r="G33" s="83" t="s">
        <v>61</v>
      </c>
      <c r="H33" s="222" t="s">
        <v>449</v>
      </c>
      <c r="I33" s="317">
        <v>22</v>
      </c>
      <c r="J33" s="317">
        <v>30</v>
      </c>
      <c r="K33" s="317">
        <v>35</v>
      </c>
      <c r="L33" s="317">
        <v>38</v>
      </c>
      <c r="M33" s="222" t="s">
        <v>59</v>
      </c>
      <c r="N33" s="240">
        <f t="shared" si="1"/>
        <v>125</v>
      </c>
      <c r="O33" s="72">
        <v>3000</v>
      </c>
      <c r="P33" s="214">
        <v>303.7</v>
      </c>
      <c r="Q33" s="221">
        <v>82.59</v>
      </c>
      <c r="R33" s="221">
        <v>63.48</v>
      </c>
      <c r="S33" s="221">
        <v>54.41</v>
      </c>
      <c r="T33" s="221">
        <v>6</v>
      </c>
      <c r="U33" s="319">
        <v>6440</v>
      </c>
      <c r="V33" s="297">
        <v>10500</v>
      </c>
      <c r="W33" s="320">
        <v>16800</v>
      </c>
      <c r="X33" s="318">
        <v>25200</v>
      </c>
      <c r="Y33" s="318">
        <v>36400</v>
      </c>
      <c r="Z33" s="321">
        <v>51000</v>
      </c>
      <c r="AA33" s="318">
        <v>71500</v>
      </c>
      <c r="AB33" s="318">
        <v>100000</v>
      </c>
      <c r="AC33" s="318">
        <v>140000</v>
      </c>
      <c r="AD33" s="356">
        <v>196000</v>
      </c>
      <c r="AE33" s="356">
        <v>274000</v>
      </c>
      <c r="AF33" s="318">
        <v>384000</v>
      </c>
      <c r="AG33" s="318"/>
      <c r="AH33" s="178">
        <f>VLOOKUP($U33,计算辅助页面!$Z$5:$AM$26,COLUMN()-20,0)</f>
        <v>3711360</v>
      </c>
      <c r="AI33" s="322">
        <v>30000</v>
      </c>
      <c r="AJ33" s="323">
        <v>9</v>
      </c>
      <c r="AK33" s="324">
        <f t="shared" si="2"/>
        <v>60000</v>
      </c>
      <c r="AL33" s="324">
        <v>4</v>
      </c>
      <c r="AM33" s="191">
        <f t="shared" si="3"/>
        <v>180000</v>
      </c>
      <c r="AN33" s="325">
        <v>2</v>
      </c>
      <c r="AO33" s="178">
        <f t="shared" si="4"/>
        <v>3480000</v>
      </c>
      <c r="AP33" s="197">
        <f t="shared" si="5"/>
        <v>7191360</v>
      </c>
      <c r="AQ33" s="365" t="s">
        <v>566</v>
      </c>
      <c r="AR33" s="366" t="str">
        <f t="shared" si="27"/>
        <v>Huracan Super Trofeo Evo🔑</v>
      </c>
      <c r="AS33" s="352" t="s">
        <v>723</v>
      </c>
      <c r="AT33" s="353" t="s">
        <v>877</v>
      </c>
      <c r="AU33" s="316" t="s">
        <v>712</v>
      </c>
      <c r="AW33" s="357">
        <v>316</v>
      </c>
      <c r="AY33" s="357">
        <v>404</v>
      </c>
      <c r="AZ33" s="357" t="s">
        <v>1115</v>
      </c>
      <c r="BA33" s="369"/>
      <c r="BB33" s="369"/>
      <c r="BC33" s="369"/>
      <c r="BD33" s="369"/>
      <c r="BE33" s="369"/>
      <c r="BF33" s="369"/>
      <c r="BG33" s="369"/>
      <c r="BH33" s="369"/>
      <c r="BI33" s="369"/>
      <c r="BJ33" s="369"/>
      <c r="BK33" s="369"/>
      <c r="BL33" s="369">
        <v>1</v>
      </c>
      <c r="BM33" s="369"/>
      <c r="BN33" s="369">
        <v>1</v>
      </c>
      <c r="BO33" s="369">
        <v>1</v>
      </c>
      <c r="BP33" s="369"/>
      <c r="BQ33" s="369"/>
      <c r="BR33" s="369"/>
      <c r="BS33" s="369"/>
      <c r="BT33" s="369"/>
      <c r="BU33" s="387" t="s">
        <v>1141</v>
      </c>
      <c r="BV33" s="326"/>
      <c r="BW33" s="326"/>
      <c r="BX33" s="326"/>
      <c r="BY33" s="367">
        <v>290</v>
      </c>
      <c r="BZ33" s="368">
        <v>72.099999999999994</v>
      </c>
      <c r="CA33" s="368">
        <v>46.42</v>
      </c>
      <c r="CB33" s="368">
        <v>31.01</v>
      </c>
      <c r="CC33" s="368">
        <f t="shared" si="7"/>
        <v>13.699999999999989</v>
      </c>
      <c r="CD33" s="368">
        <f t="shared" si="8"/>
        <v>10.490000000000009</v>
      </c>
      <c r="CE33" s="368">
        <f t="shared" si="9"/>
        <v>17.059999999999995</v>
      </c>
      <c r="CF33" s="368">
        <f t="shared" si="10"/>
        <v>23.399999999999995</v>
      </c>
      <c r="CG33" s="368">
        <f t="shared" si="11"/>
        <v>64.649999999999991</v>
      </c>
      <c r="CH33" s="368">
        <f t="shared" si="12"/>
        <v>71.971299999999999</v>
      </c>
      <c r="CI33" s="42"/>
      <c r="CJ33" s="42"/>
      <c r="CK33" s="42"/>
      <c r="CL33" s="42"/>
    </row>
    <row r="34" spans="1:90" ht="21" customHeight="1" thickBot="1">
      <c r="A34" s="48">
        <v>32</v>
      </c>
      <c r="B34" s="71" t="s">
        <v>1084</v>
      </c>
      <c r="C34" s="86" t="s">
        <v>1104</v>
      </c>
      <c r="D34" s="256" t="s">
        <v>197</v>
      </c>
      <c r="E34" s="247" t="s">
        <v>171</v>
      </c>
      <c r="F34" s="178">
        <f>9-LEN(E34)-LEN(SUBSTITUTE(E34,"★",""))</f>
        <v>4</v>
      </c>
      <c r="G34" s="92"/>
      <c r="H34" s="222" t="s">
        <v>449</v>
      </c>
      <c r="I34" s="317">
        <v>22</v>
      </c>
      <c r="J34" s="317">
        <v>30</v>
      </c>
      <c r="K34" s="317">
        <v>35</v>
      </c>
      <c r="L34" s="317">
        <v>38</v>
      </c>
      <c r="M34" s="222" t="s">
        <v>59</v>
      </c>
      <c r="N34" s="240">
        <f t="shared" ref="N34" si="48">IF(COUNTBLANK(H34:M34),"",SUM(H34:M34))</f>
        <v>125</v>
      </c>
      <c r="O34" s="72">
        <v>3054</v>
      </c>
      <c r="P34" s="214">
        <v>290.5</v>
      </c>
      <c r="Q34" s="221">
        <v>88.5</v>
      </c>
      <c r="R34" s="221">
        <v>57.91</v>
      </c>
      <c r="S34" s="221">
        <v>67.930000000000007</v>
      </c>
      <c r="T34" s="221"/>
      <c r="U34" s="319">
        <v>6440</v>
      </c>
      <c r="V34" s="297">
        <v>10500</v>
      </c>
      <c r="W34" s="320">
        <v>16800</v>
      </c>
      <c r="X34" s="318">
        <v>25200</v>
      </c>
      <c r="Y34" s="318">
        <v>36400</v>
      </c>
      <c r="Z34" s="321">
        <v>51000</v>
      </c>
      <c r="AA34" s="318">
        <v>71500</v>
      </c>
      <c r="AB34" s="318">
        <v>100000</v>
      </c>
      <c r="AC34" s="318">
        <v>140000</v>
      </c>
      <c r="AD34" s="356">
        <v>196000</v>
      </c>
      <c r="AE34" s="356">
        <v>274000</v>
      </c>
      <c r="AF34" s="318">
        <v>384000</v>
      </c>
      <c r="AG34" s="318"/>
      <c r="AH34" s="178">
        <f>VLOOKUP($U34,计算辅助页面!$Z$5:$AM$26,COLUMN()-20,0)</f>
        <v>3711360</v>
      </c>
      <c r="AI34" s="322">
        <v>30000</v>
      </c>
      <c r="AJ34" s="323">
        <v>9</v>
      </c>
      <c r="AK34" s="324">
        <f t="shared" ref="AK34:AK36" si="49">IF(AI34,2*AI34,"")</f>
        <v>60000</v>
      </c>
      <c r="AL34" s="324">
        <v>4</v>
      </c>
      <c r="AM34" s="191">
        <f t="shared" ref="AM34:AM36" si="50">IF(AN34="×",AN34,IF(AI34,6*AI34,""))</f>
        <v>180000</v>
      </c>
      <c r="AN34" s="325">
        <v>2</v>
      </c>
      <c r="AO34" s="178">
        <f t="shared" si="4"/>
        <v>3480000</v>
      </c>
      <c r="AP34" s="197">
        <f t="shared" si="5"/>
        <v>7191360</v>
      </c>
      <c r="AQ34" s="365" t="s">
        <v>982</v>
      </c>
      <c r="AR34" s="366" t="str">
        <f t="shared" si="27"/>
        <v>Electric R🔑</v>
      </c>
      <c r="AS34" s="352" t="s">
        <v>1082</v>
      </c>
      <c r="AT34" s="353" t="s">
        <v>1085</v>
      </c>
      <c r="AU34" s="316" t="s">
        <v>712</v>
      </c>
      <c r="AW34" s="357">
        <v>301</v>
      </c>
      <c r="AY34" s="357">
        <v>386</v>
      </c>
      <c r="AZ34" s="357" t="s">
        <v>1115</v>
      </c>
      <c r="BA34" s="369"/>
      <c r="BB34" s="369"/>
      <c r="BC34" s="369"/>
      <c r="BD34" s="369"/>
      <c r="BE34" s="369"/>
      <c r="BF34" s="369"/>
      <c r="BG34" s="369"/>
      <c r="BH34" s="369"/>
      <c r="BI34" s="369"/>
      <c r="BJ34" s="369"/>
      <c r="BK34" s="369"/>
      <c r="BL34" s="369">
        <v>1</v>
      </c>
      <c r="BM34" s="369"/>
      <c r="BN34" s="369">
        <v>1</v>
      </c>
      <c r="BO34" s="369">
        <v>1</v>
      </c>
      <c r="BP34" s="369"/>
      <c r="BQ34" s="369"/>
      <c r="BR34" s="369"/>
      <c r="BS34" s="369"/>
      <c r="BT34" s="369"/>
      <c r="BU34" s="387" t="s">
        <v>1128</v>
      </c>
      <c r="BV34" s="326"/>
      <c r="BW34" s="326"/>
      <c r="BX34" s="326"/>
      <c r="BY34" s="367"/>
      <c r="BZ34" s="368"/>
      <c r="CA34" s="368"/>
      <c r="CB34" s="368"/>
      <c r="CC34" s="368"/>
      <c r="CD34" s="368"/>
      <c r="CE34" s="368"/>
      <c r="CF34" s="368"/>
      <c r="CG34" s="368"/>
      <c r="CH34" s="368"/>
      <c r="CI34" s="42"/>
      <c r="CJ34" s="42"/>
      <c r="CK34" s="42"/>
      <c r="CL34" s="42"/>
    </row>
    <row r="35" spans="1:90" ht="21" customHeight="1" thickBot="1">
      <c r="A35" s="80">
        <v>33</v>
      </c>
      <c r="B35" s="71" t="s">
        <v>1454</v>
      </c>
      <c r="C35" s="86" t="s">
        <v>1430</v>
      </c>
      <c r="D35" s="256" t="s">
        <v>197</v>
      </c>
      <c r="E35" s="247" t="s">
        <v>171</v>
      </c>
      <c r="F35" s="363"/>
      <c r="G35" s="92"/>
      <c r="H35" s="222" t="s">
        <v>449</v>
      </c>
      <c r="I35" s="317">
        <v>22</v>
      </c>
      <c r="J35" s="317">
        <v>30</v>
      </c>
      <c r="K35" s="317">
        <v>35</v>
      </c>
      <c r="L35" s="317">
        <v>38</v>
      </c>
      <c r="M35" s="222" t="s">
        <v>59</v>
      </c>
      <c r="N35" s="240">
        <f>IF(COUNTBLANK(H35:M35),"",SUM(H35:M35))</f>
        <v>125</v>
      </c>
      <c r="O35" s="72">
        <v>3075</v>
      </c>
      <c r="P35" s="214">
        <v>311.2</v>
      </c>
      <c r="Q35" s="221">
        <v>76.75</v>
      </c>
      <c r="R35" s="221">
        <v>56.89</v>
      </c>
      <c r="S35" s="221">
        <v>60.87</v>
      </c>
      <c r="T35" s="221"/>
      <c r="U35" s="319">
        <v>6440</v>
      </c>
      <c r="V35" s="297">
        <v>10500</v>
      </c>
      <c r="W35" s="320">
        <v>16800</v>
      </c>
      <c r="X35" s="318">
        <v>25200</v>
      </c>
      <c r="Y35" s="318">
        <v>36400</v>
      </c>
      <c r="Z35" s="321">
        <v>51000</v>
      </c>
      <c r="AA35" s="318">
        <v>71500</v>
      </c>
      <c r="AB35" s="318">
        <v>100000</v>
      </c>
      <c r="AC35" s="318">
        <v>140000</v>
      </c>
      <c r="AD35" s="356">
        <v>196000</v>
      </c>
      <c r="AE35" s="356">
        <v>274000</v>
      </c>
      <c r="AF35" s="318">
        <v>384000</v>
      </c>
      <c r="AG35" s="318"/>
      <c r="AH35" s="178">
        <f>VLOOKUP($U35,计算辅助页面!$Z$5:$AM$26,COLUMN()-20,0)</f>
        <v>3711360</v>
      </c>
      <c r="AI35" s="322">
        <v>30000</v>
      </c>
      <c r="AJ35" s="323">
        <v>9</v>
      </c>
      <c r="AK35" s="324">
        <f t="shared" si="49"/>
        <v>60000</v>
      </c>
      <c r="AL35" s="324">
        <v>4</v>
      </c>
      <c r="AM35" s="191">
        <f t="shared" si="50"/>
        <v>180000</v>
      </c>
      <c r="AN35" s="325">
        <v>2</v>
      </c>
      <c r="AO35" s="178">
        <f t="shared" si="4"/>
        <v>3480000</v>
      </c>
      <c r="AP35" s="197">
        <f t="shared" si="5"/>
        <v>7191360</v>
      </c>
      <c r="AQ35" s="365" t="s">
        <v>1431</v>
      </c>
      <c r="AR35" s="366" t="str">
        <f>TRIM(RIGHT(B35,LEN(B35)-LEN(AQ35)-1))</f>
        <v>004C🔑</v>
      </c>
      <c r="AS35" s="352" t="s">
        <v>1427</v>
      </c>
      <c r="AT35" s="353" t="s">
        <v>1432</v>
      </c>
      <c r="AU35" s="316" t="s">
        <v>712</v>
      </c>
      <c r="AW35" s="357">
        <v>324</v>
      </c>
      <c r="AY35" s="357">
        <v>413</v>
      </c>
      <c r="AZ35" s="384" t="s">
        <v>1280</v>
      </c>
      <c r="BA35" s="369"/>
      <c r="BB35" s="369"/>
      <c r="BC35" s="369"/>
      <c r="BD35" s="369"/>
      <c r="BE35" s="369"/>
      <c r="BF35" s="369"/>
      <c r="BG35" s="369"/>
      <c r="BH35" s="369"/>
      <c r="BI35" s="369"/>
      <c r="BJ35" s="369"/>
      <c r="BK35" s="369"/>
      <c r="BL35" s="369"/>
      <c r="BM35" s="369"/>
      <c r="BN35" s="369">
        <v>1</v>
      </c>
      <c r="BO35" s="369"/>
      <c r="BP35" s="369"/>
      <c r="BQ35" s="369"/>
      <c r="BR35" s="369"/>
      <c r="BS35" s="369"/>
      <c r="BT35" s="369"/>
      <c r="BU35" s="387" t="s">
        <v>1433</v>
      </c>
      <c r="BV35" s="326"/>
      <c r="BW35" s="326"/>
      <c r="BX35" s="326"/>
      <c r="BY35" s="367"/>
      <c r="BZ35" s="368"/>
      <c r="CA35" s="368"/>
      <c r="CB35" s="368"/>
      <c r="CC35" s="368"/>
      <c r="CD35" s="368"/>
      <c r="CE35" s="368"/>
      <c r="CF35" s="368"/>
      <c r="CG35" s="368"/>
      <c r="CH35" s="368"/>
      <c r="CI35" s="42"/>
      <c r="CJ35" s="42"/>
      <c r="CK35" s="42"/>
      <c r="CL35" s="42"/>
    </row>
    <row r="36" spans="1:90" ht="21" customHeight="1" thickBot="1">
      <c r="A36" s="48">
        <v>34</v>
      </c>
      <c r="B36" s="71" t="s">
        <v>1629</v>
      </c>
      <c r="C36" s="86" t="s">
        <v>1630</v>
      </c>
      <c r="D36" s="256" t="s">
        <v>197</v>
      </c>
      <c r="E36" s="247" t="s">
        <v>171</v>
      </c>
      <c r="F36" s="363"/>
      <c r="G36" s="92"/>
      <c r="H36" s="222" t="s">
        <v>449</v>
      </c>
      <c r="I36" s="317">
        <v>22</v>
      </c>
      <c r="J36" s="317">
        <v>30</v>
      </c>
      <c r="K36" s="317">
        <v>35</v>
      </c>
      <c r="L36" s="317">
        <v>38</v>
      </c>
      <c r="M36" s="222" t="s">
        <v>59</v>
      </c>
      <c r="N36" s="240">
        <f>IF(COUNTBLANK(H36:M36),"",SUM(H36:M36))</f>
        <v>125</v>
      </c>
      <c r="O36" s="72">
        <v>3097</v>
      </c>
      <c r="P36" s="214">
        <v>301.2</v>
      </c>
      <c r="Q36" s="221">
        <v>82.87</v>
      </c>
      <c r="R36" s="221">
        <v>51.83</v>
      </c>
      <c r="S36" s="221">
        <v>64.819999999999993</v>
      </c>
      <c r="T36" s="221"/>
      <c r="U36" s="319">
        <v>6440</v>
      </c>
      <c r="V36" s="297">
        <v>10500</v>
      </c>
      <c r="W36" s="320">
        <v>16800</v>
      </c>
      <c r="X36" s="318">
        <v>25200</v>
      </c>
      <c r="Y36" s="318">
        <v>36400</v>
      </c>
      <c r="Z36" s="321">
        <v>51000</v>
      </c>
      <c r="AA36" s="318">
        <v>71500</v>
      </c>
      <c r="AB36" s="318">
        <v>100000</v>
      </c>
      <c r="AC36" s="318">
        <v>140000</v>
      </c>
      <c r="AD36" s="356">
        <v>196000</v>
      </c>
      <c r="AE36" s="356">
        <v>274000</v>
      </c>
      <c r="AF36" s="318">
        <v>384000</v>
      </c>
      <c r="AG36" s="318"/>
      <c r="AH36" s="178">
        <f>VLOOKUP($U36,计算辅助页面!$Z$5:$AM$26,COLUMN()-20,0)</f>
        <v>3711360</v>
      </c>
      <c r="AI36" s="322">
        <v>30000</v>
      </c>
      <c r="AJ36" s="323">
        <v>9</v>
      </c>
      <c r="AK36" s="324">
        <f t="shared" si="49"/>
        <v>60000</v>
      </c>
      <c r="AL36" s="324">
        <v>4</v>
      </c>
      <c r="AM36" s="191">
        <f t="shared" si="50"/>
        <v>180000</v>
      </c>
      <c r="AN36" s="325">
        <v>2</v>
      </c>
      <c r="AO36" s="178">
        <f t="shared" si="4"/>
        <v>3480000</v>
      </c>
      <c r="AP36" s="197">
        <f t="shared" si="5"/>
        <v>7191360</v>
      </c>
      <c r="AQ36" s="365" t="s">
        <v>564</v>
      </c>
      <c r="AR36" s="366" t="str">
        <f>TRIM(RIGHT(B36,LEN(B36)-LEN(AQ36)-1))</f>
        <v>Mustang Mach-E1400</v>
      </c>
      <c r="AS36" s="352" t="s">
        <v>1622</v>
      </c>
      <c r="AT36" s="353" t="s">
        <v>1631</v>
      </c>
      <c r="AU36" s="316" t="s">
        <v>712</v>
      </c>
      <c r="AZ36" s="384" t="s">
        <v>1354</v>
      </c>
      <c r="BA36" s="369"/>
      <c r="BB36" s="369"/>
      <c r="BC36" s="369"/>
      <c r="BD36" s="369"/>
      <c r="BE36" s="369"/>
      <c r="BF36" s="369"/>
      <c r="BG36" s="369"/>
      <c r="BH36" s="369"/>
      <c r="BI36" s="369"/>
      <c r="BJ36" s="369"/>
      <c r="BK36" s="369"/>
      <c r="BL36" s="369"/>
      <c r="BM36" s="369"/>
      <c r="BN36" s="369"/>
      <c r="BO36" s="369"/>
      <c r="BP36" s="369"/>
      <c r="BQ36" s="369"/>
      <c r="BR36" s="369"/>
      <c r="BS36" s="369"/>
      <c r="BT36" s="369"/>
      <c r="BU36" s="387"/>
      <c r="BV36" s="326"/>
      <c r="BW36" s="326"/>
      <c r="BX36" s="326"/>
      <c r="BY36" s="367"/>
      <c r="BZ36" s="368"/>
      <c r="CA36" s="368"/>
      <c r="CB36" s="368"/>
      <c r="CC36" s="368"/>
      <c r="CD36" s="368"/>
      <c r="CE36" s="368"/>
      <c r="CF36" s="368"/>
      <c r="CG36" s="368"/>
      <c r="CH36" s="368"/>
      <c r="CI36" s="42"/>
      <c r="CJ36" s="42"/>
      <c r="CK36" s="42"/>
      <c r="CL36" s="42"/>
    </row>
    <row r="37" spans="1:90" ht="21" customHeight="1" thickBot="1">
      <c r="A37" s="80">
        <v>35</v>
      </c>
      <c r="B37" s="403" t="s">
        <v>11</v>
      </c>
      <c r="C37" s="404" t="s">
        <v>748</v>
      </c>
      <c r="D37" s="254" t="s">
        <v>151</v>
      </c>
      <c r="E37" s="246" t="s">
        <v>44</v>
      </c>
      <c r="F37" s="172">
        <f t="shared" si="21"/>
        <v>6</v>
      </c>
      <c r="G37" s="81" t="s">
        <v>154</v>
      </c>
      <c r="H37" s="231">
        <v>15</v>
      </c>
      <c r="I37" s="231">
        <v>20</v>
      </c>
      <c r="J37" s="231">
        <v>50</v>
      </c>
      <c r="K37" s="231" t="s">
        <v>59</v>
      </c>
      <c r="L37" s="231" t="s">
        <v>59</v>
      </c>
      <c r="M37" s="231" t="s">
        <v>59</v>
      </c>
      <c r="N37" s="238">
        <f t="shared" si="1"/>
        <v>85</v>
      </c>
      <c r="O37" s="64">
        <v>1687</v>
      </c>
      <c r="P37" s="213">
        <v>308.60000000000002</v>
      </c>
      <c r="Q37" s="220">
        <v>71.92</v>
      </c>
      <c r="R37" s="220">
        <v>39.840000000000003</v>
      </c>
      <c r="S37" s="220">
        <v>46.24</v>
      </c>
      <c r="T37" s="220">
        <v>5.05</v>
      </c>
      <c r="U37" s="82">
        <v>1500</v>
      </c>
      <c r="V37" s="290">
        <f>VLOOKUP($U37,计算辅助页面!$Z$5:$AM$26,COLUMN()-20,0)</f>
        <v>2400</v>
      </c>
      <c r="W37" s="290">
        <f>VLOOKUP($U37,计算辅助页面!$Z$5:$AM$26,COLUMN()-20,0)</f>
        <v>3900</v>
      </c>
      <c r="X37" s="238">
        <f>VLOOKUP($U37,计算辅助页面!$Z$5:$AM$26,COLUMN()-20,0)</f>
        <v>5900</v>
      </c>
      <c r="Y37" s="238">
        <f>VLOOKUP($U37,计算辅助页面!$Z$5:$AM$26,COLUMN()-20,0)</f>
        <v>8500</v>
      </c>
      <c r="Z37" s="291">
        <f>VLOOKUP($U37,计算辅助页面!$Z$5:$AM$26,COLUMN()-20,0)</f>
        <v>12000</v>
      </c>
      <c r="AA37" s="238">
        <f>VLOOKUP($U37,计算辅助页面!$Z$5:$AM$26,COLUMN()-20,0)</f>
        <v>16500</v>
      </c>
      <c r="AB37" s="238">
        <f>VLOOKUP($U37,计算辅助页面!$Z$5:$AM$26,COLUMN()-20,0)</f>
        <v>23000</v>
      </c>
      <c r="AC37" s="238">
        <f>VLOOKUP($U37,计算辅助页面!$Z$5:$AM$26,COLUMN()-20,0)</f>
        <v>32500</v>
      </c>
      <c r="AD37" s="238">
        <f>VLOOKUP($U37,计算辅助页面!$Z$5:$AM$26,COLUMN()-20,0)</f>
        <v>45500</v>
      </c>
      <c r="AE37" s="238" t="str">
        <f>VLOOKUP($U37,计算辅助页面!$Z$5:$AM$26,COLUMN()-20,0)</f>
        <v>×</v>
      </c>
      <c r="AF37" s="238" t="str">
        <f>VLOOKUP($U37,计算辅助页面!$Z$5:$AM$26,COLUMN()-20,0)</f>
        <v>×</v>
      </c>
      <c r="AG37" s="238" t="str">
        <f>VLOOKUP($U37,计算辅助页面!$Z$5:$AM$26,COLUMN()-20,0)</f>
        <v>×</v>
      </c>
      <c r="AH37" s="172">
        <f>VLOOKUP($U37,计算辅助页面!$Z$5:$AM$26,COLUMN()-20,0)</f>
        <v>606800</v>
      </c>
      <c r="AI37" s="266">
        <v>10000</v>
      </c>
      <c r="AJ37" s="259">
        <f>VLOOKUP(D37&amp;E37,计算辅助页面!$V$5:$Y$18,2,0)</f>
        <v>4</v>
      </c>
      <c r="AK37" s="181">
        <f t="shared" si="2"/>
        <v>20000</v>
      </c>
      <c r="AL37" s="181">
        <f>VLOOKUP(D37&amp;E37,计算辅助页面!$V$5:$Y$18,3,0)</f>
        <v>1</v>
      </c>
      <c r="AM37" s="183">
        <f t="shared" si="3"/>
        <v>60000</v>
      </c>
      <c r="AN37" s="183">
        <f>VLOOKUP(D37&amp;E37,计算辅助页面!$V$5:$Y$18,4,0)</f>
        <v>1</v>
      </c>
      <c r="AO37" s="172">
        <f t="shared" si="4"/>
        <v>480000</v>
      </c>
      <c r="AP37" s="194">
        <f t="shared" ref="AP37:AP100" si="51">IF(AND(AH37,AO37),AO37+AH37,"")</f>
        <v>1086800</v>
      </c>
      <c r="AQ37" s="365" t="s">
        <v>561</v>
      </c>
      <c r="AR37" s="366" t="str">
        <f t="shared" si="27"/>
        <v>Challenger SRT8</v>
      </c>
      <c r="AS37" s="352" t="s">
        <v>603</v>
      </c>
      <c r="AT37" s="353" t="s">
        <v>270</v>
      </c>
      <c r="AU37" s="81" t="s">
        <v>710</v>
      </c>
      <c r="AV37" s="357">
        <v>1</v>
      </c>
      <c r="AW37" s="357">
        <v>321</v>
      </c>
      <c r="AY37" s="357">
        <v>410</v>
      </c>
      <c r="AZ37" s="357" t="s">
        <v>1110</v>
      </c>
      <c r="BA37" s="369">
        <v>1</v>
      </c>
      <c r="BB37" s="369"/>
      <c r="BC37" s="369">
        <v>1</v>
      </c>
      <c r="BD37" s="369">
        <v>1</v>
      </c>
      <c r="BE37" s="369"/>
      <c r="BF37" s="369"/>
      <c r="BG37" s="369"/>
      <c r="BH37" s="369"/>
      <c r="BI37" s="369"/>
      <c r="BJ37" s="369"/>
      <c r="BK37" s="369"/>
      <c r="BL37" s="369"/>
      <c r="BM37" s="369"/>
      <c r="BN37" s="369"/>
      <c r="BO37" s="369"/>
      <c r="BP37" s="369"/>
      <c r="BQ37" s="369"/>
      <c r="BR37" s="369"/>
      <c r="BS37" s="369"/>
      <c r="BT37" s="369">
        <v>1</v>
      </c>
      <c r="BU37" s="387" t="s">
        <v>1142</v>
      </c>
      <c r="BV37" s="326"/>
      <c r="BW37" s="326"/>
      <c r="BX37" s="326"/>
      <c r="BY37" s="367">
        <v>292</v>
      </c>
      <c r="BZ37" s="368">
        <v>64</v>
      </c>
      <c r="CA37" s="368">
        <v>26.45</v>
      </c>
      <c r="CB37" s="368">
        <v>23.08</v>
      </c>
      <c r="CC37" s="368">
        <f t="shared" si="7"/>
        <v>16.600000000000023</v>
      </c>
      <c r="CD37" s="368">
        <f t="shared" si="8"/>
        <v>7.9200000000000017</v>
      </c>
      <c r="CE37" s="368">
        <f t="shared" si="9"/>
        <v>13.390000000000004</v>
      </c>
      <c r="CF37" s="368">
        <f t="shared" si="10"/>
        <v>23.160000000000004</v>
      </c>
      <c r="CG37" s="368">
        <f t="shared" si="11"/>
        <v>61.070000000000029</v>
      </c>
      <c r="CH37" s="368">
        <f t="shared" si="12"/>
        <v>63.947500000000019</v>
      </c>
      <c r="CI37" s="42"/>
      <c r="CJ37" s="42"/>
      <c r="CK37" s="42"/>
      <c r="CL37" s="42"/>
    </row>
    <row r="38" spans="1:90" ht="21" customHeight="1" thickBot="1">
      <c r="A38" s="48">
        <v>36</v>
      </c>
      <c r="B38" s="49" t="s">
        <v>12</v>
      </c>
      <c r="C38" s="86" t="s">
        <v>118</v>
      </c>
      <c r="D38" s="255" t="s">
        <v>151</v>
      </c>
      <c r="E38" s="247" t="s">
        <v>44</v>
      </c>
      <c r="F38" s="173">
        <f t="shared" si="21"/>
        <v>6</v>
      </c>
      <c r="G38" s="83" t="s">
        <v>154</v>
      </c>
      <c r="H38" s="222">
        <v>20</v>
      </c>
      <c r="I38" s="222">
        <v>20</v>
      </c>
      <c r="J38" s="222">
        <v>50</v>
      </c>
      <c r="K38" s="222" t="s">
        <v>59</v>
      </c>
      <c r="L38" s="222" t="s">
        <v>59</v>
      </c>
      <c r="M38" s="222" t="s">
        <v>59</v>
      </c>
      <c r="N38" s="226">
        <f t="shared" si="1"/>
        <v>90</v>
      </c>
      <c r="O38" s="51">
        <v>1826</v>
      </c>
      <c r="P38" s="209">
        <v>297.39999999999998</v>
      </c>
      <c r="Q38" s="216">
        <v>73.39</v>
      </c>
      <c r="R38" s="216">
        <v>50.08</v>
      </c>
      <c r="S38" s="216">
        <v>51.2</v>
      </c>
      <c r="T38" s="216">
        <v>5.782</v>
      </c>
      <c r="U38" s="84">
        <v>1500</v>
      </c>
      <c r="V38" s="292">
        <f>VLOOKUP($U38,计算辅助页面!$Z$5:$AM$26,COLUMN()-20,0)</f>
        <v>2400</v>
      </c>
      <c r="W38" s="292">
        <f>VLOOKUP($U38,计算辅助页面!$Z$5:$AM$26,COLUMN()-20,0)</f>
        <v>3900</v>
      </c>
      <c r="X38" s="226">
        <f>VLOOKUP($U38,计算辅助页面!$Z$5:$AM$26,COLUMN()-20,0)</f>
        <v>5900</v>
      </c>
      <c r="Y38" s="226">
        <f>VLOOKUP($U38,计算辅助页面!$Z$5:$AM$26,COLUMN()-20,0)</f>
        <v>8500</v>
      </c>
      <c r="Z38" s="293">
        <f>VLOOKUP($U38,计算辅助页面!$Z$5:$AM$26,COLUMN()-20,0)</f>
        <v>12000</v>
      </c>
      <c r="AA38" s="226">
        <f>VLOOKUP($U38,计算辅助页面!$Z$5:$AM$26,COLUMN()-20,0)</f>
        <v>16500</v>
      </c>
      <c r="AB38" s="226">
        <f>VLOOKUP($U38,计算辅助页面!$Z$5:$AM$26,COLUMN()-20,0)</f>
        <v>23000</v>
      </c>
      <c r="AC38" s="226">
        <f>VLOOKUP($U38,计算辅助页面!$Z$5:$AM$26,COLUMN()-20,0)</f>
        <v>32500</v>
      </c>
      <c r="AD38" s="226">
        <f>VLOOKUP($U38,计算辅助页面!$Z$5:$AM$26,COLUMN()-20,0)</f>
        <v>45500</v>
      </c>
      <c r="AE38" s="226" t="str">
        <f>VLOOKUP($U38,计算辅助页面!$Z$5:$AM$26,COLUMN()-20,0)</f>
        <v>×</v>
      </c>
      <c r="AF38" s="226" t="str">
        <f>VLOOKUP($U38,计算辅助页面!$Z$5:$AM$26,COLUMN()-20,0)</f>
        <v>×</v>
      </c>
      <c r="AG38" s="226" t="str">
        <f>VLOOKUP($U38,计算辅助页面!$Z$5:$AM$26,COLUMN()-20,0)</f>
        <v>×</v>
      </c>
      <c r="AH38" s="173">
        <f>VLOOKUP($U38,计算辅助页面!$Z$5:$AM$26,COLUMN()-20,0)</f>
        <v>606800</v>
      </c>
      <c r="AI38" s="267">
        <v>10000</v>
      </c>
      <c r="AJ38" s="260">
        <f>VLOOKUP(D38&amp;E38,计算辅助页面!$V$5:$Y$18,2,0)</f>
        <v>4</v>
      </c>
      <c r="AK38" s="174">
        <f t="shared" si="2"/>
        <v>20000</v>
      </c>
      <c r="AL38" s="174">
        <f>VLOOKUP(D38&amp;E38,计算辅助页面!$V$5:$Y$18,3,0)</f>
        <v>1</v>
      </c>
      <c r="AM38" s="179">
        <f t="shared" si="3"/>
        <v>60000</v>
      </c>
      <c r="AN38" s="179">
        <f>VLOOKUP(D38&amp;E38,计算辅助页面!$V$5:$Y$18,4,0)</f>
        <v>1</v>
      </c>
      <c r="AO38" s="173">
        <f t="shared" si="4"/>
        <v>480000</v>
      </c>
      <c r="AP38" s="195">
        <f t="shared" si="51"/>
        <v>1086800</v>
      </c>
      <c r="AQ38" s="365" t="s">
        <v>558</v>
      </c>
      <c r="AR38" s="366" t="str">
        <f t="shared" si="27"/>
        <v>3.0 CSL hommage</v>
      </c>
      <c r="AS38" s="352" t="s">
        <v>603</v>
      </c>
      <c r="AT38" s="353" t="s">
        <v>615</v>
      </c>
      <c r="AU38" s="81" t="s">
        <v>710</v>
      </c>
      <c r="AV38" s="357">
        <v>2</v>
      </c>
      <c r="AW38" s="357">
        <v>310</v>
      </c>
      <c r="AY38" s="357">
        <v>396</v>
      </c>
      <c r="AZ38" s="357" t="s">
        <v>1110</v>
      </c>
      <c r="BA38" s="369"/>
      <c r="BB38" s="369"/>
      <c r="BC38" s="369">
        <v>1</v>
      </c>
      <c r="BD38" s="369">
        <v>1</v>
      </c>
      <c r="BE38" s="369"/>
      <c r="BF38" s="369"/>
      <c r="BG38" s="369"/>
      <c r="BH38" s="369"/>
      <c r="BI38" s="369"/>
      <c r="BJ38" s="369"/>
      <c r="BK38" s="369"/>
      <c r="BL38" s="369"/>
      <c r="BM38" s="369"/>
      <c r="BN38" s="369"/>
      <c r="BO38" s="369"/>
      <c r="BP38" s="369"/>
      <c r="BQ38" s="369"/>
      <c r="BR38" s="369"/>
      <c r="BS38" s="369"/>
      <c r="BT38" s="369">
        <v>1</v>
      </c>
      <c r="BU38" s="387" t="s">
        <v>1125</v>
      </c>
      <c r="BV38" s="326"/>
      <c r="BW38" s="326"/>
      <c r="BX38" s="326"/>
      <c r="BY38" s="367">
        <v>280</v>
      </c>
      <c r="BZ38" s="368">
        <v>63.1</v>
      </c>
      <c r="CA38" s="368">
        <v>44.02</v>
      </c>
      <c r="CB38" s="368">
        <v>39.880000000000003</v>
      </c>
      <c r="CC38" s="368">
        <f t="shared" si="7"/>
        <v>17.399999999999977</v>
      </c>
      <c r="CD38" s="368">
        <f t="shared" si="8"/>
        <v>10.29</v>
      </c>
      <c r="CE38" s="368">
        <f t="shared" si="9"/>
        <v>6.0599999999999952</v>
      </c>
      <c r="CF38" s="368">
        <f t="shared" si="10"/>
        <v>11.32</v>
      </c>
      <c r="CG38" s="368">
        <f t="shared" si="11"/>
        <v>45.069999999999972</v>
      </c>
      <c r="CH38" s="368">
        <f t="shared" si="12"/>
        <v>44.912899999999986</v>
      </c>
      <c r="CI38" s="42"/>
      <c r="CJ38" s="42"/>
      <c r="CK38" s="42"/>
      <c r="CL38" s="42"/>
    </row>
    <row r="39" spans="1:90" ht="21" customHeight="1" thickBot="1">
      <c r="A39" s="80">
        <v>37</v>
      </c>
      <c r="B39" s="52" t="s">
        <v>1460</v>
      </c>
      <c r="C39" s="86" t="s">
        <v>1459</v>
      </c>
      <c r="D39" s="255" t="s">
        <v>151</v>
      </c>
      <c r="E39" s="247" t="s">
        <v>44</v>
      </c>
      <c r="F39" s="230"/>
      <c r="G39" s="229"/>
      <c r="H39" s="236">
        <v>55</v>
      </c>
      <c r="I39" s="236">
        <v>38</v>
      </c>
      <c r="J39" s="236">
        <v>90</v>
      </c>
      <c r="K39" s="222" t="s">
        <v>59</v>
      </c>
      <c r="L39" s="222" t="s">
        <v>59</v>
      </c>
      <c r="M39" s="222" t="s">
        <v>59</v>
      </c>
      <c r="N39" s="226">
        <f t="shared" ref="N39" si="52">IF(COUNTBLANK(H39:M39),"",SUM(H39:M39))</f>
        <v>183</v>
      </c>
      <c r="O39" s="53">
        <v>1844</v>
      </c>
      <c r="P39" s="210">
        <v>298.39999999999998</v>
      </c>
      <c r="Q39" s="217">
        <v>71.92</v>
      </c>
      <c r="R39" s="217">
        <v>45.93</v>
      </c>
      <c r="S39" s="217">
        <v>53.86</v>
      </c>
      <c r="T39" s="217"/>
      <c r="U39" s="82">
        <v>1500</v>
      </c>
      <c r="V39" s="292">
        <f>VLOOKUP($U39,计算辅助页面!$Z$5:$AM$26,COLUMN()-20,0)</f>
        <v>2400</v>
      </c>
      <c r="W39" s="292">
        <f>VLOOKUP($U39,计算辅助页面!$Z$5:$AM$26,COLUMN()-20,0)</f>
        <v>3900</v>
      </c>
      <c r="X39" s="226">
        <f>VLOOKUP($U39,计算辅助页面!$Z$5:$AM$26,COLUMN()-20,0)</f>
        <v>5900</v>
      </c>
      <c r="Y39" s="226">
        <f>VLOOKUP($U39,计算辅助页面!$Z$5:$AM$26,COLUMN()-20,0)</f>
        <v>8500</v>
      </c>
      <c r="Z39" s="293">
        <f>VLOOKUP($U39,计算辅助页面!$Z$5:$AM$26,COLUMN()-20,0)</f>
        <v>12000</v>
      </c>
      <c r="AA39" s="226">
        <f>VLOOKUP($U39,计算辅助页面!$Z$5:$AM$26,COLUMN()-20,0)</f>
        <v>16500</v>
      </c>
      <c r="AB39" s="226">
        <f>VLOOKUP($U39,计算辅助页面!$Z$5:$AM$26,COLUMN()-20,0)</f>
        <v>23000</v>
      </c>
      <c r="AC39" s="226">
        <f>VLOOKUP($U39,计算辅助页面!$Z$5:$AM$26,COLUMN()-20,0)</f>
        <v>32500</v>
      </c>
      <c r="AD39" s="226">
        <f>VLOOKUP($U39,计算辅助页面!$Z$5:$AM$26,COLUMN()-20,0)</f>
        <v>45500</v>
      </c>
      <c r="AE39" s="226" t="str">
        <f>VLOOKUP($U39,计算辅助页面!$Z$5:$AM$26,COLUMN()-20,0)</f>
        <v>×</v>
      </c>
      <c r="AF39" s="226" t="str">
        <f>VLOOKUP($U39,计算辅助页面!$Z$5:$AM$26,COLUMN()-20,0)</f>
        <v>×</v>
      </c>
      <c r="AG39" s="226" t="str">
        <f>VLOOKUP($U39,计算辅助页面!$Z$5:$AM$26,COLUMN()-20,0)</f>
        <v>×</v>
      </c>
      <c r="AH39" s="173">
        <f>VLOOKUP($U39,计算辅助页面!$Z$5:$AM$26,COLUMN()-20,0)</f>
        <v>606800</v>
      </c>
      <c r="AI39" s="267">
        <v>10000</v>
      </c>
      <c r="AJ39" s="260">
        <f>VLOOKUP(D39&amp;E39,计算辅助页面!$V$5:$Y$18,2,0)</f>
        <v>4</v>
      </c>
      <c r="AK39" s="174">
        <f t="shared" ref="AK39" si="53">IF(AI39,2*AI39,"")</f>
        <v>20000</v>
      </c>
      <c r="AL39" s="174">
        <f>VLOOKUP(D39&amp;E39,计算辅助页面!$V$5:$Y$18,3,0)</f>
        <v>1</v>
      </c>
      <c r="AM39" s="179">
        <f t="shared" ref="AM39" si="54">IF(AN39="×",AN39,IF(AI39,6*AI39,""))</f>
        <v>60000</v>
      </c>
      <c r="AN39" s="179">
        <f>VLOOKUP(D39&amp;E39,计算辅助页面!$V$5:$Y$18,4,0)</f>
        <v>1</v>
      </c>
      <c r="AO39" s="173">
        <f t="shared" ref="AO39" si="55">IF(AI39,IF(AN39="×",4*(AI39*AJ39+AK39*AL39),4*(AI39*AJ39+AK39*AL39+AM39*AN39)),"")</f>
        <v>480000</v>
      </c>
      <c r="AP39" s="195">
        <f t="shared" ref="AP39" si="56">IF(AND(AH39,AO39),AO39+AH39,"")</f>
        <v>1086800</v>
      </c>
      <c r="AQ39" s="365" t="s">
        <v>562</v>
      </c>
      <c r="AR39" s="366" t="str">
        <f t="shared" si="27"/>
        <v>Boxster 25th</v>
      </c>
      <c r="AS39" s="352" t="s">
        <v>1457</v>
      </c>
      <c r="AT39" s="353" t="s">
        <v>1461</v>
      </c>
      <c r="AU39" s="81" t="s">
        <v>710</v>
      </c>
      <c r="AW39" s="357">
        <v>311</v>
      </c>
      <c r="AY39" s="357">
        <v>398</v>
      </c>
      <c r="AZ39" s="384" t="s">
        <v>1274</v>
      </c>
      <c r="BA39" s="369"/>
      <c r="BB39" s="369"/>
      <c r="BC39" s="369"/>
      <c r="BD39" s="369"/>
      <c r="BE39" s="369"/>
      <c r="BF39" s="369"/>
      <c r="BG39" s="369"/>
      <c r="BH39" s="369"/>
      <c r="BI39" s="369"/>
      <c r="BJ39" s="369"/>
      <c r="BK39" s="369"/>
      <c r="BL39" s="369"/>
      <c r="BM39" s="369"/>
      <c r="BN39" s="369"/>
      <c r="BO39" s="369"/>
      <c r="BP39" s="369"/>
      <c r="BQ39" s="369"/>
      <c r="BR39" s="369"/>
      <c r="BS39" s="369"/>
      <c r="BT39" s="369"/>
      <c r="BU39" s="389" t="s">
        <v>1480</v>
      </c>
      <c r="BV39" s="326"/>
      <c r="BW39" s="326"/>
      <c r="BX39" s="326"/>
      <c r="BY39" s="367"/>
      <c r="BZ39" s="368"/>
      <c r="CA39" s="368"/>
      <c r="CB39" s="368"/>
      <c r="CC39" s="368"/>
      <c r="CD39" s="368"/>
      <c r="CE39" s="368"/>
      <c r="CF39" s="368"/>
      <c r="CG39" s="368"/>
      <c r="CH39" s="368"/>
      <c r="CI39" s="42"/>
      <c r="CJ39" s="42"/>
      <c r="CK39" s="42"/>
      <c r="CL39" s="42"/>
    </row>
    <row r="40" spans="1:90" ht="21" customHeight="1" thickBot="1">
      <c r="A40" s="48">
        <v>38</v>
      </c>
      <c r="B40" s="49" t="s">
        <v>13</v>
      </c>
      <c r="C40" s="86" t="s">
        <v>749</v>
      </c>
      <c r="D40" s="255" t="s">
        <v>151</v>
      </c>
      <c r="E40" s="247" t="s">
        <v>44</v>
      </c>
      <c r="F40" s="173">
        <f t="shared" si="21"/>
        <v>6</v>
      </c>
      <c r="G40" s="83" t="s">
        <v>61</v>
      </c>
      <c r="H40" s="222">
        <v>25</v>
      </c>
      <c r="I40" s="222">
        <v>20</v>
      </c>
      <c r="J40" s="222">
        <v>50</v>
      </c>
      <c r="K40" s="222" t="s">
        <v>59</v>
      </c>
      <c r="L40" s="222" t="s">
        <v>59</v>
      </c>
      <c r="M40" s="222" t="s">
        <v>59</v>
      </c>
      <c r="N40" s="226">
        <f t="shared" si="1"/>
        <v>95</v>
      </c>
      <c r="O40" s="51">
        <v>1971</v>
      </c>
      <c r="P40" s="209">
        <v>271</v>
      </c>
      <c r="Q40" s="216">
        <v>78.14</v>
      </c>
      <c r="R40" s="216">
        <v>83.14</v>
      </c>
      <c r="S40" s="216">
        <v>72.33</v>
      </c>
      <c r="T40" s="216">
        <v>13.016</v>
      </c>
      <c r="U40" s="84">
        <v>1500</v>
      </c>
      <c r="V40" s="292">
        <f>VLOOKUP($U40,计算辅助页面!$Z$5:$AM$26,COLUMN()-20,0)</f>
        <v>2400</v>
      </c>
      <c r="W40" s="292">
        <f>VLOOKUP($U40,计算辅助页面!$Z$5:$AM$26,COLUMN()-20,0)</f>
        <v>3900</v>
      </c>
      <c r="X40" s="226">
        <f>VLOOKUP($U40,计算辅助页面!$Z$5:$AM$26,COLUMN()-20,0)</f>
        <v>5900</v>
      </c>
      <c r="Y40" s="226">
        <f>VLOOKUP($U40,计算辅助页面!$Z$5:$AM$26,COLUMN()-20,0)</f>
        <v>8500</v>
      </c>
      <c r="Z40" s="293">
        <f>VLOOKUP($U40,计算辅助页面!$Z$5:$AM$26,COLUMN()-20,0)</f>
        <v>12000</v>
      </c>
      <c r="AA40" s="226">
        <f>VLOOKUP($U40,计算辅助页面!$Z$5:$AM$26,COLUMN()-20,0)</f>
        <v>16500</v>
      </c>
      <c r="AB40" s="226">
        <f>VLOOKUP($U40,计算辅助页面!$Z$5:$AM$26,COLUMN()-20,0)</f>
        <v>23000</v>
      </c>
      <c r="AC40" s="226">
        <f>VLOOKUP($U40,计算辅助页面!$Z$5:$AM$26,COLUMN()-20,0)</f>
        <v>32500</v>
      </c>
      <c r="AD40" s="226">
        <f>VLOOKUP($U40,计算辅助页面!$Z$5:$AM$26,COLUMN()-20,0)</f>
        <v>45500</v>
      </c>
      <c r="AE40" s="226" t="str">
        <f>VLOOKUP($U40,计算辅助页面!$Z$5:$AM$26,COLUMN()-20,0)</f>
        <v>×</v>
      </c>
      <c r="AF40" s="226" t="str">
        <f>VLOOKUP($U40,计算辅助页面!$Z$5:$AM$26,COLUMN()-20,0)</f>
        <v>×</v>
      </c>
      <c r="AG40" s="226" t="str">
        <f>VLOOKUP($U40,计算辅助页面!$Z$5:$AM$26,COLUMN()-20,0)</f>
        <v>×</v>
      </c>
      <c r="AH40" s="173">
        <f>VLOOKUP($U40,计算辅助页面!$Z$5:$AM$26,COLUMN()-20,0)</f>
        <v>606800</v>
      </c>
      <c r="AI40" s="267">
        <v>10000</v>
      </c>
      <c r="AJ40" s="260">
        <f>VLOOKUP(D40&amp;E40,计算辅助页面!$V$5:$Y$18,2,0)</f>
        <v>4</v>
      </c>
      <c r="AK40" s="174">
        <f t="shared" si="2"/>
        <v>20000</v>
      </c>
      <c r="AL40" s="174">
        <f>VLOOKUP(D40&amp;E40,计算辅助页面!$V$5:$Y$18,3,0)</f>
        <v>1</v>
      </c>
      <c r="AM40" s="179">
        <f t="shared" si="3"/>
        <v>60000</v>
      </c>
      <c r="AN40" s="179">
        <f>VLOOKUP(D40&amp;E40,计算辅助页面!$V$5:$Y$18,4,0)</f>
        <v>1</v>
      </c>
      <c r="AO40" s="173">
        <f t="shared" si="4"/>
        <v>480000</v>
      </c>
      <c r="AP40" s="195">
        <f t="shared" si="51"/>
        <v>1086800</v>
      </c>
      <c r="AQ40" s="365" t="s">
        <v>559</v>
      </c>
      <c r="AR40" s="366" t="str">
        <f t="shared" si="27"/>
        <v>Camaro ZL1 50TH Edition</v>
      </c>
      <c r="AS40" s="352" t="s">
        <v>603</v>
      </c>
      <c r="AT40" s="353" t="s">
        <v>272</v>
      </c>
      <c r="AU40" s="81" t="s">
        <v>710</v>
      </c>
      <c r="AV40" s="357">
        <v>2</v>
      </c>
      <c r="AW40" s="357">
        <v>282</v>
      </c>
      <c r="AY40" s="357">
        <v>364</v>
      </c>
      <c r="AZ40" s="357" t="s">
        <v>1110</v>
      </c>
      <c r="BA40" s="369"/>
      <c r="BB40" s="369"/>
      <c r="BC40" s="369">
        <v>1</v>
      </c>
      <c r="BD40" s="369">
        <v>1</v>
      </c>
      <c r="BE40" s="369"/>
      <c r="BF40" s="369"/>
      <c r="BG40" s="369"/>
      <c r="BH40" s="369"/>
      <c r="BI40" s="369"/>
      <c r="BJ40" s="369"/>
      <c r="BK40" s="369"/>
      <c r="BL40" s="369"/>
      <c r="BM40" s="369"/>
      <c r="BN40" s="369"/>
      <c r="BO40" s="369"/>
      <c r="BP40" s="369"/>
      <c r="BQ40" s="369">
        <v>1</v>
      </c>
      <c r="BR40" s="369"/>
      <c r="BS40" s="369"/>
      <c r="BT40" s="369">
        <v>1</v>
      </c>
      <c r="BU40" s="387" t="s">
        <v>1126</v>
      </c>
      <c r="BV40" s="326"/>
      <c r="BW40" s="326"/>
      <c r="BX40" s="326"/>
      <c r="BY40" s="367">
        <v>250</v>
      </c>
      <c r="BZ40" s="368">
        <v>63.1</v>
      </c>
      <c r="CA40" s="368">
        <v>58.14</v>
      </c>
      <c r="CB40" s="368">
        <v>49.95</v>
      </c>
      <c r="CC40" s="368">
        <f t="shared" si="7"/>
        <v>21</v>
      </c>
      <c r="CD40" s="368">
        <f t="shared" si="8"/>
        <v>15.04</v>
      </c>
      <c r="CE40" s="368">
        <f t="shared" si="9"/>
        <v>25</v>
      </c>
      <c r="CF40" s="368">
        <f t="shared" si="10"/>
        <v>22.379999999999995</v>
      </c>
      <c r="CG40" s="368">
        <f t="shared" si="11"/>
        <v>83.419999999999987</v>
      </c>
      <c r="CH40" s="368">
        <f t="shared" si="12"/>
        <v>89.936399999999992</v>
      </c>
      <c r="CI40" s="42"/>
      <c r="CJ40" s="42"/>
      <c r="CK40" s="42"/>
      <c r="CL40" s="42"/>
    </row>
    <row r="41" spans="1:90" ht="21" customHeight="1" thickBot="1">
      <c r="A41" s="80">
        <v>39</v>
      </c>
      <c r="B41" s="49" t="s">
        <v>14</v>
      </c>
      <c r="C41" s="86" t="s">
        <v>750</v>
      </c>
      <c r="D41" s="255" t="s">
        <v>151</v>
      </c>
      <c r="E41" s="247" t="s">
        <v>44</v>
      </c>
      <c r="F41" s="173">
        <f t="shared" si="21"/>
        <v>6</v>
      </c>
      <c r="G41" s="83" t="s">
        <v>61</v>
      </c>
      <c r="H41" s="222">
        <v>20</v>
      </c>
      <c r="I41" s="222">
        <v>20</v>
      </c>
      <c r="J41" s="222">
        <v>50</v>
      </c>
      <c r="K41" s="222" t="s">
        <v>59</v>
      </c>
      <c r="L41" s="222" t="s">
        <v>59</v>
      </c>
      <c r="M41" s="222" t="s">
        <v>59</v>
      </c>
      <c r="N41" s="226">
        <f t="shared" si="1"/>
        <v>90</v>
      </c>
      <c r="O41" s="51">
        <v>2123</v>
      </c>
      <c r="P41" s="209">
        <v>317.7</v>
      </c>
      <c r="Q41" s="216">
        <v>71.7</v>
      </c>
      <c r="R41" s="216">
        <v>50.93</v>
      </c>
      <c r="S41" s="216">
        <v>47.05</v>
      </c>
      <c r="T41" s="216">
        <v>5.133</v>
      </c>
      <c r="U41" s="84">
        <v>1500</v>
      </c>
      <c r="V41" s="292">
        <f>VLOOKUP($U41,计算辅助页面!$Z$5:$AM$26,COLUMN()-20,0)</f>
        <v>2400</v>
      </c>
      <c r="W41" s="292">
        <f>VLOOKUP($U41,计算辅助页面!$Z$5:$AM$26,COLUMN()-20,0)</f>
        <v>3900</v>
      </c>
      <c r="X41" s="226">
        <f>VLOOKUP($U41,计算辅助页面!$Z$5:$AM$26,COLUMN()-20,0)</f>
        <v>5900</v>
      </c>
      <c r="Y41" s="226">
        <f>VLOOKUP($U41,计算辅助页面!$Z$5:$AM$26,COLUMN()-20,0)</f>
        <v>8500</v>
      </c>
      <c r="Z41" s="293">
        <f>VLOOKUP($U41,计算辅助页面!$Z$5:$AM$26,COLUMN()-20,0)</f>
        <v>12000</v>
      </c>
      <c r="AA41" s="226">
        <f>VLOOKUP($U41,计算辅助页面!$Z$5:$AM$26,COLUMN()-20,0)</f>
        <v>16500</v>
      </c>
      <c r="AB41" s="226">
        <f>VLOOKUP($U41,计算辅助页面!$Z$5:$AM$26,COLUMN()-20,0)</f>
        <v>23000</v>
      </c>
      <c r="AC41" s="226">
        <f>VLOOKUP($U41,计算辅助页面!$Z$5:$AM$26,COLUMN()-20,0)</f>
        <v>32500</v>
      </c>
      <c r="AD41" s="226">
        <f>VLOOKUP($U41,计算辅助页面!$Z$5:$AM$26,COLUMN()-20,0)</f>
        <v>45500</v>
      </c>
      <c r="AE41" s="226" t="str">
        <f>VLOOKUP($U41,计算辅助页面!$Z$5:$AM$26,COLUMN()-20,0)</f>
        <v>×</v>
      </c>
      <c r="AF41" s="226" t="str">
        <f>VLOOKUP($U41,计算辅助页面!$Z$5:$AM$26,COLUMN()-20,0)</f>
        <v>×</v>
      </c>
      <c r="AG41" s="226" t="str">
        <f>VLOOKUP($U41,计算辅助页面!$Z$5:$AM$26,COLUMN()-20,0)</f>
        <v>×</v>
      </c>
      <c r="AH41" s="173">
        <f>VLOOKUP($U41,计算辅助页面!$Z$5:$AM$26,COLUMN()-20,0)</f>
        <v>606800</v>
      </c>
      <c r="AI41" s="267">
        <v>10000</v>
      </c>
      <c r="AJ41" s="260">
        <f>VLOOKUP(D41&amp;E41,计算辅助页面!$V$5:$Y$18,2,0)</f>
        <v>4</v>
      </c>
      <c r="AK41" s="174">
        <f t="shared" si="2"/>
        <v>20000</v>
      </c>
      <c r="AL41" s="174">
        <f>VLOOKUP(D41&amp;E41,计算辅助页面!$V$5:$Y$18,3,0)</f>
        <v>1</v>
      </c>
      <c r="AM41" s="179">
        <f t="shared" si="3"/>
        <v>60000</v>
      </c>
      <c r="AN41" s="179">
        <f>VLOOKUP(D41&amp;E41,计算辅助页面!$V$5:$Y$18,4,0)</f>
        <v>1</v>
      </c>
      <c r="AO41" s="173">
        <f t="shared" si="4"/>
        <v>480000</v>
      </c>
      <c r="AP41" s="195">
        <f t="shared" si="51"/>
        <v>1086800</v>
      </c>
      <c r="AQ41" s="365" t="s">
        <v>563</v>
      </c>
      <c r="AR41" s="366" t="str">
        <f t="shared" si="27"/>
        <v>Evora Sport 410</v>
      </c>
      <c r="AS41" s="352" t="s">
        <v>603</v>
      </c>
      <c r="AT41" s="353" t="s">
        <v>622</v>
      </c>
      <c r="AU41" s="81" t="s">
        <v>710</v>
      </c>
      <c r="AV41" s="357">
        <v>3</v>
      </c>
      <c r="AW41" s="357">
        <v>331</v>
      </c>
      <c r="AY41" s="357">
        <v>422</v>
      </c>
      <c r="AZ41" s="357" t="s">
        <v>1110</v>
      </c>
      <c r="BA41" s="369"/>
      <c r="BB41" s="369"/>
      <c r="BC41" s="369">
        <v>1</v>
      </c>
      <c r="BD41" s="369">
        <v>1</v>
      </c>
      <c r="BE41" s="369"/>
      <c r="BF41" s="369"/>
      <c r="BG41" s="369"/>
      <c r="BH41" s="369"/>
      <c r="BI41" s="369"/>
      <c r="BJ41" s="369"/>
      <c r="BK41" s="369"/>
      <c r="BL41" s="369"/>
      <c r="BM41" s="369"/>
      <c r="BN41" s="369"/>
      <c r="BO41" s="369"/>
      <c r="BP41" s="369"/>
      <c r="BQ41" s="369"/>
      <c r="BR41" s="369"/>
      <c r="BS41" s="369"/>
      <c r="BT41" s="369">
        <v>1</v>
      </c>
      <c r="BU41" s="387" t="s">
        <v>1143</v>
      </c>
      <c r="BV41" s="326"/>
      <c r="BW41" s="326"/>
      <c r="BX41" s="326"/>
      <c r="BY41" s="367">
        <v>300</v>
      </c>
      <c r="BZ41" s="368">
        <v>62.2</v>
      </c>
      <c r="CA41" s="368">
        <v>44.09</v>
      </c>
      <c r="CB41" s="368">
        <v>36.32</v>
      </c>
      <c r="CC41" s="368">
        <f t="shared" si="7"/>
        <v>17.699999999999989</v>
      </c>
      <c r="CD41" s="368">
        <f t="shared" si="8"/>
        <v>9.5</v>
      </c>
      <c r="CE41" s="368">
        <f t="shared" si="9"/>
        <v>6.8399999999999963</v>
      </c>
      <c r="CF41" s="368">
        <f t="shared" si="10"/>
        <v>10.729999999999997</v>
      </c>
      <c r="CG41" s="368">
        <f t="shared" si="11"/>
        <v>44.769999999999982</v>
      </c>
      <c r="CH41" s="368">
        <f t="shared" si="12"/>
        <v>43.752599999999987</v>
      </c>
      <c r="CI41" s="42"/>
      <c r="CJ41" s="42"/>
      <c r="CK41" s="42"/>
      <c r="CL41" s="42"/>
    </row>
    <row r="42" spans="1:90" ht="21" customHeight="1" thickBot="1">
      <c r="A42" s="48">
        <v>40</v>
      </c>
      <c r="B42" s="49" t="s">
        <v>16</v>
      </c>
      <c r="C42" s="86" t="s">
        <v>751</v>
      </c>
      <c r="D42" s="255" t="s">
        <v>151</v>
      </c>
      <c r="E42" s="247" t="s">
        <v>44</v>
      </c>
      <c r="F42" s="173">
        <f t="shared" si="21"/>
        <v>6</v>
      </c>
      <c r="G42" s="83" t="s">
        <v>61</v>
      </c>
      <c r="H42" s="222">
        <v>30</v>
      </c>
      <c r="I42" s="222">
        <v>20</v>
      </c>
      <c r="J42" s="222">
        <v>50</v>
      </c>
      <c r="K42" s="222" t="s">
        <v>59</v>
      </c>
      <c r="L42" s="222" t="s">
        <v>59</v>
      </c>
      <c r="M42" s="222" t="s">
        <v>59</v>
      </c>
      <c r="N42" s="226">
        <f t="shared" si="1"/>
        <v>100</v>
      </c>
      <c r="O42" s="51">
        <v>2281</v>
      </c>
      <c r="P42" s="209">
        <v>329.4</v>
      </c>
      <c r="Q42" s="216">
        <v>71.34</v>
      </c>
      <c r="R42" s="216">
        <v>42.69</v>
      </c>
      <c r="S42" s="216">
        <v>54.66</v>
      </c>
      <c r="T42" s="222">
        <v>5.7489999999999988</v>
      </c>
      <c r="U42" s="84">
        <v>1500</v>
      </c>
      <c r="V42" s="292">
        <f>VLOOKUP($U42,计算辅助页面!$Z$5:$AM$26,COLUMN()-20,0)</f>
        <v>2400</v>
      </c>
      <c r="W42" s="292">
        <f>VLOOKUP($U42,计算辅助页面!$Z$5:$AM$26,COLUMN()-20,0)</f>
        <v>3900</v>
      </c>
      <c r="X42" s="226">
        <f>VLOOKUP($U42,计算辅助页面!$Z$5:$AM$26,COLUMN()-20,0)</f>
        <v>5900</v>
      </c>
      <c r="Y42" s="226">
        <f>VLOOKUP($U42,计算辅助页面!$Z$5:$AM$26,COLUMN()-20,0)</f>
        <v>8500</v>
      </c>
      <c r="Z42" s="293">
        <f>VLOOKUP($U42,计算辅助页面!$Z$5:$AM$26,COLUMN()-20,0)</f>
        <v>12000</v>
      </c>
      <c r="AA42" s="226">
        <f>VLOOKUP($U42,计算辅助页面!$Z$5:$AM$26,COLUMN()-20,0)</f>
        <v>16500</v>
      </c>
      <c r="AB42" s="226">
        <f>VLOOKUP($U42,计算辅助页面!$Z$5:$AM$26,COLUMN()-20,0)</f>
        <v>23000</v>
      </c>
      <c r="AC42" s="226">
        <f>VLOOKUP($U42,计算辅助页面!$Z$5:$AM$26,COLUMN()-20,0)</f>
        <v>32500</v>
      </c>
      <c r="AD42" s="226">
        <f>VLOOKUP($U42,计算辅助页面!$Z$5:$AM$26,COLUMN()-20,0)</f>
        <v>45500</v>
      </c>
      <c r="AE42" s="226" t="str">
        <f>VLOOKUP($U42,计算辅助页面!$Z$5:$AM$26,COLUMN()-20,0)</f>
        <v>×</v>
      </c>
      <c r="AF42" s="226" t="str">
        <f>VLOOKUP($U42,计算辅助页面!$Z$5:$AM$26,COLUMN()-20,0)</f>
        <v>×</v>
      </c>
      <c r="AG42" s="226" t="str">
        <f>VLOOKUP($U42,计算辅助页面!$Z$5:$AM$26,COLUMN()-20,0)</f>
        <v>×</v>
      </c>
      <c r="AH42" s="173">
        <f>VLOOKUP($U42,计算辅助页面!$Z$5:$AM$26,COLUMN()-20,0)</f>
        <v>606800</v>
      </c>
      <c r="AI42" s="267">
        <v>10000</v>
      </c>
      <c r="AJ42" s="260">
        <f>VLOOKUP(D42&amp;E42,计算辅助页面!$V$5:$Y$18,2,0)</f>
        <v>4</v>
      </c>
      <c r="AK42" s="174">
        <f t="shared" si="2"/>
        <v>20000</v>
      </c>
      <c r="AL42" s="174">
        <f>VLOOKUP(D42&amp;E42,计算辅助页面!$V$5:$Y$18,3,0)</f>
        <v>1</v>
      </c>
      <c r="AM42" s="179">
        <f t="shared" si="3"/>
        <v>60000</v>
      </c>
      <c r="AN42" s="179">
        <f>VLOOKUP(D42&amp;E42,计算辅助页面!$V$5:$Y$18,4,0)</f>
        <v>1</v>
      </c>
      <c r="AO42" s="173">
        <f t="shared" si="4"/>
        <v>480000</v>
      </c>
      <c r="AP42" s="195">
        <f t="shared" si="51"/>
        <v>1086800</v>
      </c>
      <c r="AQ42" s="365" t="s">
        <v>565</v>
      </c>
      <c r="AR42" s="366" t="str">
        <f t="shared" si="27"/>
        <v>AMG GT S</v>
      </c>
      <c r="AS42" s="352" t="s">
        <v>603</v>
      </c>
      <c r="AT42" s="353" t="s">
        <v>627</v>
      </c>
      <c r="AU42" s="81" t="s">
        <v>710</v>
      </c>
      <c r="AV42" s="357">
        <v>4</v>
      </c>
      <c r="AW42" s="357">
        <v>343</v>
      </c>
      <c r="AY42" s="357">
        <v>442</v>
      </c>
      <c r="AZ42" s="357" t="s">
        <v>1110</v>
      </c>
      <c r="BA42" s="369"/>
      <c r="BB42" s="369"/>
      <c r="BC42" s="369">
        <v>1</v>
      </c>
      <c r="BD42" s="369">
        <v>1</v>
      </c>
      <c r="BE42" s="369"/>
      <c r="BF42" s="369"/>
      <c r="BG42" s="369"/>
      <c r="BH42" s="369"/>
      <c r="BI42" s="369"/>
      <c r="BJ42" s="369"/>
      <c r="BK42" s="369"/>
      <c r="BL42" s="369"/>
      <c r="BM42" s="369"/>
      <c r="BN42" s="369"/>
      <c r="BO42" s="369"/>
      <c r="BP42" s="369"/>
      <c r="BQ42" s="369">
        <v>1</v>
      </c>
      <c r="BR42" s="369"/>
      <c r="BS42" s="369"/>
      <c r="BT42" s="369">
        <v>1</v>
      </c>
      <c r="BU42" s="387" t="s">
        <v>1144</v>
      </c>
      <c r="BV42" s="326"/>
      <c r="BW42" s="326"/>
      <c r="BX42" s="326"/>
      <c r="BY42" s="367">
        <v>310</v>
      </c>
      <c r="BZ42" s="368">
        <v>65.8</v>
      </c>
      <c r="CA42" s="368">
        <v>35.630000000000003</v>
      </c>
      <c r="CB42" s="368">
        <v>39.96</v>
      </c>
      <c r="CC42" s="368">
        <f t="shared" si="7"/>
        <v>19.399999999999977</v>
      </c>
      <c r="CD42" s="368">
        <f t="shared" si="8"/>
        <v>5.5400000000000063</v>
      </c>
      <c r="CE42" s="368">
        <f t="shared" si="9"/>
        <v>7.0599999999999952</v>
      </c>
      <c r="CF42" s="368">
        <f t="shared" si="10"/>
        <v>14.699999999999996</v>
      </c>
      <c r="CG42" s="368">
        <f t="shared" si="11"/>
        <v>46.699999999999974</v>
      </c>
      <c r="CH42" s="368">
        <f t="shared" si="12"/>
        <v>42.696799999999996</v>
      </c>
      <c r="CI42" s="42"/>
      <c r="CJ42" s="42"/>
      <c r="CK42" s="42"/>
      <c r="CL42" s="42"/>
    </row>
    <row r="43" spans="1:90" ht="21" customHeight="1">
      <c r="A43" s="80">
        <v>41</v>
      </c>
      <c r="B43" s="49" t="s">
        <v>17</v>
      </c>
      <c r="C43" s="86" t="s">
        <v>752</v>
      </c>
      <c r="D43" s="255" t="s">
        <v>151</v>
      </c>
      <c r="E43" s="247" t="s">
        <v>44</v>
      </c>
      <c r="F43" s="173">
        <f t="shared" si="21"/>
        <v>6</v>
      </c>
      <c r="G43" s="83" t="s">
        <v>61</v>
      </c>
      <c r="H43" s="222">
        <v>40</v>
      </c>
      <c r="I43" s="222">
        <v>20</v>
      </c>
      <c r="J43" s="222">
        <v>50</v>
      </c>
      <c r="K43" s="222" t="s">
        <v>59</v>
      </c>
      <c r="L43" s="222" t="s">
        <v>59</v>
      </c>
      <c r="M43" s="222" t="s">
        <v>59</v>
      </c>
      <c r="N43" s="226">
        <f t="shared" si="1"/>
        <v>110</v>
      </c>
      <c r="O43" s="51">
        <v>2447</v>
      </c>
      <c r="P43" s="209">
        <v>326.5</v>
      </c>
      <c r="Q43" s="216">
        <v>73.72</v>
      </c>
      <c r="R43" s="216">
        <v>51.19</v>
      </c>
      <c r="S43" s="216">
        <v>52.48</v>
      </c>
      <c r="T43" s="216">
        <v>5.5489999999999995</v>
      </c>
      <c r="U43" s="84">
        <v>1500</v>
      </c>
      <c r="V43" s="292">
        <f>VLOOKUP($U43,计算辅助页面!$Z$5:$AM$26,COLUMN()-20,0)</f>
        <v>2400</v>
      </c>
      <c r="W43" s="292">
        <f>VLOOKUP($U43,计算辅助页面!$Z$5:$AM$26,COLUMN()-20,0)</f>
        <v>3900</v>
      </c>
      <c r="X43" s="226">
        <f>VLOOKUP($U43,计算辅助页面!$Z$5:$AM$26,COLUMN()-20,0)</f>
        <v>5900</v>
      </c>
      <c r="Y43" s="226">
        <f>VLOOKUP($U43,计算辅助页面!$Z$5:$AM$26,COLUMN()-20,0)</f>
        <v>8500</v>
      </c>
      <c r="Z43" s="293">
        <f>VLOOKUP($U43,计算辅助页面!$Z$5:$AM$26,COLUMN()-20,0)</f>
        <v>12000</v>
      </c>
      <c r="AA43" s="226">
        <f>VLOOKUP($U43,计算辅助页面!$Z$5:$AM$26,COLUMN()-20,0)</f>
        <v>16500</v>
      </c>
      <c r="AB43" s="226">
        <f>VLOOKUP($U43,计算辅助页面!$Z$5:$AM$26,COLUMN()-20,0)</f>
        <v>23000</v>
      </c>
      <c r="AC43" s="226">
        <f>VLOOKUP($U43,计算辅助页面!$Z$5:$AM$26,COLUMN()-20,0)</f>
        <v>32500</v>
      </c>
      <c r="AD43" s="226">
        <f>VLOOKUP($U43,计算辅助页面!$Z$5:$AM$26,COLUMN()-20,0)</f>
        <v>45500</v>
      </c>
      <c r="AE43" s="226" t="str">
        <f>VLOOKUP($U43,计算辅助页面!$Z$5:$AM$26,COLUMN()-20,0)</f>
        <v>×</v>
      </c>
      <c r="AF43" s="226" t="str">
        <f>VLOOKUP($U43,计算辅助页面!$Z$5:$AM$26,COLUMN()-20,0)</f>
        <v>×</v>
      </c>
      <c r="AG43" s="226" t="str">
        <f>VLOOKUP($U43,计算辅助页面!$Z$5:$AM$26,COLUMN()-20,0)</f>
        <v>×</v>
      </c>
      <c r="AH43" s="173">
        <f>VLOOKUP($U43,计算辅助页面!$Z$5:$AM$26,COLUMN()-20,0)</f>
        <v>606800</v>
      </c>
      <c r="AI43" s="267">
        <v>10000</v>
      </c>
      <c r="AJ43" s="260">
        <f>VLOOKUP(D43&amp;E43,计算辅助页面!$V$5:$Y$18,2,0)</f>
        <v>4</v>
      </c>
      <c r="AK43" s="174">
        <f t="shared" si="2"/>
        <v>20000</v>
      </c>
      <c r="AL43" s="174">
        <f>VLOOKUP(D43&amp;E43,计算辅助页面!$V$5:$Y$18,3,0)</f>
        <v>1</v>
      </c>
      <c r="AM43" s="179">
        <f t="shared" si="3"/>
        <v>60000</v>
      </c>
      <c r="AN43" s="179">
        <f>VLOOKUP(D43&amp;E43,计算辅助页面!$V$5:$Y$18,4,0)</f>
        <v>1</v>
      </c>
      <c r="AO43" s="173">
        <f t="shared" si="4"/>
        <v>480000</v>
      </c>
      <c r="AP43" s="195">
        <f t="shared" si="51"/>
        <v>1086800</v>
      </c>
      <c r="AQ43" s="365" t="s">
        <v>558</v>
      </c>
      <c r="AR43" s="366" t="str">
        <f t="shared" si="27"/>
        <v>M4 GTS</v>
      </c>
      <c r="AS43" s="352" t="s">
        <v>603</v>
      </c>
      <c r="AT43" s="353" t="s">
        <v>275</v>
      </c>
      <c r="AU43" s="81" t="s">
        <v>710</v>
      </c>
      <c r="AV43" s="357">
        <v>6</v>
      </c>
      <c r="AW43" s="357">
        <v>340</v>
      </c>
      <c r="AY43" s="357">
        <v>437</v>
      </c>
      <c r="AZ43" s="357" t="s">
        <v>1110</v>
      </c>
      <c r="BA43" s="369"/>
      <c r="BB43" s="369"/>
      <c r="BC43" s="369">
        <v>1</v>
      </c>
      <c r="BD43" s="369">
        <v>1</v>
      </c>
      <c r="BE43" s="369"/>
      <c r="BF43" s="369"/>
      <c r="BG43" s="369"/>
      <c r="BH43" s="369"/>
      <c r="BI43" s="369"/>
      <c r="BJ43" s="369"/>
      <c r="BK43" s="369"/>
      <c r="BL43" s="369"/>
      <c r="BM43" s="369"/>
      <c r="BN43" s="369"/>
      <c r="BO43" s="369"/>
      <c r="BP43" s="393" t="s">
        <v>1388</v>
      </c>
      <c r="BQ43" s="369"/>
      <c r="BR43" s="369"/>
      <c r="BS43" s="369"/>
      <c r="BT43" s="369">
        <v>1</v>
      </c>
      <c r="BU43" s="387" t="s">
        <v>1125</v>
      </c>
      <c r="BV43" s="326"/>
      <c r="BW43" s="326"/>
      <c r="BX43" s="326"/>
      <c r="BY43" s="367">
        <v>305</v>
      </c>
      <c r="BZ43" s="368">
        <v>65.8</v>
      </c>
      <c r="CA43" s="368">
        <v>43.9</v>
      </c>
      <c r="CB43" s="368">
        <v>38.58</v>
      </c>
      <c r="CC43" s="368">
        <f t="shared" si="7"/>
        <v>21.5</v>
      </c>
      <c r="CD43" s="368">
        <f t="shared" si="8"/>
        <v>7.9200000000000017</v>
      </c>
      <c r="CE43" s="368">
        <f t="shared" si="9"/>
        <v>7.2899999999999991</v>
      </c>
      <c r="CF43" s="368">
        <f t="shared" si="10"/>
        <v>13.899999999999999</v>
      </c>
      <c r="CG43" s="368">
        <f t="shared" si="11"/>
        <v>50.61</v>
      </c>
      <c r="CH43" s="368">
        <f t="shared" si="12"/>
        <v>46.7697</v>
      </c>
      <c r="CI43" s="42"/>
      <c r="CJ43" s="42"/>
      <c r="CK43" s="42"/>
      <c r="CL43" s="42"/>
    </row>
    <row r="44" spans="1:90" ht="21" customHeight="1" thickBot="1">
      <c r="A44" s="48">
        <v>42</v>
      </c>
      <c r="B44" s="49" t="s">
        <v>169</v>
      </c>
      <c r="C44" s="86" t="s">
        <v>753</v>
      </c>
      <c r="D44" s="255" t="s">
        <v>151</v>
      </c>
      <c r="E44" s="247" t="s">
        <v>45</v>
      </c>
      <c r="F44" s="173">
        <f t="shared" si="21"/>
        <v>5</v>
      </c>
      <c r="G44" s="83" t="s">
        <v>63</v>
      </c>
      <c r="H44" s="222">
        <v>35</v>
      </c>
      <c r="I44" s="222">
        <v>15</v>
      </c>
      <c r="J44" s="222">
        <v>21</v>
      </c>
      <c r="K44" s="222">
        <v>32</v>
      </c>
      <c r="L44" s="222" t="s">
        <v>59</v>
      </c>
      <c r="M44" s="222" t="s">
        <v>59</v>
      </c>
      <c r="N44" s="226">
        <f t="shared" si="1"/>
        <v>103</v>
      </c>
      <c r="O44" s="51">
        <v>2635</v>
      </c>
      <c r="P44" s="209">
        <v>299.5</v>
      </c>
      <c r="Q44" s="216">
        <v>84.62</v>
      </c>
      <c r="R44" s="216">
        <v>69.2</v>
      </c>
      <c r="S44" s="216">
        <v>63.68</v>
      </c>
      <c r="T44" s="216">
        <v>7.7829999999999995</v>
      </c>
      <c r="U44" s="84">
        <v>2530</v>
      </c>
      <c r="V44" s="292">
        <f>VLOOKUP($U44,计算辅助页面!$Z$5:$AM$26,COLUMN()-20,0)</f>
        <v>4100</v>
      </c>
      <c r="W44" s="292">
        <f>VLOOKUP($U44,计算辅助页面!$Z$5:$AM$26,COLUMN()-20,0)</f>
        <v>6600</v>
      </c>
      <c r="X44" s="226">
        <f>VLOOKUP($U44,计算辅助页面!$Z$5:$AM$26,COLUMN()-20,0)</f>
        <v>9900</v>
      </c>
      <c r="Y44" s="226">
        <f>VLOOKUP($U44,计算辅助页面!$Z$5:$AM$26,COLUMN()-20,0)</f>
        <v>14300</v>
      </c>
      <c r="Z44" s="293">
        <f>VLOOKUP($U44,计算辅助页面!$Z$5:$AM$26,COLUMN()-20,0)</f>
        <v>20000</v>
      </c>
      <c r="AA44" s="226">
        <f>VLOOKUP($U44,计算辅助页面!$Z$5:$AM$26,COLUMN()-20,0)</f>
        <v>28000</v>
      </c>
      <c r="AB44" s="226">
        <f>VLOOKUP($U44,计算辅助页面!$Z$5:$AM$26,COLUMN()-20,0)</f>
        <v>39000</v>
      </c>
      <c r="AC44" s="226">
        <f>VLOOKUP($U44,计算辅助页面!$Z$5:$AM$26,COLUMN()-20,0)</f>
        <v>55000</v>
      </c>
      <c r="AD44" s="226">
        <f>VLOOKUP($U44,计算辅助页面!$Z$5:$AM$26,COLUMN()-20,0)</f>
        <v>77000</v>
      </c>
      <c r="AE44" s="226">
        <f>VLOOKUP($U44,计算辅助页面!$Z$5:$AM$26,COLUMN()-20,0)</f>
        <v>108000</v>
      </c>
      <c r="AF44" s="226" t="str">
        <f>VLOOKUP($U44,计算辅助页面!$Z$5:$AM$26,COLUMN()-20,0)</f>
        <v>×</v>
      </c>
      <c r="AG44" s="226" t="str">
        <f>VLOOKUP($U44,计算辅助页面!$Z$5:$AM$26,COLUMN()-20,0)</f>
        <v>×</v>
      </c>
      <c r="AH44" s="173">
        <f>VLOOKUP($U44,计算辅助页面!$Z$5:$AM$26,COLUMN()-20,0)</f>
        <v>1457720</v>
      </c>
      <c r="AI44" s="267">
        <v>15000</v>
      </c>
      <c r="AJ44" s="260">
        <f>VLOOKUP(D44&amp;E44,计算辅助页面!$V$5:$Y$18,2,0)</f>
        <v>6</v>
      </c>
      <c r="AK44" s="174">
        <f t="shared" si="2"/>
        <v>30000</v>
      </c>
      <c r="AL44" s="174">
        <f>VLOOKUP(D44&amp;E44,计算辅助页面!$V$5:$Y$18,3,0)</f>
        <v>3</v>
      </c>
      <c r="AM44" s="179">
        <f t="shared" si="3"/>
        <v>90000</v>
      </c>
      <c r="AN44" s="179">
        <f>VLOOKUP(D44&amp;E44,计算辅助页面!$V$5:$Y$18,4,0)</f>
        <v>1</v>
      </c>
      <c r="AO44" s="173">
        <f t="shared" si="4"/>
        <v>1080000</v>
      </c>
      <c r="AP44" s="195">
        <f t="shared" si="51"/>
        <v>2537720</v>
      </c>
      <c r="AQ44" s="365" t="s">
        <v>1070</v>
      </c>
      <c r="AR44" s="366" t="str">
        <f t="shared" si="27"/>
        <v>Beast X</v>
      </c>
      <c r="AS44" s="352" t="s">
        <v>603</v>
      </c>
      <c r="AT44" s="353" t="s">
        <v>690</v>
      </c>
      <c r="AU44" s="229" t="s">
        <v>711</v>
      </c>
      <c r="AW44" s="357">
        <v>312</v>
      </c>
      <c r="AY44" s="357">
        <v>399</v>
      </c>
      <c r="AZ44" s="357" t="s">
        <v>1116</v>
      </c>
      <c r="BA44" s="369"/>
      <c r="BB44" s="369"/>
      <c r="BC44" s="369"/>
      <c r="BD44" s="369"/>
      <c r="BE44" s="369">
        <v>1</v>
      </c>
      <c r="BF44" s="369"/>
      <c r="BG44" s="369"/>
      <c r="BH44" s="369"/>
      <c r="BI44" s="369"/>
      <c r="BJ44" s="369"/>
      <c r="BK44" s="369"/>
      <c r="BL44" s="369"/>
      <c r="BM44" s="369"/>
      <c r="BN44" s="369"/>
      <c r="BO44" s="369"/>
      <c r="BP44" s="369"/>
      <c r="BQ44" s="369"/>
      <c r="BR44" s="369"/>
      <c r="BS44" s="369"/>
      <c r="BT44" s="369"/>
      <c r="BU44" s="387" t="s">
        <v>1145</v>
      </c>
      <c r="BV44" s="326">
        <v>1</v>
      </c>
      <c r="BW44" s="326"/>
      <c r="BX44" s="326"/>
      <c r="BY44" s="367">
        <v>282</v>
      </c>
      <c r="BZ44" s="368">
        <v>73</v>
      </c>
      <c r="CA44" s="368">
        <v>48.18</v>
      </c>
      <c r="CB44" s="368">
        <v>46.21</v>
      </c>
      <c r="CC44" s="368">
        <f t="shared" si="7"/>
        <v>17.5</v>
      </c>
      <c r="CD44" s="368">
        <f t="shared" si="8"/>
        <v>11.620000000000005</v>
      </c>
      <c r="CE44" s="368">
        <f t="shared" si="9"/>
        <v>21.020000000000003</v>
      </c>
      <c r="CF44" s="368">
        <f t="shared" si="10"/>
        <v>17.47</v>
      </c>
      <c r="CG44" s="368">
        <f t="shared" si="11"/>
        <v>67.610000000000014</v>
      </c>
      <c r="CH44" s="368">
        <f t="shared" si="12"/>
        <v>72.049200000000013</v>
      </c>
      <c r="CI44" s="42"/>
      <c r="CJ44" s="42"/>
      <c r="CK44" s="42"/>
      <c r="CL44" s="42"/>
    </row>
    <row r="45" spans="1:90" ht="21" customHeight="1">
      <c r="A45" s="80">
        <v>43</v>
      </c>
      <c r="B45" s="52" t="s">
        <v>1005</v>
      </c>
      <c r="C45" s="86" t="s">
        <v>1006</v>
      </c>
      <c r="D45" s="255" t="s">
        <v>151</v>
      </c>
      <c r="E45" s="247" t="s">
        <v>45</v>
      </c>
      <c r="F45" s="230"/>
      <c r="G45" s="229"/>
      <c r="H45" s="222">
        <v>50</v>
      </c>
      <c r="I45" s="222">
        <v>29</v>
      </c>
      <c r="J45" s="222">
        <v>38</v>
      </c>
      <c r="K45" s="222">
        <v>48</v>
      </c>
      <c r="L45" s="222" t="s">
        <v>59</v>
      </c>
      <c r="M45" s="222" t="s">
        <v>59</v>
      </c>
      <c r="N45" s="226">
        <f t="shared" ref="N45" si="57">IF(COUNTBLANK(H45:M45),"",SUM(H45:M45))</f>
        <v>165</v>
      </c>
      <c r="O45" s="53">
        <v>2735</v>
      </c>
      <c r="P45" s="210">
        <v>313</v>
      </c>
      <c r="Q45" s="217">
        <v>80.12</v>
      </c>
      <c r="R45" s="217">
        <v>57.28</v>
      </c>
      <c r="S45" s="217">
        <v>62.51</v>
      </c>
      <c r="T45" s="217"/>
      <c r="U45" s="85">
        <v>5060</v>
      </c>
      <c r="V45" s="292">
        <f>VLOOKUP($U45,计算辅助页面!$Z$5:$AM$26,COLUMN()-20,0)</f>
        <v>8300</v>
      </c>
      <c r="W45" s="292">
        <f>VLOOKUP($U45,计算辅助页面!$Z$5:$AM$26,COLUMN()-20,0)</f>
        <v>13200</v>
      </c>
      <c r="X45" s="226">
        <f>VLOOKUP($U45,计算辅助页面!$Z$5:$AM$26,COLUMN()-20,0)</f>
        <v>19800</v>
      </c>
      <c r="Y45" s="226">
        <f>VLOOKUP($U45,计算辅助页面!$Z$5:$AM$26,COLUMN()-20,0)</f>
        <v>28600</v>
      </c>
      <c r="Z45" s="293">
        <f>VLOOKUP($U45,计算辅助页面!$Z$5:$AM$26,COLUMN()-20,0)</f>
        <v>40000</v>
      </c>
      <c r="AA45" s="226">
        <f>VLOOKUP($U45,计算辅助页面!$Z$5:$AM$26,COLUMN()-20,0)</f>
        <v>56000</v>
      </c>
      <c r="AB45" s="226">
        <f>VLOOKUP($U45,计算辅助页面!$Z$5:$AM$26,COLUMN()-20,0)</f>
        <v>78500</v>
      </c>
      <c r="AC45" s="226">
        <f>VLOOKUP($U45,计算辅助页面!$Z$5:$AM$26,COLUMN()-20,0)</f>
        <v>110000</v>
      </c>
      <c r="AD45" s="226">
        <f>VLOOKUP($U45,计算辅助页面!$Z$5:$AM$26,COLUMN()-20,0)</f>
        <v>154000</v>
      </c>
      <c r="AE45" s="226">
        <f>VLOOKUP($U45,计算辅助页面!$Z$5:$AM$26,COLUMN()-20,0)</f>
        <v>215000</v>
      </c>
      <c r="AF45" s="226" t="str">
        <f>VLOOKUP($U45,计算辅助页面!$Z$5:$AM$26,COLUMN()-20,0)</f>
        <v>×</v>
      </c>
      <c r="AG45" s="226" t="str">
        <f>VLOOKUP($U45,计算辅助页面!$Z$5:$AM$26,COLUMN()-20,0)</f>
        <v>×</v>
      </c>
      <c r="AH45" s="173">
        <f>VLOOKUP($U45,计算辅助页面!$Z$5:$AM$26,COLUMN()-20,0)</f>
        <v>2913840</v>
      </c>
      <c r="AI45" s="267">
        <v>30000</v>
      </c>
      <c r="AJ45" s="260">
        <f>VLOOKUP(D45&amp;E45,计算辅助页面!$V$5:$Y$18,2,0)</f>
        <v>6</v>
      </c>
      <c r="AK45" s="174">
        <f t="shared" ref="AK45" si="58">IF(AI45,2*AI45,"")</f>
        <v>60000</v>
      </c>
      <c r="AL45" s="174">
        <f>VLOOKUP(D45&amp;E45,计算辅助页面!$V$5:$Y$18,3,0)</f>
        <v>3</v>
      </c>
      <c r="AM45" s="179">
        <f t="shared" ref="AM45" si="59">IF(AN45="×",AN45,IF(AI45,6*AI45,""))</f>
        <v>180000</v>
      </c>
      <c r="AN45" s="179">
        <f>VLOOKUP(D45&amp;E45,计算辅助页面!$V$5:$Y$18,4,0)</f>
        <v>1</v>
      </c>
      <c r="AO45" s="173">
        <f t="shared" ref="AO45" si="60">IF(AI45,IF(AN45="×",4*(AI45*AJ45+AK45*AL45),4*(AI45*AJ45+AK45*AL45+AM45*AN45)),"")</f>
        <v>2160000</v>
      </c>
      <c r="AP45" s="195">
        <f t="shared" ref="AP45" si="61">IF(AND(AH45,AO45),AO45+AH45,"")</f>
        <v>5073840</v>
      </c>
      <c r="AQ45" s="365" t="s">
        <v>567</v>
      </c>
      <c r="AR45" s="366" t="str">
        <f t="shared" si="27"/>
        <v>V12 Speedster</v>
      </c>
      <c r="AS45" s="352" t="s">
        <v>991</v>
      </c>
      <c r="AT45" s="353" t="s">
        <v>1007</v>
      </c>
      <c r="AU45" s="229" t="s">
        <v>711</v>
      </c>
      <c r="AW45" s="357">
        <v>326</v>
      </c>
      <c r="AY45" s="357">
        <v>415</v>
      </c>
      <c r="AZ45" s="357" t="s">
        <v>1113</v>
      </c>
      <c r="BA45" s="369"/>
      <c r="BB45" s="369"/>
      <c r="BC45" s="369"/>
      <c r="BD45" s="369"/>
      <c r="BE45" s="369"/>
      <c r="BF45" s="369">
        <v>1</v>
      </c>
      <c r="BG45" s="369"/>
      <c r="BH45" s="369"/>
      <c r="BI45" s="369"/>
      <c r="BJ45" s="369"/>
      <c r="BK45" s="369"/>
      <c r="BL45" s="369"/>
      <c r="BM45" s="369"/>
      <c r="BN45" s="369"/>
      <c r="BO45" s="369"/>
      <c r="BP45" s="369"/>
      <c r="BQ45" s="369"/>
      <c r="BR45" s="369" t="s">
        <v>1146</v>
      </c>
      <c r="BS45" s="369"/>
      <c r="BT45" s="369"/>
      <c r="BU45" s="387" t="s">
        <v>1147</v>
      </c>
      <c r="BV45" s="326"/>
      <c r="BW45" s="326"/>
      <c r="BX45" s="326"/>
      <c r="BY45" s="367"/>
      <c r="BZ45" s="368"/>
      <c r="CA45" s="368"/>
      <c r="CB45" s="368"/>
      <c r="CC45" s="368"/>
      <c r="CD45" s="368"/>
      <c r="CE45" s="368"/>
      <c r="CF45" s="368"/>
      <c r="CG45" s="368"/>
      <c r="CH45" s="368"/>
      <c r="CI45" s="42"/>
      <c r="CJ45" s="42"/>
      <c r="CK45" s="42"/>
      <c r="CL45" s="42"/>
    </row>
    <row r="46" spans="1:90" ht="21" customHeight="1" thickBot="1">
      <c r="A46" s="48">
        <v>44</v>
      </c>
      <c r="B46" s="52" t="s">
        <v>1512</v>
      </c>
      <c r="C46" s="86" t="s">
        <v>1503</v>
      </c>
      <c r="D46" s="255" t="s">
        <v>151</v>
      </c>
      <c r="E46" s="247" t="s">
        <v>45</v>
      </c>
      <c r="F46" s="230"/>
      <c r="G46" s="229"/>
      <c r="H46" s="222">
        <v>50</v>
      </c>
      <c r="I46" s="222">
        <v>29</v>
      </c>
      <c r="J46" s="222">
        <v>38</v>
      </c>
      <c r="K46" s="222">
        <v>48</v>
      </c>
      <c r="L46" s="222" t="s">
        <v>59</v>
      </c>
      <c r="M46" s="222" t="s">
        <v>59</v>
      </c>
      <c r="N46" s="226">
        <f t="shared" ref="N46" si="62">IF(COUNTBLANK(H46:M46),"",SUM(H46:M46))</f>
        <v>165</v>
      </c>
      <c r="O46" s="53">
        <v>2800</v>
      </c>
      <c r="P46" s="210">
        <v>300.3</v>
      </c>
      <c r="Q46" s="217">
        <v>85.42</v>
      </c>
      <c r="R46" s="217">
        <v>85.09</v>
      </c>
      <c r="S46" s="217">
        <v>62.77</v>
      </c>
      <c r="T46" s="217"/>
      <c r="U46" s="85">
        <v>5060</v>
      </c>
      <c r="V46" s="292">
        <f>VLOOKUP($U46,计算辅助页面!$Z$5:$AM$26,COLUMN()-20,0)</f>
        <v>8300</v>
      </c>
      <c r="W46" s="292">
        <f>VLOOKUP($U46,计算辅助页面!$Z$5:$AM$26,COLUMN()-20,0)</f>
        <v>13200</v>
      </c>
      <c r="X46" s="226">
        <f>VLOOKUP($U46,计算辅助页面!$Z$5:$AM$26,COLUMN()-20,0)</f>
        <v>19800</v>
      </c>
      <c r="Y46" s="226">
        <f>VLOOKUP($U46,计算辅助页面!$Z$5:$AM$26,COLUMN()-20,0)</f>
        <v>28600</v>
      </c>
      <c r="Z46" s="293">
        <f>VLOOKUP($U46,计算辅助页面!$Z$5:$AM$26,COLUMN()-20,0)</f>
        <v>40000</v>
      </c>
      <c r="AA46" s="226">
        <f>VLOOKUP($U46,计算辅助页面!$Z$5:$AM$26,COLUMN()-20,0)</f>
        <v>56000</v>
      </c>
      <c r="AB46" s="226">
        <f>VLOOKUP($U46,计算辅助页面!$Z$5:$AM$26,COLUMN()-20,0)</f>
        <v>78500</v>
      </c>
      <c r="AC46" s="226">
        <f>VLOOKUP($U46,计算辅助页面!$Z$5:$AM$26,COLUMN()-20,0)</f>
        <v>110000</v>
      </c>
      <c r="AD46" s="226">
        <f>VLOOKUP($U46,计算辅助页面!$Z$5:$AM$26,COLUMN()-20,0)</f>
        <v>154000</v>
      </c>
      <c r="AE46" s="226">
        <f>VLOOKUP($U46,计算辅助页面!$Z$5:$AM$26,COLUMN()-20,0)</f>
        <v>215000</v>
      </c>
      <c r="AF46" s="226" t="str">
        <f>VLOOKUP($U46,计算辅助页面!$Z$5:$AM$26,COLUMN()-20,0)</f>
        <v>×</v>
      </c>
      <c r="AG46" s="226" t="str">
        <f>VLOOKUP($U46,计算辅助页面!$Z$5:$AM$26,COLUMN()-20,0)</f>
        <v>×</v>
      </c>
      <c r="AH46" s="173">
        <f>VLOOKUP($U46,计算辅助页面!$Z$5:$AM$26,COLUMN()-20,0)</f>
        <v>2913840</v>
      </c>
      <c r="AI46" s="267">
        <v>30000</v>
      </c>
      <c r="AJ46" s="260">
        <f>VLOOKUP(D46&amp;E46,计算辅助页面!$V$5:$Y$18,2,0)</f>
        <v>6</v>
      </c>
      <c r="AK46" s="174">
        <f t="shared" ref="AK46" si="63">IF(AI46,2*AI46,"")</f>
        <v>60000</v>
      </c>
      <c r="AL46" s="174">
        <f>VLOOKUP(D46&amp;E46,计算辅助页面!$V$5:$Y$18,3,0)</f>
        <v>3</v>
      </c>
      <c r="AM46" s="179">
        <f t="shared" ref="AM46" si="64">IF(AN46="×",AN46,IF(AI46,6*AI46,""))</f>
        <v>180000</v>
      </c>
      <c r="AN46" s="179">
        <f>VLOOKUP(D46&amp;E46,计算辅助页面!$V$5:$Y$18,4,0)</f>
        <v>1</v>
      </c>
      <c r="AO46" s="173">
        <f t="shared" ref="AO46" si="65">IF(AI46,IF(AN46="×",4*(AI46*AJ46+AK46*AL46),4*(AI46*AJ46+AK46*AL46+AM46*AN46)),"")</f>
        <v>2160000</v>
      </c>
      <c r="AP46" s="195">
        <f t="shared" ref="AP46" si="66">IF(AND(AH46,AO46),AO46+AH46,"")</f>
        <v>5073840</v>
      </c>
      <c r="AQ46" s="365" t="s">
        <v>1504</v>
      </c>
      <c r="AR46" s="366" t="str">
        <f>TRIM(RIGHT(B46,LEN(B46)-LEN(AQ46)-1))</f>
        <v>D8 GTO Individual Series</v>
      </c>
      <c r="AS46" s="352" t="s">
        <v>1487</v>
      </c>
      <c r="AT46" s="353" t="s">
        <v>1505</v>
      </c>
      <c r="AU46" s="229" t="s">
        <v>711</v>
      </c>
      <c r="AW46" s="357">
        <v>313</v>
      </c>
      <c r="AY46" s="357">
        <v>400</v>
      </c>
      <c r="AZ46" s="384" t="s">
        <v>1274</v>
      </c>
      <c r="BA46" s="369"/>
      <c r="BB46" s="369"/>
      <c r="BC46" s="369"/>
      <c r="BD46" s="369"/>
      <c r="BE46" s="369"/>
      <c r="BF46" s="369"/>
      <c r="BG46" s="369"/>
      <c r="BH46" s="369"/>
      <c r="BI46" s="369"/>
      <c r="BJ46" s="369"/>
      <c r="BK46" s="369"/>
      <c r="BL46" s="369"/>
      <c r="BM46" s="369"/>
      <c r="BN46" s="369"/>
      <c r="BO46" s="369"/>
      <c r="BP46" s="369"/>
      <c r="BQ46" s="369"/>
      <c r="BR46" s="369"/>
      <c r="BS46" s="369"/>
      <c r="BT46" s="369"/>
      <c r="BU46" s="389" t="s">
        <v>1509</v>
      </c>
      <c r="BV46" s="326"/>
      <c r="BW46" s="326"/>
      <c r="BX46" s="326"/>
      <c r="BY46" s="367"/>
      <c r="BZ46" s="368"/>
      <c r="CA46" s="368"/>
      <c r="CB46" s="368"/>
      <c r="CC46" s="368"/>
      <c r="CD46" s="368"/>
      <c r="CE46" s="368"/>
      <c r="CF46" s="368"/>
      <c r="CG46" s="368"/>
      <c r="CH46" s="368"/>
      <c r="CI46" s="42"/>
      <c r="CJ46" s="42"/>
      <c r="CK46" s="42"/>
      <c r="CL46" s="42"/>
    </row>
    <row r="47" spans="1:90" ht="21" customHeight="1">
      <c r="A47" s="80">
        <v>45</v>
      </c>
      <c r="B47" s="49" t="s">
        <v>20</v>
      </c>
      <c r="C47" s="86" t="s">
        <v>754</v>
      </c>
      <c r="D47" s="255" t="s">
        <v>151</v>
      </c>
      <c r="E47" s="247" t="s">
        <v>45</v>
      </c>
      <c r="F47" s="173">
        <f t="shared" si="21"/>
        <v>5</v>
      </c>
      <c r="G47" s="83" t="s">
        <v>63</v>
      </c>
      <c r="H47" s="222">
        <v>35</v>
      </c>
      <c r="I47" s="222">
        <v>15</v>
      </c>
      <c r="J47" s="222">
        <v>21</v>
      </c>
      <c r="K47" s="222">
        <v>32</v>
      </c>
      <c r="L47" s="222" t="s">
        <v>59</v>
      </c>
      <c r="M47" s="222" t="s">
        <v>59</v>
      </c>
      <c r="N47" s="226">
        <f t="shared" si="1"/>
        <v>103</v>
      </c>
      <c r="O47" s="51">
        <v>2816</v>
      </c>
      <c r="P47" s="209">
        <v>303.89999999999998</v>
      </c>
      <c r="Q47" s="216">
        <v>77.319999999999993</v>
      </c>
      <c r="R47" s="216">
        <v>86.2</v>
      </c>
      <c r="S47" s="216">
        <v>68.94</v>
      </c>
      <c r="T47" s="216">
        <v>8.9660000000000011</v>
      </c>
      <c r="U47" s="84">
        <v>2530</v>
      </c>
      <c r="V47" s="292">
        <f>VLOOKUP($U47,计算辅助页面!$Z$5:$AM$26,COLUMN()-20,0)</f>
        <v>4100</v>
      </c>
      <c r="W47" s="292">
        <f>VLOOKUP($U47,计算辅助页面!$Z$5:$AM$26,COLUMN()-20,0)</f>
        <v>6600</v>
      </c>
      <c r="X47" s="226">
        <f>VLOOKUP($U47,计算辅助页面!$Z$5:$AM$26,COLUMN()-20,0)</f>
        <v>9900</v>
      </c>
      <c r="Y47" s="226">
        <f>VLOOKUP($U47,计算辅助页面!$Z$5:$AM$26,COLUMN()-20,0)</f>
        <v>14300</v>
      </c>
      <c r="Z47" s="293">
        <f>VLOOKUP($U47,计算辅助页面!$Z$5:$AM$26,COLUMN()-20,0)</f>
        <v>20000</v>
      </c>
      <c r="AA47" s="226">
        <f>VLOOKUP($U47,计算辅助页面!$Z$5:$AM$26,COLUMN()-20,0)</f>
        <v>28000</v>
      </c>
      <c r="AB47" s="226">
        <f>VLOOKUP($U47,计算辅助页面!$Z$5:$AM$26,COLUMN()-20,0)</f>
        <v>39000</v>
      </c>
      <c r="AC47" s="226">
        <f>VLOOKUP($U47,计算辅助页面!$Z$5:$AM$26,COLUMN()-20,0)</f>
        <v>55000</v>
      </c>
      <c r="AD47" s="226">
        <f>VLOOKUP($U47,计算辅助页面!$Z$5:$AM$26,COLUMN()-20,0)</f>
        <v>77000</v>
      </c>
      <c r="AE47" s="226">
        <f>VLOOKUP($U47,计算辅助页面!$Z$5:$AM$26,COLUMN()-20,0)</f>
        <v>108000</v>
      </c>
      <c r="AF47" s="226" t="str">
        <f>VLOOKUP($U47,计算辅助页面!$Z$5:$AM$26,COLUMN()-20,0)</f>
        <v>×</v>
      </c>
      <c r="AG47" s="226" t="str">
        <f>VLOOKUP($U47,计算辅助页面!$Z$5:$AM$26,COLUMN()-20,0)</f>
        <v>×</v>
      </c>
      <c r="AH47" s="173">
        <f>VLOOKUP($U47,计算辅助页面!$Z$5:$AM$26,COLUMN()-20,0)</f>
        <v>1457720</v>
      </c>
      <c r="AI47" s="267">
        <v>15000</v>
      </c>
      <c r="AJ47" s="260">
        <f>VLOOKUP(D47&amp;E47,计算辅助页面!$V$5:$Y$18,2,0)</f>
        <v>6</v>
      </c>
      <c r="AK47" s="174">
        <f t="shared" si="2"/>
        <v>30000</v>
      </c>
      <c r="AL47" s="174">
        <f>VLOOKUP(D47&amp;E47,计算辅助页面!$V$5:$Y$18,3,0)</f>
        <v>3</v>
      </c>
      <c r="AM47" s="179">
        <f t="shared" si="3"/>
        <v>90000</v>
      </c>
      <c r="AN47" s="179">
        <f>VLOOKUP(D47&amp;E47,计算辅助页面!$V$5:$Y$18,4,0)</f>
        <v>1</v>
      </c>
      <c r="AO47" s="173">
        <f>IF(AI47,IF(AN47="×",4*(AI47*AJ47+AK47*AL47),4*(AI47*AJ47+AK47*AL47+AM47*AN47)),"")</f>
        <v>1080000</v>
      </c>
      <c r="AP47" s="195">
        <f t="shared" si="51"/>
        <v>2537720</v>
      </c>
      <c r="AQ47" s="365" t="s">
        <v>561</v>
      </c>
      <c r="AR47" s="366" t="str">
        <f t="shared" si="27"/>
        <v>Viper ACR</v>
      </c>
      <c r="AS47" s="352" t="s">
        <v>603</v>
      </c>
      <c r="AT47" s="353" t="s">
        <v>616</v>
      </c>
      <c r="AU47" s="229" t="s">
        <v>711</v>
      </c>
      <c r="AV47" s="357">
        <v>7</v>
      </c>
      <c r="AW47" s="357">
        <v>317</v>
      </c>
      <c r="AY47" s="357">
        <v>404</v>
      </c>
      <c r="AZ47" s="357" t="s">
        <v>1110</v>
      </c>
      <c r="BA47" s="369"/>
      <c r="BB47" s="369"/>
      <c r="BC47" s="369">
        <v>1</v>
      </c>
      <c r="BD47" s="369">
        <v>1</v>
      </c>
      <c r="BE47" s="369"/>
      <c r="BF47" s="369">
        <v>1</v>
      </c>
      <c r="BG47" s="369"/>
      <c r="BH47" s="369"/>
      <c r="BI47" s="369"/>
      <c r="BJ47" s="369"/>
      <c r="BK47" s="369"/>
      <c r="BL47" s="369"/>
      <c r="BM47" s="369"/>
      <c r="BN47" s="369"/>
      <c r="BO47" s="369"/>
      <c r="BP47" s="369"/>
      <c r="BQ47" s="369"/>
      <c r="BR47" s="369"/>
      <c r="BS47" s="369"/>
      <c r="BT47" s="369">
        <v>1</v>
      </c>
      <c r="BU47" s="387" t="s">
        <v>1148</v>
      </c>
      <c r="BV47" s="326"/>
      <c r="BW47" s="326"/>
      <c r="BX47" s="326"/>
      <c r="BY47" s="367">
        <v>285</v>
      </c>
      <c r="BZ47" s="368">
        <v>68.5</v>
      </c>
      <c r="CA47" s="368">
        <v>55.81</v>
      </c>
      <c r="CB47" s="368">
        <v>50.95</v>
      </c>
      <c r="CC47" s="368">
        <f t="shared" si="7"/>
        <v>18.899999999999977</v>
      </c>
      <c r="CD47" s="368">
        <f t="shared" si="8"/>
        <v>8.8199999999999932</v>
      </c>
      <c r="CE47" s="368">
        <f t="shared" si="9"/>
        <v>30.39</v>
      </c>
      <c r="CF47" s="368">
        <f t="shared" si="10"/>
        <v>17.989999999999995</v>
      </c>
      <c r="CG47" s="368">
        <f t="shared" si="11"/>
        <v>76.099999999999966</v>
      </c>
      <c r="CH47" s="368">
        <f t="shared" si="12"/>
        <v>78.850899999999967</v>
      </c>
      <c r="CI47" s="42"/>
      <c r="CJ47" s="42"/>
      <c r="CK47" s="42"/>
      <c r="CL47" s="42"/>
    </row>
    <row r="48" spans="1:90" ht="21" customHeight="1" thickBot="1">
      <c r="A48" s="48">
        <v>46</v>
      </c>
      <c r="B48" s="52" t="s">
        <v>1331</v>
      </c>
      <c r="C48" s="86" t="s">
        <v>1332</v>
      </c>
      <c r="D48" s="255" t="s">
        <v>151</v>
      </c>
      <c r="E48" s="247" t="s">
        <v>45</v>
      </c>
      <c r="F48" s="230"/>
      <c r="G48" s="229"/>
      <c r="H48" s="222">
        <v>50</v>
      </c>
      <c r="I48" s="222">
        <v>29</v>
      </c>
      <c r="J48" s="222">
        <v>38</v>
      </c>
      <c r="K48" s="222">
        <v>48</v>
      </c>
      <c r="L48" s="222" t="s">
        <v>59</v>
      </c>
      <c r="M48" s="222" t="s">
        <v>59</v>
      </c>
      <c r="N48" s="226">
        <f t="shared" ref="N48" si="67">IF(COUNTBLANK(H48:M48),"",SUM(H48:M48))</f>
        <v>165</v>
      </c>
      <c r="O48" s="53">
        <v>2857</v>
      </c>
      <c r="P48" s="210">
        <v>314.60000000000002</v>
      </c>
      <c r="Q48" s="217">
        <v>81.62</v>
      </c>
      <c r="R48" s="217">
        <v>65.849999999999994</v>
      </c>
      <c r="S48" s="217">
        <v>62.99</v>
      </c>
      <c r="T48" s="217"/>
      <c r="U48" s="84">
        <v>5060</v>
      </c>
      <c r="V48" s="292">
        <f>VLOOKUP($U48,计算辅助页面!$Z$5:$AM$26,COLUMN()-20,0)</f>
        <v>8300</v>
      </c>
      <c r="W48" s="292">
        <f>VLOOKUP($U48,计算辅助页面!$Z$5:$AM$26,COLUMN()-20,0)</f>
        <v>13200</v>
      </c>
      <c r="X48" s="226">
        <f>VLOOKUP($U48,计算辅助页面!$Z$5:$AM$26,COLUMN()-20,0)</f>
        <v>19800</v>
      </c>
      <c r="Y48" s="226">
        <f>VLOOKUP($U48,计算辅助页面!$Z$5:$AM$26,COLUMN()-20,0)</f>
        <v>28600</v>
      </c>
      <c r="Z48" s="293">
        <f>VLOOKUP($U48,计算辅助页面!$Z$5:$AM$26,COLUMN()-20,0)</f>
        <v>40000</v>
      </c>
      <c r="AA48" s="226">
        <f>VLOOKUP($U48,计算辅助页面!$Z$5:$AM$26,COLUMN()-20,0)</f>
        <v>56000</v>
      </c>
      <c r="AB48" s="226">
        <f>VLOOKUP($U48,计算辅助页面!$Z$5:$AM$26,COLUMN()-20,0)</f>
        <v>78500</v>
      </c>
      <c r="AC48" s="226">
        <f>VLOOKUP($U48,计算辅助页面!$Z$5:$AM$26,COLUMN()-20,0)</f>
        <v>110000</v>
      </c>
      <c r="AD48" s="226">
        <f>VLOOKUP($U48,计算辅助页面!$Z$5:$AM$26,COLUMN()-20,0)</f>
        <v>154000</v>
      </c>
      <c r="AE48" s="226">
        <f>VLOOKUP($U48,计算辅助页面!$Z$5:$AM$26,COLUMN()-20,0)</f>
        <v>215000</v>
      </c>
      <c r="AF48" s="226" t="str">
        <f>VLOOKUP($U48,计算辅助页面!$Z$5:$AM$26,COLUMN()-20,0)</f>
        <v>×</v>
      </c>
      <c r="AG48" s="226" t="str">
        <f>VLOOKUP($U48,计算辅助页面!$Z$5:$AM$26,COLUMN()-20,0)</f>
        <v>×</v>
      </c>
      <c r="AH48" s="173">
        <f>VLOOKUP($U48,计算辅助页面!$Z$5:$AM$26,COLUMN()-20,0)</f>
        <v>2913840</v>
      </c>
      <c r="AI48" s="267">
        <v>30000</v>
      </c>
      <c r="AJ48" s="260">
        <f>VLOOKUP(D48&amp;E48,计算辅助页面!$V$5:$Y$18,2,0)</f>
        <v>6</v>
      </c>
      <c r="AK48" s="174">
        <f t="shared" ref="AK48" si="68">IF(AI48,2*AI48,"")</f>
        <v>60000</v>
      </c>
      <c r="AL48" s="174">
        <f>VLOOKUP(D48&amp;E48,计算辅助页面!$V$5:$Y$18,3,0)</f>
        <v>3</v>
      </c>
      <c r="AM48" s="179">
        <f t="shared" ref="AM48" si="69">IF(AN48="×",AN48,IF(AI48,6*AI48,""))</f>
        <v>180000</v>
      </c>
      <c r="AN48" s="179">
        <f>VLOOKUP(D48&amp;E48,计算辅助页面!$V$5:$Y$18,4,0)</f>
        <v>1</v>
      </c>
      <c r="AO48" s="173">
        <f>IF(AI48,IF(AN48="×",4*(AI48*AJ48+AK48*AL48),4*(AI48*AJ48+AK48*AL48+AM48*AN48)),"")</f>
        <v>2160000</v>
      </c>
      <c r="AP48" s="195">
        <f t="shared" ref="AP48" si="70">IF(AND(AH48,AO48),AO48+AH48,"")</f>
        <v>5073840</v>
      </c>
      <c r="AQ48" s="365" t="s">
        <v>1333</v>
      </c>
      <c r="AR48" s="366" t="str">
        <f t="shared" si="27"/>
        <v>MK X Nagari 500</v>
      </c>
      <c r="AS48" s="352" t="s">
        <v>1334</v>
      </c>
      <c r="AT48" s="353" t="s">
        <v>1335</v>
      </c>
      <c r="AU48" s="229" t="s">
        <v>711</v>
      </c>
      <c r="AW48" s="357">
        <v>328</v>
      </c>
      <c r="AY48" s="357">
        <v>418</v>
      </c>
      <c r="AZ48" s="384" t="s">
        <v>1354</v>
      </c>
      <c r="BA48" s="369"/>
      <c r="BB48" s="369"/>
      <c r="BC48" s="369"/>
      <c r="BD48" s="369"/>
      <c r="BE48" s="369"/>
      <c r="BF48" s="369">
        <v>1</v>
      </c>
      <c r="BG48" s="369"/>
      <c r="BH48" s="369"/>
      <c r="BI48" s="369"/>
      <c r="BJ48" s="369"/>
      <c r="BK48" s="369"/>
      <c r="BL48" s="369"/>
      <c r="BM48" s="369"/>
      <c r="BN48" s="369"/>
      <c r="BO48" s="369"/>
      <c r="BP48" s="369"/>
      <c r="BQ48" s="369"/>
      <c r="BR48" s="369"/>
      <c r="BS48" s="369"/>
      <c r="BT48" s="369"/>
      <c r="BU48" s="387"/>
      <c r="BV48" s="326"/>
      <c r="BW48" s="326"/>
      <c r="BX48" s="326"/>
      <c r="BY48" s="367"/>
      <c r="BZ48" s="368"/>
      <c r="CA48" s="368"/>
      <c r="CB48" s="368"/>
      <c r="CC48" s="368"/>
      <c r="CD48" s="368"/>
      <c r="CE48" s="368"/>
      <c r="CF48" s="368"/>
      <c r="CG48" s="368"/>
      <c r="CH48" s="368"/>
      <c r="CI48" s="42"/>
      <c r="CJ48" s="42"/>
      <c r="CK48" s="42"/>
      <c r="CL48" s="42"/>
    </row>
    <row r="49" spans="1:90" ht="21" customHeight="1">
      <c r="A49" s="80">
        <v>47</v>
      </c>
      <c r="B49" s="52" t="s">
        <v>393</v>
      </c>
      <c r="C49" s="86" t="s">
        <v>755</v>
      </c>
      <c r="D49" s="255" t="s">
        <v>151</v>
      </c>
      <c r="E49" s="247" t="s">
        <v>45</v>
      </c>
      <c r="F49" s="173">
        <f t="shared" si="21"/>
        <v>5</v>
      </c>
      <c r="G49" s="83" t="s">
        <v>62</v>
      </c>
      <c r="H49" s="222">
        <v>50</v>
      </c>
      <c r="I49" s="222">
        <v>29</v>
      </c>
      <c r="J49" s="222">
        <v>38</v>
      </c>
      <c r="K49" s="222">
        <v>48</v>
      </c>
      <c r="L49" s="222" t="s">
        <v>59</v>
      </c>
      <c r="M49" s="222" t="s">
        <v>59</v>
      </c>
      <c r="N49" s="226">
        <f t="shared" si="1"/>
        <v>165</v>
      </c>
      <c r="O49" s="53">
        <v>2909</v>
      </c>
      <c r="P49" s="210">
        <v>321.7</v>
      </c>
      <c r="Q49" s="217">
        <v>75.319999999999993</v>
      </c>
      <c r="R49" s="217">
        <v>69.599999999999994</v>
      </c>
      <c r="S49" s="217">
        <v>66.63</v>
      </c>
      <c r="T49" s="217">
        <v>7.7</v>
      </c>
      <c r="U49" s="84">
        <v>5060</v>
      </c>
      <c r="V49" s="292">
        <f>VLOOKUP($U49,计算辅助页面!$Z$5:$AM$26,COLUMN()-20,0)</f>
        <v>8300</v>
      </c>
      <c r="W49" s="292">
        <f>VLOOKUP($U49,计算辅助页面!$Z$5:$AM$26,COLUMN()-20,0)</f>
        <v>13200</v>
      </c>
      <c r="X49" s="226">
        <f>VLOOKUP($U49,计算辅助页面!$Z$5:$AM$26,COLUMN()-20,0)</f>
        <v>19800</v>
      </c>
      <c r="Y49" s="226">
        <f>VLOOKUP($U49,计算辅助页面!$Z$5:$AM$26,COLUMN()-20,0)</f>
        <v>28600</v>
      </c>
      <c r="Z49" s="293">
        <f>VLOOKUP($U49,计算辅助页面!$Z$5:$AM$26,COLUMN()-20,0)</f>
        <v>40000</v>
      </c>
      <c r="AA49" s="226">
        <f>VLOOKUP($U49,计算辅助页面!$Z$5:$AM$26,COLUMN()-20,0)</f>
        <v>56000</v>
      </c>
      <c r="AB49" s="226">
        <f>VLOOKUP($U49,计算辅助页面!$Z$5:$AM$26,COLUMN()-20,0)</f>
        <v>78500</v>
      </c>
      <c r="AC49" s="226">
        <f>VLOOKUP($U49,计算辅助页面!$Z$5:$AM$26,COLUMN()-20,0)</f>
        <v>110000</v>
      </c>
      <c r="AD49" s="226">
        <f>VLOOKUP($U49,计算辅助页面!$Z$5:$AM$26,COLUMN()-20,0)</f>
        <v>154000</v>
      </c>
      <c r="AE49" s="226">
        <f>VLOOKUP($U49,计算辅助页面!$Z$5:$AM$26,COLUMN()-20,0)</f>
        <v>215000</v>
      </c>
      <c r="AF49" s="226" t="str">
        <f>VLOOKUP($U49,计算辅助页面!$Z$5:$AM$26,COLUMN()-20,0)</f>
        <v>×</v>
      </c>
      <c r="AG49" s="226" t="str">
        <f>VLOOKUP($U49,计算辅助页面!$Z$5:$AM$26,COLUMN()-20,0)</f>
        <v>×</v>
      </c>
      <c r="AH49" s="173">
        <f>VLOOKUP($U49,计算辅助页面!$Z$5:$AM$26,COLUMN()-20,0)</f>
        <v>2913840</v>
      </c>
      <c r="AI49" s="267">
        <v>30000</v>
      </c>
      <c r="AJ49" s="260">
        <f>VLOOKUP(D49&amp;E49,计算辅助页面!$V$5:$Y$18,2,0)</f>
        <v>6</v>
      </c>
      <c r="AK49" s="174">
        <f t="shared" si="2"/>
        <v>60000</v>
      </c>
      <c r="AL49" s="174">
        <f>VLOOKUP(D49&amp;E49,计算辅助页面!$V$5:$Y$18,3,0)</f>
        <v>3</v>
      </c>
      <c r="AM49" s="179">
        <f t="shared" si="3"/>
        <v>180000</v>
      </c>
      <c r="AN49" s="179">
        <f>VLOOKUP(D49&amp;E49,计算辅助页面!$V$5:$Y$18,4,0)</f>
        <v>1</v>
      </c>
      <c r="AO49" s="173">
        <f t="shared" si="4"/>
        <v>2160000</v>
      </c>
      <c r="AP49" s="195">
        <f t="shared" si="51"/>
        <v>5073840</v>
      </c>
      <c r="AQ49" s="365" t="s">
        <v>564</v>
      </c>
      <c r="AR49" s="366" t="str">
        <f t="shared" si="27"/>
        <v>Shelby GR-1</v>
      </c>
      <c r="AS49" s="352" t="s">
        <v>960</v>
      </c>
      <c r="AT49" s="353" t="s">
        <v>623</v>
      </c>
      <c r="AU49" s="229" t="s">
        <v>711</v>
      </c>
      <c r="AW49" s="357">
        <v>335</v>
      </c>
      <c r="AY49" s="357">
        <v>429</v>
      </c>
      <c r="AZ49" s="357" t="s">
        <v>1111</v>
      </c>
      <c r="BA49" s="369"/>
      <c r="BB49" s="369"/>
      <c r="BC49" s="369"/>
      <c r="BD49" s="369">
        <v>1</v>
      </c>
      <c r="BE49" s="369"/>
      <c r="BF49" s="369"/>
      <c r="BG49" s="369"/>
      <c r="BH49" s="369"/>
      <c r="BI49" s="369"/>
      <c r="BJ49" s="369"/>
      <c r="BK49" s="369"/>
      <c r="BL49" s="369"/>
      <c r="BM49" s="369"/>
      <c r="BN49" s="369"/>
      <c r="BO49" s="369"/>
      <c r="BP49" s="369"/>
      <c r="BQ49" s="369"/>
      <c r="BR49" s="369"/>
      <c r="BS49" s="369"/>
      <c r="BT49" s="369">
        <v>1</v>
      </c>
      <c r="BU49" s="388" t="s">
        <v>1299</v>
      </c>
      <c r="BV49" s="326">
        <v>1</v>
      </c>
      <c r="BW49" s="326"/>
      <c r="BX49" s="326"/>
      <c r="BY49" s="367">
        <v>305</v>
      </c>
      <c r="BZ49" s="368">
        <v>64.900000000000006</v>
      </c>
      <c r="CA49" s="368">
        <v>51.53</v>
      </c>
      <c r="CB49" s="368">
        <v>45.98</v>
      </c>
      <c r="CC49" s="368">
        <f t="shared" si="7"/>
        <v>16.699999999999989</v>
      </c>
      <c r="CD49" s="368">
        <f t="shared" si="8"/>
        <v>10.419999999999987</v>
      </c>
      <c r="CE49" s="368">
        <f t="shared" si="9"/>
        <v>18.069999999999993</v>
      </c>
      <c r="CF49" s="368">
        <f t="shared" si="10"/>
        <v>20.65</v>
      </c>
      <c r="CG49" s="368">
        <f t="shared" si="11"/>
        <v>65.839999999999975</v>
      </c>
      <c r="CH49" s="368">
        <f t="shared" si="12"/>
        <v>70.430099999999968</v>
      </c>
      <c r="CI49" s="42"/>
      <c r="CJ49" s="42"/>
      <c r="CK49" s="42"/>
      <c r="CL49" s="42"/>
    </row>
    <row r="50" spans="1:90" ht="21" customHeight="1" thickBot="1">
      <c r="A50" s="48">
        <v>48</v>
      </c>
      <c r="B50" s="49" t="s">
        <v>21</v>
      </c>
      <c r="C50" s="86" t="s">
        <v>756</v>
      </c>
      <c r="D50" s="255" t="s">
        <v>151</v>
      </c>
      <c r="E50" s="247" t="s">
        <v>45</v>
      </c>
      <c r="F50" s="173">
        <f t="shared" si="21"/>
        <v>5</v>
      </c>
      <c r="G50" s="83" t="s">
        <v>62</v>
      </c>
      <c r="H50" s="222">
        <v>35</v>
      </c>
      <c r="I50" s="222">
        <v>15</v>
      </c>
      <c r="J50" s="222">
        <v>21</v>
      </c>
      <c r="K50" s="222">
        <v>32</v>
      </c>
      <c r="L50" s="222" t="s">
        <v>59</v>
      </c>
      <c r="M50" s="222" t="s">
        <v>59</v>
      </c>
      <c r="N50" s="226">
        <f t="shared" ref="N50:N105" si="71">IF(COUNTBLANK(H50:M50),"",SUM(H50:M50))</f>
        <v>103</v>
      </c>
      <c r="O50" s="51">
        <v>3003</v>
      </c>
      <c r="P50" s="209">
        <v>317.89999999999998</v>
      </c>
      <c r="Q50" s="216">
        <v>78.22</v>
      </c>
      <c r="R50" s="216">
        <v>86.5</v>
      </c>
      <c r="S50" s="216">
        <v>60.57</v>
      </c>
      <c r="T50" s="216">
        <v>6.7160000000000002</v>
      </c>
      <c r="U50" s="84">
        <v>2530</v>
      </c>
      <c r="V50" s="292">
        <f>VLOOKUP($U50,计算辅助页面!$Z$5:$AM$26,COLUMN()-20,0)</f>
        <v>4100</v>
      </c>
      <c r="W50" s="292">
        <f>VLOOKUP($U50,计算辅助页面!$Z$5:$AM$26,COLUMN()-20,0)</f>
        <v>6600</v>
      </c>
      <c r="X50" s="226">
        <f>VLOOKUP($U50,计算辅助页面!$Z$5:$AM$26,COLUMN()-20,0)</f>
        <v>9900</v>
      </c>
      <c r="Y50" s="226">
        <f>VLOOKUP($U50,计算辅助页面!$Z$5:$AM$26,COLUMN()-20,0)</f>
        <v>14300</v>
      </c>
      <c r="Z50" s="293">
        <f>VLOOKUP($U50,计算辅助页面!$Z$5:$AM$26,COLUMN()-20,0)</f>
        <v>20000</v>
      </c>
      <c r="AA50" s="226">
        <f>VLOOKUP($U50,计算辅助页面!$Z$5:$AM$26,COLUMN()-20,0)</f>
        <v>28000</v>
      </c>
      <c r="AB50" s="226">
        <f>VLOOKUP($U50,计算辅助页面!$Z$5:$AM$26,COLUMN()-20,0)</f>
        <v>39000</v>
      </c>
      <c r="AC50" s="226">
        <f>VLOOKUP($U50,计算辅助页面!$Z$5:$AM$26,COLUMN()-20,0)</f>
        <v>55000</v>
      </c>
      <c r="AD50" s="226">
        <f>VLOOKUP($U50,计算辅助页面!$Z$5:$AM$26,COLUMN()-20,0)</f>
        <v>77000</v>
      </c>
      <c r="AE50" s="226">
        <f>VLOOKUP($U50,计算辅助页面!$Z$5:$AM$26,COLUMN()-20,0)</f>
        <v>108000</v>
      </c>
      <c r="AF50" s="226" t="str">
        <f>VLOOKUP($U50,计算辅助页面!$Z$5:$AM$26,COLUMN()-20,0)</f>
        <v>×</v>
      </c>
      <c r="AG50" s="226" t="str">
        <f>VLOOKUP($U50,计算辅助页面!$Z$5:$AM$26,COLUMN()-20,0)</f>
        <v>×</v>
      </c>
      <c r="AH50" s="173">
        <f>VLOOKUP($U50,计算辅助页面!$Z$5:$AM$26,COLUMN()-20,0)</f>
        <v>1457720</v>
      </c>
      <c r="AI50" s="267">
        <v>15000</v>
      </c>
      <c r="AJ50" s="260">
        <f>VLOOKUP(D50&amp;E50,计算辅助页面!$V$5:$Y$18,2,0)</f>
        <v>6</v>
      </c>
      <c r="AK50" s="174">
        <f t="shared" ref="AK50:AK100" si="72">IF(AI50,2*AI50,"")</f>
        <v>30000</v>
      </c>
      <c r="AL50" s="174">
        <f>VLOOKUP(D50&amp;E50,计算辅助页面!$V$5:$Y$18,3,0)</f>
        <v>3</v>
      </c>
      <c r="AM50" s="179">
        <f t="shared" ref="AM50:AM100" si="73">IF(AN50="×",AN50,IF(AI50,6*AI50,""))</f>
        <v>90000</v>
      </c>
      <c r="AN50" s="179">
        <f>VLOOKUP(D50&amp;E50,计算辅助页面!$V$5:$Y$18,4,0)</f>
        <v>1</v>
      </c>
      <c r="AO50" s="173">
        <f t="shared" ref="AO50:AO100" si="74">IF(AI50,IF(AN50="×",4*(AI50*AJ50+AK50*AL50),4*(AI50*AJ50+AK50*AL50+AM50*AN50)),"")</f>
        <v>1080000</v>
      </c>
      <c r="AP50" s="195">
        <f t="shared" si="51"/>
        <v>2537720</v>
      </c>
      <c r="AQ50" s="365" t="s">
        <v>1069</v>
      </c>
      <c r="AR50" s="366" t="str">
        <f t="shared" si="27"/>
        <v>H2 Speed</v>
      </c>
      <c r="AS50" s="352" t="s">
        <v>603</v>
      </c>
      <c r="AT50" s="353" t="s">
        <v>278</v>
      </c>
      <c r="AU50" s="229" t="s">
        <v>711</v>
      </c>
      <c r="AV50" s="357">
        <v>8</v>
      </c>
      <c r="AW50" s="357">
        <v>331</v>
      </c>
      <c r="AY50" s="357">
        <v>422</v>
      </c>
      <c r="AZ50" s="357" t="s">
        <v>1110</v>
      </c>
      <c r="BA50" s="369"/>
      <c r="BB50" s="369"/>
      <c r="BC50" s="369">
        <v>1</v>
      </c>
      <c r="BD50" s="369">
        <v>1</v>
      </c>
      <c r="BE50" s="369"/>
      <c r="BF50" s="369">
        <v>1</v>
      </c>
      <c r="BG50" s="369"/>
      <c r="BH50" s="369"/>
      <c r="BI50" s="369"/>
      <c r="BJ50" s="369"/>
      <c r="BK50" s="369"/>
      <c r="BL50" s="369"/>
      <c r="BM50" s="369"/>
      <c r="BN50" s="369"/>
      <c r="BO50" s="369"/>
      <c r="BP50" s="369"/>
      <c r="BQ50" s="369"/>
      <c r="BR50" s="369"/>
      <c r="BS50" s="369"/>
      <c r="BT50" s="369">
        <v>1</v>
      </c>
      <c r="BU50" s="387" t="s">
        <v>1149</v>
      </c>
      <c r="BV50" s="326"/>
      <c r="BW50" s="326"/>
      <c r="BX50" s="326"/>
      <c r="BY50" s="367">
        <v>300</v>
      </c>
      <c r="BZ50" s="368">
        <v>69.400000000000006</v>
      </c>
      <c r="CA50" s="368">
        <v>64.66</v>
      </c>
      <c r="CB50" s="368">
        <v>41.8</v>
      </c>
      <c r="CC50" s="368">
        <f t="shared" ref="CC50:CC98" si="75">P50-BY50</f>
        <v>17.899999999999977</v>
      </c>
      <c r="CD50" s="368">
        <f t="shared" ref="CD50:CD98" si="76">Q50-BZ50</f>
        <v>8.8199999999999932</v>
      </c>
      <c r="CE50" s="368">
        <f t="shared" ref="CE50:CE98" si="77">R50-CA50</f>
        <v>21.840000000000003</v>
      </c>
      <c r="CF50" s="368">
        <f t="shared" ref="CF50:CF98" si="78">S50-CB50</f>
        <v>18.770000000000003</v>
      </c>
      <c r="CG50" s="368">
        <f t="shared" ref="CG50:CG98" si="79">SUM(CC50:CF50)</f>
        <v>67.329999999999984</v>
      </c>
      <c r="CH50" s="368">
        <f t="shared" ref="CH50:CH98" si="80">0.32*(P50-BY50)+1.75*(Q50-BZ50)+1.13*(R50-CA50)+1.28*(S50-CB50)</f>
        <v>69.867799999999988</v>
      </c>
      <c r="CI50" s="42"/>
      <c r="CJ50" s="42"/>
      <c r="CK50" s="42"/>
      <c r="CL50" s="42"/>
    </row>
    <row r="51" spans="1:90" ht="21" customHeight="1">
      <c r="A51" s="80">
        <v>49</v>
      </c>
      <c r="B51" s="55" t="s">
        <v>325</v>
      </c>
      <c r="C51" s="86" t="s">
        <v>757</v>
      </c>
      <c r="D51" s="255" t="s">
        <v>151</v>
      </c>
      <c r="E51" s="247" t="s">
        <v>45</v>
      </c>
      <c r="F51" s="173">
        <f t="shared" si="21"/>
        <v>5</v>
      </c>
      <c r="G51" s="83" t="s">
        <v>63</v>
      </c>
      <c r="H51" s="222">
        <v>50</v>
      </c>
      <c r="I51" s="222">
        <v>29</v>
      </c>
      <c r="J51" s="222">
        <v>38</v>
      </c>
      <c r="K51" s="222">
        <v>48</v>
      </c>
      <c r="L51" s="222" t="s">
        <v>59</v>
      </c>
      <c r="M51" s="222" t="s">
        <v>59</v>
      </c>
      <c r="N51" s="226">
        <f t="shared" si="71"/>
        <v>165</v>
      </c>
      <c r="O51" s="57">
        <v>3088</v>
      </c>
      <c r="P51" s="211">
        <v>316.3</v>
      </c>
      <c r="Q51" s="218">
        <v>85.72</v>
      </c>
      <c r="R51" s="218">
        <v>57.94</v>
      </c>
      <c r="S51" s="218">
        <v>71.91</v>
      </c>
      <c r="T51" s="218">
        <v>9.06</v>
      </c>
      <c r="U51" s="84">
        <v>5060</v>
      </c>
      <c r="V51" s="292">
        <f>VLOOKUP($U51,计算辅助页面!$Z$5:$AM$26,COLUMN()-20,0)</f>
        <v>8300</v>
      </c>
      <c r="W51" s="292">
        <f>VLOOKUP($U51,计算辅助页面!$Z$5:$AM$26,COLUMN()-20,0)</f>
        <v>13200</v>
      </c>
      <c r="X51" s="226">
        <f>VLOOKUP($U51,计算辅助页面!$Z$5:$AM$26,COLUMN()-20,0)</f>
        <v>19800</v>
      </c>
      <c r="Y51" s="226">
        <f>VLOOKUP($U51,计算辅助页面!$Z$5:$AM$26,COLUMN()-20,0)</f>
        <v>28600</v>
      </c>
      <c r="Z51" s="293">
        <f>VLOOKUP($U51,计算辅助页面!$Z$5:$AM$26,COLUMN()-20,0)</f>
        <v>40000</v>
      </c>
      <c r="AA51" s="226">
        <f>VLOOKUP($U51,计算辅助页面!$Z$5:$AM$26,COLUMN()-20,0)</f>
        <v>56000</v>
      </c>
      <c r="AB51" s="226">
        <f>VLOOKUP($U51,计算辅助页面!$Z$5:$AM$26,COLUMN()-20,0)</f>
        <v>78500</v>
      </c>
      <c r="AC51" s="226">
        <f>VLOOKUP($U51,计算辅助页面!$Z$5:$AM$26,COLUMN()-20,0)</f>
        <v>110000</v>
      </c>
      <c r="AD51" s="226">
        <f>VLOOKUP($U51,计算辅助页面!$Z$5:$AM$26,COLUMN()-20,0)</f>
        <v>154000</v>
      </c>
      <c r="AE51" s="226">
        <f>VLOOKUP($U51,计算辅助页面!$Z$5:$AM$26,COLUMN()-20,0)</f>
        <v>215000</v>
      </c>
      <c r="AF51" s="226" t="str">
        <f>VLOOKUP($U51,计算辅助页面!$Z$5:$AM$26,COLUMN()-20,0)</f>
        <v>×</v>
      </c>
      <c r="AG51" s="226" t="str">
        <f>VLOOKUP($U51,计算辅助页面!$Z$5:$AM$26,COLUMN()-20,0)</f>
        <v>×</v>
      </c>
      <c r="AH51" s="173">
        <f>VLOOKUP($U51,计算辅助页面!$Z$5:$AM$26,COLUMN()-20,0)</f>
        <v>2913840</v>
      </c>
      <c r="AI51" s="267">
        <v>30000</v>
      </c>
      <c r="AJ51" s="260">
        <f>VLOOKUP(D51&amp;E51,计算辅助页面!$V$5:$Y$18,2,0)</f>
        <v>6</v>
      </c>
      <c r="AK51" s="174">
        <f t="shared" si="72"/>
        <v>60000</v>
      </c>
      <c r="AL51" s="174">
        <f>VLOOKUP(D51&amp;E51,计算辅助页面!$V$5:$Y$18,3,0)</f>
        <v>3</v>
      </c>
      <c r="AM51" s="179">
        <f t="shared" si="73"/>
        <v>180000</v>
      </c>
      <c r="AN51" s="179">
        <f>VLOOKUP(D51&amp;E51,计算辅助页面!$V$5:$Y$18,4,0)</f>
        <v>1</v>
      </c>
      <c r="AO51" s="173">
        <f t="shared" si="74"/>
        <v>2160000</v>
      </c>
      <c r="AP51" s="195">
        <f t="shared" si="51"/>
        <v>5073840</v>
      </c>
      <c r="AQ51" s="365" t="s">
        <v>326</v>
      </c>
      <c r="AR51" s="366" t="str">
        <f t="shared" si="27"/>
        <v>Scalo SuperErelletra</v>
      </c>
      <c r="AS51" s="352" t="s">
        <v>958</v>
      </c>
      <c r="AT51" s="353" t="s">
        <v>621</v>
      </c>
      <c r="AU51" s="229" t="s">
        <v>711</v>
      </c>
      <c r="AV51" s="357">
        <v>7</v>
      </c>
      <c r="AW51" s="357">
        <v>329</v>
      </c>
      <c r="AY51" s="357">
        <v>420</v>
      </c>
      <c r="AZ51" s="357" t="s">
        <v>1110</v>
      </c>
      <c r="BA51" s="369"/>
      <c r="BB51" s="369"/>
      <c r="BC51" s="369">
        <v>1</v>
      </c>
      <c r="BD51" s="369">
        <v>1</v>
      </c>
      <c r="BE51" s="369"/>
      <c r="BF51" s="369">
        <v>1</v>
      </c>
      <c r="BG51" s="369"/>
      <c r="BH51" s="369"/>
      <c r="BI51" s="369"/>
      <c r="BJ51" s="369"/>
      <c r="BK51" s="369"/>
      <c r="BL51" s="369"/>
      <c r="BM51" s="369"/>
      <c r="BN51" s="369"/>
      <c r="BO51" s="369"/>
      <c r="BP51" s="369"/>
      <c r="BQ51" s="369"/>
      <c r="BR51" s="369"/>
      <c r="BS51" s="369"/>
      <c r="BT51" s="369">
        <v>1</v>
      </c>
      <c r="BU51" s="387" t="s">
        <v>1150</v>
      </c>
      <c r="BV51" s="326"/>
      <c r="BW51" s="326"/>
      <c r="BX51" s="326"/>
      <c r="BY51" s="367">
        <v>300</v>
      </c>
      <c r="BZ51" s="368">
        <v>75.7</v>
      </c>
      <c r="CA51" s="368">
        <v>39.29</v>
      </c>
      <c r="CB51" s="368">
        <v>54.6</v>
      </c>
      <c r="CC51" s="368">
        <f t="shared" si="75"/>
        <v>16.300000000000011</v>
      </c>
      <c r="CD51" s="368">
        <f t="shared" si="76"/>
        <v>10.019999999999996</v>
      </c>
      <c r="CE51" s="368">
        <f t="shared" si="77"/>
        <v>18.649999999999999</v>
      </c>
      <c r="CF51" s="368">
        <f t="shared" si="78"/>
        <v>17.309999999999995</v>
      </c>
      <c r="CG51" s="368">
        <f t="shared" si="79"/>
        <v>62.28</v>
      </c>
      <c r="CH51" s="368">
        <f t="shared" si="80"/>
        <v>65.982299999999981</v>
      </c>
      <c r="CI51" s="42"/>
      <c r="CJ51" s="42"/>
      <c r="CK51" s="42"/>
      <c r="CL51" s="42"/>
    </row>
    <row r="52" spans="1:90" ht="21" customHeight="1" thickBot="1">
      <c r="A52" s="48">
        <v>50</v>
      </c>
      <c r="B52" s="55" t="s">
        <v>1265</v>
      </c>
      <c r="C52" s="86" t="s">
        <v>1289</v>
      </c>
      <c r="D52" s="255" t="s">
        <v>151</v>
      </c>
      <c r="E52" s="247" t="s">
        <v>45</v>
      </c>
      <c r="F52" s="230"/>
      <c r="G52" s="229"/>
      <c r="H52" s="222">
        <v>50</v>
      </c>
      <c r="I52" s="222">
        <v>29</v>
      </c>
      <c r="J52" s="222">
        <v>38</v>
      </c>
      <c r="K52" s="222">
        <v>48</v>
      </c>
      <c r="L52" s="222" t="s">
        <v>59</v>
      </c>
      <c r="M52" s="222" t="s">
        <v>59</v>
      </c>
      <c r="N52" s="226">
        <f t="shared" ref="N52" si="81">IF(COUNTBLANK(H52:M52),"",SUM(H52:M52))</f>
        <v>165</v>
      </c>
      <c r="O52" s="57">
        <v>3144</v>
      </c>
      <c r="P52" s="211">
        <v>305.3</v>
      </c>
      <c r="Q52" s="218">
        <v>76.739999999999995</v>
      </c>
      <c r="R52" s="218">
        <v>82.8</v>
      </c>
      <c r="S52" s="218">
        <v>74.069999999999993</v>
      </c>
      <c r="T52" s="218"/>
      <c r="U52" s="85">
        <v>5060</v>
      </c>
      <c r="V52" s="292">
        <f>VLOOKUP($U52,计算辅助页面!$Z$5:$AM$26,COLUMN()-20,0)</f>
        <v>8300</v>
      </c>
      <c r="W52" s="292">
        <f>VLOOKUP($U52,计算辅助页面!$Z$5:$AM$26,COLUMN()-20,0)</f>
        <v>13200</v>
      </c>
      <c r="X52" s="226">
        <f>VLOOKUP($U52,计算辅助页面!$Z$5:$AM$26,COLUMN()-20,0)</f>
        <v>19800</v>
      </c>
      <c r="Y52" s="226">
        <f>VLOOKUP($U52,计算辅助页面!$Z$5:$AM$26,COLUMN()-20,0)</f>
        <v>28600</v>
      </c>
      <c r="Z52" s="293">
        <f>VLOOKUP($U52,计算辅助页面!$Z$5:$AM$26,COLUMN()-20,0)</f>
        <v>40000</v>
      </c>
      <c r="AA52" s="226">
        <f>VLOOKUP($U52,计算辅助页面!$Z$5:$AM$26,COLUMN()-20,0)</f>
        <v>56000</v>
      </c>
      <c r="AB52" s="226">
        <f>VLOOKUP($U52,计算辅助页面!$Z$5:$AM$26,COLUMN()-20,0)</f>
        <v>78500</v>
      </c>
      <c r="AC52" s="226">
        <f>VLOOKUP($U52,计算辅助页面!$Z$5:$AM$26,COLUMN()-20,0)</f>
        <v>110000</v>
      </c>
      <c r="AD52" s="226">
        <f>VLOOKUP($U52,计算辅助页面!$Z$5:$AM$26,COLUMN()-20,0)</f>
        <v>154000</v>
      </c>
      <c r="AE52" s="226">
        <f>VLOOKUP($U52,计算辅助页面!$Z$5:$AM$26,COLUMN()-20,0)</f>
        <v>215000</v>
      </c>
      <c r="AF52" s="226" t="str">
        <f>VLOOKUP($U52,计算辅助页面!$Z$5:$AM$26,COLUMN()-20,0)</f>
        <v>×</v>
      </c>
      <c r="AG52" s="226" t="str">
        <f>VLOOKUP($U52,计算辅助页面!$Z$5:$AM$26,COLUMN()-20,0)</f>
        <v>×</v>
      </c>
      <c r="AH52" s="173">
        <f>VLOOKUP($U52,计算辅助页面!$Z$5:$AM$26,COLUMN()-20,0)</f>
        <v>2913840</v>
      </c>
      <c r="AI52" s="267">
        <v>30000</v>
      </c>
      <c r="AJ52" s="260">
        <f>VLOOKUP(D52&amp;E52,计算辅助页面!$V$5:$Y$18,2,0)</f>
        <v>6</v>
      </c>
      <c r="AK52" s="174">
        <f>IF(AI52,2*AI52,"")</f>
        <v>60000</v>
      </c>
      <c r="AL52" s="174">
        <f>VLOOKUP(D52&amp;E52,计算辅助页面!$V$5:$Y$18,3,0)</f>
        <v>3</v>
      </c>
      <c r="AM52" s="179">
        <f t="shared" ref="AM52" si="82">IF(AN52="×",AN52,IF(AI52,6*AI52,""))</f>
        <v>180000</v>
      </c>
      <c r="AN52" s="179">
        <f>VLOOKUP(D52&amp;E52,计算辅助页面!$V$5:$Y$18,4,0)</f>
        <v>1</v>
      </c>
      <c r="AO52" s="173">
        <f t="shared" ref="AO52" si="83">IF(AI52,IF(AN52="×",4*(AI52*AJ52+AK52*AL52),4*(AI52*AJ52+AK52*AL52+AM52*AN52)),"")</f>
        <v>2160000</v>
      </c>
      <c r="AP52" s="195">
        <f t="shared" ref="AP52" si="84">IF(AND(AH52,AO52),AO52+AH52,"")</f>
        <v>5073840</v>
      </c>
      <c r="AQ52" s="365" t="s">
        <v>1266</v>
      </c>
      <c r="AR52" s="366" t="str">
        <f t="shared" si="27"/>
        <v>S1</v>
      </c>
      <c r="AS52" s="352" t="s">
        <v>1268</v>
      </c>
      <c r="AT52" s="353" t="s">
        <v>1269</v>
      </c>
      <c r="AU52" s="229" t="s">
        <v>711</v>
      </c>
      <c r="AW52" s="357">
        <v>318</v>
      </c>
      <c r="AX52" s="357">
        <v>327</v>
      </c>
      <c r="AY52" s="357">
        <v>415</v>
      </c>
      <c r="AZ52" s="384" t="s">
        <v>1305</v>
      </c>
      <c r="BA52" s="369"/>
      <c r="BB52" s="369"/>
      <c r="BC52" s="369"/>
      <c r="BD52" s="369"/>
      <c r="BE52" s="369"/>
      <c r="BF52" s="369"/>
      <c r="BG52" s="369"/>
      <c r="BH52" s="369"/>
      <c r="BI52" s="369"/>
      <c r="BJ52" s="369"/>
      <c r="BK52" s="369"/>
      <c r="BL52" s="369"/>
      <c r="BM52" s="369"/>
      <c r="BN52" s="369"/>
      <c r="BO52" s="369"/>
      <c r="BP52" s="369"/>
      <c r="BQ52" s="369"/>
      <c r="BR52" s="369"/>
      <c r="BS52" s="369"/>
      <c r="BT52" s="369"/>
      <c r="BU52" s="389" t="s">
        <v>1291</v>
      </c>
      <c r="BV52" s="326"/>
      <c r="BW52" s="326"/>
      <c r="BX52" s="326"/>
      <c r="BY52" s="367"/>
      <c r="BZ52" s="368"/>
      <c r="CA52" s="368"/>
      <c r="CB52" s="368"/>
      <c r="CC52" s="368"/>
      <c r="CD52" s="368"/>
      <c r="CE52" s="368"/>
      <c r="CF52" s="368"/>
      <c r="CG52" s="368"/>
      <c r="CH52" s="368"/>
      <c r="CI52" s="42"/>
      <c r="CJ52" s="42"/>
      <c r="CK52" s="42"/>
      <c r="CL52" s="42"/>
    </row>
    <row r="53" spans="1:90" ht="21" customHeight="1">
      <c r="A53" s="80">
        <v>51</v>
      </c>
      <c r="B53" s="55" t="s">
        <v>246</v>
      </c>
      <c r="C53" s="86" t="s">
        <v>758</v>
      </c>
      <c r="D53" s="256" t="s">
        <v>151</v>
      </c>
      <c r="E53" s="247" t="s">
        <v>45</v>
      </c>
      <c r="F53" s="173">
        <f t="shared" si="21"/>
        <v>5</v>
      </c>
      <c r="G53" s="83" t="s">
        <v>62</v>
      </c>
      <c r="H53" s="222">
        <v>35</v>
      </c>
      <c r="I53" s="222">
        <v>15</v>
      </c>
      <c r="J53" s="222">
        <v>21</v>
      </c>
      <c r="K53" s="222">
        <v>32</v>
      </c>
      <c r="L53" s="222" t="s">
        <v>59</v>
      </c>
      <c r="M53" s="222" t="s">
        <v>59</v>
      </c>
      <c r="N53" s="226">
        <f t="shared" si="71"/>
        <v>103</v>
      </c>
      <c r="O53" s="57">
        <v>3199</v>
      </c>
      <c r="P53" s="211">
        <v>323.5</v>
      </c>
      <c r="Q53" s="218">
        <v>84.32</v>
      </c>
      <c r="R53" s="218">
        <v>63.02</v>
      </c>
      <c r="S53" s="218">
        <v>54.67</v>
      </c>
      <c r="T53" s="218">
        <v>5.8490000000000002</v>
      </c>
      <c r="U53" s="84">
        <v>2530</v>
      </c>
      <c r="V53" s="292">
        <f>VLOOKUP($U53,计算辅助页面!$Z$5:$AM$26,COLUMN()-20,0)</f>
        <v>4100</v>
      </c>
      <c r="W53" s="292">
        <f>VLOOKUP($U53,计算辅助页面!$Z$5:$AM$26,COLUMN()-20,0)</f>
        <v>6600</v>
      </c>
      <c r="X53" s="226">
        <f>VLOOKUP($U53,计算辅助页面!$Z$5:$AM$26,COLUMN()-20,0)</f>
        <v>9900</v>
      </c>
      <c r="Y53" s="226">
        <f>VLOOKUP($U53,计算辅助页面!$Z$5:$AM$26,COLUMN()-20,0)</f>
        <v>14300</v>
      </c>
      <c r="Z53" s="293">
        <f>VLOOKUP($U53,计算辅助页面!$Z$5:$AM$26,COLUMN()-20,0)</f>
        <v>20000</v>
      </c>
      <c r="AA53" s="226">
        <f>VLOOKUP($U53,计算辅助页面!$Z$5:$AM$26,COLUMN()-20,0)</f>
        <v>28000</v>
      </c>
      <c r="AB53" s="226">
        <f>VLOOKUP($U53,计算辅助页面!$Z$5:$AM$26,COLUMN()-20,0)</f>
        <v>39000</v>
      </c>
      <c r="AC53" s="226">
        <f>VLOOKUP($U53,计算辅助页面!$Z$5:$AM$26,COLUMN()-20,0)</f>
        <v>55000</v>
      </c>
      <c r="AD53" s="226">
        <f>VLOOKUP($U53,计算辅助页面!$Z$5:$AM$26,COLUMN()-20,0)</f>
        <v>77000</v>
      </c>
      <c r="AE53" s="226">
        <f>VLOOKUP($U53,计算辅助页面!$Z$5:$AM$26,COLUMN()-20,0)</f>
        <v>108000</v>
      </c>
      <c r="AF53" s="226" t="str">
        <f>VLOOKUP($U53,计算辅助页面!$Z$5:$AM$26,COLUMN()-20,0)</f>
        <v>×</v>
      </c>
      <c r="AG53" s="226" t="str">
        <f>VLOOKUP($U53,计算辅助页面!$Z$5:$AM$26,COLUMN()-20,0)</f>
        <v>×</v>
      </c>
      <c r="AH53" s="173">
        <f>VLOOKUP($U53,计算辅助页面!$Z$5:$AM$26,COLUMN()-20,0)</f>
        <v>1457720</v>
      </c>
      <c r="AI53" s="267">
        <v>15000</v>
      </c>
      <c r="AJ53" s="260">
        <f>VLOOKUP(D53&amp;E53,计算辅助页面!$V$5:$Y$18,2,0)</f>
        <v>6</v>
      </c>
      <c r="AK53" s="174">
        <f t="shared" si="72"/>
        <v>30000</v>
      </c>
      <c r="AL53" s="174">
        <f>VLOOKUP(D53&amp;E53,计算辅助页面!$V$5:$Y$18,3,0)</f>
        <v>3</v>
      </c>
      <c r="AM53" s="179">
        <f t="shared" si="73"/>
        <v>90000</v>
      </c>
      <c r="AN53" s="179">
        <f>VLOOKUP(D53&amp;E53,计算辅助页面!$V$5:$Y$18,4,0)</f>
        <v>1</v>
      </c>
      <c r="AO53" s="173">
        <f t="shared" si="74"/>
        <v>1080000</v>
      </c>
      <c r="AP53" s="195">
        <f t="shared" si="51"/>
        <v>2537720</v>
      </c>
      <c r="AQ53" s="365" t="s">
        <v>733</v>
      </c>
      <c r="AR53" s="366" t="str">
        <f t="shared" si="27"/>
        <v>2017 NSX</v>
      </c>
      <c r="AS53" s="352" t="s">
        <v>603</v>
      </c>
      <c r="AT53" s="353" t="s">
        <v>279</v>
      </c>
      <c r="AU53" s="229" t="s">
        <v>711</v>
      </c>
      <c r="AV53" s="357">
        <v>9</v>
      </c>
      <c r="AW53" s="357">
        <v>337</v>
      </c>
      <c r="AY53" s="357">
        <v>432</v>
      </c>
      <c r="AZ53" s="357" t="s">
        <v>1110</v>
      </c>
      <c r="BA53" s="369"/>
      <c r="BB53" s="369"/>
      <c r="BC53" s="369">
        <v>1</v>
      </c>
      <c r="BD53" s="369">
        <v>1</v>
      </c>
      <c r="BE53" s="369"/>
      <c r="BF53" s="369">
        <v>1</v>
      </c>
      <c r="BG53" s="369"/>
      <c r="BH53" s="369"/>
      <c r="BI53" s="369">
        <v>1</v>
      </c>
      <c r="BJ53" s="369"/>
      <c r="BK53" s="369"/>
      <c r="BL53" s="369"/>
      <c r="BM53" s="369"/>
      <c r="BN53" s="369"/>
      <c r="BO53" s="369"/>
      <c r="BP53" s="369"/>
      <c r="BQ53" s="369"/>
      <c r="BR53" s="369"/>
      <c r="BS53" s="369"/>
      <c r="BT53" s="369">
        <v>1</v>
      </c>
      <c r="BU53" s="387" t="s">
        <v>1151</v>
      </c>
      <c r="BV53" s="326"/>
      <c r="BW53" s="326"/>
      <c r="BX53" s="326"/>
      <c r="BY53" s="367">
        <v>306</v>
      </c>
      <c r="BZ53" s="368">
        <v>75.7</v>
      </c>
      <c r="CA53" s="368">
        <v>48.17</v>
      </c>
      <c r="CB53" s="368">
        <v>36.82</v>
      </c>
      <c r="CC53" s="368">
        <f t="shared" si="75"/>
        <v>17.5</v>
      </c>
      <c r="CD53" s="368">
        <f t="shared" si="76"/>
        <v>8.6199999999999903</v>
      </c>
      <c r="CE53" s="368">
        <f t="shared" si="77"/>
        <v>14.850000000000001</v>
      </c>
      <c r="CF53" s="368">
        <f t="shared" si="78"/>
        <v>17.850000000000001</v>
      </c>
      <c r="CG53" s="368">
        <f t="shared" si="79"/>
        <v>58.819999999999993</v>
      </c>
      <c r="CH53" s="368">
        <f t="shared" si="80"/>
        <v>60.313499999999991</v>
      </c>
      <c r="CI53" s="42"/>
      <c r="CJ53" s="42"/>
      <c r="CK53" s="42"/>
      <c r="CL53" s="42"/>
    </row>
    <row r="54" spans="1:90" ht="21" customHeight="1" thickBot="1">
      <c r="A54" s="48">
        <v>52</v>
      </c>
      <c r="B54" s="55" t="s">
        <v>166</v>
      </c>
      <c r="C54" s="86" t="s">
        <v>759</v>
      </c>
      <c r="D54" s="256" t="s">
        <v>151</v>
      </c>
      <c r="E54" s="247" t="s">
        <v>176</v>
      </c>
      <c r="F54" s="173">
        <f t="shared" si="21"/>
        <v>5</v>
      </c>
      <c r="G54" s="83" t="s">
        <v>63</v>
      </c>
      <c r="H54" s="222">
        <v>35</v>
      </c>
      <c r="I54" s="222">
        <v>15</v>
      </c>
      <c r="J54" s="222">
        <v>21</v>
      </c>
      <c r="K54" s="222">
        <v>32</v>
      </c>
      <c r="L54" s="222" t="s">
        <v>59</v>
      </c>
      <c r="M54" s="222" t="s">
        <v>59</v>
      </c>
      <c r="N54" s="226">
        <f t="shared" si="71"/>
        <v>103</v>
      </c>
      <c r="O54" s="57">
        <v>3206</v>
      </c>
      <c r="P54" s="211">
        <v>335.7</v>
      </c>
      <c r="Q54" s="218">
        <v>74.430000000000007</v>
      </c>
      <c r="R54" s="218">
        <v>41.38</v>
      </c>
      <c r="S54" s="218">
        <v>72.91</v>
      </c>
      <c r="T54" s="218">
        <v>8.6829999999999998</v>
      </c>
      <c r="U54" s="84">
        <v>5060</v>
      </c>
      <c r="V54" s="292">
        <f>VLOOKUP($U54,计算辅助页面!$Z$5:$AM$26,COLUMN()-20,0)</f>
        <v>8300</v>
      </c>
      <c r="W54" s="292">
        <f>VLOOKUP($U54,计算辅助页面!$Z$5:$AM$26,COLUMN()-20,0)</f>
        <v>13200</v>
      </c>
      <c r="X54" s="226">
        <f>VLOOKUP($U54,计算辅助页面!$Z$5:$AM$26,COLUMN()-20,0)</f>
        <v>19800</v>
      </c>
      <c r="Y54" s="226">
        <f>VLOOKUP($U54,计算辅助页面!$Z$5:$AM$26,COLUMN()-20,0)</f>
        <v>28600</v>
      </c>
      <c r="Z54" s="293">
        <f>VLOOKUP($U54,计算辅助页面!$Z$5:$AM$26,COLUMN()-20,0)</f>
        <v>40000</v>
      </c>
      <c r="AA54" s="226">
        <f>VLOOKUP($U54,计算辅助页面!$Z$5:$AM$26,COLUMN()-20,0)</f>
        <v>56000</v>
      </c>
      <c r="AB54" s="226">
        <f>VLOOKUP($U54,计算辅助页面!$Z$5:$AM$26,COLUMN()-20,0)</f>
        <v>78500</v>
      </c>
      <c r="AC54" s="226">
        <f>VLOOKUP($U54,计算辅助页面!$Z$5:$AM$26,COLUMN()-20,0)</f>
        <v>110000</v>
      </c>
      <c r="AD54" s="226">
        <f>VLOOKUP($U54,计算辅助页面!$Z$5:$AM$26,COLUMN()-20,0)</f>
        <v>154000</v>
      </c>
      <c r="AE54" s="226">
        <f>VLOOKUP($U54,计算辅助页面!$Z$5:$AM$26,COLUMN()-20,0)</f>
        <v>215000</v>
      </c>
      <c r="AF54" s="226" t="str">
        <f>VLOOKUP($U54,计算辅助页面!$Z$5:$AM$26,COLUMN()-20,0)</f>
        <v>×</v>
      </c>
      <c r="AG54" s="226" t="str">
        <f>VLOOKUP($U54,计算辅助页面!$Z$5:$AM$26,COLUMN()-20,0)</f>
        <v>×</v>
      </c>
      <c r="AH54" s="173">
        <f>VLOOKUP($U54,计算辅助页面!$Z$5:$AM$26,COLUMN()-20,0)</f>
        <v>2913840</v>
      </c>
      <c r="AI54" s="267">
        <v>30000</v>
      </c>
      <c r="AJ54" s="260">
        <f>VLOOKUP(D54&amp;E54,计算辅助页面!$V$5:$Y$18,2,0)</f>
        <v>6</v>
      </c>
      <c r="AK54" s="174">
        <f t="shared" si="72"/>
        <v>60000</v>
      </c>
      <c r="AL54" s="174">
        <f>VLOOKUP(D54&amp;E54,计算辅助页面!$V$5:$Y$18,3,0)</f>
        <v>3</v>
      </c>
      <c r="AM54" s="179">
        <f t="shared" si="73"/>
        <v>180000</v>
      </c>
      <c r="AN54" s="179">
        <f>VLOOKUP(D54&amp;E54,计算辅助页面!$V$5:$Y$18,4,0)</f>
        <v>1</v>
      </c>
      <c r="AO54" s="173">
        <f t="shared" si="74"/>
        <v>2160000</v>
      </c>
      <c r="AP54" s="195">
        <f t="shared" si="51"/>
        <v>5073840</v>
      </c>
      <c r="AQ54" s="365" t="s">
        <v>1068</v>
      </c>
      <c r="AR54" s="366" t="str">
        <f t="shared" si="27"/>
        <v>Alfieri</v>
      </c>
      <c r="AS54" s="352" t="s">
        <v>858</v>
      </c>
      <c r="AT54" s="353" t="s">
        <v>630</v>
      </c>
      <c r="AU54" s="229" t="s">
        <v>711</v>
      </c>
      <c r="AV54" s="357">
        <v>10</v>
      </c>
      <c r="AW54" s="357">
        <v>349</v>
      </c>
      <c r="AY54" s="357">
        <v>453</v>
      </c>
      <c r="AZ54" s="357" t="s">
        <v>1110</v>
      </c>
      <c r="BA54" s="369"/>
      <c r="BB54" s="369"/>
      <c r="BC54" s="369">
        <v>1</v>
      </c>
      <c r="BD54" s="369">
        <v>1</v>
      </c>
      <c r="BE54" s="369"/>
      <c r="BF54" s="369">
        <v>1</v>
      </c>
      <c r="BG54" s="369"/>
      <c r="BH54" s="369"/>
      <c r="BI54" s="369"/>
      <c r="BJ54" s="369"/>
      <c r="BK54" s="369"/>
      <c r="BL54" s="369"/>
      <c r="BM54" s="369"/>
      <c r="BN54" s="369"/>
      <c r="BO54" s="369"/>
      <c r="BP54" s="369"/>
      <c r="BQ54" s="369"/>
      <c r="BR54" s="369"/>
      <c r="BS54" s="369"/>
      <c r="BT54" s="369">
        <v>1</v>
      </c>
      <c r="BU54" s="387" t="s">
        <v>1152</v>
      </c>
      <c r="BV54" s="326"/>
      <c r="BW54" s="326"/>
      <c r="BX54" s="326"/>
      <c r="BY54" s="367">
        <v>305</v>
      </c>
      <c r="BZ54" s="368">
        <v>60.4</v>
      </c>
      <c r="CA54" s="368">
        <v>29.33</v>
      </c>
      <c r="CB54" s="368">
        <v>51.53</v>
      </c>
      <c r="CC54" s="368">
        <f t="shared" si="75"/>
        <v>30.699999999999989</v>
      </c>
      <c r="CD54" s="368">
        <f t="shared" si="76"/>
        <v>14.030000000000008</v>
      </c>
      <c r="CE54" s="368">
        <f t="shared" si="77"/>
        <v>12.050000000000004</v>
      </c>
      <c r="CF54" s="368">
        <f t="shared" si="78"/>
        <v>21.379999999999995</v>
      </c>
      <c r="CG54" s="368">
        <f t="shared" si="79"/>
        <v>78.16</v>
      </c>
      <c r="CH54" s="368">
        <f t="shared" si="80"/>
        <v>75.359400000000008</v>
      </c>
      <c r="CI54" s="42"/>
      <c r="CJ54" s="42"/>
      <c r="CK54" s="42"/>
      <c r="CL54" s="42"/>
    </row>
    <row r="55" spans="1:90" ht="21" customHeight="1">
      <c r="A55" s="80">
        <v>53</v>
      </c>
      <c r="B55" s="326" t="s">
        <v>1586</v>
      </c>
      <c r="C55" s="86" t="s">
        <v>1587</v>
      </c>
      <c r="D55" s="256" t="s">
        <v>151</v>
      </c>
      <c r="E55" s="247" t="s">
        <v>176</v>
      </c>
      <c r="F55" s="175"/>
      <c r="G55" s="88"/>
      <c r="H55" s="222">
        <v>50</v>
      </c>
      <c r="I55" s="222">
        <v>29</v>
      </c>
      <c r="J55" s="222">
        <v>38</v>
      </c>
      <c r="K55" s="222">
        <v>48</v>
      </c>
      <c r="L55" s="222" t="s">
        <v>59</v>
      </c>
      <c r="M55" s="222" t="s">
        <v>59</v>
      </c>
      <c r="N55" s="226">
        <f t="shared" ref="N55" si="85">IF(COUNTBLANK(H55:M55),"",SUM(H55:M55))</f>
        <v>165</v>
      </c>
      <c r="O55" s="328">
        <v>3221</v>
      </c>
      <c r="P55" s="211">
        <v>320.39999999999998</v>
      </c>
      <c r="Q55" s="218">
        <v>80.819999999999993</v>
      </c>
      <c r="R55" s="218">
        <v>70.91</v>
      </c>
      <c r="S55" s="218">
        <v>61.06</v>
      </c>
      <c r="T55" s="218">
        <v>6.6</v>
      </c>
      <c r="U55" s="84">
        <v>5060</v>
      </c>
      <c r="V55" s="292">
        <f>VLOOKUP($U55,计算辅助页面!$Z$5:$AM$26,COLUMN()-20,0)</f>
        <v>8300</v>
      </c>
      <c r="W55" s="292">
        <f>VLOOKUP($U55,计算辅助页面!$Z$5:$AM$26,COLUMN()-20,0)</f>
        <v>13200</v>
      </c>
      <c r="X55" s="226">
        <f>VLOOKUP($U55,计算辅助页面!$Z$5:$AM$26,COLUMN()-20,0)</f>
        <v>19800</v>
      </c>
      <c r="Y55" s="226">
        <f>VLOOKUP($U55,计算辅助页面!$Z$5:$AM$26,COLUMN()-20,0)</f>
        <v>28600</v>
      </c>
      <c r="Z55" s="293">
        <f>VLOOKUP($U55,计算辅助页面!$Z$5:$AM$26,COLUMN()-20,0)</f>
        <v>40000</v>
      </c>
      <c r="AA55" s="226">
        <f>VLOOKUP($U55,计算辅助页面!$Z$5:$AM$26,COLUMN()-20,0)</f>
        <v>56000</v>
      </c>
      <c r="AB55" s="226">
        <f>VLOOKUP($U55,计算辅助页面!$Z$5:$AM$26,COLUMN()-20,0)</f>
        <v>78500</v>
      </c>
      <c r="AC55" s="226">
        <f>VLOOKUP($U55,计算辅助页面!$Z$5:$AM$26,COLUMN()-20,0)</f>
        <v>110000</v>
      </c>
      <c r="AD55" s="226">
        <f>VLOOKUP($U55,计算辅助页面!$Z$5:$AM$26,COLUMN()-20,0)</f>
        <v>154000</v>
      </c>
      <c r="AE55" s="226">
        <f>VLOOKUP($U55,计算辅助页面!$Z$5:$AM$26,COLUMN()-20,0)</f>
        <v>215000</v>
      </c>
      <c r="AF55" s="226" t="str">
        <f>VLOOKUP($U55,计算辅助页面!$Z$5:$AM$26,COLUMN()-20,0)</f>
        <v>×</v>
      </c>
      <c r="AG55" s="226" t="str">
        <f>VLOOKUP($U55,计算辅助页面!$Z$5:$AM$26,COLUMN()-20,0)</f>
        <v>×</v>
      </c>
      <c r="AH55" s="173">
        <f>VLOOKUP($U55,计算辅助页面!$Z$5:$AM$26,COLUMN()-20,0)</f>
        <v>2913840</v>
      </c>
      <c r="AI55" s="267">
        <v>30000</v>
      </c>
      <c r="AJ55" s="260">
        <f>VLOOKUP(D55&amp;E55,计算辅助页面!$V$5:$Y$18,2,0)</f>
        <v>6</v>
      </c>
      <c r="AK55" s="174">
        <f t="shared" ref="AK55" si="86">IF(AI55,2*AI55,"")</f>
        <v>60000</v>
      </c>
      <c r="AL55" s="174">
        <f>VLOOKUP(D55&amp;E55,计算辅助页面!$V$5:$Y$18,3,0)</f>
        <v>3</v>
      </c>
      <c r="AM55" s="179">
        <f t="shared" ref="AM55" si="87">IF(AN55="×",AN55,IF(AI55,6*AI55,""))</f>
        <v>180000</v>
      </c>
      <c r="AN55" s="179">
        <f>VLOOKUP(D55&amp;E55,计算辅助页面!$V$5:$Y$18,4,0)</f>
        <v>1</v>
      </c>
      <c r="AO55" s="173">
        <f t="shared" ref="AO55" si="88">IF(AI55,IF(AN55="×",4*(AI55*AJ55+AK55*AL55),4*(AI55*AJ55+AK55*AL55+AM55*AN55)),"")</f>
        <v>2160000</v>
      </c>
      <c r="AP55" s="195">
        <f t="shared" ref="AP55" si="89">IF(AND(AH55,AO55),AO55+AH55,"")</f>
        <v>5073840</v>
      </c>
      <c r="AQ55" s="365" t="s">
        <v>596</v>
      </c>
      <c r="AR55" s="366" t="str">
        <f t="shared" si="27"/>
        <v>XJR-15</v>
      </c>
      <c r="AS55" s="352" t="s">
        <v>1585</v>
      </c>
      <c r="AT55" s="353" t="s">
        <v>1588</v>
      </c>
      <c r="AU55" s="229" t="s">
        <v>711</v>
      </c>
      <c r="AW55" s="357">
        <v>334</v>
      </c>
      <c r="AY55" s="357">
        <v>427</v>
      </c>
      <c r="AZ55" s="384" t="s">
        <v>1611</v>
      </c>
      <c r="BA55" s="369"/>
      <c r="BB55" s="369"/>
      <c r="BC55" s="369"/>
      <c r="BD55" s="369"/>
      <c r="BE55" s="369"/>
      <c r="BF55" s="369"/>
      <c r="BG55" s="369"/>
      <c r="BH55" s="369"/>
      <c r="BI55" s="369"/>
      <c r="BJ55" s="369"/>
      <c r="BK55" s="369"/>
      <c r="BL55" s="369"/>
      <c r="BM55" s="369"/>
      <c r="BN55" s="369"/>
      <c r="BO55" s="369"/>
      <c r="BP55" s="369"/>
      <c r="BQ55" s="369"/>
      <c r="BR55" s="369"/>
      <c r="BS55" s="369"/>
      <c r="BT55" s="369"/>
      <c r="BU55" s="389" t="s">
        <v>1604</v>
      </c>
      <c r="BV55" s="326"/>
      <c r="BW55" s="326"/>
      <c r="BX55" s="326"/>
      <c r="BY55" s="367"/>
      <c r="BZ55" s="368"/>
      <c r="CA55" s="368"/>
      <c r="CB55" s="368"/>
      <c r="CC55" s="368"/>
      <c r="CD55" s="368"/>
      <c r="CE55" s="368"/>
      <c r="CF55" s="368"/>
      <c r="CG55" s="368"/>
      <c r="CH55" s="368"/>
      <c r="CI55" s="42"/>
      <c r="CJ55" s="42"/>
      <c r="CK55" s="42"/>
      <c r="CL55" s="42"/>
    </row>
    <row r="56" spans="1:90" ht="21" customHeight="1" thickBot="1">
      <c r="A56" s="48">
        <v>54</v>
      </c>
      <c r="B56" s="398" t="s">
        <v>1394</v>
      </c>
      <c r="C56" s="86" t="s">
        <v>1395</v>
      </c>
      <c r="D56" s="256" t="s">
        <v>151</v>
      </c>
      <c r="E56" s="247" t="s">
        <v>176</v>
      </c>
      <c r="F56" s="175"/>
      <c r="G56" s="88"/>
      <c r="H56" s="395">
        <v>50</v>
      </c>
      <c r="I56" s="395">
        <v>29</v>
      </c>
      <c r="J56" s="395">
        <v>38</v>
      </c>
      <c r="K56" s="395">
        <v>48</v>
      </c>
      <c r="L56" s="222" t="s">
        <v>59</v>
      </c>
      <c r="M56" s="222" t="s">
        <v>59</v>
      </c>
      <c r="N56" s="226">
        <f t="shared" ref="N56" si="90">IF(COUNTBLANK(H56:M56),"",SUM(H56:M56))</f>
        <v>165</v>
      </c>
      <c r="O56" s="400">
        <v>3334</v>
      </c>
      <c r="P56" s="211">
        <v>319.60000000000002</v>
      </c>
      <c r="Q56" s="218">
        <v>82.32</v>
      </c>
      <c r="R56" s="218">
        <v>62.53</v>
      </c>
      <c r="S56" s="218">
        <v>63.22</v>
      </c>
      <c r="T56" s="218"/>
      <c r="U56" s="85">
        <v>5060</v>
      </c>
      <c r="V56" s="292">
        <f>VLOOKUP($U56,计算辅助页面!$Z$5:$AM$26,COLUMN()-20,0)</f>
        <v>8300</v>
      </c>
      <c r="W56" s="292">
        <f>VLOOKUP($U56,计算辅助页面!$Z$5:$AM$26,COLUMN()-20,0)</f>
        <v>13200</v>
      </c>
      <c r="X56" s="226">
        <f>VLOOKUP($U56,计算辅助页面!$Z$5:$AM$26,COLUMN()-20,0)</f>
        <v>19800</v>
      </c>
      <c r="Y56" s="226">
        <f>VLOOKUP($U56,计算辅助页面!$Z$5:$AM$26,COLUMN()-20,0)</f>
        <v>28600</v>
      </c>
      <c r="Z56" s="293">
        <f>VLOOKUP($U56,计算辅助页面!$Z$5:$AM$26,COLUMN()-20,0)</f>
        <v>40000</v>
      </c>
      <c r="AA56" s="226">
        <f>VLOOKUP($U56,计算辅助页面!$Z$5:$AM$26,COLUMN()-20,0)</f>
        <v>56000</v>
      </c>
      <c r="AB56" s="226">
        <f>VLOOKUP($U56,计算辅助页面!$Z$5:$AM$26,COLUMN()-20,0)</f>
        <v>78500</v>
      </c>
      <c r="AC56" s="226">
        <f>VLOOKUP($U56,计算辅助页面!$Z$5:$AM$26,COLUMN()-20,0)</f>
        <v>110000</v>
      </c>
      <c r="AD56" s="226">
        <f>VLOOKUP($U56,计算辅助页面!$Z$5:$AM$26,COLUMN()-20,0)</f>
        <v>154000</v>
      </c>
      <c r="AE56" s="226">
        <f>VLOOKUP($U56,计算辅助页面!$Z$5:$AM$26,COLUMN()-20,0)</f>
        <v>215000</v>
      </c>
      <c r="AF56" s="226" t="str">
        <f>VLOOKUP($U56,计算辅助页面!$Z$5:$AM$26,COLUMN()-20,0)</f>
        <v>×</v>
      </c>
      <c r="AG56" s="226" t="str">
        <f>VLOOKUP($U56,计算辅助页面!$Z$5:$AM$26,COLUMN()-20,0)</f>
        <v>×</v>
      </c>
      <c r="AH56" s="173">
        <f>VLOOKUP($U56,计算辅助页面!$Z$5:$AM$26,COLUMN()-20,0)</f>
        <v>2913840</v>
      </c>
      <c r="AI56" s="267">
        <v>30000</v>
      </c>
      <c r="AJ56" s="260">
        <f>VLOOKUP(D56&amp;E56,计算辅助页面!$V$5:$Y$18,2,0)</f>
        <v>6</v>
      </c>
      <c r="AK56" s="174">
        <f>IF(AI56,2*AI56,"")</f>
        <v>60000</v>
      </c>
      <c r="AL56" s="174">
        <f>VLOOKUP(D56&amp;E56,计算辅助页面!$V$5:$Y$18,3,0)</f>
        <v>3</v>
      </c>
      <c r="AM56" s="179">
        <f t="shared" si="73"/>
        <v>180000</v>
      </c>
      <c r="AN56" s="179">
        <f>VLOOKUP(D56&amp;E56,计算辅助页面!$V$5:$Y$18,4,0)</f>
        <v>1</v>
      </c>
      <c r="AO56" s="173">
        <f t="shared" si="74"/>
        <v>2160000</v>
      </c>
      <c r="AP56" s="195">
        <f t="shared" si="51"/>
        <v>5073840</v>
      </c>
      <c r="AQ56" s="365" t="s">
        <v>568</v>
      </c>
      <c r="AR56" s="366" t="str">
        <f t="shared" si="27"/>
        <v>Monza SP1</v>
      </c>
      <c r="AS56" s="352" t="s">
        <v>1392</v>
      </c>
      <c r="AT56" s="353" t="s">
        <v>1396</v>
      </c>
      <c r="AU56" s="229" t="s">
        <v>711</v>
      </c>
      <c r="AW56" s="357">
        <v>332</v>
      </c>
      <c r="AY56" s="357">
        <v>424</v>
      </c>
      <c r="AZ56" s="384" t="s">
        <v>1274</v>
      </c>
      <c r="BA56" s="369"/>
      <c r="BB56" s="369"/>
      <c r="BC56" s="369"/>
      <c r="BD56" s="369"/>
      <c r="BE56" s="369"/>
      <c r="BF56" s="369"/>
      <c r="BG56" s="369">
        <v>1</v>
      </c>
      <c r="BH56" s="369"/>
      <c r="BI56" s="369"/>
      <c r="BJ56" s="369"/>
      <c r="BK56" s="369"/>
      <c r="BL56" s="369"/>
      <c r="BM56" s="369"/>
      <c r="BN56" s="369"/>
      <c r="BO56" s="369"/>
      <c r="BP56" s="369"/>
      <c r="BQ56" s="369"/>
      <c r="BR56" s="369"/>
      <c r="BS56" s="369"/>
      <c r="BT56" s="369"/>
      <c r="BU56" s="389" t="s">
        <v>869</v>
      </c>
      <c r="BV56" s="326"/>
      <c r="BW56" s="326"/>
      <c r="BX56" s="326"/>
      <c r="BY56" s="367"/>
      <c r="BZ56" s="368"/>
      <c r="CA56" s="368"/>
      <c r="CB56" s="368"/>
      <c r="CC56" s="368"/>
      <c r="CD56" s="368"/>
      <c r="CE56" s="368"/>
      <c r="CF56" s="368"/>
      <c r="CG56" s="368"/>
      <c r="CH56" s="368"/>
      <c r="CI56" s="42"/>
      <c r="CJ56" s="42"/>
      <c r="CK56" s="42"/>
      <c r="CL56" s="42"/>
    </row>
    <row r="57" spans="1:90" ht="21" customHeight="1">
      <c r="A57" s="80">
        <v>55</v>
      </c>
      <c r="B57" s="55" t="s">
        <v>908</v>
      </c>
      <c r="C57" s="86" t="s">
        <v>889</v>
      </c>
      <c r="D57" s="256" t="s">
        <v>151</v>
      </c>
      <c r="E57" s="247" t="s">
        <v>176</v>
      </c>
      <c r="F57" s="175"/>
      <c r="G57" s="88"/>
      <c r="H57" s="222" t="s">
        <v>449</v>
      </c>
      <c r="I57" s="236">
        <v>25</v>
      </c>
      <c r="J57" s="236">
        <v>38</v>
      </c>
      <c r="K57" s="236">
        <v>52</v>
      </c>
      <c r="L57" s="222" t="s">
        <v>59</v>
      </c>
      <c r="M57" s="222" t="s">
        <v>59</v>
      </c>
      <c r="N57" s="226">
        <f t="shared" si="71"/>
        <v>115</v>
      </c>
      <c r="O57" s="57">
        <v>3392</v>
      </c>
      <c r="P57" s="211">
        <v>321.7</v>
      </c>
      <c r="Q57" s="218">
        <v>87.51</v>
      </c>
      <c r="R57" s="218">
        <v>68.27</v>
      </c>
      <c r="S57" s="218">
        <v>45.8</v>
      </c>
      <c r="T57" s="218">
        <v>4.7300000000000004</v>
      </c>
      <c r="U57" s="84">
        <v>5060</v>
      </c>
      <c r="V57" s="292">
        <f>VLOOKUP($U57,计算辅助页面!$Z$5:$AM$26,COLUMN()-20,0)</f>
        <v>8300</v>
      </c>
      <c r="W57" s="292">
        <f>VLOOKUP($U57,计算辅助页面!$Z$5:$AM$26,COLUMN()-20,0)</f>
        <v>13200</v>
      </c>
      <c r="X57" s="226">
        <f>VLOOKUP($U57,计算辅助页面!$Z$5:$AM$26,COLUMN()-20,0)</f>
        <v>19800</v>
      </c>
      <c r="Y57" s="226">
        <f>VLOOKUP($U57,计算辅助页面!$Z$5:$AM$26,COLUMN()-20,0)</f>
        <v>28600</v>
      </c>
      <c r="Z57" s="293">
        <f>VLOOKUP($U57,计算辅助页面!$Z$5:$AM$26,COLUMN()-20,0)</f>
        <v>40000</v>
      </c>
      <c r="AA57" s="226">
        <f>VLOOKUP($U57,计算辅助页面!$Z$5:$AM$26,COLUMN()-20,0)</f>
        <v>56000</v>
      </c>
      <c r="AB57" s="226">
        <f>VLOOKUP($U57,计算辅助页面!$Z$5:$AM$26,COLUMN()-20,0)</f>
        <v>78500</v>
      </c>
      <c r="AC57" s="226">
        <f>VLOOKUP($U57,计算辅助页面!$Z$5:$AM$26,COLUMN()-20,0)</f>
        <v>110000</v>
      </c>
      <c r="AD57" s="226">
        <f>VLOOKUP($U57,计算辅助页面!$Z$5:$AM$26,COLUMN()-20,0)</f>
        <v>154000</v>
      </c>
      <c r="AE57" s="226">
        <f>VLOOKUP($U57,计算辅助页面!$Z$5:$AM$26,COLUMN()-20,0)</f>
        <v>215000</v>
      </c>
      <c r="AF57" s="226" t="str">
        <f>VLOOKUP($U57,计算辅助页面!$Z$5:$AM$26,COLUMN()-20,0)</f>
        <v>×</v>
      </c>
      <c r="AG57" s="226" t="str">
        <f>VLOOKUP($U57,计算辅助页面!$Z$5:$AM$26,COLUMN()-20,0)</f>
        <v>×</v>
      </c>
      <c r="AH57" s="173">
        <f>VLOOKUP($U57,计算辅助页面!$Z$5:$AM$26,COLUMN()-20,0)</f>
        <v>2913840</v>
      </c>
      <c r="AI57" s="267">
        <v>30000</v>
      </c>
      <c r="AJ57" s="260">
        <f>VLOOKUP(D57&amp;E57,计算辅助页面!$V$5:$Y$18,2,0)</f>
        <v>6</v>
      </c>
      <c r="AK57" s="174">
        <f t="shared" si="72"/>
        <v>60000</v>
      </c>
      <c r="AL57" s="174">
        <f>VLOOKUP(D57&amp;E57,计算辅助页面!$V$5:$Y$18,3,0)</f>
        <v>3</v>
      </c>
      <c r="AM57" s="179">
        <f t="shared" si="73"/>
        <v>180000</v>
      </c>
      <c r="AN57" s="179">
        <f>VLOOKUP(D57&amp;E57,计算辅助页面!$V$5:$Y$18,4,0)</f>
        <v>1</v>
      </c>
      <c r="AO57" s="173">
        <f t="shared" si="74"/>
        <v>2160000</v>
      </c>
      <c r="AP57" s="195">
        <f t="shared" si="51"/>
        <v>5073840</v>
      </c>
      <c r="AQ57" s="365" t="s">
        <v>1067</v>
      </c>
      <c r="AR57" s="366" t="str">
        <f t="shared" si="27"/>
        <v>Corsa RRTurbo🔑</v>
      </c>
      <c r="AS57" s="352" t="s">
        <v>905</v>
      </c>
      <c r="AT57" s="353" t="s">
        <v>912</v>
      </c>
      <c r="AU57" s="229" t="s">
        <v>711</v>
      </c>
      <c r="AW57" s="357">
        <v>335</v>
      </c>
      <c r="AY57" s="357">
        <v>429</v>
      </c>
      <c r="AZ57" s="357" t="s">
        <v>1117</v>
      </c>
      <c r="BA57" s="369"/>
      <c r="BB57" s="369"/>
      <c r="BC57" s="369"/>
      <c r="BD57" s="369"/>
      <c r="BE57" s="369"/>
      <c r="BF57" s="369"/>
      <c r="BG57" s="369"/>
      <c r="BH57" s="369">
        <v>1</v>
      </c>
      <c r="BI57" s="369"/>
      <c r="BJ57" s="369"/>
      <c r="BK57" s="369"/>
      <c r="BL57" s="369"/>
      <c r="BM57" s="369"/>
      <c r="BN57" s="369">
        <v>1</v>
      </c>
      <c r="BO57" s="369"/>
      <c r="BP57" s="369"/>
      <c r="BQ57" s="369"/>
      <c r="BR57" s="369"/>
      <c r="BS57" s="369"/>
      <c r="BT57" s="369"/>
      <c r="BU57" s="387"/>
      <c r="BV57" s="326"/>
      <c r="BW57" s="326"/>
      <c r="BX57" s="326"/>
      <c r="BY57" s="367">
        <v>305</v>
      </c>
      <c r="BZ57" s="368">
        <v>81.099999999999994</v>
      </c>
      <c r="CA57" s="368">
        <v>39.39</v>
      </c>
      <c r="CB57" s="368">
        <v>17.309999999999999</v>
      </c>
      <c r="CC57" s="368">
        <f t="shared" si="75"/>
        <v>16.699999999999989</v>
      </c>
      <c r="CD57" s="368">
        <f t="shared" si="76"/>
        <v>6.4100000000000108</v>
      </c>
      <c r="CE57" s="368">
        <f t="shared" si="77"/>
        <v>28.879999999999995</v>
      </c>
      <c r="CF57" s="368">
        <f t="shared" si="78"/>
        <v>28.49</v>
      </c>
      <c r="CG57" s="368">
        <f t="shared" si="79"/>
        <v>80.47999999999999</v>
      </c>
      <c r="CH57" s="368">
        <f t="shared" si="80"/>
        <v>85.663100000000014</v>
      </c>
      <c r="CI57" s="42"/>
      <c r="CJ57" s="42"/>
      <c r="CK57" s="42"/>
      <c r="CL57" s="42"/>
    </row>
    <row r="58" spans="1:90" ht="21" customHeight="1" thickBot="1">
      <c r="A58" s="48">
        <v>56</v>
      </c>
      <c r="B58" s="55" t="s">
        <v>1615</v>
      </c>
      <c r="C58" s="86" t="s">
        <v>1434</v>
      </c>
      <c r="D58" s="256" t="s">
        <v>198</v>
      </c>
      <c r="E58" s="247" t="s">
        <v>171</v>
      </c>
      <c r="F58" s="175"/>
      <c r="G58" s="88"/>
      <c r="H58" s="222">
        <v>35</v>
      </c>
      <c r="I58" s="222">
        <v>15</v>
      </c>
      <c r="J58" s="222">
        <v>21</v>
      </c>
      <c r="K58" s="222">
        <v>28</v>
      </c>
      <c r="L58" s="222">
        <v>35</v>
      </c>
      <c r="M58" s="222" t="s">
        <v>59</v>
      </c>
      <c r="N58" s="226">
        <f t="shared" ref="N58" si="91">IF(COUNTBLANK(H58:M58),"",SUM(H58:M58))</f>
        <v>134</v>
      </c>
      <c r="O58" s="57">
        <v>3483</v>
      </c>
      <c r="P58" s="211">
        <v>338.7</v>
      </c>
      <c r="Q58" s="218">
        <v>78.28</v>
      </c>
      <c r="R58" s="218">
        <v>48.14</v>
      </c>
      <c r="S58" s="218">
        <v>62.98</v>
      </c>
      <c r="T58" s="218"/>
      <c r="U58" s="85">
        <v>7130</v>
      </c>
      <c r="V58" s="292">
        <f>VLOOKUP($U58,计算辅助页面!$Z$5:$AM$26,COLUMN()-20,0)</f>
        <v>11600</v>
      </c>
      <c r="W58" s="292">
        <f>VLOOKUP($U58,计算辅助页面!$Z$5:$AM$26,COLUMN()-20,0)</f>
        <v>18600</v>
      </c>
      <c r="X58" s="226">
        <f>VLOOKUP($U58,计算辅助页面!$Z$5:$AM$26,COLUMN()-20,0)</f>
        <v>27900</v>
      </c>
      <c r="Y58" s="226">
        <f>VLOOKUP($U58,计算辅助页面!$Z$5:$AM$26,COLUMN()-20,0)</f>
        <v>40300</v>
      </c>
      <c r="Z58" s="293">
        <f>VLOOKUP($U58,计算辅助页面!$Z$5:$AM$26,COLUMN()-20,0)</f>
        <v>56500</v>
      </c>
      <c r="AA58" s="226">
        <f>VLOOKUP($U58,计算辅助页面!$Z$5:$AM$26,COLUMN()-20,0)</f>
        <v>79000</v>
      </c>
      <c r="AB58" s="226">
        <f>VLOOKUP($U58,计算辅助页面!$Z$5:$AM$26,COLUMN()-20,0)</f>
        <v>110500</v>
      </c>
      <c r="AC58" s="226">
        <f>VLOOKUP($U58,计算辅助页面!$Z$5:$AM$26,COLUMN()-20,0)</f>
        <v>155000</v>
      </c>
      <c r="AD58" s="226">
        <f>VLOOKUP($U58,计算辅助页面!$Z$5:$AM$26,COLUMN()-20,0)</f>
        <v>216500</v>
      </c>
      <c r="AE58" s="226">
        <f>VLOOKUP($U58,计算辅助页面!$Z$5:$AM$26,COLUMN()-20,0)</f>
        <v>303000</v>
      </c>
      <c r="AF58" s="226">
        <f>VLOOKUP($U58,计算辅助页面!$Z$5:$AM$26,COLUMN()-20,0)</f>
        <v>425000</v>
      </c>
      <c r="AG58" s="226" t="str">
        <f>VLOOKUP($U58,计算辅助页面!$Z$5:$AM$26,COLUMN()-20,0)</f>
        <v>×</v>
      </c>
      <c r="AH58" s="173">
        <f>VLOOKUP($U58,计算辅助页面!$Z$5:$AM$26,COLUMN()-20,0)</f>
        <v>5804120</v>
      </c>
      <c r="AI58" s="269">
        <v>40000</v>
      </c>
      <c r="AJ58" s="261">
        <f>VLOOKUP(D58&amp;E58,计算辅助页面!$V$5:$Y$18,2,0)</f>
        <v>9</v>
      </c>
      <c r="AK58" s="176">
        <f t="shared" ref="AK58" si="92">IF(AI58,2*AI58,"")</f>
        <v>80000</v>
      </c>
      <c r="AL58" s="176">
        <f>VLOOKUP(D58&amp;E58,计算辅助页面!$V$5:$Y$18,3,0)</f>
        <v>4</v>
      </c>
      <c r="AM58" s="182">
        <f t="shared" ref="AM58" si="93">IF(AN58="×",AN58,IF(AI58,6*AI58,""))</f>
        <v>240000</v>
      </c>
      <c r="AN58" s="182">
        <f>VLOOKUP(D58&amp;E58,计算辅助页面!$V$5:$Y$18,4,0)</f>
        <v>2</v>
      </c>
      <c r="AO58" s="175">
        <f t="shared" ref="AO58" si="94">IF(AI58,IF(AN58="×",4*(AI58*AJ58+AK58*AL58),4*(AI58*AJ58+AK58*AL58+AM58*AN58)),"")</f>
        <v>4640000</v>
      </c>
      <c r="AP58" s="196">
        <f t="shared" ref="AP58" si="95">IF(AND(AH58,AO58),AO58+AH58,"")</f>
        <v>10444120</v>
      </c>
      <c r="AQ58" s="365" t="s">
        <v>596</v>
      </c>
      <c r="AR58" s="366" t="str">
        <f t="shared" si="27"/>
        <v>XV SE Project 8</v>
      </c>
      <c r="AS58" s="352" t="s">
        <v>1427</v>
      </c>
      <c r="AT58" s="353" t="s">
        <v>1435</v>
      </c>
      <c r="AU58" s="316" t="s">
        <v>712</v>
      </c>
      <c r="AW58" s="357">
        <v>352</v>
      </c>
      <c r="AY58" s="357">
        <v>458</v>
      </c>
      <c r="AZ58" s="384" t="s">
        <v>1274</v>
      </c>
      <c r="BA58" s="369"/>
      <c r="BB58" s="369"/>
      <c r="BC58" s="369"/>
      <c r="BD58" s="369"/>
      <c r="BE58" s="369"/>
      <c r="BF58" s="369"/>
      <c r="BG58" s="369"/>
      <c r="BH58" s="369"/>
      <c r="BI58" s="369"/>
      <c r="BJ58" s="369"/>
      <c r="BK58" s="369"/>
      <c r="BL58" s="369"/>
      <c r="BM58" s="369"/>
      <c r="BN58" s="369"/>
      <c r="BO58" s="369"/>
      <c r="BP58" s="369"/>
      <c r="BQ58" s="369"/>
      <c r="BR58" s="369"/>
      <c r="BS58" s="369"/>
      <c r="BT58" s="369"/>
      <c r="BU58" s="389" t="s">
        <v>26</v>
      </c>
      <c r="BV58" s="326"/>
      <c r="BW58" s="326"/>
      <c r="BX58" s="326"/>
      <c r="BY58" s="367"/>
      <c r="BZ58" s="368"/>
      <c r="CA58" s="368"/>
      <c r="CB58" s="368"/>
      <c r="CC58" s="368"/>
      <c r="CD58" s="368"/>
      <c r="CE58" s="368"/>
      <c r="CF58" s="368"/>
      <c r="CG58" s="368"/>
      <c r="CH58" s="368"/>
      <c r="CI58" s="42"/>
      <c r="CJ58" s="42"/>
      <c r="CK58" s="42"/>
      <c r="CL58" s="42"/>
    </row>
    <row r="59" spans="1:90" ht="21" customHeight="1" thickBot="1">
      <c r="A59" s="80">
        <v>57</v>
      </c>
      <c r="B59" s="55" t="s">
        <v>698</v>
      </c>
      <c r="C59" s="86" t="s">
        <v>761</v>
      </c>
      <c r="D59" s="256" t="s">
        <v>198</v>
      </c>
      <c r="E59" s="247" t="s">
        <v>171</v>
      </c>
      <c r="F59" s="175">
        <f>9-LEN(E59)-LEN(SUBSTITUTE(E59,"★",""))</f>
        <v>4</v>
      </c>
      <c r="G59" s="88" t="s">
        <v>64</v>
      </c>
      <c r="H59" s="222">
        <v>35</v>
      </c>
      <c r="I59" s="222">
        <v>15</v>
      </c>
      <c r="J59" s="222">
        <v>21</v>
      </c>
      <c r="K59" s="222">
        <v>28</v>
      </c>
      <c r="L59" s="222">
        <v>35</v>
      </c>
      <c r="M59" s="222" t="s">
        <v>59</v>
      </c>
      <c r="N59" s="226">
        <f t="shared" si="71"/>
        <v>134</v>
      </c>
      <c r="O59" s="57">
        <v>3531</v>
      </c>
      <c r="P59" s="211">
        <v>340.6</v>
      </c>
      <c r="Q59" s="218">
        <v>72.88</v>
      </c>
      <c r="R59" s="218">
        <v>69.319999999999993</v>
      </c>
      <c r="S59" s="218">
        <v>63.5</v>
      </c>
      <c r="T59" s="218">
        <v>6.33</v>
      </c>
      <c r="U59" s="85">
        <v>7130</v>
      </c>
      <c r="V59" s="292">
        <f>VLOOKUP($U59,计算辅助页面!$Z$5:$AM$26,COLUMN()-20,0)</f>
        <v>11600</v>
      </c>
      <c r="W59" s="292">
        <f>VLOOKUP($U59,计算辅助页面!$Z$5:$AM$26,COLUMN()-20,0)</f>
        <v>18600</v>
      </c>
      <c r="X59" s="226">
        <f>VLOOKUP($U59,计算辅助页面!$Z$5:$AM$26,COLUMN()-20,0)</f>
        <v>27900</v>
      </c>
      <c r="Y59" s="226">
        <f>VLOOKUP($U59,计算辅助页面!$Z$5:$AM$26,COLUMN()-20,0)</f>
        <v>40300</v>
      </c>
      <c r="Z59" s="293">
        <f>VLOOKUP($U59,计算辅助页面!$Z$5:$AM$26,COLUMN()-20,0)</f>
        <v>56500</v>
      </c>
      <c r="AA59" s="226">
        <f>VLOOKUP($U59,计算辅助页面!$Z$5:$AM$26,COLUMN()-20,0)</f>
        <v>79000</v>
      </c>
      <c r="AB59" s="226">
        <f>VLOOKUP($U59,计算辅助页面!$Z$5:$AM$26,COLUMN()-20,0)</f>
        <v>110500</v>
      </c>
      <c r="AC59" s="226">
        <f>VLOOKUP($U59,计算辅助页面!$Z$5:$AM$26,COLUMN()-20,0)</f>
        <v>155000</v>
      </c>
      <c r="AD59" s="226">
        <f>VLOOKUP($U59,计算辅助页面!$Z$5:$AM$26,COLUMN()-20,0)</f>
        <v>216500</v>
      </c>
      <c r="AE59" s="226">
        <f>VLOOKUP($U59,计算辅助页面!$Z$5:$AM$26,COLUMN()-20,0)</f>
        <v>303000</v>
      </c>
      <c r="AF59" s="226">
        <f>VLOOKUP($U59,计算辅助页面!$Z$5:$AM$26,COLUMN()-20,0)</f>
        <v>425000</v>
      </c>
      <c r="AG59" s="226" t="str">
        <f>VLOOKUP($U59,计算辅助页面!$Z$5:$AM$26,COLUMN()-20,0)</f>
        <v>×</v>
      </c>
      <c r="AH59" s="173">
        <f>VLOOKUP($U59,计算辅助页面!$Z$5:$AM$26,COLUMN()-20,0)</f>
        <v>5804120</v>
      </c>
      <c r="AI59" s="269">
        <v>40000</v>
      </c>
      <c r="AJ59" s="261">
        <f>VLOOKUP(D59&amp;E59,计算辅助页面!$V$5:$Y$18,2,0)</f>
        <v>9</v>
      </c>
      <c r="AK59" s="176">
        <f t="shared" si="72"/>
        <v>80000</v>
      </c>
      <c r="AL59" s="176">
        <f>VLOOKUP(D59&amp;E59,计算辅助页面!$V$5:$Y$18,3,0)</f>
        <v>4</v>
      </c>
      <c r="AM59" s="182">
        <f t="shared" si="73"/>
        <v>240000</v>
      </c>
      <c r="AN59" s="182">
        <f>VLOOKUP(D59&amp;E59,计算辅助页面!$V$5:$Y$18,4,0)</f>
        <v>2</v>
      </c>
      <c r="AO59" s="175">
        <f t="shared" si="74"/>
        <v>4640000</v>
      </c>
      <c r="AP59" s="196">
        <f t="shared" si="51"/>
        <v>10444120</v>
      </c>
      <c r="AQ59" s="365" t="s">
        <v>568</v>
      </c>
      <c r="AR59" s="366" t="str">
        <f t="shared" si="27"/>
        <v>F40</v>
      </c>
      <c r="AS59" s="352" t="s">
        <v>702</v>
      </c>
      <c r="AT59" s="353" t="s">
        <v>703</v>
      </c>
      <c r="AU59" s="338" t="s">
        <v>712</v>
      </c>
      <c r="AW59" s="357">
        <v>354</v>
      </c>
      <c r="AY59" s="357">
        <v>462</v>
      </c>
      <c r="AZ59" s="357" t="s">
        <v>1113</v>
      </c>
      <c r="BA59" s="369"/>
      <c r="BB59" s="369"/>
      <c r="BC59" s="369"/>
      <c r="BD59" s="369"/>
      <c r="BE59" s="369"/>
      <c r="BF59" s="369">
        <v>1</v>
      </c>
      <c r="BG59" s="369"/>
      <c r="BH59" s="369"/>
      <c r="BI59" s="369"/>
      <c r="BJ59" s="369"/>
      <c r="BK59" s="369"/>
      <c r="BL59" s="369"/>
      <c r="BM59" s="369"/>
      <c r="BN59" s="369"/>
      <c r="BO59" s="369"/>
      <c r="BP59" s="369"/>
      <c r="BQ59" s="369"/>
      <c r="BR59" s="369"/>
      <c r="BS59" s="369"/>
      <c r="BT59" s="369"/>
      <c r="BU59" s="387" t="s">
        <v>1154</v>
      </c>
      <c r="BV59" s="326"/>
      <c r="BW59" s="326"/>
      <c r="BX59" s="326"/>
      <c r="BY59" s="367">
        <v>324</v>
      </c>
      <c r="BZ59" s="368">
        <v>63.1</v>
      </c>
      <c r="CA59" s="368">
        <v>53.76</v>
      </c>
      <c r="CB59" s="368">
        <v>40.25</v>
      </c>
      <c r="CC59" s="368">
        <f t="shared" si="75"/>
        <v>16.600000000000023</v>
      </c>
      <c r="CD59" s="368">
        <f t="shared" si="76"/>
        <v>9.779999999999994</v>
      </c>
      <c r="CE59" s="368">
        <f t="shared" si="77"/>
        <v>15.559999999999995</v>
      </c>
      <c r="CF59" s="368">
        <f t="shared" si="78"/>
        <v>23.25</v>
      </c>
      <c r="CG59" s="368">
        <f t="shared" si="79"/>
        <v>65.190000000000012</v>
      </c>
      <c r="CH59" s="368">
        <f t="shared" si="80"/>
        <v>69.769799999999989</v>
      </c>
      <c r="CI59" s="42"/>
      <c r="CJ59" s="42"/>
      <c r="CK59" s="42"/>
      <c r="CL59" s="42"/>
    </row>
    <row r="60" spans="1:90" ht="21" customHeight="1" thickBot="1">
      <c r="A60" s="48">
        <v>58</v>
      </c>
      <c r="B60" s="55" t="s">
        <v>984</v>
      </c>
      <c r="C60" s="86" t="s">
        <v>973</v>
      </c>
      <c r="D60" s="256" t="s">
        <v>198</v>
      </c>
      <c r="E60" s="247" t="s">
        <v>171</v>
      </c>
      <c r="F60" s="175"/>
      <c r="G60" s="88"/>
      <c r="H60" s="222" t="s">
        <v>449</v>
      </c>
      <c r="I60" s="222">
        <v>25</v>
      </c>
      <c r="J60" s="222">
        <v>32</v>
      </c>
      <c r="K60" s="222">
        <v>36</v>
      </c>
      <c r="L60" s="222">
        <v>40</v>
      </c>
      <c r="M60" s="222" t="s">
        <v>59</v>
      </c>
      <c r="N60" s="226">
        <f t="shared" si="71"/>
        <v>133</v>
      </c>
      <c r="O60" s="57">
        <v>3565</v>
      </c>
      <c r="P60" s="211">
        <v>320.7</v>
      </c>
      <c r="Q60" s="218">
        <v>83.68</v>
      </c>
      <c r="R60" s="218">
        <v>61.38</v>
      </c>
      <c r="S60" s="218">
        <v>72.010000000000005</v>
      </c>
      <c r="T60" s="218">
        <v>9</v>
      </c>
      <c r="U60" s="84">
        <v>7130</v>
      </c>
      <c r="V60" s="292">
        <f>VLOOKUP($U60,计算辅助页面!$Z$5:$AM$26,COLUMN()-20,0)</f>
        <v>11600</v>
      </c>
      <c r="W60" s="292">
        <f>VLOOKUP($U60,计算辅助页面!$Z$5:$AM$26,COLUMN()-20,0)</f>
        <v>18600</v>
      </c>
      <c r="X60" s="226">
        <f>VLOOKUP($U60,计算辅助页面!$Z$5:$AM$26,COLUMN()-20,0)</f>
        <v>27900</v>
      </c>
      <c r="Y60" s="226">
        <f>VLOOKUP($U60,计算辅助页面!$Z$5:$AM$26,COLUMN()-20,0)</f>
        <v>40300</v>
      </c>
      <c r="Z60" s="293">
        <f>VLOOKUP($U60,计算辅助页面!$Z$5:$AM$26,COLUMN()-20,0)</f>
        <v>56500</v>
      </c>
      <c r="AA60" s="226">
        <f>VLOOKUP($U60,计算辅助页面!$Z$5:$AM$26,COLUMN()-20,0)</f>
        <v>79000</v>
      </c>
      <c r="AB60" s="226">
        <f>VLOOKUP($U60,计算辅助页面!$Z$5:$AM$26,COLUMN()-20,0)</f>
        <v>110500</v>
      </c>
      <c r="AC60" s="226">
        <f>VLOOKUP($U60,计算辅助页面!$Z$5:$AM$26,COLUMN()-20,0)</f>
        <v>155000</v>
      </c>
      <c r="AD60" s="226">
        <f>VLOOKUP($U60,计算辅助页面!$Z$5:$AM$26,COLUMN()-20,0)</f>
        <v>216500</v>
      </c>
      <c r="AE60" s="226">
        <f>VLOOKUP($U60,计算辅助页面!$Z$5:$AM$26,COLUMN()-20,0)</f>
        <v>303000</v>
      </c>
      <c r="AF60" s="226">
        <f>VLOOKUP($U60,计算辅助页面!$Z$5:$AM$26,COLUMN()-20,0)</f>
        <v>425000</v>
      </c>
      <c r="AG60" s="226" t="str">
        <f>VLOOKUP($U60,计算辅助页面!$Z$5:$AM$26,COLUMN()-20,0)</f>
        <v>×</v>
      </c>
      <c r="AH60" s="173">
        <f>VLOOKUP($U60,计算辅助页面!$Z$5:$AM$26,COLUMN()-20,0)</f>
        <v>5804120</v>
      </c>
      <c r="AI60" s="269">
        <v>40000</v>
      </c>
      <c r="AJ60" s="261">
        <f>VLOOKUP(D60&amp;E60,计算辅助页面!$V$5:$Y$18,2,0)</f>
        <v>9</v>
      </c>
      <c r="AK60" s="176">
        <f t="shared" si="72"/>
        <v>80000</v>
      </c>
      <c r="AL60" s="176">
        <f>VLOOKUP(D60&amp;E60,计算辅助页面!$V$5:$Y$18,3,0)</f>
        <v>4</v>
      </c>
      <c r="AM60" s="182">
        <f t="shared" si="73"/>
        <v>240000</v>
      </c>
      <c r="AN60" s="182">
        <f>VLOOKUP(D60&amp;E60,计算辅助页面!$V$5:$Y$18,4,0)</f>
        <v>2</v>
      </c>
      <c r="AO60" s="175">
        <f t="shared" si="74"/>
        <v>4640000</v>
      </c>
      <c r="AP60" s="196">
        <f t="shared" si="51"/>
        <v>10444120</v>
      </c>
      <c r="AQ60" s="365" t="s">
        <v>1064</v>
      </c>
      <c r="AR60" s="366" t="str">
        <f t="shared" si="27"/>
        <v>R.S. 01🔑</v>
      </c>
      <c r="AS60" s="352" t="s">
        <v>975</v>
      </c>
      <c r="AT60" s="353" t="s">
        <v>977</v>
      </c>
      <c r="AU60" s="338" t="s">
        <v>712</v>
      </c>
      <c r="AW60" s="357">
        <v>334</v>
      </c>
      <c r="AY60" s="357">
        <v>427</v>
      </c>
      <c r="AZ60" s="357" t="s">
        <v>1115</v>
      </c>
      <c r="BA60" s="369"/>
      <c r="BB60" s="369"/>
      <c r="BC60" s="369"/>
      <c r="BD60" s="369"/>
      <c r="BE60" s="369"/>
      <c r="BF60" s="369"/>
      <c r="BG60" s="369"/>
      <c r="BH60" s="369"/>
      <c r="BI60" s="369"/>
      <c r="BJ60" s="369"/>
      <c r="BK60" s="369"/>
      <c r="BL60" s="369">
        <v>1</v>
      </c>
      <c r="BM60" s="369"/>
      <c r="BN60" s="369">
        <v>1</v>
      </c>
      <c r="BO60" s="369">
        <v>1</v>
      </c>
      <c r="BP60" s="369"/>
      <c r="BQ60" s="369"/>
      <c r="BR60" s="369"/>
      <c r="BS60" s="369"/>
      <c r="BT60" s="369"/>
      <c r="BU60" s="387" t="s">
        <v>1155</v>
      </c>
      <c r="BV60" s="326"/>
      <c r="BW60" s="326"/>
      <c r="BX60" s="326"/>
      <c r="BY60" s="367">
        <v>300</v>
      </c>
      <c r="BZ60" s="368">
        <v>73.900000000000006</v>
      </c>
      <c r="CA60" s="368">
        <v>42.37</v>
      </c>
      <c r="CB60" s="368">
        <v>54.6</v>
      </c>
      <c r="CC60" s="368">
        <f t="shared" si="75"/>
        <v>20.699999999999989</v>
      </c>
      <c r="CD60" s="368">
        <f t="shared" si="76"/>
        <v>9.7800000000000011</v>
      </c>
      <c r="CE60" s="368">
        <f t="shared" si="77"/>
        <v>19.010000000000005</v>
      </c>
      <c r="CF60" s="368">
        <f t="shared" si="78"/>
        <v>17.410000000000004</v>
      </c>
      <c r="CG60" s="368">
        <f t="shared" si="79"/>
        <v>66.900000000000006</v>
      </c>
      <c r="CH60" s="368">
        <f t="shared" si="80"/>
        <v>67.505099999999999</v>
      </c>
      <c r="CI60" s="42"/>
      <c r="CJ60" s="42"/>
      <c r="CK60" s="42"/>
      <c r="CL60" s="42"/>
    </row>
    <row r="61" spans="1:90" ht="21" customHeight="1" thickBot="1">
      <c r="A61" s="80">
        <v>59</v>
      </c>
      <c r="B61" s="55" t="s">
        <v>1548</v>
      </c>
      <c r="C61" s="86" t="s">
        <v>1549</v>
      </c>
      <c r="D61" s="256" t="s">
        <v>151</v>
      </c>
      <c r="E61" s="247" t="s">
        <v>171</v>
      </c>
      <c r="F61" s="175"/>
      <c r="G61" s="88"/>
      <c r="H61" s="222">
        <v>35</v>
      </c>
      <c r="I61" s="222">
        <v>15</v>
      </c>
      <c r="J61" s="222">
        <v>21</v>
      </c>
      <c r="K61" s="222">
        <v>28</v>
      </c>
      <c r="L61" s="222">
        <v>35</v>
      </c>
      <c r="M61" s="222" t="s">
        <v>59</v>
      </c>
      <c r="N61" s="226">
        <f>IF(COUNTBLANK(H61:M61),"",SUM(H61:M61))</f>
        <v>134</v>
      </c>
      <c r="O61" s="57">
        <v>3575</v>
      </c>
      <c r="P61" s="211">
        <v>332.7</v>
      </c>
      <c r="Q61" s="218">
        <v>78.92</v>
      </c>
      <c r="R61" s="218">
        <v>70.489999999999995</v>
      </c>
      <c r="S61" s="218">
        <v>57.24</v>
      </c>
      <c r="T61" s="218">
        <v>5.83</v>
      </c>
      <c r="U61" s="84">
        <v>7130</v>
      </c>
      <c r="V61" s="292">
        <f>VLOOKUP($U61,计算辅助页面!$Z$5:$AM$26,COLUMN()-20,0)</f>
        <v>11600</v>
      </c>
      <c r="W61" s="292">
        <f>VLOOKUP($U61,计算辅助页面!$Z$5:$AM$26,COLUMN()-20,0)</f>
        <v>18600</v>
      </c>
      <c r="X61" s="226">
        <f>VLOOKUP($U61,计算辅助页面!$Z$5:$AM$26,COLUMN()-20,0)</f>
        <v>27900</v>
      </c>
      <c r="Y61" s="226">
        <f>VLOOKUP($U61,计算辅助页面!$Z$5:$AM$26,COLUMN()-20,0)</f>
        <v>40300</v>
      </c>
      <c r="Z61" s="293">
        <f>VLOOKUP($U61,计算辅助页面!$Z$5:$AM$26,COLUMN()-20,0)</f>
        <v>56500</v>
      </c>
      <c r="AA61" s="226">
        <f>VLOOKUP($U61,计算辅助页面!$Z$5:$AM$26,COLUMN()-20,0)</f>
        <v>79000</v>
      </c>
      <c r="AB61" s="226">
        <f>VLOOKUP($U61,计算辅助页面!$Z$5:$AM$26,COLUMN()-20,0)</f>
        <v>110500</v>
      </c>
      <c r="AC61" s="226">
        <f>VLOOKUP($U61,计算辅助页面!$Z$5:$AM$26,COLUMN()-20,0)</f>
        <v>155000</v>
      </c>
      <c r="AD61" s="226">
        <f>VLOOKUP($U61,计算辅助页面!$Z$5:$AM$26,COLUMN()-20,0)</f>
        <v>216500</v>
      </c>
      <c r="AE61" s="226">
        <f>VLOOKUP($U61,计算辅助页面!$Z$5:$AM$26,COLUMN()-20,0)</f>
        <v>303000</v>
      </c>
      <c r="AF61" s="226">
        <f>VLOOKUP($U61,计算辅助页面!$Z$5:$AM$26,COLUMN()-20,0)</f>
        <v>425000</v>
      </c>
      <c r="AG61" s="226" t="str">
        <f>VLOOKUP($U61,计算辅助页面!$Z$5:$AM$26,COLUMN()-20,0)</f>
        <v>×</v>
      </c>
      <c r="AH61" s="173">
        <f>VLOOKUP($U61,计算辅助页面!$Z$5:$AM$26,COLUMN()-20,0)</f>
        <v>5804120</v>
      </c>
      <c r="AI61" s="269">
        <v>40000</v>
      </c>
      <c r="AJ61" s="260">
        <f>VLOOKUP(D61&amp;E61,计算辅助页面!$V$5:$Y$18,2,0)</f>
        <v>9</v>
      </c>
      <c r="AK61" s="174">
        <f t="shared" ref="AK61" si="96">IF(AI61,2*AI61,"")</f>
        <v>80000</v>
      </c>
      <c r="AL61" s="174">
        <f>VLOOKUP(D61&amp;E61,计算辅助页面!$V$5:$Y$18,3,0)</f>
        <v>4</v>
      </c>
      <c r="AM61" s="179">
        <f t="shared" ref="AM61" si="97">IF(AN61="×",AN61,IF(AI61,6*AI61,""))</f>
        <v>240000</v>
      </c>
      <c r="AN61" s="179">
        <f>VLOOKUP(D61&amp;E61,计算辅助页面!$V$5:$Y$18,4,0)</f>
        <v>2</v>
      </c>
      <c r="AO61" s="173">
        <f t="shared" ref="AO61" si="98">IF(AI61,IF(AN61="×",4*(AI61*AJ61+AK61*AL61),4*(AI61*AJ61+AK61*AL61+AM61*AN61)),"")</f>
        <v>4640000</v>
      </c>
      <c r="AP61" s="195">
        <f t="shared" ref="AP61" si="99">IF(AND(AH61,AO61),AO61+AH61,"")</f>
        <v>10444120</v>
      </c>
      <c r="AQ61" s="365" t="s">
        <v>565</v>
      </c>
      <c r="AR61" s="366" t="str">
        <f t="shared" si="27"/>
        <v>CLK-GTR</v>
      </c>
      <c r="AS61" s="352" t="s">
        <v>1545</v>
      </c>
      <c r="AT61" s="353" t="s">
        <v>1550</v>
      </c>
      <c r="AU61" s="338" t="s">
        <v>712</v>
      </c>
      <c r="AW61" s="357">
        <v>346</v>
      </c>
      <c r="AY61" s="357">
        <v>448</v>
      </c>
      <c r="AZ61" s="384" t="s">
        <v>1563</v>
      </c>
      <c r="BA61" s="369"/>
      <c r="BB61" s="369"/>
      <c r="BC61" s="369"/>
      <c r="BD61" s="369"/>
      <c r="BE61" s="369"/>
      <c r="BF61" s="369"/>
      <c r="BG61" s="369"/>
      <c r="BH61" s="369"/>
      <c r="BI61" s="369"/>
      <c r="BJ61" s="369"/>
      <c r="BK61" s="369"/>
      <c r="BL61" s="369"/>
      <c r="BM61" s="369"/>
      <c r="BN61" s="369"/>
      <c r="BO61" s="369"/>
      <c r="BP61" s="369"/>
      <c r="BQ61" s="369"/>
      <c r="BR61" s="369"/>
      <c r="BS61" s="369"/>
      <c r="BT61" s="369"/>
      <c r="BU61" s="389" t="s">
        <v>1568</v>
      </c>
      <c r="BV61" s="326"/>
      <c r="BW61" s="326"/>
      <c r="BX61" s="326"/>
      <c r="BY61" s="367"/>
      <c r="BZ61" s="368"/>
      <c r="CA61" s="368"/>
      <c r="CB61" s="368"/>
      <c r="CC61" s="368"/>
      <c r="CD61" s="368"/>
      <c r="CE61" s="368"/>
      <c r="CF61" s="368"/>
      <c r="CG61" s="368"/>
      <c r="CH61" s="368"/>
      <c r="CI61" s="42"/>
      <c r="CJ61" s="42"/>
      <c r="CK61" s="42"/>
      <c r="CL61" s="42"/>
    </row>
    <row r="62" spans="1:90" ht="21" customHeight="1" thickBot="1">
      <c r="A62" s="48">
        <v>60</v>
      </c>
      <c r="B62" s="55" t="s">
        <v>728</v>
      </c>
      <c r="C62" s="86" t="s">
        <v>727</v>
      </c>
      <c r="D62" s="256" t="s">
        <v>198</v>
      </c>
      <c r="E62" s="247" t="s">
        <v>171</v>
      </c>
      <c r="F62" s="175">
        <f t="shared" ref="F62:F86" si="100">9-LEN(E62)-LEN(SUBSTITUTE(E62,"★",""))</f>
        <v>4</v>
      </c>
      <c r="G62" s="88" t="s">
        <v>64</v>
      </c>
      <c r="H62" s="222" t="s">
        <v>449</v>
      </c>
      <c r="I62" s="222">
        <v>25</v>
      </c>
      <c r="J62" s="222">
        <v>32</v>
      </c>
      <c r="K62" s="222">
        <v>36</v>
      </c>
      <c r="L62" s="222">
        <v>41</v>
      </c>
      <c r="M62" s="222" t="s">
        <v>59</v>
      </c>
      <c r="N62" s="226">
        <f t="shared" si="71"/>
        <v>134</v>
      </c>
      <c r="O62" s="57">
        <v>3585</v>
      </c>
      <c r="P62" s="211">
        <v>314.39999999999998</v>
      </c>
      <c r="Q62" s="218">
        <v>74.290000000000006</v>
      </c>
      <c r="R62" s="218">
        <v>86.13</v>
      </c>
      <c r="S62" s="218">
        <v>73.760000000000005</v>
      </c>
      <c r="T62" s="218">
        <v>9.8000000000000007</v>
      </c>
      <c r="U62" s="84">
        <v>7130</v>
      </c>
      <c r="V62" s="292">
        <f>VLOOKUP($U62,计算辅助页面!$Z$5:$AM$26,COLUMN()-20,0)</f>
        <v>11600</v>
      </c>
      <c r="W62" s="292">
        <f>VLOOKUP($U62,计算辅助页面!$Z$5:$AM$26,COLUMN()-20,0)</f>
        <v>18600</v>
      </c>
      <c r="X62" s="226">
        <f>VLOOKUP($U62,计算辅助页面!$Z$5:$AM$26,COLUMN()-20,0)</f>
        <v>27900</v>
      </c>
      <c r="Y62" s="226">
        <f>VLOOKUP($U62,计算辅助页面!$Z$5:$AM$26,COLUMN()-20,0)</f>
        <v>40300</v>
      </c>
      <c r="Z62" s="293">
        <f>VLOOKUP($U62,计算辅助页面!$Z$5:$AM$26,COLUMN()-20,0)</f>
        <v>56500</v>
      </c>
      <c r="AA62" s="226">
        <f>VLOOKUP($U62,计算辅助页面!$Z$5:$AM$26,COLUMN()-20,0)</f>
        <v>79000</v>
      </c>
      <c r="AB62" s="226">
        <f>VLOOKUP($U62,计算辅助页面!$Z$5:$AM$26,COLUMN()-20,0)</f>
        <v>110500</v>
      </c>
      <c r="AC62" s="226">
        <f>VLOOKUP($U62,计算辅助页面!$Z$5:$AM$26,COLUMN()-20,0)</f>
        <v>155000</v>
      </c>
      <c r="AD62" s="226">
        <f>VLOOKUP($U62,计算辅助页面!$Z$5:$AM$26,COLUMN()-20,0)</f>
        <v>216500</v>
      </c>
      <c r="AE62" s="226">
        <f>VLOOKUP($U62,计算辅助页面!$Z$5:$AM$26,COLUMN()-20,0)</f>
        <v>303000</v>
      </c>
      <c r="AF62" s="226">
        <f>VLOOKUP($U62,计算辅助页面!$Z$5:$AM$26,COLUMN()-20,0)</f>
        <v>425000</v>
      </c>
      <c r="AG62" s="226" t="str">
        <f>VLOOKUP($U62,计算辅助页面!$Z$5:$AM$26,COLUMN()-20,0)</f>
        <v>×</v>
      </c>
      <c r="AH62" s="173">
        <f>VLOOKUP($U62,计算辅助页面!$Z$5:$AM$26,COLUMN()-20,0)</f>
        <v>5804120</v>
      </c>
      <c r="AI62" s="269">
        <v>40000</v>
      </c>
      <c r="AJ62" s="261">
        <f>VLOOKUP(D62&amp;E62,计算辅助页面!$V$5:$Y$18,2,0)</f>
        <v>9</v>
      </c>
      <c r="AK62" s="176">
        <f t="shared" si="72"/>
        <v>80000</v>
      </c>
      <c r="AL62" s="176">
        <f>VLOOKUP(D62&amp;E62,计算辅助页面!$V$5:$Y$18,3,0)</f>
        <v>4</v>
      </c>
      <c r="AM62" s="182">
        <f t="shared" si="73"/>
        <v>240000</v>
      </c>
      <c r="AN62" s="182">
        <f>VLOOKUP(D62&amp;E62,计算辅助页面!$V$5:$Y$18,4,0)</f>
        <v>2</v>
      </c>
      <c r="AO62" s="175">
        <f t="shared" si="74"/>
        <v>4640000</v>
      </c>
      <c r="AP62" s="196">
        <f t="shared" si="51"/>
        <v>10444120</v>
      </c>
      <c r="AQ62" s="365" t="s">
        <v>733</v>
      </c>
      <c r="AR62" s="366" t="str">
        <f t="shared" ref="AR62:AR106" si="101">TRIM(RIGHT(B62,LEN(B62)-LEN(AQ62)-1))</f>
        <v>NSX GT3 EVO🔑</v>
      </c>
      <c r="AS62" s="352" t="s">
        <v>734</v>
      </c>
      <c r="AT62" s="353" t="s">
        <v>875</v>
      </c>
      <c r="AU62" s="338" t="s">
        <v>712</v>
      </c>
      <c r="AW62" s="357">
        <v>327</v>
      </c>
      <c r="AX62" s="357">
        <v>345</v>
      </c>
      <c r="AY62" s="357">
        <v>442</v>
      </c>
      <c r="AZ62" s="357" t="s">
        <v>1115</v>
      </c>
      <c r="BA62" s="369"/>
      <c r="BB62" s="369"/>
      <c r="BC62" s="369"/>
      <c r="BD62" s="369"/>
      <c r="BE62" s="369"/>
      <c r="BF62" s="369"/>
      <c r="BG62" s="369"/>
      <c r="BH62" s="369"/>
      <c r="BI62" s="369"/>
      <c r="BJ62" s="369"/>
      <c r="BK62" s="369"/>
      <c r="BL62" s="369">
        <v>1</v>
      </c>
      <c r="BM62" s="369"/>
      <c r="BN62" s="369">
        <v>1</v>
      </c>
      <c r="BO62" s="369">
        <v>1</v>
      </c>
      <c r="BP62" s="369"/>
      <c r="BQ62" s="369"/>
      <c r="BR62" s="369"/>
      <c r="BS62" s="369"/>
      <c r="BT62" s="369"/>
      <c r="BU62" s="387" t="s">
        <v>1151</v>
      </c>
      <c r="BV62" s="326"/>
      <c r="BW62" s="326"/>
      <c r="BX62" s="326"/>
      <c r="BY62" s="367">
        <v>295</v>
      </c>
      <c r="BZ62" s="368">
        <v>60.85</v>
      </c>
      <c r="CA62" s="368">
        <v>63.92</v>
      </c>
      <c r="CB62" s="368">
        <v>55.78</v>
      </c>
      <c r="CC62" s="368">
        <f t="shared" si="75"/>
        <v>19.399999999999977</v>
      </c>
      <c r="CD62" s="368">
        <f t="shared" si="76"/>
        <v>13.440000000000005</v>
      </c>
      <c r="CE62" s="368">
        <f t="shared" si="77"/>
        <v>22.209999999999994</v>
      </c>
      <c r="CF62" s="368">
        <f t="shared" si="78"/>
        <v>17.980000000000004</v>
      </c>
      <c r="CG62" s="368">
        <f t="shared" si="79"/>
        <v>73.029999999999973</v>
      </c>
      <c r="CH62" s="368">
        <f t="shared" si="80"/>
        <v>77.839699999999993</v>
      </c>
      <c r="CI62" s="42"/>
      <c r="CJ62" s="42"/>
      <c r="CK62" s="42"/>
      <c r="CL62" s="42"/>
    </row>
    <row r="63" spans="1:90" ht="21" customHeight="1" thickBot="1">
      <c r="A63" s="80">
        <v>61</v>
      </c>
      <c r="B63" s="55" t="s">
        <v>1065</v>
      </c>
      <c r="C63" s="86" t="s">
        <v>760</v>
      </c>
      <c r="D63" s="256" t="s">
        <v>198</v>
      </c>
      <c r="E63" s="247" t="s">
        <v>171</v>
      </c>
      <c r="F63" s="175">
        <f>9-LEN(E63)-LEN(SUBSTITUTE(E63,"★",""))</f>
        <v>4</v>
      </c>
      <c r="G63" s="88" t="s">
        <v>64</v>
      </c>
      <c r="H63" s="222">
        <v>35</v>
      </c>
      <c r="I63" s="222">
        <v>15</v>
      </c>
      <c r="J63" s="222">
        <v>21</v>
      </c>
      <c r="K63" s="222">
        <v>28</v>
      </c>
      <c r="L63" s="222">
        <v>35</v>
      </c>
      <c r="M63" s="222" t="s">
        <v>59</v>
      </c>
      <c r="N63" s="226">
        <f>IF(COUNTBLANK(H63:M63),"",SUM(H63:M63))</f>
        <v>134</v>
      </c>
      <c r="O63" s="57">
        <v>3638</v>
      </c>
      <c r="P63" s="211">
        <v>350.5</v>
      </c>
      <c r="Q63" s="218">
        <v>74.12</v>
      </c>
      <c r="R63" s="218">
        <v>62.87</v>
      </c>
      <c r="S63" s="218">
        <v>46.83</v>
      </c>
      <c r="T63" s="218">
        <v>5.0669999999999993</v>
      </c>
      <c r="U63" s="84">
        <v>7130</v>
      </c>
      <c r="V63" s="292">
        <f>VLOOKUP($U63,计算辅助页面!$Z$5:$AM$26,COLUMN()-20,0)</f>
        <v>11600</v>
      </c>
      <c r="W63" s="292">
        <f>VLOOKUP($U63,计算辅助页面!$Z$5:$AM$26,COLUMN()-20,0)</f>
        <v>18600</v>
      </c>
      <c r="X63" s="226">
        <f>VLOOKUP($U63,计算辅助页面!$Z$5:$AM$26,COLUMN()-20,0)</f>
        <v>27900</v>
      </c>
      <c r="Y63" s="226">
        <f>VLOOKUP($U63,计算辅助页面!$Z$5:$AM$26,COLUMN()-20,0)</f>
        <v>40300</v>
      </c>
      <c r="Z63" s="293">
        <f>VLOOKUP($U63,计算辅助页面!$Z$5:$AM$26,COLUMN()-20,0)</f>
        <v>56500</v>
      </c>
      <c r="AA63" s="226">
        <f>VLOOKUP($U63,计算辅助页面!$Z$5:$AM$26,COLUMN()-20,0)</f>
        <v>79000</v>
      </c>
      <c r="AB63" s="226">
        <f>VLOOKUP($U63,计算辅助页面!$Z$5:$AM$26,COLUMN()-20,0)</f>
        <v>110500</v>
      </c>
      <c r="AC63" s="226">
        <f>VLOOKUP($U63,计算辅助页面!$Z$5:$AM$26,COLUMN()-20,0)</f>
        <v>155000</v>
      </c>
      <c r="AD63" s="226">
        <f>VLOOKUP($U63,计算辅助页面!$Z$5:$AM$26,COLUMN()-20,0)</f>
        <v>216500</v>
      </c>
      <c r="AE63" s="226">
        <f>VLOOKUP($U63,计算辅助页面!$Z$5:$AM$26,COLUMN()-20,0)</f>
        <v>303000</v>
      </c>
      <c r="AF63" s="226">
        <f>VLOOKUP($U63,计算辅助页面!$Z$5:$AM$26,COLUMN()-20,0)</f>
        <v>425000</v>
      </c>
      <c r="AG63" s="226" t="str">
        <f>VLOOKUP($U63,计算辅助页面!$Z$5:$AM$26,COLUMN()-20,0)</f>
        <v>×</v>
      </c>
      <c r="AH63" s="173">
        <f>VLOOKUP($U63,计算辅助页面!$Z$5:$AM$26,COLUMN()-20,0)</f>
        <v>5804120</v>
      </c>
      <c r="AI63" s="269">
        <v>40000</v>
      </c>
      <c r="AJ63" s="261">
        <f>VLOOKUP(D63&amp;E63,计算辅助页面!$V$5:$Y$18,2,0)</f>
        <v>9</v>
      </c>
      <c r="AK63" s="176">
        <f>IF(AI63,2*AI63,"")</f>
        <v>80000</v>
      </c>
      <c r="AL63" s="176">
        <f>VLOOKUP(D63&amp;E63,计算辅助页面!$V$5:$Y$18,3,0)</f>
        <v>4</v>
      </c>
      <c r="AM63" s="182">
        <f>IF(AN63="×",AN63,IF(AI63,6*AI63,""))</f>
        <v>240000</v>
      </c>
      <c r="AN63" s="182">
        <f>VLOOKUP(D63&amp;E63,计算辅助页面!$V$5:$Y$18,4,0)</f>
        <v>2</v>
      </c>
      <c r="AO63" s="175">
        <f>IF(AI63,IF(AN63="×",4*(AI63*AJ63+AK63*AL63),4*(AI63*AJ63+AK63*AL63+AM63*AN63)),"")</f>
        <v>4640000</v>
      </c>
      <c r="AP63" s="196">
        <f>IF(AND(AH63,AO63),AO63+AH63,"")</f>
        <v>10444120</v>
      </c>
      <c r="AQ63" s="365" t="s">
        <v>1066</v>
      </c>
      <c r="AR63" s="366" t="str">
        <f>TRIM(RIGHT(B63,LEN(B63)-LEN(AQ63)-1))</f>
        <v>Sarthe</v>
      </c>
      <c r="AS63" s="352" t="s">
        <v>962</v>
      </c>
      <c r="AT63" s="353" t="s">
        <v>644</v>
      </c>
      <c r="AU63" s="338" t="s">
        <v>712</v>
      </c>
      <c r="AV63" s="357">
        <v>11</v>
      </c>
      <c r="AW63" s="357">
        <v>365</v>
      </c>
      <c r="AY63" s="357">
        <v>479</v>
      </c>
      <c r="AZ63" s="357" t="s">
        <v>1110</v>
      </c>
      <c r="BA63" s="369"/>
      <c r="BB63" s="369"/>
      <c r="BC63" s="369">
        <v>1</v>
      </c>
      <c r="BD63" s="369">
        <v>1</v>
      </c>
      <c r="BE63" s="369"/>
      <c r="BF63" s="369">
        <v>1</v>
      </c>
      <c r="BG63" s="369"/>
      <c r="BH63" s="369"/>
      <c r="BI63" s="369"/>
      <c r="BJ63" s="369"/>
      <c r="BK63" s="369"/>
      <c r="BL63" s="369"/>
      <c r="BM63" s="369"/>
      <c r="BN63" s="369"/>
      <c r="BO63" s="369"/>
      <c r="BP63" s="369"/>
      <c r="BQ63" s="369"/>
      <c r="BR63" s="369"/>
      <c r="BS63" s="369"/>
      <c r="BT63" s="369">
        <v>1</v>
      </c>
      <c r="BU63" s="387" t="s">
        <v>1153</v>
      </c>
      <c r="BV63" s="326"/>
      <c r="BW63" s="326"/>
      <c r="BX63" s="326"/>
      <c r="BY63" s="367">
        <v>340</v>
      </c>
      <c r="BZ63" s="368">
        <v>67.599999999999994</v>
      </c>
      <c r="CA63" s="368">
        <v>48.14</v>
      </c>
      <c r="CB63" s="368">
        <v>29.67</v>
      </c>
      <c r="CC63" s="368">
        <f>P63-BY63</f>
        <v>10.5</v>
      </c>
      <c r="CD63" s="368">
        <f>Q63-BZ63</f>
        <v>6.5200000000000102</v>
      </c>
      <c r="CE63" s="368">
        <f>R63-CA63</f>
        <v>14.729999999999997</v>
      </c>
      <c r="CF63" s="368">
        <f>S63-CB63</f>
        <v>17.159999999999997</v>
      </c>
      <c r="CG63" s="368">
        <f>SUM(CC63:CF63)</f>
        <v>48.910000000000004</v>
      </c>
      <c r="CH63" s="368">
        <f>0.32*(P63-BY63)+1.75*(Q63-BZ63)+1.13*(R63-CA63)+1.28*(S63-CB63)</f>
        <v>53.379700000000014</v>
      </c>
      <c r="CI63" s="42"/>
      <c r="CJ63" s="42"/>
      <c r="CK63" s="42"/>
      <c r="CL63" s="42"/>
    </row>
    <row r="64" spans="1:90" ht="21" customHeight="1" thickBot="1">
      <c r="A64" s="48">
        <v>62</v>
      </c>
      <c r="B64" s="55" t="s">
        <v>1520</v>
      </c>
      <c r="C64" s="86" t="s">
        <v>1521</v>
      </c>
      <c r="D64" s="256" t="s">
        <v>151</v>
      </c>
      <c r="E64" s="247" t="s">
        <v>171</v>
      </c>
      <c r="F64" s="175"/>
      <c r="G64" s="88"/>
      <c r="H64" s="222" t="s">
        <v>449</v>
      </c>
      <c r="I64" s="222">
        <v>25</v>
      </c>
      <c r="J64" s="222">
        <v>32</v>
      </c>
      <c r="K64" s="222">
        <v>36</v>
      </c>
      <c r="L64" s="222">
        <v>41</v>
      </c>
      <c r="M64" s="222" t="s">
        <v>59</v>
      </c>
      <c r="N64" s="226">
        <f t="shared" ref="N64" si="102">IF(COUNTBLANK(H64:M64),"",SUM(H64:M64))</f>
        <v>134</v>
      </c>
      <c r="O64" s="57">
        <v>3660</v>
      </c>
      <c r="P64" s="211">
        <v>342.9</v>
      </c>
      <c r="Q64" s="218">
        <v>76.48</v>
      </c>
      <c r="R64" s="218">
        <v>72.36</v>
      </c>
      <c r="S64" s="218">
        <v>38.94</v>
      </c>
      <c r="T64" s="218">
        <v>4.3</v>
      </c>
      <c r="U64" s="84">
        <v>7130</v>
      </c>
      <c r="V64" s="292">
        <f>VLOOKUP($U64,计算辅助页面!$Z$5:$AM$26,COLUMN()-20,0)</f>
        <v>11600</v>
      </c>
      <c r="W64" s="292">
        <f>VLOOKUP($U64,计算辅助页面!$Z$5:$AM$26,COLUMN()-20,0)</f>
        <v>18600</v>
      </c>
      <c r="X64" s="226">
        <f>VLOOKUP($U64,计算辅助页面!$Z$5:$AM$26,COLUMN()-20,0)</f>
        <v>27900</v>
      </c>
      <c r="Y64" s="226">
        <f>VLOOKUP($U64,计算辅助页面!$Z$5:$AM$26,COLUMN()-20,0)</f>
        <v>40300</v>
      </c>
      <c r="Z64" s="293">
        <f>VLOOKUP($U64,计算辅助页面!$Z$5:$AM$26,COLUMN()-20,0)</f>
        <v>56500</v>
      </c>
      <c r="AA64" s="226">
        <f>VLOOKUP($U64,计算辅助页面!$Z$5:$AM$26,COLUMN()-20,0)</f>
        <v>79000</v>
      </c>
      <c r="AB64" s="226">
        <f>VLOOKUP($U64,计算辅助页面!$Z$5:$AM$26,COLUMN()-20,0)</f>
        <v>110500</v>
      </c>
      <c r="AC64" s="226">
        <f>VLOOKUP($U64,计算辅助页面!$Z$5:$AM$26,COLUMN()-20,0)</f>
        <v>155000</v>
      </c>
      <c r="AD64" s="226">
        <f>VLOOKUP($U64,计算辅助页面!$Z$5:$AM$26,COLUMN()-20,0)</f>
        <v>216500</v>
      </c>
      <c r="AE64" s="226">
        <f>VLOOKUP($U64,计算辅助页面!$Z$5:$AM$26,COLUMN()-20,0)</f>
        <v>303000</v>
      </c>
      <c r="AF64" s="226">
        <f>VLOOKUP($U64,计算辅助页面!$Z$5:$AM$26,COLUMN()-20,0)</f>
        <v>425000</v>
      </c>
      <c r="AG64" s="226" t="str">
        <f>VLOOKUP($U64,计算辅助页面!$Z$5:$AM$26,COLUMN()-20,0)</f>
        <v>×</v>
      </c>
      <c r="AH64" s="173">
        <f>VLOOKUP($U64,计算辅助页面!$Z$5:$AM$26,COLUMN()-20,0)</f>
        <v>5804120</v>
      </c>
      <c r="AI64" s="269">
        <v>40000</v>
      </c>
      <c r="AJ64" s="261">
        <f>VLOOKUP(D64&amp;E64,计算辅助页面!$V$5:$Y$18,2,0)</f>
        <v>9</v>
      </c>
      <c r="AK64" s="176">
        <f t="shared" ref="AK64" si="103">IF(AI64,2*AI64,"")</f>
        <v>80000</v>
      </c>
      <c r="AL64" s="176">
        <f>VLOOKUP(D64&amp;E64,计算辅助页面!$V$5:$Y$18,3,0)</f>
        <v>4</v>
      </c>
      <c r="AM64" s="182">
        <f t="shared" ref="AM64" si="104">IF(AN64="×",AN64,IF(AI64,6*AI64,""))</f>
        <v>240000</v>
      </c>
      <c r="AN64" s="182">
        <f>VLOOKUP(D64&amp;E64,计算辅助页面!$V$5:$Y$18,4,0)</f>
        <v>2</v>
      </c>
      <c r="AO64" s="175">
        <f t="shared" ref="AO64" si="105">IF(AI64,IF(AN64="×",4*(AI64*AJ64+AK64*AL64),4*(AI64*AJ64+AK64*AL64+AM64*AN64)),"")</f>
        <v>4640000</v>
      </c>
      <c r="AP64" s="196">
        <f t="shared" ref="AP64" si="106">IF(AND(AH64,AO64),AO64+AH64,"")</f>
        <v>10444120</v>
      </c>
      <c r="AQ64" s="365" t="s">
        <v>1068</v>
      </c>
      <c r="AR64" s="366" t="str">
        <f>TRIM(RIGHT(B64,LEN(B64)-LEN(AQ64)-1))</f>
        <v>MC12</v>
      </c>
      <c r="AS64" s="352" t="s">
        <v>1514</v>
      </c>
      <c r="AT64" s="353" t="s">
        <v>1522</v>
      </c>
      <c r="AU64" s="338" t="s">
        <v>712</v>
      </c>
      <c r="AW64" s="357">
        <v>357</v>
      </c>
      <c r="AY64" s="357">
        <v>466</v>
      </c>
      <c r="AZ64" s="384" t="s">
        <v>1540</v>
      </c>
      <c r="BA64" s="369"/>
      <c r="BB64" s="369"/>
      <c r="BC64" s="369"/>
      <c r="BD64" s="369"/>
      <c r="BE64" s="369"/>
      <c r="BF64" s="369"/>
      <c r="BG64" s="369"/>
      <c r="BH64" s="369"/>
      <c r="BI64" s="369"/>
      <c r="BJ64" s="369"/>
      <c r="BK64" s="369"/>
      <c r="BL64" s="369"/>
      <c r="BM64" s="369"/>
      <c r="BN64" s="369">
        <v>1</v>
      </c>
      <c r="BO64" s="369"/>
      <c r="BP64" s="369"/>
      <c r="BQ64" s="369"/>
      <c r="BR64" s="369"/>
      <c r="BS64" s="369"/>
      <c r="BT64" s="369"/>
      <c r="BU64" s="387"/>
      <c r="BV64" s="326"/>
      <c r="BW64" s="326"/>
      <c r="BX64" s="326"/>
      <c r="BY64" s="367"/>
      <c r="BZ64" s="368"/>
      <c r="CA64" s="368"/>
      <c r="CB64" s="368"/>
      <c r="CC64" s="368"/>
      <c r="CD64" s="368"/>
      <c r="CE64" s="368"/>
      <c r="CF64" s="368"/>
      <c r="CG64" s="368"/>
      <c r="CH64" s="368"/>
      <c r="CI64" s="42"/>
      <c r="CJ64" s="42"/>
      <c r="CK64" s="42"/>
      <c r="CL64" s="42"/>
    </row>
    <row r="65" spans="1:90" ht="21" customHeight="1" thickBot="1">
      <c r="A65" s="80">
        <v>63</v>
      </c>
      <c r="B65" s="55" t="s">
        <v>591</v>
      </c>
      <c r="C65" s="86" t="s">
        <v>762</v>
      </c>
      <c r="D65" s="256" t="s">
        <v>198</v>
      </c>
      <c r="E65" s="247" t="s">
        <v>171</v>
      </c>
      <c r="F65" s="175">
        <f t="shared" si="100"/>
        <v>4</v>
      </c>
      <c r="G65" s="88" t="s">
        <v>64</v>
      </c>
      <c r="H65" s="222">
        <v>35</v>
      </c>
      <c r="I65" s="222">
        <v>15</v>
      </c>
      <c r="J65" s="222">
        <v>21</v>
      </c>
      <c r="K65" s="222">
        <v>28</v>
      </c>
      <c r="L65" s="222">
        <v>35</v>
      </c>
      <c r="M65" s="222" t="s">
        <v>59</v>
      </c>
      <c r="N65" s="226">
        <f t="shared" si="71"/>
        <v>134</v>
      </c>
      <c r="O65" s="57">
        <v>3665</v>
      </c>
      <c r="P65" s="211">
        <v>340.4</v>
      </c>
      <c r="Q65" s="218">
        <v>77.38</v>
      </c>
      <c r="R65" s="218">
        <v>67.260000000000005</v>
      </c>
      <c r="S65" s="218">
        <v>55.86</v>
      </c>
      <c r="T65" s="218">
        <v>5.73</v>
      </c>
      <c r="U65" s="84">
        <v>7130</v>
      </c>
      <c r="V65" s="292">
        <f>VLOOKUP($U65,计算辅助页面!$Z$5:$AM$26,COLUMN()-20,0)</f>
        <v>11600</v>
      </c>
      <c r="W65" s="292">
        <f>VLOOKUP($U65,计算辅助页面!$Z$5:$AM$26,COLUMN()-20,0)</f>
        <v>18600</v>
      </c>
      <c r="X65" s="226">
        <f>VLOOKUP($U65,计算辅助页面!$Z$5:$AM$26,COLUMN()-20,0)</f>
        <v>27900</v>
      </c>
      <c r="Y65" s="226">
        <f>VLOOKUP($U65,计算辅助页面!$Z$5:$AM$26,COLUMN()-20,0)</f>
        <v>40300</v>
      </c>
      <c r="Z65" s="293">
        <f>VLOOKUP($U65,计算辅助页面!$Z$5:$AM$26,COLUMN()-20,0)</f>
        <v>56500</v>
      </c>
      <c r="AA65" s="226">
        <f>VLOOKUP($U65,计算辅助页面!$Z$5:$AM$26,COLUMN()-20,0)</f>
        <v>79000</v>
      </c>
      <c r="AB65" s="226">
        <f>VLOOKUP($U65,计算辅助页面!$Z$5:$AM$26,COLUMN()-20,0)</f>
        <v>110500</v>
      </c>
      <c r="AC65" s="226">
        <f>VLOOKUP($U65,计算辅助页面!$Z$5:$AM$26,COLUMN()-20,0)</f>
        <v>155000</v>
      </c>
      <c r="AD65" s="226">
        <f>VLOOKUP($U65,计算辅助页面!$Z$5:$AM$26,COLUMN()-20,0)</f>
        <v>216500</v>
      </c>
      <c r="AE65" s="226">
        <f>VLOOKUP($U65,计算辅助页面!$Z$5:$AM$26,COLUMN()-20,0)</f>
        <v>303000</v>
      </c>
      <c r="AF65" s="226">
        <f>VLOOKUP($U65,计算辅助页面!$Z$5:$AM$26,COLUMN()-20,0)</f>
        <v>425000</v>
      </c>
      <c r="AG65" s="226" t="str">
        <f>VLOOKUP($U65,计算辅助页面!$Z$5:$AM$26,COLUMN()-20,0)</f>
        <v>×</v>
      </c>
      <c r="AH65" s="173">
        <f>VLOOKUP($U65,计算辅助页面!$Z$5:$AM$26,COLUMN()-20,0)</f>
        <v>5804120</v>
      </c>
      <c r="AI65" s="269">
        <v>40000</v>
      </c>
      <c r="AJ65" s="261">
        <f>VLOOKUP(D65&amp;E65,计算辅助页面!$V$5:$Y$18,2,0)</f>
        <v>9</v>
      </c>
      <c r="AK65" s="176">
        <f t="shared" si="72"/>
        <v>80000</v>
      </c>
      <c r="AL65" s="176">
        <f>VLOOKUP(D65&amp;E65,计算辅助页面!$V$5:$Y$18,3,0)</f>
        <v>4</v>
      </c>
      <c r="AM65" s="182">
        <f t="shared" si="73"/>
        <v>240000</v>
      </c>
      <c r="AN65" s="182">
        <f>VLOOKUP(D65&amp;E65,计算辅助页面!$V$5:$Y$18,4,0)</f>
        <v>2</v>
      </c>
      <c r="AO65" s="175">
        <f t="shared" si="74"/>
        <v>4640000</v>
      </c>
      <c r="AP65" s="196">
        <f t="shared" si="51"/>
        <v>10444120</v>
      </c>
      <c r="AQ65" s="365" t="s">
        <v>597</v>
      </c>
      <c r="AR65" s="366" t="str">
        <f t="shared" si="101"/>
        <v>Mulliner Bacalar</v>
      </c>
      <c r="AS65" s="352" t="s">
        <v>959</v>
      </c>
      <c r="AT65" s="353" t="s">
        <v>636</v>
      </c>
      <c r="AU65" s="338" t="s">
        <v>712</v>
      </c>
      <c r="AW65" s="357">
        <v>354</v>
      </c>
      <c r="AY65" s="357">
        <v>461</v>
      </c>
      <c r="AZ65" s="357" t="s">
        <v>1114</v>
      </c>
      <c r="BA65" s="369"/>
      <c r="BB65" s="369"/>
      <c r="BC65" s="369"/>
      <c r="BD65" s="369"/>
      <c r="BE65" s="369"/>
      <c r="BF65" s="369"/>
      <c r="BG65" s="369">
        <v>1</v>
      </c>
      <c r="BH65" s="369"/>
      <c r="BI65" s="369"/>
      <c r="BJ65" s="369"/>
      <c r="BK65" s="369"/>
      <c r="BL65" s="369"/>
      <c r="BM65" s="369"/>
      <c r="BN65" s="369"/>
      <c r="BO65" s="369">
        <v>1</v>
      </c>
      <c r="BP65" s="369"/>
      <c r="BQ65" s="369"/>
      <c r="BR65" s="369" t="s">
        <v>1146</v>
      </c>
      <c r="BS65" s="369"/>
      <c r="BT65" s="369"/>
      <c r="BU65" s="387" t="s">
        <v>1138</v>
      </c>
      <c r="BV65" s="326"/>
      <c r="BW65" s="326">
        <v>1</v>
      </c>
      <c r="BX65" s="326"/>
      <c r="BY65" s="367">
        <v>322</v>
      </c>
      <c r="BZ65" s="368">
        <v>67.599999999999994</v>
      </c>
      <c r="CA65" s="368">
        <v>46.32</v>
      </c>
      <c r="CB65" s="368">
        <v>36.229999999999997</v>
      </c>
      <c r="CC65" s="368">
        <f t="shared" si="75"/>
        <v>18.399999999999977</v>
      </c>
      <c r="CD65" s="368">
        <f t="shared" si="76"/>
        <v>9.7800000000000011</v>
      </c>
      <c r="CE65" s="368">
        <f t="shared" si="77"/>
        <v>20.940000000000005</v>
      </c>
      <c r="CF65" s="368">
        <f t="shared" si="78"/>
        <v>19.630000000000003</v>
      </c>
      <c r="CG65" s="368">
        <f t="shared" si="79"/>
        <v>68.749999999999986</v>
      </c>
      <c r="CH65" s="368">
        <f t="shared" si="80"/>
        <v>71.791600000000003</v>
      </c>
      <c r="CI65" s="42"/>
      <c r="CJ65" s="42"/>
      <c r="CK65" s="42"/>
      <c r="CL65" s="42"/>
    </row>
    <row r="66" spans="1:90" ht="21" customHeight="1" thickBot="1">
      <c r="A66" s="48">
        <v>64</v>
      </c>
      <c r="B66" s="55" t="s">
        <v>1378</v>
      </c>
      <c r="C66" s="86" t="s">
        <v>1366</v>
      </c>
      <c r="D66" s="256" t="s">
        <v>198</v>
      </c>
      <c r="E66" s="247" t="s">
        <v>171</v>
      </c>
      <c r="F66" s="175"/>
      <c r="G66" s="88"/>
      <c r="H66" s="222" t="s">
        <v>449</v>
      </c>
      <c r="I66" s="222">
        <v>25</v>
      </c>
      <c r="J66" s="222">
        <v>32</v>
      </c>
      <c r="K66" s="222">
        <v>36</v>
      </c>
      <c r="L66" s="222">
        <v>40</v>
      </c>
      <c r="M66" s="222" t="s">
        <v>59</v>
      </c>
      <c r="N66" s="226">
        <f t="shared" ref="N66" si="107">IF(COUNTBLANK(H66:M66),"",SUM(H66:M66))</f>
        <v>133</v>
      </c>
      <c r="O66" s="57">
        <v>3690</v>
      </c>
      <c r="P66" s="211">
        <v>346.2</v>
      </c>
      <c r="Q66" s="218">
        <v>72.319999999999993</v>
      </c>
      <c r="R66" s="218">
        <v>54.97</v>
      </c>
      <c r="S66" s="218">
        <v>60.38</v>
      </c>
      <c r="T66" s="218">
        <v>6.07</v>
      </c>
      <c r="U66" s="84">
        <v>7130</v>
      </c>
      <c r="V66" s="292">
        <f>VLOOKUP($U66,计算辅助页面!$Z$5:$AM$26,COLUMN()-20,0)</f>
        <v>11600</v>
      </c>
      <c r="W66" s="292">
        <f>VLOOKUP($U66,计算辅助页面!$Z$5:$AM$26,COLUMN()-20,0)</f>
        <v>18600</v>
      </c>
      <c r="X66" s="226">
        <f>VLOOKUP($U66,计算辅助页面!$Z$5:$AM$26,COLUMN()-20,0)</f>
        <v>27900</v>
      </c>
      <c r="Y66" s="226">
        <f>VLOOKUP($U66,计算辅助页面!$Z$5:$AM$26,COLUMN()-20,0)</f>
        <v>40300</v>
      </c>
      <c r="Z66" s="293">
        <f>VLOOKUP($U66,计算辅助页面!$Z$5:$AM$26,COLUMN()-20,0)</f>
        <v>56500</v>
      </c>
      <c r="AA66" s="226">
        <f>VLOOKUP($U66,计算辅助页面!$Z$5:$AM$26,COLUMN()-20,0)</f>
        <v>79000</v>
      </c>
      <c r="AB66" s="226">
        <f>VLOOKUP($U66,计算辅助页面!$Z$5:$AM$26,COLUMN()-20,0)</f>
        <v>110500</v>
      </c>
      <c r="AC66" s="226">
        <f>VLOOKUP($U66,计算辅助页面!$Z$5:$AM$26,COLUMN()-20,0)</f>
        <v>155000</v>
      </c>
      <c r="AD66" s="226">
        <f>VLOOKUP($U66,计算辅助页面!$Z$5:$AM$26,COLUMN()-20,0)</f>
        <v>216500</v>
      </c>
      <c r="AE66" s="226">
        <f>VLOOKUP($U66,计算辅助页面!$Z$5:$AM$26,COLUMN()-20,0)</f>
        <v>303000</v>
      </c>
      <c r="AF66" s="226">
        <f>VLOOKUP($U66,计算辅助页面!$Z$5:$AM$26,COLUMN()-20,0)</f>
        <v>425000</v>
      </c>
      <c r="AG66" s="226" t="str">
        <f>VLOOKUP($U66,计算辅助页面!$Z$5:$AM$26,COLUMN()-20,0)</f>
        <v>×</v>
      </c>
      <c r="AH66" s="173">
        <f>VLOOKUP($U66,计算辅助页面!$Z$5:$AM$26,COLUMN()-20,0)</f>
        <v>5804120</v>
      </c>
      <c r="AI66" s="269">
        <v>40000</v>
      </c>
      <c r="AJ66" s="261">
        <f>VLOOKUP(D66&amp;E66,计算辅助页面!$V$5:$Y$18,2,0)</f>
        <v>9</v>
      </c>
      <c r="AK66" s="176">
        <f t="shared" ref="AK66:AK72" si="108">IF(AI66,2*AI66,"")</f>
        <v>80000</v>
      </c>
      <c r="AL66" s="176">
        <f>VLOOKUP(D66&amp;E66,计算辅助页面!$V$5:$Y$18,3,0)</f>
        <v>4</v>
      </c>
      <c r="AM66" s="182">
        <f t="shared" ref="AM66:AM72" si="109">IF(AN66="×",AN66,IF(AI66,6*AI66,""))</f>
        <v>240000</v>
      </c>
      <c r="AN66" s="182">
        <f>VLOOKUP(D66&amp;E66,计算辅助页面!$V$5:$Y$18,4,0)</f>
        <v>2</v>
      </c>
      <c r="AO66" s="175">
        <f t="shared" ref="AO66:AO72" si="110">IF(AI66,IF(AN66="×",4*(AI66*AJ66+AK66*AL66),4*(AI66*AJ66+AK66*AL66+AM66*AN66)),"")</f>
        <v>4640000</v>
      </c>
      <c r="AP66" s="196">
        <f t="shared" ref="AP66:AP72" si="111">IF(AND(AH66,AO66),AO66+AH66,"")</f>
        <v>10444120</v>
      </c>
      <c r="AQ66" s="365" t="s">
        <v>566</v>
      </c>
      <c r="AR66" s="366" t="str">
        <f t="shared" si="101"/>
        <v>Miura Concept🔑</v>
      </c>
      <c r="AS66" s="352" t="s">
        <v>1363</v>
      </c>
      <c r="AT66" s="353" t="s">
        <v>1367</v>
      </c>
      <c r="AU66" s="338" t="s">
        <v>712</v>
      </c>
      <c r="AW66" s="357">
        <v>361</v>
      </c>
      <c r="AY66" s="357">
        <v>473</v>
      </c>
      <c r="AZ66" s="384" t="s">
        <v>1280</v>
      </c>
      <c r="BA66" s="369"/>
      <c r="BB66" s="369"/>
      <c r="BC66" s="369"/>
      <c r="BD66" s="369"/>
      <c r="BE66" s="369"/>
      <c r="BF66" s="369"/>
      <c r="BG66" s="369"/>
      <c r="BH66" s="369"/>
      <c r="BI66" s="369"/>
      <c r="BJ66" s="369"/>
      <c r="BK66" s="369"/>
      <c r="BL66" s="369">
        <v>1</v>
      </c>
      <c r="BM66" s="369"/>
      <c r="BN66" s="369">
        <v>1</v>
      </c>
      <c r="BO66" s="369">
        <v>1</v>
      </c>
      <c r="BP66" s="369"/>
      <c r="BQ66" s="369"/>
      <c r="BR66" s="369"/>
      <c r="BS66" s="369"/>
      <c r="BT66" s="369"/>
      <c r="BU66" s="389" t="s">
        <v>1382</v>
      </c>
      <c r="BV66" s="326"/>
      <c r="BW66" s="326"/>
      <c r="BX66" s="326"/>
      <c r="BY66" s="367"/>
      <c r="BZ66" s="368"/>
      <c r="CA66" s="368"/>
      <c r="CB66" s="368"/>
      <c r="CC66" s="368"/>
      <c r="CD66" s="368"/>
      <c r="CE66" s="368"/>
      <c r="CF66" s="368"/>
      <c r="CG66" s="368"/>
      <c r="CH66" s="368"/>
      <c r="CI66" s="42"/>
      <c r="CJ66" s="42"/>
      <c r="CK66" s="42"/>
      <c r="CL66" s="42"/>
    </row>
    <row r="67" spans="1:90" ht="21" customHeight="1" thickBot="1">
      <c r="A67" s="80">
        <v>65</v>
      </c>
      <c r="B67" s="55" t="s">
        <v>585</v>
      </c>
      <c r="C67" s="86" t="s">
        <v>763</v>
      </c>
      <c r="D67" s="256" t="s">
        <v>198</v>
      </c>
      <c r="E67" s="247" t="s">
        <v>171</v>
      </c>
      <c r="F67" s="175">
        <f t="shared" si="100"/>
        <v>4</v>
      </c>
      <c r="G67" s="88" t="s">
        <v>64</v>
      </c>
      <c r="H67" s="222" t="s">
        <v>449</v>
      </c>
      <c r="I67" s="222">
        <v>25</v>
      </c>
      <c r="J67" s="222">
        <v>32</v>
      </c>
      <c r="K67" s="222">
        <v>36</v>
      </c>
      <c r="L67" s="222">
        <v>40</v>
      </c>
      <c r="M67" s="222" t="s">
        <v>59</v>
      </c>
      <c r="N67" s="226">
        <f t="shared" si="71"/>
        <v>133</v>
      </c>
      <c r="O67" s="57">
        <v>3727</v>
      </c>
      <c r="P67" s="211">
        <v>323.60000000000002</v>
      </c>
      <c r="Q67" s="218">
        <v>73.44</v>
      </c>
      <c r="R67" s="218">
        <v>87.24</v>
      </c>
      <c r="S67" s="218">
        <v>70.55</v>
      </c>
      <c r="T67" s="218">
        <v>8.5500000000000007</v>
      </c>
      <c r="U67" s="84">
        <v>7130</v>
      </c>
      <c r="V67" s="292">
        <f>VLOOKUP($U67,计算辅助页面!$Z$5:$AM$26,COLUMN()-20,0)</f>
        <v>11600</v>
      </c>
      <c r="W67" s="292">
        <f>VLOOKUP($U67,计算辅助页面!$Z$5:$AM$26,COLUMN()-20,0)</f>
        <v>18600</v>
      </c>
      <c r="X67" s="226">
        <f>VLOOKUP($U67,计算辅助页面!$Z$5:$AM$26,COLUMN()-20,0)</f>
        <v>27900</v>
      </c>
      <c r="Y67" s="226">
        <f>VLOOKUP($U67,计算辅助页面!$Z$5:$AM$26,COLUMN()-20,0)</f>
        <v>40300</v>
      </c>
      <c r="Z67" s="293">
        <f>VLOOKUP($U67,计算辅助页面!$Z$5:$AM$26,COLUMN()-20,0)</f>
        <v>56500</v>
      </c>
      <c r="AA67" s="226">
        <f>VLOOKUP($U67,计算辅助页面!$Z$5:$AM$26,COLUMN()-20,0)</f>
        <v>79000</v>
      </c>
      <c r="AB67" s="226">
        <f>VLOOKUP($U67,计算辅助页面!$Z$5:$AM$26,COLUMN()-20,0)</f>
        <v>110500</v>
      </c>
      <c r="AC67" s="226">
        <f>VLOOKUP($U67,计算辅助页面!$Z$5:$AM$26,COLUMN()-20,0)</f>
        <v>155000</v>
      </c>
      <c r="AD67" s="226">
        <f>VLOOKUP($U67,计算辅助页面!$Z$5:$AM$26,COLUMN()-20,0)</f>
        <v>216500</v>
      </c>
      <c r="AE67" s="226">
        <f>VLOOKUP($U67,计算辅助页面!$Z$5:$AM$26,COLUMN()-20,0)</f>
        <v>303000</v>
      </c>
      <c r="AF67" s="226">
        <f>VLOOKUP($U67,计算辅助页面!$Z$5:$AM$26,COLUMN()-20,0)</f>
        <v>425000</v>
      </c>
      <c r="AG67" s="226" t="str">
        <f>VLOOKUP($U67,计算辅助页面!$Z$5:$AM$26,COLUMN()-20,0)</f>
        <v>×</v>
      </c>
      <c r="AH67" s="173">
        <f>VLOOKUP($U67,计算辅助页面!$Z$5:$AM$26,COLUMN()-20,0)</f>
        <v>5804120</v>
      </c>
      <c r="AI67" s="269">
        <v>40000</v>
      </c>
      <c r="AJ67" s="261">
        <f>VLOOKUP(D67&amp;E67,计算辅助页面!$V$5:$Y$18,2,0)</f>
        <v>9</v>
      </c>
      <c r="AK67" s="176">
        <f t="shared" si="108"/>
        <v>80000</v>
      </c>
      <c r="AL67" s="176">
        <f>VLOOKUP(D67&amp;E67,计算辅助页面!$V$5:$Y$18,3,0)</f>
        <v>4</v>
      </c>
      <c r="AM67" s="182">
        <f t="shared" si="109"/>
        <v>240000</v>
      </c>
      <c r="AN67" s="182">
        <f>VLOOKUP(D67&amp;E67,计算辅助页面!$V$5:$Y$18,4,0)</f>
        <v>2</v>
      </c>
      <c r="AO67" s="175">
        <f t="shared" si="110"/>
        <v>4640000</v>
      </c>
      <c r="AP67" s="196">
        <f t="shared" si="111"/>
        <v>10444120</v>
      </c>
      <c r="AQ67" s="365" t="s">
        <v>562</v>
      </c>
      <c r="AR67" s="366" t="str">
        <f t="shared" si="101"/>
        <v>718 Cayman GT4 ClubSport🔑</v>
      </c>
      <c r="AS67" s="352" t="s">
        <v>957</v>
      </c>
      <c r="AT67" s="353" t="s">
        <v>624</v>
      </c>
      <c r="AU67" s="338" t="s">
        <v>712</v>
      </c>
      <c r="AW67" s="357">
        <v>337</v>
      </c>
      <c r="AY67" s="357">
        <v>432</v>
      </c>
      <c r="AZ67" s="357" t="s">
        <v>1115</v>
      </c>
      <c r="BA67" s="369"/>
      <c r="BB67" s="369"/>
      <c r="BC67" s="369"/>
      <c r="BD67" s="369"/>
      <c r="BE67" s="369"/>
      <c r="BF67" s="369"/>
      <c r="BG67" s="369"/>
      <c r="BH67" s="369"/>
      <c r="BI67" s="369"/>
      <c r="BJ67" s="369"/>
      <c r="BK67" s="369"/>
      <c r="BL67" s="369">
        <v>1</v>
      </c>
      <c r="BM67" s="369"/>
      <c r="BN67" s="369">
        <v>1</v>
      </c>
      <c r="BO67" s="369">
        <v>1</v>
      </c>
      <c r="BP67" s="369"/>
      <c r="BQ67" s="369"/>
      <c r="BR67" s="369"/>
      <c r="BS67" s="369"/>
      <c r="BT67" s="369"/>
      <c r="BU67" s="387" t="s">
        <v>1132</v>
      </c>
      <c r="BV67" s="326"/>
      <c r="BW67" s="326"/>
      <c r="BX67" s="326"/>
      <c r="BY67" s="367">
        <v>304</v>
      </c>
      <c r="BZ67" s="368">
        <v>60.4</v>
      </c>
      <c r="CA67" s="368">
        <v>58.34</v>
      </c>
      <c r="CB67" s="368">
        <v>44.03</v>
      </c>
      <c r="CC67" s="368">
        <f t="shared" si="75"/>
        <v>19.600000000000023</v>
      </c>
      <c r="CD67" s="368">
        <f t="shared" si="76"/>
        <v>13.04</v>
      </c>
      <c r="CE67" s="368">
        <f t="shared" si="77"/>
        <v>28.899999999999991</v>
      </c>
      <c r="CF67" s="368">
        <f t="shared" si="78"/>
        <v>26.519999999999996</v>
      </c>
      <c r="CG67" s="368">
        <f t="shared" si="79"/>
        <v>88.06</v>
      </c>
      <c r="CH67" s="368">
        <f t="shared" si="80"/>
        <v>95.694599999999994</v>
      </c>
      <c r="CI67" s="42"/>
      <c r="CJ67" s="42"/>
      <c r="CK67" s="42"/>
      <c r="CL67" s="42"/>
    </row>
    <row r="68" spans="1:90" ht="21" customHeight="1" thickBot="1">
      <c r="A68" s="48">
        <v>66</v>
      </c>
      <c r="B68" s="55" t="s">
        <v>587</v>
      </c>
      <c r="C68" s="86" t="s">
        <v>764</v>
      </c>
      <c r="D68" s="256" t="s">
        <v>198</v>
      </c>
      <c r="E68" s="247" t="s">
        <v>171</v>
      </c>
      <c r="F68" s="175">
        <f t="shared" si="100"/>
        <v>4</v>
      </c>
      <c r="G68" s="88" t="s">
        <v>64</v>
      </c>
      <c r="H68" s="236">
        <v>35</v>
      </c>
      <c r="I68" s="236">
        <v>15</v>
      </c>
      <c r="J68" s="236">
        <v>21</v>
      </c>
      <c r="K68" s="236">
        <v>28</v>
      </c>
      <c r="L68" s="236">
        <v>35</v>
      </c>
      <c r="M68" s="222" t="s">
        <v>59</v>
      </c>
      <c r="N68" s="226">
        <f t="shared" si="71"/>
        <v>134</v>
      </c>
      <c r="O68" s="57">
        <v>3787</v>
      </c>
      <c r="P68" s="211">
        <v>327.7</v>
      </c>
      <c r="Q68" s="218">
        <v>81.56</v>
      </c>
      <c r="R68" s="218">
        <v>60.15</v>
      </c>
      <c r="S68" s="218">
        <v>64.44</v>
      </c>
      <c r="T68" s="218">
        <v>7.1</v>
      </c>
      <c r="U68" s="84">
        <v>7130</v>
      </c>
      <c r="V68" s="292">
        <f>VLOOKUP($U68,计算辅助页面!$Z$5:$AM$26,COLUMN()-20,0)</f>
        <v>11600</v>
      </c>
      <c r="W68" s="292">
        <f>VLOOKUP($U68,计算辅助页面!$Z$5:$AM$26,COLUMN()-20,0)</f>
        <v>18600</v>
      </c>
      <c r="X68" s="226">
        <f>VLOOKUP($U68,计算辅助页面!$Z$5:$AM$26,COLUMN()-20,0)</f>
        <v>27900</v>
      </c>
      <c r="Y68" s="226">
        <f>VLOOKUP($U68,计算辅助页面!$Z$5:$AM$26,COLUMN()-20,0)</f>
        <v>40300</v>
      </c>
      <c r="Z68" s="293">
        <f>VLOOKUP($U68,计算辅助页面!$Z$5:$AM$26,COLUMN()-20,0)</f>
        <v>56500</v>
      </c>
      <c r="AA68" s="226">
        <f>VLOOKUP($U68,计算辅助页面!$Z$5:$AM$26,COLUMN()-20,0)</f>
        <v>79000</v>
      </c>
      <c r="AB68" s="226">
        <f>VLOOKUP($U68,计算辅助页面!$Z$5:$AM$26,COLUMN()-20,0)</f>
        <v>110500</v>
      </c>
      <c r="AC68" s="226">
        <f>VLOOKUP($U68,计算辅助页面!$Z$5:$AM$26,COLUMN()-20,0)</f>
        <v>155000</v>
      </c>
      <c r="AD68" s="226">
        <f>VLOOKUP($U68,计算辅助页面!$Z$5:$AM$26,COLUMN()-20,0)</f>
        <v>216500</v>
      </c>
      <c r="AE68" s="226">
        <f>VLOOKUP($U68,计算辅助页面!$Z$5:$AM$26,COLUMN()-20,0)</f>
        <v>303000</v>
      </c>
      <c r="AF68" s="226">
        <f>VLOOKUP($U68,计算辅助页面!$Z$5:$AM$26,COLUMN()-20,0)</f>
        <v>425000</v>
      </c>
      <c r="AG68" s="226" t="str">
        <f>VLOOKUP($U68,计算辅助页面!$Z$5:$AM$26,COLUMN()-20,0)</f>
        <v>×</v>
      </c>
      <c r="AH68" s="173">
        <f>VLOOKUP($U68,计算辅助页面!$Z$5:$AM$26,COLUMN()-20,0)</f>
        <v>5804120</v>
      </c>
      <c r="AI68" s="269">
        <v>40000</v>
      </c>
      <c r="AJ68" s="261">
        <f>VLOOKUP(D68&amp;E68,计算辅助页面!$V$5:$Y$18,2,0)</f>
        <v>9</v>
      </c>
      <c r="AK68" s="176">
        <f t="shared" si="108"/>
        <v>80000</v>
      </c>
      <c r="AL68" s="176">
        <f>VLOOKUP(D68&amp;E68,计算辅助页面!$V$5:$Y$18,3,0)</f>
        <v>4</v>
      </c>
      <c r="AM68" s="182">
        <f t="shared" si="109"/>
        <v>240000</v>
      </c>
      <c r="AN68" s="182">
        <f>VLOOKUP(D68&amp;E68,计算辅助页面!$V$5:$Y$18,4,0)</f>
        <v>2</v>
      </c>
      <c r="AO68" s="175">
        <f t="shared" si="110"/>
        <v>4640000</v>
      </c>
      <c r="AP68" s="196">
        <f t="shared" si="111"/>
        <v>10444120</v>
      </c>
      <c r="AQ68" s="365" t="s">
        <v>906</v>
      </c>
      <c r="AR68" s="366" t="str">
        <f t="shared" si="101"/>
        <v>Stingray</v>
      </c>
      <c r="AS68" s="352" t="s">
        <v>961</v>
      </c>
      <c r="AT68" s="353" t="s">
        <v>625</v>
      </c>
      <c r="AU68" s="338" t="s">
        <v>712</v>
      </c>
      <c r="AW68" s="357">
        <v>341</v>
      </c>
      <c r="AY68" s="357">
        <v>439</v>
      </c>
      <c r="AZ68" s="357" t="s">
        <v>1114</v>
      </c>
      <c r="BA68" s="369"/>
      <c r="BB68" s="369"/>
      <c r="BC68" s="369"/>
      <c r="BD68" s="369"/>
      <c r="BE68" s="369"/>
      <c r="BF68" s="369"/>
      <c r="BG68" s="369">
        <v>1</v>
      </c>
      <c r="BH68" s="369"/>
      <c r="BI68" s="369"/>
      <c r="BJ68" s="369"/>
      <c r="BK68" s="369"/>
      <c r="BL68" s="369"/>
      <c r="BM68" s="369"/>
      <c r="BN68" s="369"/>
      <c r="BO68" s="369">
        <v>1</v>
      </c>
      <c r="BP68" s="369"/>
      <c r="BQ68" s="369"/>
      <c r="BR68" s="369"/>
      <c r="BS68" s="369"/>
      <c r="BT68" s="369"/>
      <c r="BU68" s="387" t="s">
        <v>1156</v>
      </c>
      <c r="BW68" s="326">
        <v>1</v>
      </c>
      <c r="BX68" s="326"/>
      <c r="BY68" s="367">
        <v>312</v>
      </c>
      <c r="BZ68" s="368">
        <v>73</v>
      </c>
      <c r="CA68" s="368">
        <v>45.3</v>
      </c>
      <c r="CB68" s="368">
        <v>48.59</v>
      </c>
      <c r="CC68" s="368">
        <f t="shared" si="75"/>
        <v>15.699999999999989</v>
      </c>
      <c r="CD68" s="368">
        <f t="shared" si="76"/>
        <v>8.5600000000000023</v>
      </c>
      <c r="CE68" s="368">
        <f t="shared" si="77"/>
        <v>14.850000000000001</v>
      </c>
      <c r="CF68" s="368">
        <f t="shared" si="78"/>
        <v>15.849999999999994</v>
      </c>
      <c r="CG68" s="368">
        <f t="shared" si="79"/>
        <v>54.959999999999987</v>
      </c>
      <c r="CH68" s="368">
        <f t="shared" si="80"/>
        <v>57.072499999999991</v>
      </c>
      <c r="CI68" s="42"/>
      <c r="CJ68" s="42"/>
      <c r="CK68" s="42"/>
      <c r="CL68" s="42"/>
    </row>
    <row r="69" spans="1:90" ht="21" customHeight="1" thickBot="1">
      <c r="A69" s="80">
        <v>67</v>
      </c>
      <c r="B69" s="55" t="s">
        <v>1360</v>
      </c>
      <c r="C69" s="86" t="s">
        <v>1336</v>
      </c>
      <c r="D69" s="256" t="s">
        <v>198</v>
      </c>
      <c r="E69" s="247" t="s">
        <v>171</v>
      </c>
      <c r="F69" s="175"/>
      <c r="G69" s="88"/>
      <c r="H69" s="392" t="s">
        <v>408</v>
      </c>
      <c r="I69" s="222">
        <v>25</v>
      </c>
      <c r="J69" s="222">
        <v>32</v>
      </c>
      <c r="K69" s="222">
        <v>36</v>
      </c>
      <c r="L69" s="222">
        <v>40</v>
      </c>
      <c r="M69" s="222" t="s">
        <v>59</v>
      </c>
      <c r="N69" s="226">
        <f t="shared" ref="N69" si="112">IF(COUNTBLANK(H69:M69),"",SUM(H69:M69))</f>
        <v>133</v>
      </c>
      <c r="O69" s="57">
        <v>3817</v>
      </c>
      <c r="P69" s="211">
        <v>322</v>
      </c>
      <c r="Q69" s="218">
        <v>83.93</v>
      </c>
      <c r="R69" s="218">
        <v>76.11</v>
      </c>
      <c r="S69" s="218">
        <v>75.7</v>
      </c>
      <c r="T69" s="218"/>
      <c r="U69" s="84">
        <v>7130</v>
      </c>
      <c r="V69" s="292">
        <f>VLOOKUP($U69,计算辅助页面!$Z$5:$AM$26,COLUMN()-20,0)</f>
        <v>11600</v>
      </c>
      <c r="W69" s="292">
        <f>VLOOKUP($U69,计算辅助页面!$Z$5:$AM$26,COLUMN()-20,0)</f>
        <v>18600</v>
      </c>
      <c r="X69" s="226">
        <f>VLOOKUP($U69,计算辅助页面!$Z$5:$AM$26,COLUMN()-20,0)</f>
        <v>27900</v>
      </c>
      <c r="Y69" s="226">
        <f>VLOOKUP($U69,计算辅助页面!$Z$5:$AM$26,COLUMN()-20,0)</f>
        <v>40300</v>
      </c>
      <c r="Z69" s="293">
        <f>VLOOKUP($U69,计算辅助页面!$Z$5:$AM$26,COLUMN()-20,0)</f>
        <v>56500</v>
      </c>
      <c r="AA69" s="226">
        <f>VLOOKUP($U69,计算辅助页面!$Z$5:$AM$26,COLUMN()-20,0)</f>
        <v>79000</v>
      </c>
      <c r="AB69" s="226">
        <f>VLOOKUP($U69,计算辅助页面!$Z$5:$AM$26,COLUMN()-20,0)</f>
        <v>110500</v>
      </c>
      <c r="AC69" s="226">
        <f>VLOOKUP($U69,计算辅助页面!$Z$5:$AM$26,COLUMN()-20,0)</f>
        <v>155000</v>
      </c>
      <c r="AD69" s="226">
        <f>VLOOKUP($U69,计算辅助页面!$Z$5:$AM$26,COLUMN()-20,0)</f>
        <v>216500</v>
      </c>
      <c r="AE69" s="226">
        <f>VLOOKUP($U69,计算辅助页面!$Z$5:$AM$26,COLUMN()-20,0)</f>
        <v>303000</v>
      </c>
      <c r="AF69" s="226">
        <f>VLOOKUP($U69,计算辅助页面!$Z$5:$AM$26,COLUMN()-20,0)</f>
        <v>425000</v>
      </c>
      <c r="AG69" s="226" t="str">
        <f>VLOOKUP($U69,计算辅助页面!$Z$5:$AM$26,COLUMN()-20,0)</f>
        <v>×</v>
      </c>
      <c r="AH69" s="173">
        <f>VLOOKUP($U69,计算辅助页面!$Z$5:$AM$26,COLUMN()-20,0)</f>
        <v>5804120</v>
      </c>
      <c r="AI69" s="269">
        <v>40000</v>
      </c>
      <c r="AJ69" s="261">
        <f>VLOOKUP(D69&amp;E69,计算辅助页面!$V$5:$Y$18,2,0)</f>
        <v>9</v>
      </c>
      <c r="AK69" s="176">
        <f t="shared" si="108"/>
        <v>80000</v>
      </c>
      <c r="AL69" s="176">
        <f>VLOOKUP(D69&amp;E69,计算辅助页面!$V$5:$Y$18,3,0)</f>
        <v>4</v>
      </c>
      <c r="AM69" s="182">
        <f t="shared" si="109"/>
        <v>240000</v>
      </c>
      <c r="AN69" s="182">
        <f>VLOOKUP(D69&amp;E69,计算辅助页面!$V$5:$Y$18,4,0)</f>
        <v>2</v>
      </c>
      <c r="AO69" s="175">
        <f t="shared" si="110"/>
        <v>4640000</v>
      </c>
      <c r="AP69" s="196">
        <f t="shared" si="111"/>
        <v>10444120</v>
      </c>
      <c r="AQ69" s="365" t="s">
        <v>1337</v>
      </c>
      <c r="AR69" s="366" t="str">
        <f t="shared" si="101"/>
        <v>BT62🔑</v>
      </c>
      <c r="AS69" s="352" t="s">
        <v>1334</v>
      </c>
      <c r="AT69" s="353" t="s">
        <v>1338</v>
      </c>
      <c r="AU69" s="338" t="s">
        <v>712</v>
      </c>
      <c r="AW69" s="357">
        <v>335</v>
      </c>
      <c r="AY69" s="357">
        <v>429</v>
      </c>
      <c r="AZ69" s="384" t="s">
        <v>1280</v>
      </c>
      <c r="BA69" s="369"/>
      <c r="BB69" s="369"/>
      <c r="BC69" s="369"/>
      <c r="BD69" s="369"/>
      <c r="BE69" s="369"/>
      <c r="BF69" s="369"/>
      <c r="BG69" s="369"/>
      <c r="BH69" s="369"/>
      <c r="BI69" s="369"/>
      <c r="BJ69" s="369"/>
      <c r="BK69" s="369"/>
      <c r="BL69" s="369"/>
      <c r="BM69" s="369"/>
      <c r="BN69" s="369">
        <v>1</v>
      </c>
      <c r="BO69" s="369">
        <v>1</v>
      </c>
      <c r="BP69" s="369"/>
      <c r="BQ69" s="369"/>
      <c r="BR69" s="369"/>
      <c r="BS69" s="369"/>
      <c r="BT69" s="369"/>
      <c r="BU69" s="387"/>
      <c r="BW69" s="326"/>
      <c r="BX69" s="326"/>
      <c r="BY69" s="367"/>
      <c r="BZ69" s="368"/>
      <c r="CA69" s="368"/>
      <c r="CB69" s="368"/>
      <c r="CC69" s="368"/>
      <c r="CD69" s="368"/>
      <c r="CE69" s="368"/>
      <c r="CF69" s="368"/>
      <c r="CG69" s="368"/>
      <c r="CH69" s="368"/>
      <c r="CI69" s="42"/>
      <c r="CJ69" s="42"/>
      <c r="CK69" s="42"/>
      <c r="CL69" s="42"/>
    </row>
    <row r="70" spans="1:90" ht="21" customHeight="1" thickBot="1">
      <c r="A70" s="48">
        <v>68</v>
      </c>
      <c r="B70" s="55" t="s">
        <v>709</v>
      </c>
      <c r="C70" s="86" t="s">
        <v>765</v>
      </c>
      <c r="D70" s="256" t="s">
        <v>198</v>
      </c>
      <c r="E70" s="247" t="s">
        <v>171</v>
      </c>
      <c r="F70" s="175">
        <f t="shared" si="100"/>
        <v>4</v>
      </c>
      <c r="G70" s="88" t="s">
        <v>64</v>
      </c>
      <c r="H70" s="222" t="s">
        <v>449</v>
      </c>
      <c r="I70" s="222">
        <v>25</v>
      </c>
      <c r="J70" s="222">
        <v>32</v>
      </c>
      <c r="K70" s="222">
        <v>36</v>
      </c>
      <c r="L70" s="222">
        <v>41</v>
      </c>
      <c r="M70" s="222" t="s">
        <v>59</v>
      </c>
      <c r="N70" s="226">
        <f t="shared" si="71"/>
        <v>134</v>
      </c>
      <c r="O70" s="57">
        <v>3843</v>
      </c>
      <c r="P70" s="211">
        <v>322</v>
      </c>
      <c r="Q70" s="218">
        <v>80.98</v>
      </c>
      <c r="R70" s="218">
        <v>83.65</v>
      </c>
      <c r="S70" s="218">
        <v>70.81</v>
      </c>
      <c r="T70" s="218"/>
      <c r="U70" s="84">
        <v>7130</v>
      </c>
      <c r="V70" s="292">
        <f>VLOOKUP($U70,计算辅助页面!$Z$5:$AM$26,COLUMN()-20,0)</f>
        <v>11600</v>
      </c>
      <c r="W70" s="292">
        <f>VLOOKUP($U70,计算辅助页面!$Z$5:$AM$26,COLUMN()-20,0)</f>
        <v>18600</v>
      </c>
      <c r="X70" s="226">
        <f>VLOOKUP($U70,计算辅助页面!$Z$5:$AM$26,COLUMN()-20,0)</f>
        <v>27900</v>
      </c>
      <c r="Y70" s="226">
        <f>VLOOKUP($U70,计算辅助页面!$Z$5:$AM$26,COLUMN()-20,0)</f>
        <v>40300</v>
      </c>
      <c r="Z70" s="293">
        <f>VLOOKUP($U70,计算辅助页面!$Z$5:$AM$26,COLUMN()-20,0)</f>
        <v>56500</v>
      </c>
      <c r="AA70" s="226">
        <f>VLOOKUP($U70,计算辅助页面!$Z$5:$AM$26,COLUMN()-20,0)</f>
        <v>79000</v>
      </c>
      <c r="AB70" s="226">
        <f>VLOOKUP($U70,计算辅助页面!$Z$5:$AM$26,COLUMN()-20,0)</f>
        <v>110500</v>
      </c>
      <c r="AC70" s="226">
        <f>VLOOKUP($U70,计算辅助页面!$Z$5:$AM$26,COLUMN()-20,0)</f>
        <v>155000</v>
      </c>
      <c r="AD70" s="226">
        <f>VLOOKUP($U70,计算辅助页面!$Z$5:$AM$26,COLUMN()-20,0)</f>
        <v>216500</v>
      </c>
      <c r="AE70" s="226">
        <f>VLOOKUP($U70,计算辅助页面!$Z$5:$AM$26,COLUMN()-20,0)</f>
        <v>303000</v>
      </c>
      <c r="AF70" s="226">
        <f>VLOOKUP($U70,计算辅助页面!$Z$5:$AM$26,COLUMN()-20,0)</f>
        <v>425000</v>
      </c>
      <c r="AG70" s="226" t="str">
        <f>VLOOKUP($U70,计算辅助页面!$Z$5:$AM$26,COLUMN()-20,0)</f>
        <v>×</v>
      </c>
      <c r="AH70" s="173">
        <f>VLOOKUP($U70,计算辅助页面!$Z$5:$AM$26,COLUMN()-20,0)</f>
        <v>5804120</v>
      </c>
      <c r="AI70" s="269">
        <v>40000</v>
      </c>
      <c r="AJ70" s="261">
        <f>VLOOKUP(D70&amp;E70,计算辅助页面!$V$5:$Y$18,2,0)</f>
        <v>9</v>
      </c>
      <c r="AK70" s="176">
        <f t="shared" si="108"/>
        <v>80000</v>
      </c>
      <c r="AL70" s="176">
        <f>VLOOKUP(D70&amp;E70,计算辅助页面!$V$5:$Y$18,3,0)</f>
        <v>4</v>
      </c>
      <c r="AM70" s="182">
        <f t="shared" si="109"/>
        <v>240000</v>
      </c>
      <c r="AN70" s="182">
        <f>VLOOKUP(D70&amp;E70,计算辅助页面!$V$5:$Y$18,4,0)</f>
        <v>2</v>
      </c>
      <c r="AO70" s="175">
        <f t="shared" si="110"/>
        <v>4640000</v>
      </c>
      <c r="AP70" s="196">
        <f t="shared" si="111"/>
        <v>10444120</v>
      </c>
      <c r="AQ70" s="365" t="s">
        <v>568</v>
      </c>
      <c r="AR70" s="366" t="str">
        <f t="shared" si="101"/>
        <v>599XX EVO🔑</v>
      </c>
      <c r="AS70" s="352" t="s">
        <v>702</v>
      </c>
      <c r="AT70" s="353" t="s">
        <v>704</v>
      </c>
      <c r="AU70" s="338" t="s">
        <v>712</v>
      </c>
      <c r="AW70" s="357">
        <v>335</v>
      </c>
      <c r="AY70" s="357">
        <v>429</v>
      </c>
      <c r="AZ70" s="357" t="s">
        <v>1115</v>
      </c>
      <c r="BA70" s="369"/>
      <c r="BB70" s="369"/>
      <c r="BC70" s="369"/>
      <c r="BD70" s="369"/>
      <c r="BE70" s="369"/>
      <c r="BF70" s="369"/>
      <c r="BG70" s="369"/>
      <c r="BH70" s="369"/>
      <c r="BI70" s="369"/>
      <c r="BJ70" s="369"/>
      <c r="BK70" s="369"/>
      <c r="BL70" s="369">
        <v>1</v>
      </c>
      <c r="BM70" s="369"/>
      <c r="BN70" s="369">
        <v>1</v>
      </c>
      <c r="BO70" s="369">
        <v>1</v>
      </c>
      <c r="BP70" s="369"/>
      <c r="BQ70" s="369"/>
      <c r="BR70" s="369"/>
      <c r="BS70" s="369"/>
      <c r="BT70" s="369"/>
      <c r="BU70" s="387" t="s">
        <v>1154</v>
      </c>
      <c r="BV70" s="326"/>
      <c r="BW70" s="326"/>
      <c r="BX70" s="326"/>
      <c r="BY70" s="367">
        <v>305</v>
      </c>
      <c r="BZ70" s="368">
        <v>71.2</v>
      </c>
      <c r="CA70" s="368">
        <v>58.47</v>
      </c>
      <c r="CB70" s="368">
        <v>49.68</v>
      </c>
      <c r="CC70" s="368">
        <f t="shared" si="75"/>
        <v>17</v>
      </c>
      <c r="CD70" s="368">
        <f t="shared" si="76"/>
        <v>9.7800000000000011</v>
      </c>
      <c r="CE70" s="368">
        <f t="shared" si="77"/>
        <v>25.180000000000007</v>
      </c>
      <c r="CF70" s="368">
        <f t="shared" si="78"/>
        <v>21.130000000000003</v>
      </c>
      <c r="CG70" s="368">
        <f t="shared" si="79"/>
        <v>73.09</v>
      </c>
      <c r="CH70" s="368">
        <f t="shared" si="80"/>
        <v>78.054800000000014</v>
      </c>
      <c r="CI70" s="42"/>
      <c r="CJ70" s="42"/>
      <c r="CK70" s="42"/>
      <c r="CL70" s="42"/>
    </row>
    <row r="71" spans="1:90" ht="21" customHeight="1" thickBot="1">
      <c r="A71" s="80">
        <v>69</v>
      </c>
      <c r="B71" s="55" t="s">
        <v>1464</v>
      </c>
      <c r="C71" s="86" t="s">
        <v>1462</v>
      </c>
      <c r="D71" s="256" t="s">
        <v>198</v>
      </c>
      <c r="E71" s="247" t="s">
        <v>171</v>
      </c>
      <c r="F71" s="175">
        <f t="shared" ref="F71" si="113">9-LEN(E71)-LEN(SUBSTITUTE(E71,"★",""))</f>
        <v>4</v>
      </c>
      <c r="G71" s="88" t="s">
        <v>1463</v>
      </c>
      <c r="H71" s="222" t="s">
        <v>449</v>
      </c>
      <c r="I71" s="222">
        <v>25</v>
      </c>
      <c r="J71" s="222">
        <v>32</v>
      </c>
      <c r="K71" s="222">
        <v>36</v>
      </c>
      <c r="L71" s="222">
        <v>41</v>
      </c>
      <c r="M71" s="222" t="s">
        <v>59</v>
      </c>
      <c r="N71" s="226">
        <f t="shared" ref="N71" si="114">IF(COUNTBLANK(H71:M71),"",SUM(H71:M71))</f>
        <v>134</v>
      </c>
      <c r="O71" s="57">
        <v>3859</v>
      </c>
      <c r="P71" s="211">
        <v>307.8</v>
      </c>
      <c r="Q71" s="218">
        <v>89.55</v>
      </c>
      <c r="R71" s="218">
        <v>78.930000000000007</v>
      </c>
      <c r="S71" s="218">
        <v>68.930000000000007</v>
      </c>
      <c r="T71" s="218"/>
      <c r="U71" s="84">
        <v>7130</v>
      </c>
      <c r="V71" s="292">
        <f>VLOOKUP($U71,计算辅助页面!$Z$5:$AM$26,COLUMN()-20,0)</f>
        <v>11600</v>
      </c>
      <c r="W71" s="292">
        <f>VLOOKUP($U71,计算辅助页面!$Z$5:$AM$26,COLUMN()-20,0)</f>
        <v>18600</v>
      </c>
      <c r="X71" s="226">
        <f>VLOOKUP($U71,计算辅助页面!$Z$5:$AM$26,COLUMN()-20,0)</f>
        <v>27900</v>
      </c>
      <c r="Y71" s="226">
        <f>VLOOKUP($U71,计算辅助页面!$Z$5:$AM$26,COLUMN()-20,0)</f>
        <v>40300</v>
      </c>
      <c r="Z71" s="293">
        <f>VLOOKUP($U71,计算辅助页面!$Z$5:$AM$26,COLUMN()-20,0)</f>
        <v>56500</v>
      </c>
      <c r="AA71" s="226">
        <f>VLOOKUP($U71,计算辅助页面!$Z$5:$AM$26,COLUMN()-20,0)</f>
        <v>79000</v>
      </c>
      <c r="AB71" s="226">
        <f>VLOOKUP($U71,计算辅助页面!$Z$5:$AM$26,COLUMN()-20,0)</f>
        <v>110500</v>
      </c>
      <c r="AC71" s="226">
        <f>VLOOKUP($U71,计算辅助页面!$Z$5:$AM$26,COLUMN()-20,0)</f>
        <v>155000</v>
      </c>
      <c r="AD71" s="226">
        <f>VLOOKUP($U71,计算辅助页面!$Z$5:$AM$26,COLUMN()-20,0)</f>
        <v>216500</v>
      </c>
      <c r="AE71" s="226">
        <f>VLOOKUP($U71,计算辅助页面!$Z$5:$AM$26,COLUMN()-20,0)</f>
        <v>303000</v>
      </c>
      <c r="AF71" s="226">
        <f>VLOOKUP($U71,计算辅助页面!$Z$5:$AM$26,COLUMN()-20,0)</f>
        <v>425000</v>
      </c>
      <c r="AG71" s="226" t="str">
        <f>VLOOKUP($U71,计算辅助页面!$Z$5:$AM$26,COLUMN()-20,0)</f>
        <v>×</v>
      </c>
      <c r="AH71" s="173">
        <f>VLOOKUP($U71,计算辅助页面!$Z$5:$AM$26,COLUMN()-20,0)</f>
        <v>5804120</v>
      </c>
      <c r="AI71" s="269">
        <v>40000</v>
      </c>
      <c r="AJ71" s="261">
        <f>VLOOKUP(D71&amp;E71,计算辅助页面!$V$5:$Y$18,2,0)</f>
        <v>9</v>
      </c>
      <c r="AK71" s="176">
        <f t="shared" ref="AK71" si="115">IF(AI71,2*AI71,"")</f>
        <v>80000</v>
      </c>
      <c r="AL71" s="176">
        <f>VLOOKUP(D71&amp;E71,计算辅助页面!$V$5:$Y$18,3,0)</f>
        <v>4</v>
      </c>
      <c r="AM71" s="182">
        <f t="shared" ref="AM71" si="116">IF(AN71="×",AN71,IF(AI71,6*AI71,""))</f>
        <v>240000</v>
      </c>
      <c r="AN71" s="182">
        <f>VLOOKUP(D71&amp;E71,计算辅助页面!$V$5:$Y$18,4,0)</f>
        <v>2</v>
      </c>
      <c r="AO71" s="175">
        <f t="shared" ref="AO71" si="117">IF(AI71,IF(AN71="×",4*(AI71*AJ71+AK71*AL71),4*(AI71*AJ71+AK71*AL71+AM71*AN71)),"")</f>
        <v>4640000</v>
      </c>
      <c r="AP71" s="196">
        <f t="shared" ref="AP71" si="118">IF(AND(AH71,AO71),AO71+AH71,"")</f>
        <v>10444120</v>
      </c>
      <c r="AQ71" s="365" t="s">
        <v>1462</v>
      </c>
      <c r="AR71" s="366" t="str">
        <f t="shared" si="101"/>
        <v>S1🔑</v>
      </c>
      <c r="AS71" s="352" t="s">
        <v>1457</v>
      </c>
      <c r="AT71" s="353" t="s">
        <v>1465</v>
      </c>
      <c r="AU71" s="338" t="s">
        <v>712</v>
      </c>
      <c r="AW71" s="357">
        <v>333</v>
      </c>
      <c r="AY71" s="357">
        <v>422</v>
      </c>
      <c r="AZ71" s="384" t="s">
        <v>1280</v>
      </c>
      <c r="BA71" s="369"/>
      <c r="BB71" s="369"/>
      <c r="BC71" s="369"/>
      <c r="BD71" s="369"/>
      <c r="BE71" s="369"/>
      <c r="BF71" s="369"/>
      <c r="BG71" s="369"/>
      <c r="BH71" s="369"/>
      <c r="BI71" s="369"/>
      <c r="BJ71" s="369"/>
      <c r="BK71" s="369"/>
      <c r="BL71" s="369"/>
      <c r="BM71" s="369"/>
      <c r="BN71" s="369">
        <v>1</v>
      </c>
      <c r="BO71" s="369"/>
      <c r="BP71" s="369"/>
      <c r="BQ71" s="369"/>
      <c r="BR71" s="369"/>
      <c r="BS71" s="369"/>
      <c r="BT71" s="369"/>
      <c r="BU71" s="389" t="s">
        <v>1567</v>
      </c>
      <c r="BV71" s="326"/>
      <c r="BW71" s="326"/>
      <c r="BX71" s="326"/>
      <c r="BY71" s="367"/>
      <c r="BZ71" s="368"/>
      <c r="CA71" s="368"/>
      <c r="CB71" s="368"/>
      <c r="CC71" s="368"/>
      <c r="CD71" s="368"/>
      <c r="CE71" s="368"/>
      <c r="CF71" s="368"/>
      <c r="CG71" s="368"/>
      <c r="CH71" s="368"/>
      <c r="CI71" s="42"/>
      <c r="CJ71" s="42"/>
      <c r="CK71" s="42"/>
      <c r="CL71" s="42"/>
    </row>
    <row r="72" spans="1:90" ht="21" customHeight="1" thickBot="1">
      <c r="A72" s="48">
        <v>70</v>
      </c>
      <c r="B72" s="55" t="s">
        <v>1368</v>
      </c>
      <c r="C72" s="86" t="s">
        <v>1369</v>
      </c>
      <c r="D72" s="256" t="s">
        <v>198</v>
      </c>
      <c r="E72" s="247" t="s">
        <v>171</v>
      </c>
      <c r="F72" s="175"/>
      <c r="G72" s="88"/>
      <c r="H72" s="222">
        <v>35</v>
      </c>
      <c r="I72" s="222">
        <v>15</v>
      </c>
      <c r="J72" s="222">
        <v>21</v>
      </c>
      <c r="K72" s="222">
        <v>28</v>
      </c>
      <c r="L72" s="222">
        <v>35</v>
      </c>
      <c r="M72" s="222" t="s">
        <v>59</v>
      </c>
      <c r="N72" s="226">
        <f>IF(COUNTBLANK(H72:M72),"",SUM(H72:M72))</f>
        <v>134</v>
      </c>
      <c r="O72" s="57">
        <v>3871</v>
      </c>
      <c r="P72" s="211">
        <v>348.6</v>
      </c>
      <c r="Q72" s="218">
        <v>74.03</v>
      </c>
      <c r="R72" s="218">
        <v>62.5</v>
      </c>
      <c r="S72" s="218">
        <v>58.63</v>
      </c>
      <c r="T72" s="218"/>
      <c r="U72" s="91">
        <v>7130</v>
      </c>
      <c r="V72" s="292">
        <f>VLOOKUP($U72,计算辅助页面!$Z$5:$AM$26,COLUMN()-20,0)</f>
        <v>11600</v>
      </c>
      <c r="W72" s="292">
        <f>VLOOKUP($U72,计算辅助页面!$Z$5:$AM$26,COLUMN()-20,0)</f>
        <v>18600</v>
      </c>
      <c r="X72" s="226">
        <f>VLOOKUP($U72,计算辅助页面!$Z$5:$AM$26,COLUMN()-20,0)</f>
        <v>27900</v>
      </c>
      <c r="Y72" s="226">
        <f>VLOOKUP($U72,计算辅助页面!$Z$5:$AM$26,COLUMN()-20,0)</f>
        <v>40300</v>
      </c>
      <c r="Z72" s="293">
        <f>VLOOKUP($U72,计算辅助页面!$Z$5:$AM$26,COLUMN()-20,0)</f>
        <v>56500</v>
      </c>
      <c r="AA72" s="226">
        <f>VLOOKUP($U72,计算辅助页面!$Z$5:$AM$26,COLUMN()-20,0)</f>
        <v>79000</v>
      </c>
      <c r="AB72" s="226">
        <f>VLOOKUP($U72,计算辅助页面!$Z$5:$AM$26,COLUMN()-20,0)</f>
        <v>110500</v>
      </c>
      <c r="AC72" s="226">
        <f>VLOOKUP($U72,计算辅助页面!$Z$5:$AM$26,COLUMN()-20,0)</f>
        <v>155000</v>
      </c>
      <c r="AD72" s="226">
        <f>VLOOKUP($U72,计算辅助页面!$Z$5:$AM$26,COLUMN()-20,0)</f>
        <v>216500</v>
      </c>
      <c r="AE72" s="226">
        <f>VLOOKUP($U72,计算辅助页面!$Z$5:$AM$26,COLUMN()-20,0)</f>
        <v>303000</v>
      </c>
      <c r="AF72" s="226">
        <f>VLOOKUP($U72,计算辅助页面!$Z$5:$AM$26,COLUMN()-20,0)</f>
        <v>425000</v>
      </c>
      <c r="AG72" s="226" t="str">
        <f>VLOOKUP($U72,计算辅助页面!$Z$5:$AM$26,COLUMN()-20,0)</f>
        <v>×</v>
      </c>
      <c r="AH72" s="173">
        <f>VLOOKUP($U72,计算辅助页面!$Z$5:$AM$26,COLUMN()-20,0)</f>
        <v>5804120</v>
      </c>
      <c r="AI72" s="269">
        <v>40000</v>
      </c>
      <c r="AJ72" s="261">
        <f>VLOOKUP(D72&amp;E72,计算辅助页面!$V$5:$Y$18,2,0)</f>
        <v>9</v>
      </c>
      <c r="AK72" s="176">
        <f t="shared" si="108"/>
        <v>80000</v>
      </c>
      <c r="AL72" s="176">
        <f>VLOOKUP(D72&amp;E72,计算辅助页面!$V$5:$Y$18,3,0)</f>
        <v>4</v>
      </c>
      <c r="AM72" s="182">
        <f t="shared" si="109"/>
        <v>240000</v>
      </c>
      <c r="AN72" s="182">
        <f>VLOOKUP(D72&amp;E72,计算辅助页面!$V$5:$Y$18,4,0)</f>
        <v>2</v>
      </c>
      <c r="AO72" s="175">
        <f t="shared" si="110"/>
        <v>4640000</v>
      </c>
      <c r="AP72" s="196">
        <f t="shared" si="111"/>
        <v>10444120</v>
      </c>
      <c r="AQ72" s="365" t="s">
        <v>566</v>
      </c>
      <c r="AR72" s="366" t="str">
        <f t="shared" si="101"/>
        <v>Diablo GT</v>
      </c>
      <c r="AS72" s="352" t="s">
        <v>1363</v>
      </c>
      <c r="AT72" s="353" t="s">
        <v>1370</v>
      </c>
      <c r="AU72" s="338" t="s">
        <v>712</v>
      </c>
      <c r="AW72" s="357">
        <v>363</v>
      </c>
      <c r="AY72" s="357">
        <v>475</v>
      </c>
      <c r="AZ72" s="384" t="s">
        <v>1429</v>
      </c>
      <c r="BA72" s="369"/>
      <c r="BB72" s="369"/>
      <c r="BC72" s="369"/>
      <c r="BD72" s="369"/>
      <c r="BE72" s="369"/>
      <c r="BF72" s="369"/>
      <c r="BG72" s="369"/>
      <c r="BH72" s="369"/>
      <c r="BI72" s="369"/>
      <c r="BJ72" s="369"/>
      <c r="BK72" s="369"/>
      <c r="BL72" s="369"/>
      <c r="BM72" s="369"/>
      <c r="BN72" s="369"/>
      <c r="BO72" s="369">
        <v>1</v>
      </c>
      <c r="BP72" s="369"/>
      <c r="BQ72" s="369"/>
      <c r="BR72" s="369"/>
      <c r="BS72" s="369"/>
      <c r="BT72" s="369"/>
      <c r="BU72" s="389" t="s">
        <v>1383</v>
      </c>
      <c r="BV72" s="326"/>
      <c r="BW72" s="326"/>
      <c r="BX72" s="326"/>
      <c r="BY72" s="367"/>
      <c r="BZ72" s="368"/>
      <c r="CA72" s="368"/>
      <c r="CB72" s="368"/>
      <c r="CC72" s="368"/>
      <c r="CD72" s="368"/>
      <c r="CE72" s="368"/>
      <c r="CF72" s="368"/>
      <c r="CG72" s="368"/>
      <c r="CH72" s="368"/>
      <c r="CI72" s="42"/>
      <c r="CJ72" s="42"/>
      <c r="CK72" s="42"/>
      <c r="CL72" s="42"/>
    </row>
    <row r="73" spans="1:90" ht="21" customHeight="1" thickBot="1">
      <c r="A73" s="80">
        <v>71</v>
      </c>
      <c r="B73" s="55" t="s">
        <v>1062</v>
      </c>
      <c r="C73" s="86">
        <v>33</v>
      </c>
      <c r="D73" s="256" t="s">
        <v>198</v>
      </c>
      <c r="E73" s="247" t="s">
        <v>171</v>
      </c>
      <c r="F73" s="175">
        <f>9-LEN(E73)-LEN(SUBSTITUTE(E73,"★",""))</f>
        <v>4</v>
      </c>
      <c r="G73" s="88" t="s">
        <v>64</v>
      </c>
      <c r="H73" s="222">
        <v>35</v>
      </c>
      <c r="I73" s="222">
        <v>15</v>
      </c>
      <c r="J73" s="222">
        <v>21</v>
      </c>
      <c r="K73" s="222">
        <v>28</v>
      </c>
      <c r="L73" s="222">
        <v>35</v>
      </c>
      <c r="M73" s="222" t="s">
        <v>59</v>
      </c>
      <c r="N73" s="226">
        <f>IF(COUNTBLANK(H73:M73),"",SUM(H73:M73))</f>
        <v>134</v>
      </c>
      <c r="O73" s="57">
        <v>3897</v>
      </c>
      <c r="P73" s="211">
        <v>352.1</v>
      </c>
      <c r="Q73" s="218">
        <v>78.53</v>
      </c>
      <c r="R73" s="218">
        <v>59.47</v>
      </c>
      <c r="S73" s="218">
        <v>47.71</v>
      </c>
      <c r="T73" s="218">
        <v>4.9000000000000004</v>
      </c>
      <c r="U73" s="84">
        <v>7130</v>
      </c>
      <c r="V73" s="292">
        <f>VLOOKUP($U73,计算辅助页面!$Z$5:$AM$26,COLUMN()-20,0)</f>
        <v>11600</v>
      </c>
      <c r="W73" s="292">
        <f>VLOOKUP($U73,计算辅助页面!$Z$5:$AM$26,COLUMN()-20,0)</f>
        <v>18600</v>
      </c>
      <c r="X73" s="226">
        <f>VLOOKUP($U73,计算辅助页面!$Z$5:$AM$26,COLUMN()-20,0)</f>
        <v>27900</v>
      </c>
      <c r="Y73" s="226">
        <f>VLOOKUP($U73,计算辅助页面!$Z$5:$AM$26,COLUMN()-20,0)</f>
        <v>40300</v>
      </c>
      <c r="Z73" s="293">
        <f>VLOOKUP($U73,计算辅助页面!$Z$5:$AM$26,COLUMN()-20,0)</f>
        <v>56500</v>
      </c>
      <c r="AA73" s="226">
        <f>VLOOKUP($U73,计算辅助页面!$Z$5:$AM$26,COLUMN()-20,0)</f>
        <v>79000</v>
      </c>
      <c r="AB73" s="226">
        <f>VLOOKUP($U73,计算辅助页面!$Z$5:$AM$26,COLUMN()-20,0)</f>
        <v>110500</v>
      </c>
      <c r="AC73" s="226">
        <f>VLOOKUP($U73,计算辅助页面!$Z$5:$AM$26,COLUMN()-20,0)</f>
        <v>155000</v>
      </c>
      <c r="AD73" s="226">
        <f>VLOOKUP($U73,计算辅助页面!$Z$5:$AM$26,COLUMN()-20,0)</f>
        <v>216500</v>
      </c>
      <c r="AE73" s="226">
        <f>VLOOKUP($U73,计算辅助页面!$Z$5:$AM$26,COLUMN()-20,0)</f>
        <v>303000</v>
      </c>
      <c r="AF73" s="226">
        <f>VLOOKUP($U73,计算辅助页面!$Z$5:$AM$26,COLUMN()-20,0)</f>
        <v>425000</v>
      </c>
      <c r="AG73" s="226" t="str">
        <f>VLOOKUP($U73,计算辅助页面!$Z$5:$AM$26,COLUMN()-20,0)</f>
        <v>×</v>
      </c>
      <c r="AH73" s="173">
        <f>VLOOKUP($U73,计算辅助页面!$Z$5:$AM$26,COLUMN()-20,0)</f>
        <v>5804120</v>
      </c>
      <c r="AI73" s="269">
        <v>40000</v>
      </c>
      <c r="AJ73" s="261">
        <f>VLOOKUP(D73&amp;E73,计算辅助页面!$V$5:$Y$18,2,0)</f>
        <v>9</v>
      </c>
      <c r="AK73" s="176">
        <f>IF(AI73,2*AI73,"")</f>
        <v>80000</v>
      </c>
      <c r="AL73" s="176">
        <f>VLOOKUP(D73&amp;E73,计算辅助页面!$V$5:$Y$18,3,0)</f>
        <v>4</v>
      </c>
      <c r="AM73" s="182">
        <f>IF(AN73="×",AN73,IF(AI73,6*AI73,""))</f>
        <v>240000</v>
      </c>
      <c r="AN73" s="182">
        <f>VLOOKUP(D73&amp;E73,计算辅助页面!$V$5:$Y$18,4,0)</f>
        <v>2</v>
      </c>
      <c r="AO73" s="175">
        <f>IF(AI73,IF(AN73="×",4*(AI73*AJ73+AK73*AL73),4*(AI73*AJ73+AK73*AL73+AM73*AN73)),"")</f>
        <v>4640000</v>
      </c>
      <c r="AP73" s="196">
        <f>IF(AND(AH73,AO73),AO73+AH73,"")</f>
        <v>10444120</v>
      </c>
      <c r="AQ73" s="365" t="s">
        <v>1063</v>
      </c>
      <c r="AR73" s="366" t="str">
        <f>TRIM(RIGHT(B73,LEN(B73)-LEN(AQ73)-1))</f>
        <v>Hussarya 33</v>
      </c>
      <c r="AS73" s="352" t="s">
        <v>958</v>
      </c>
      <c r="AT73" s="353" t="s">
        <v>646</v>
      </c>
      <c r="AU73" s="338" t="s">
        <v>712</v>
      </c>
      <c r="AV73" s="357">
        <v>13</v>
      </c>
      <c r="AW73" s="357">
        <v>366</v>
      </c>
      <c r="AY73" s="357">
        <v>482</v>
      </c>
      <c r="AZ73" s="357" t="s">
        <v>1113</v>
      </c>
      <c r="BA73" s="369"/>
      <c r="BB73" s="369"/>
      <c r="BC73" s="369"/>
      <c r="BD73" s="369">
        <v>1</v>
      </c>
      <c r="BE73" s="369"/>
      <c r="BF73" s="369">
        <v>1</v>
      </c>
      <c r="BG73" s="369"/>
      <c r="BH73" s="369"/>
      <c r="BI73" s="369"/>
      <c r="BJ73" s="369"/>
      <c r="BK73" s="369"/>
      <c r="BL73" s="369"/>
      <c r="BM73" s="369"/>
      <c r="BN73" s="369"/>
      <c r="BO73" s="369"/>
      <c r="BP73" s="369"/>
      <c r="BQ73" s="369"/>
      <c r="BR73" s="369"/>
      <c r="BS73" s="369"/>
      <c r="BT73" s="369">
        <v>1</v>
      </c>
      <c r="BU73" s="387" t="s">
        <v>1157</v>
      </c>
      <c r="BV73" s="326"/>
      <c r="BW73" s="326"/>
      <c r="BX73" s="326"/>
      <c r="BY73" s="367">
        <v>340</v>
      </c>
      <c r="BZ73" s="368">
        <v>71.2</v>
      </c>
      <c r="CA73" s="368">
        <v>44.4</v>
      </c>
      <c r="CB73" s="368">
        <v>25.68</v>
      </c>
      <c r="CC73" s="368">
        <f>P73-BY73</f>
        <v>12.100000000000023</v>
      </c>
      <c r="CD73" s="368">
        <f>Q73-BZ73</f>
        <v>7.3299999999999983</v>
      </c>
      <c r="CE73" s="368">
        <f>R73-CA73</f>
        <v>15.07</v>
      </c>
      <c r="CF73" s="368">
        <f>S73-CB73</f>
        <v>22.03</v>
      </c>
      <c r="CG73" s="368">
        <f>SUM(CC73:CF73)</f>
        <v>56.530000000000022</v>
      </c>
      <c r="CH73" s="368">
        <f>0.32*(P73-BY73)+1.75*(Q73-BZ73)+1.13*(R73-CA73)+1.28*(S73-CB73)</f>
        <v>61.927000000000007</v>
      </c>
      <c r="CI73" s="42"/>
      <c r="CJ73" s="42"/>
      <c r="CK73" s="42"/>
      <c r="CL73" s="42"/>
    </row>
    <row r="74" spans="1:90" ht="21" customHeight="1" thickBot="1">
      <c r="A74" s="48">
        <v>72</v>
      </c>
      <c r="B74" s="398" t="s">
        <v>1491</v>
      </c>
      <c r="C74" s="399" t="s">
        <v>1397</v>
      </c>
      <c r="D74" s="256" t="s">
        <v>198</v>
      </c>
      <c r="E74" s="247" t="s">
        <v>171</v>
      </c>
      <c r="F74" s="175"/>
      <c r="G74" s="88"/>
      <c r="H74" s="397" t="s">
        <v>449</v>
      </c>
      <c r="I74" s="397">
        <v>25</v>
      </c>
      <c r="J74" s="397">
        <v>32</v>
      </c>
      <c r="K74" s="397">
        <v>36</v>
      </c>
      <c r="L74" s="397">
        <v>41</v>
      </c>
      <c r="M74" s="222" t="s">
        <v>59</v>
      </c>
      <c r="N74" s="226">
        <f>IF(COUNTBLANK(H74:M74),"",SUM(H74:M74))</f>
        <v>134</v>
      </c>
      <c r="O74" s="400">
        <v>3946</v>
      </c>
      <c r="P74" s="211">
        <v>348.4</v>
      </c>
      <c r="Q74" s="218">
        <v>74.12</v>
      </c>
      <c r="R74" s="218">
        <v>66.08</v>
      </c>
      <c r="S74" s="218">
        <v>58.15</v>
      </c>
      <c r="T74" s="218"/>
      <c r="U74" s="84">
        <v>7130</v>
      </c>
      <c r="V74" s="292">
        <f>VLOOKUP($U74,计算辅助页面!$Z$5:$AM$26,COLUMN()-20,0)</f>
        <v>11600</v>
      </c>
      <c r="W74" s="292">
        <f>VLOOKUP($U74,计算辅助页面!$Z$5:$AM$26,COLUMN()-20,0)</f>
        <v>18600</v>
      </c>
      <c r="X74" s="226">
        <f>VLOOKUP($U74,计算辅助页面!$Z$5:$AM$26,COLUMN()-20,0)</f>
        <v>27900</v>
      </c>
      <c r="Y74" s="226">
        <f>VLOOKUP($U74,计算辅助页面!$Z$5:$AM$26,COLUMN()-20,0)</f>
        <v>40300</v>
      </c>
      <c r="Z74" s="293">
        <f>VLOOKUP($U74,计算辅助页面!$Z$5:$AM$26,COLUMN()-20,0)</f>
        <v>56500</v>
      </c>
      <c r="AA74" s="226">
        <f>VLOOKUP($U74,计算辅助页面!$Z$5:$AM$26,COLUMN()-20,0)</f>
        <v>79000</v>
      </c>
      <c r="AB74" s="226">
        <f>VLOOKUP($U74,计算辅助页面!$Z$5:$AM$26,COLUMN()-20,0)</f>
        <v>110500</v>
      </c>
      <c r="AC74" s="226">
        <f>VLOOKUP($U74,计算辅助页面!$Z$5:$AM$26,COLUMN()-20,0)</f>
        <v>155000</v>
      </c>
      <c r="AD74" s="226">
        <f>VLOOKUP($U74,计算辅助页面!$Z$5:$AM$26,COLUMN()-20,0)</f>
        <v>216500</v>
      </c>
      <c r="AE74" s="226">
        <f>VLOOKUP($U74,计算辅助页面!$Z$5:$AM$26,COLUMN()-20,0)</f>
        <v>303000</v>
      </c>
      <c r="AF74" s="226">
        <f>VLOOKUP($U74,计算辅助页面!$Z$5:$AM$26,COLUMN()-20,0)</f>
        <v>425000</v>
      </c>
      <c r="AG74" s="226" t="str">
        <f>VLOOKUP($U74,计算辅助页面!$Z$5:$AM$26,COLUMN()-20,0)</f>
        <v>×</v>
      </c>
      <c r="AH74" s="173">
        <f>VLOOKUP($U74,计算辅助页面!$Z$5:$AM$26,COLUMN()-20,0)</f>
        <v>5804120</v>
      </c>
      <c r="AI74" s="269">
        <v>40000</v>
      </c>
      <c r="AJ74" s="261">
        <f>VLOOKUP(D74&amp;E74,计算辅助页面!$V$5:$Y$18,2,0)</f>
        <v>9</v>
      </c>
      <c r="AK74" s="176">
        <f>IF(AI74,2*AI74,"")</f>
        <v>80000</v>
      </c>
      <c r="AL74" s="176">
        <f>VLOOKUP(D74&amp;E74,计算辅助页面!$V$5:$Y$18,3,0)</f>
        <v>4</v>
      </c>
      <c r="AM74" s="182">
        <f>IF(AN74="×",AN74,IF(AI74,6*AI74,""))</f>
        <v>240000</v>
      </c>
      <c r="AN74" s="182">
        <f>VLOOKUP(D74&amp;E74,计算辅助页面!$V$5:$Y$18,4,0)</f>
        <v>2</v>
      </c>
      <c r="AO74" s="175">
        <f>IF(AI74,IF(AN74="×",4*(AI74*AJ74+AK74*AL74),4*(AI74*AJ74+AK74*AL74+AM74*AN74)),"")</f>
        <v>4640000</v>
      </c>
      <c r="AP74" s="196">
        <f>IF(AND(AH74,AO74),AO74+AH74,"")</f>
        <v>10444120</v>
      </c>
      <c r="AQ74" s="365" t="s">
        <v>721</v>
      </c>
      <c r="AR74" s="366" t="str">
        <f>TRIM(RIGHT(B74,LEN(B74)-LEN(AQ74)-1))</f>
        <v>EB110🔑</v>
      </c>
      <c r="AS74" s="352" t="s">
        <v>1392</v>
      </c>
      <c r="AT74" s="353" t="s">
        <v>1398</v>
      </c>
      <c r="AU74" s="338" t="s">
        <v>712</v>
      </c>
      <c r="AW74" s="357">
        <v>362</v>
      </c>
      <c r="AY74" s="357">
        <v>475</v>
      </c>
      <c r="AZ74" s="384" t="s">
        <v>1280</v>
      </c>
      <c r="BA74" s="369"/>
      <c r="BB74" s="369"/>
      <c r="BC74" s="369"/>
      <c r="BD74" s="369"/>
      <c r="BE74" s="369"/>
      <c r="BF74" s="369"/>
      <c r="BG74" s="369"/>
      <c r="BH74" s="369"/>
      <c r="BI74" s="369"/>
      <c r="BJ74" s="369"/>
      <c r="BK74" s="369"/>
      <c r="BL74" s="369">
        <v>1</v>
      </c>
      <c r="BM74" s="369"/>
      <c r="BN74" s="369">
        <v>1</v>
      </c>
      <c r="BO74" s="369">
        <v>1</v>
      </c>
      <c r="BP74" s="369"/>
      <c r="BQ74" s="369"/>
      <c r="BR74" s="369"/>
      <c r="BS74" s="369"/>
      <c r="BT74" s="369"/>
      <c r="BU74" s="389" t="s">
        <v>150</v>
      </c>
      <c r="BV74" s="326"/>
      <c r="BW74" s="326"/>
      <c r="BX74" s="326"/>
      <c r="BY74" s="367"/>
      <c r="BZ74" s="368"/>
      <c r="CA74" s="368"/>
      <c r="CB74" s="368"/>
      <c r="CC74" s="368"/>
      <c r="CD74" s="368"/>
      <c r="CE74" s="368"/>
      <c r="CF74" s="368"/>
      <c r="CG74" s="368"/>
      <c r="CH74" s="368"/>
      <c r="CI74" s="42"/>
      <c r="CJ74" s="42"/>
      <c r="CK74" s="42"/>
      <c r="CL74" s="42"/>
    </row>
    <row r="75" spans="1:90" ht="21" customHeight="1" thickBot="1">
      <c r="A75" s="80">
        <v>73</v>
      </c>
      <c r="B75" s="369" t="s">
        <v>1575</v>
      </c>
      <c r="C75" s="406" t="s">
        <v>1544</v>
      </c>
      <c r="D75" s="256" t="s">
        <v>198</v>
      </c>
      <c r="E75" s="247" t="s">
        <v>171</v>
      </c>
      <c r="F75" s="175"/>
      <c r="G75" s="88"/>
      <c r="H75" s="397" t="s">
        <v>449</v>
      </c>
      <c r="I75" s="397">
        <v>25</v>
      </c>
      <c r="J75" s="397">
        <v>32</v>
      </c>
      <c r="K75" s="397">
        <v>36</v>
      </c>
      <c r="L75" s="397">
        <v>41</v>
      </c>
      <c r="M75" s="222" t="s">
        <v>59</v>
      </c>
      <c r="N75" s="226">
        <f>IF(COUNTBLANK(H75:M75),"",SUM(H75:M75))</f>
        <v>134</v>
      </c>
      <c r="O75" s="407">
        <v>3971</v>
      </c>
      <c r="P75" s="211">
        <v>326.3</v>
      </c>
      <c r="Q75" s="218">
        <v>88.03</v>
      </c>
      <c r="R75" s="218">
        <v>72.48</v>
      </c>
      <c r="S75" s="218">
        <v>58.56</v>
      </c>
      <c r="T75" s="218">
        <v>6.1</v>
      </c>
      <c r="U75" s="84">
        <v>7130</v>
      </c>
      <c r="V75" s="292">
        <f>VLOOKUP($U75,计算辅助页面!$Z$5:$AM$26,COLUMN()-20,0)</f>
        <v>11600</v>
      </c>
      <c r="W75" s="292">
        <f>VLOOKUP($U75,计算辅助页面!$Z$5:$AM$26,COLUMN()-20,0)</f>
        <v>18600</v>
      </c>
      <c r="X75" s="226">
        <f>VLOOKUP($U75,计算辅助页面!$Z$5:$AM$26,COLUMN()-20,0)</f>
        <v>27900</v>
      </c>
      <c r="Y75" s="226">
        <f>VLOOKUP($U75,计算辅助页面!$Z$5:$AM$26,COLUMN()-20,0)</f>
        <v>40300</v>
      </c>
      <c r="Z75" s="293">
        <f>VLOOKUP($U75,计算辅助页面!$Z$5:$AM$26,COLUMN()-20,0)</f>
        <v>56500</v>
      </c>
      <c r="AA75" s="226">
        <f>VLOOKUP($U75,计算辅助页面!$Z$5:$AM$26,COLUMN()-20,0)</f>
        <v>79000</v>
      </c>
      <c r="AB75" s="226">
        <f>VLOOKUP($U75,计算辅助页面!$Z$5:$AM$26,COLUMN()-20,0)</f>
        <v>110500</v>
      </c>
      <c r="AC75" s="226">
        <f>VLOOKUP($U75,计算辅助页面!$Z$5:$AM$26,COLUMN()-20,0)</f>
        <v>155000</v>
      </c>
      <c r="AD75" s="226">
        <f>VLOOKUP($U75,计算辅助页面!$Z$5:$AM$26,COLUMN()-20,0)</f>
        <v>216500</v>
      </c>
      <c r="AE75" s="226">
        <f>VLOOKUP($U75,计算辅助页面!$Z$5:$AM$26,COLUMN()-20,0)</f>
        <v>303000</v>
      </c>
      <c r="AF75" s="226">
        <f>VLOOKUP($U75,计算辅助页面!$Z$5:$AM$26,COLUMN()-20,0)</f>
        <v>425000</v>
      </c>
      <c r="AG75" s="226" t="str">
        <f>VLOOKUP($U75,计算辅助页面!$Z$5:$AM$26,COLUMN()-20,0)</f>
        <v>×</v>
      </c>
      <c r="AH75" s="173">
        <f>VLOOKUP($U75,计算辅助页面!$Z$5:$AM$26,COLUMN()-20,0)</f>
        <v>5804120</v>
      </c>
      <c r="AI75" s="269">
        <v>40000</v>
      </c>
      <c r="AJ75" s="261">
        <f>VLOOKUP(D75&amp;E75,计算辅助页面!$V$5:$Y$18,2,0)</f>
        <v>9</v>
      </c>
      <c r="AK75" s="176">
        <f>IF(AI75,2*AI75,"")</f>
        <v>80000</v>
      </c>
      <c r="AL75" s="176">
        <f>VLOOKUP(D75&amp;E75,计算辅助页面!$V$5:$Y$18,3,0)</f>
        <v>4</v>
      </c>
      <c r="AM75" s="182">
        <f>IF(AN75="×",AN75,IF(AI75,6*AI75,""))</f>
        <v>240000</v>
      </c>
      <c r="AN75" s="182">
        <f>VLOOKUP(D75&amp;E75,计算辅助页面!$V$5:$Y$18,4,0)</f>
        <v>2</v>
      </c>
      <c r="AO75" s="175">
        <f>IF(AI75,IF(AN75="×",4*(AI75*AJ75+AK75*AL75),4*(AI75*AJ75+AK75*AL75+AM75*AN75)),"")</f>
        <v>4640000</v>
      </c>
      <c r="AP75" s="196">
        <f>IF(AND(AH75,AO75),AO75+AH75,"")</f>
        <v>10444120</v>
      </c>
      <c r="AQ75" s="365" t="s">
        <v>562</v>
      </c>
      <c r="AR75" s="366" t="str">
        <f>TRIM(RIGHT(B75,LEN(B75)-LEN(AQ75)-1))</f>
        <v>Panamera Turbo S🔑</v>
      </c>
      <c r="AS75" s="352" t="s">
        <v>1545</v>
      </c>
      <c r="AT75" s="353" t="s">
        <v>1546</v>
      </c>
      <c r="AU75" s="338" t="s">
        <v>1547</v>
      </c>
      <c r="AW75" s="357">
        <v>340</v>
      </c>
      <c r="AY75" s="357">
        <v>437</v>
      </c>
      <c r="AZ75" s="384" t="s">
        <v>1562</v>
      </c>
      <c r="BA75" s="369"/>
      <c r="BB75" s="369"/>
      <c r="BC75" s="369"/>
      <c r="BD75" s="369"/>
      <c r="BE75" s="369"/>
      <c r="BF75" s="369"/>
      <c r="BG75" s="369"/>
      <c r="BH75" s="369"/>
      <c r="BI75" s="369"/>
      <c r="BJ75" s="369"/>
      <c r="BK75" s="369"/>
      <c r="BL75" s="369"/>
      <c r="BM75" s="369"/>
      <c r="BN75" s="369">
        <v>1</v>
      </c>
      <c r="BO75" s="369"/>
      <c r="BP75" s="369"/>
      <c r="BQ75" s="369"/>
      <c r="BR75" s="369"/>
      <c r="BS75" s="369"/>
      <c r="BT75" s="369"/>
      <c r="BU75" s="389" t="s">
        <v>1566</v>
      </c>
      <c r="BV75" s="326"/>
      <c r="BW75" s="326"/>
      <c r="BX75" s="326"/>
      <c r="BY75" s="367"/>
      <c r="BZ75" s="368"/>
      <c r="CA75" s="368"/>
      <c r="CB75" s="368"/>
      <c r="CC75" s="368"/>
      <c r="CD75" s="368"/>
      <c r="CE75" s="368"/>
      <c r="CF75" s="368"/>
      <c r="CG75" s="368"/>
      <c r="CH75" s="368"/>
      <c r="CI75" s="42"/>
      <c r="CJ75" s="42"/>
      <c r="CK75" s="42"/>
      <c r="CL75" s="42"/>
    </row>
    <row r="76" spans="1:90" ht="21" customHeight="1" thickBot="1">
      <c r="A76" s="48">
        <v>74</v>
      </c>
      <c r="B76" s="55" t="s">
        <v>501</v>
      </c>
      <c r="C76" s="86" t="s">
        <v>766</v>
      </c>
      <c r="D76" s="256" t="s">
        <v>198</v>
      </c>
      <c r="E76" s="250" t="s">
        <v>171</v>
      </c>
      <c r="F76" s="178">
        <f t="shared" si="100"/>
        <v>4</v>
      </c>
      <c r="G76" s="89" t="s">
        <v>336</v>
      </c>
      <c r="H76" s="234">
        <v>35</v>
      </c>
      <c r="I76" s="234">
        <v>15</v>
      </c>
      <c r="J76" s="234">
        <v>21</v>
      </c>
      <c r="K76" s="234">
        <v>28</v>
      </c>
      <c r="L76" s="234">
        <v>35</v>
      </c>
      <c r="M76" s="234" t="s">
        <v>59</v>
      </c>
      <c r="N76" s="241">
        <f t="shared" si="71"/>
        <v>134</v>
      </c>
      <c r="O76" s="57">
        <v>3997</v>
      </c>
      <c r="P76" s="211">
        <v>340.7</v>
      </c>
      <c r="Q76" s="218">
        <v>76.56</v>
      </c>
      <c r="R76" s="218">
        <v>75.81</v>
      </c>
      <c r="S76" s="218">
        <v>59.69</v>
      </c>
      <c r="T76" s="218"/>
      <c r="U76" s="91">
        <v>7130</v>
      </c>
      <c r="V76" s="299">
        <f>VLOOKUP($U76,计算辅助页面!$Z$5:$AM$26,COLUMN()-20,0)</f>
        <v>11600</v>
      </c>
      <c r="W76" s="299">
        <f>VLOOKUP($U76,计算辅助页面!$Z$5:$AM$26,COLUMN()-20,0)</f>
        <v>18600</v>
      </c>
      <c r="X76" s="241">
        <f>VLOOKUP($U76,计算辅助页面!$Z$5:$AM$26,COLUMN()-20,0)</f>
        <v>27900</v>
      </c>
      <c r="Y76" s="241">
        <f>VLOOKUP($U76,计算辅助页面!$Z$5:$AM$26,COLUMN()-20,0)</f>
        <v>40300</v>
      </c>
      <c r="Z76" s="300">
        <f>VLOOKUP($U76,计算辅助页面!$Z$5:$AM$26,COLUMN()-20,0)</f>
        <v>56500</v>
      </c>
      <c r="AA76" s="241">
        <f>VLOOKUP($U76,计算辅助页面!$Z$5:$AM$26,COLUMN()-20,0)</f>
        <v>79000</v>
      </c>
      <c r="AB76" s="241">
        <f>VLOOKUP($U76,计算辅助页面!$Z$5:$AM$26,COLUMN()-20,0)</f>
        <v>110500</v>
      </c>
      <c r="AC76" s="241">
        <f>VLOOKUP($U76,计算辅助页面!$Z$5:$AM$26,COLUMN()-20,0)</f>
        <v>155000</v>
      </c>
      <c r="AD76" s="241">
        <f>VLOOKUP($U76,计算辅助页面!$Z$5:$AM$26,COLUMN()-20,0)</f>
        <v>216500</v>
      </c>
      <c r="AE76" s="241">
        <f>VLOOKUP($U76,计算辅助页面!$Z$5:$AM$26,COLUMN()-20,0)</f>
        <v>303000</v>
      </c>
      <c r="AF76" s="241">
        <f>VLOOKUP($U76,计算辅助页面!$Z$5:$AM$26,COLUMN()-20,0)</f>
        <v>425000</v>
      </c>
      <c r="AG76" s="241" t="str">
        <f>VLOOKUP($U76,计算辅助页面!$Z$5:$AM$26,COLUMN()-20,0)</f>
        <v>×</v>
      </c>
      <c r="AH76" s="186">
        <f>VLOOKUP($U76,计算辅助页面!$Z$5:$AM$26,COLUMN()-20,0)</f>
        <v>5804120</v>
      </c>
      <c r="AI76" s="270">
        <v>40000</v>
      </c>
      <c r="AJ76" s="262">
        <f>VLOOKUP(D76&amp;E76,计算辅助页面!$V$5:$Y$18,2,0)</f>
        <v>9</v>
      </c>
      <c r="AK76" s="177">
        <f t="shared" si="72"/>
        <v>80000</v>
      </c>
      <c r="AL76" s="177">
        <f>VLOOKUP(D76&amp;E76,计算辅助页面!$V$5:$Y$18,3,0)</f>
        <v>4</v>
      </c>
      <c r="AM76" s="191">
        <f t="shared" si="73"/>
        <v>240000</v>
      </c>
      <c r="AN76" s="191">
        <f>VLOOKUP(D76&amp;E76,计算辅助页面!$V$5:$Y$18,4,0)</f>
        <v>2</v>
      </c>
      <c r="AO76" s="178">
        <f t="shared" si="74"/>
        <v>4640000</v>
      </c>
      <c r="AP76" s="197">
        <f t="shared" si="51"/>
        <v>10444120</v>
      </c>
      <c r="AQ76" s="365" t="s">
        <v>566</v>
      </c>
      <c r="AR76" s="366" t="str">
        <f t="shared" si="101"/>
        <v>Gallardo LP 560-4</v>
      </c>
      <c r="AS76" s="352" t="s">
        <v>963</v>
      </c>
      <c r="AT76" s="353" t="s">
        <v>637</v>
      </c>
      <c r="AU76" s="338" t="s">
        <v>712</v>
      </c>
      <c r="AW76" s="357">
        <v>354</v>
      </c>
      <c r="AY76" s="357">
        <v>462</v>
      </c>
      <c r="AZ76" s="357" t="s">
        <v>1114</v>
      </c>
      <c r="BA76" s="369"/>
      <c r="BB76" s="369"/>
      <c r="BC76" s="369"/>
      <c r="BD76" s="369"/>
      <c r="BE76" s="369"/>
      <c r="BF76" s="369"/>
      <c r="BG76" s="369">
        <v>1</v>
      </c>
      <c r="BH76" s="369"/>
      <c r="BI76" s="369"/>
      <c r="BJ76" s="369"/>
      <c r="BK76" s="369"/>
      <c r="BL76" s="369"/>
      <c r="BM76" s="369"/>
      <c r="BN76" s="369"/>
      <c r="BO76" s="369">
        <v>1</v>
      </c>
      <c r="BP76" s="369"/>
      <c r="BQ76" s="369"/>
      <c r="BR76" s="369"/>
      <c r="BS76" s="369"/>
      <c r="BT76" s="369"/>
      <c r="BU76" s="387" t="s">
        <v>1158</v>
      </c>
      <c r="BW76" s="326">
        <v>1</v>
      </c>
      <c r="BX76" s="326"/>
      <c r="BY76" s="367">
        <v>325</v>
      </c>
      <c r="BZ76" s="368">
        <v>67.599999999999994</v>
      </c>
      <c r="CA76" s="368">
        <v>50.25</v>
      </c>
      <c r="CB76" s="368">
        <v>38.4</v>
      </c>
      <c r="CC76" s="368">
        <f t="shared" si="75"/>
        <v>15.699999999999989</v>
      </c>
      <c r="CD76" s="368">
        <f t="shared" si="76"/>
        <v>8.960000000000008</v>
      </c>
      <c r="CE76" s="368">
        <f t="shared" si="77"/>
        <v>25.560000000000002</v>
      </c>
      <c r="CF76" s="368">
        <f t="shared" si="78"/>
        <v>21.29</v>
      </c>
      <c r="CG76" s="368">
        <f t="shared" si="79"/>
        <v>71.509999999999991</v>
      </c>
      <c r="CH76" s="368">
        <f t="shared" si="80"/>
        <v>76.838000000000008</v>
      </c>
      <c r="CI76" s="42"/>
      <c r="CJ76" s="42"/>
      <c r="CK76" s="42"/>
      <c r="CL76" s="42"/>
    </row>
    <row r="77" spans="1:90" ht="21" customHeight="1" thickBot="1">
      <c r="A77" s="80">
        <v>75</v>
      </c>
      <c r="B77" s="55" t="s">
        <v>1310</v>
      </c>
      <c r="C77" s="86" t="s">
        <v>1311</v>
      </c>
      <c r="D77" s="256" t="s">
        <v>198</v>
      </c>
      <c r="E77" s="250" t="s">
        <v>171</v>
      </c>
      <c r="F77" s="175"/>
      <c r="G77" s="88"/>
      <c r="H77" s="317">
        <v>35</v>
      </c>
      <c r="I77" s="234">
        <v>15</v>
      </c>
      <c r="J77" s="234">
        <v>21</v>
      </c>
      <c r="K77" s="234">
        <v>28</v>
      </c>
      <c r="L77" s="234">
        <v>35</v>
      </c>
      <c r="M77" s="234" t="s">
        <v>59</v>
      </c>
      <c r="N77" s="241">
        <f t="shared" ref="N77" si="119">IF(COUNTBLANK(H77:M77),"",SUM(H77:M77))</f>
        <v>134</v>
      </c>
      <c r="O77" s="57">
        <v>4022</v>
      </c>
      <c r="P77" s="211">
        <v>339.1</v>
      </c>
      <c r="Q77" s="218">
        <v>80.98</v>
      </c>
      <c r="R77" s="218">
        <v>69.09</v>
      </c>
      <c r="S77" s="218">
        <v>57.31</v>
      </c>
      <c r="T77" s="218"/>
      <c r="U77" s="84">
        <v>7130</v>
      </c>
      <c r="V77" s="299">
        <f>VLOOKUP($U77,计算辅助页面!$Z$5:$AM$26,COLUMN()-20,0)</f>
        <v>11600</v>
      </c>
      <c r="W77" s="299">
        <f>VLOOKUP($U77,计算辅助页面!$Z$5:$AM$26,COLUMN()-20,0)</f>
        <v>18600</v>
      </c>
      <c r="X77" s="241">
        <f>VLOOKUP($U77,计算辅助页面!$Z$5:$AM$26,COLUMN()-20,0)</f>
        <v>27900</v>
      </c>
      <c r="Y77" s="241">
        <f>VLOOKUP($U77,计算辅助页面!$Z$5:$AM$26,COLUMN()-20,0)</f>
        <v>40300</v>
      </c>
      <c r="Z77" s="300">
        <f>VLOOKUP($U77,计算辅助页面!$Z$5:$AM$26,COLUMN()-20,0)</f>
        <v>56500</v>
      </c>
      <c r="AA77" s="241">
        <f>VLOOKUP($U77,计算辅助页面!$Z$5:$AM$26,COLUMN()-20,0)</f>
        <v>79000</v>
      </c>
      <c r="AB77" s="241">
        <f>VLOOKUP($U77,计算辅助页面!$Z$5:$AM$26,COLUMN()-20,0)</f>
        <v>110500</v>
      </c>
      <c r="AC77" s="241">
        <f>VLOOKUP($U77,计算辅助页面!$Z$5:$AM$26,COLUMN()-20,0)</f>
        <v>155000</v>
      </c>
      <c r="AD77" s="241">
        <f>VLOOKUP($U77,计算辅助页面!$Z$5:$AM$26,COLUMN()-20,0)</f>
        <v>216500</v>
      </c>
      <c r="AE77" s="241">
        <f>VLOOKUP($U77,计算辅助页面!$Z$5:$AM$26,COLUMN()-20,0)</f>
        <v>303000</v>
      </c>
      <c r="AF77" s="241">
        <f>VLOOKUP($U77,计算辅助页面!$Z$5:$AM$26,COLUMN()-20,0)</f>
        <v>425000</v>
      </c>
      <c r="AG77" s="241" t="str">
        <f>VLOOKUP($U77,计算辅助页面!$Z$5:$AM$26,COLUMN()-20,0)</f>
        <v>×</v>
      </c>
      <c r="AH77" s="186">
        <f>VLOOKUP($U77,计算辅助页面!$Z$5:$AM$26,COLUMN()-20,0)</f>
        <v>5804120</v>
      </c>
      <c r="AI77" s="269">
        <v>40000</v>
      </c>
      <c r="AJ77" s="262">
        <f>VLOOKUP(D77&amp;E77,计算辅助页面!$V$5:$Y$18,2,0)</f>
        <v>9</v>
      </c>
      <c r="AK77" s="176">
        <f>IF(AI77,2*AI77,"")</f>
        <v>80000</v>
      </c>
      <c r="AL77" s="177">
        <f>VLOOKUP(D77&amp;E77,计算辅助页面!$V$5:$Y$18,3,0)</f>
        <v>4</v>
      </c>
      <c r="AM77" s="191">
        <f t="shared" ref="AM77" si="120">IF(AN77="×",AN77,IF(AI77,6*AI77,""))</f>
        <v>240000</v>
      </c>
      <c r="AN77" s="191">
        <f>VLOOKUP(D77&amp;E77,计算辅助页面!$V$5:$Y$18,4,0)</f>
        <v>2</v>
      </c>
      <c r="AO77" s="178">
        <f t="shared" ref="AO77" si="121">IF(AI77,IF(AN77="×",4*(AI77*AJ77+AK77*AL77),4*(AI77*AJ77+AK77*AL77+AM77*AN77)),"")</f>
        <v>4640000</v>
      </c>
      <c r="AP77" s="197">
        <f t="shared" ref="AP77" si="122">IF(AND(AH77,AO77),AO77+AH77,"")</f>
        <v>10444120</v>
      </c>
      <c r="AQ77" s="365" t="s">
        <v>569</v>
      </c>
      <c r="AR77" s="366" t="str">
        <f t="shared" si="101"/>
        <v>GT</v>
      </c>
      <c r="AS77" s="352" t="s">
        <v>1308</v>
      </c>
      <c r="AT77" s="353" t="s">
        <v>1312</v>
      </c>
      <c r="AU77" s="338" t="s">
        <v>712</v>
      </c>
      <c r="AW77" s="357">
        <v>353</v>
      </c>
      <c r="AY77" s="357">
        <v>459</v>
      </c>
      <c r="AZ77" s="384" t="s">
        <v>1329</v>
      </c>
      <c r="BA77" s="369"/>
      <c r="BB77" s="369"/>
      <c r="BC77" s="369"/>
      <c r="BD77" s="369"/>
      <c r="BE77" s="369"/>
      <c r="BF77" s="369">
        <v>1</v>
      </c>
      <c r="BG77" s="369"/>
      <c r="BH77" s="369"/>
      <c r="BI77" s="369"/>
      <c r="BJ77" s="369"/>
      <c r="BK77" s="369"/>
      <c r="BL77" s="369"/>
      <c r="BM77" s="369"/>
      <c r="BN77" s="369"/>
      <c r="BO77" s="369"/>
      <c r="BP77" s="369"/>
      <c r="BQ77" s="369"/>
      <c r="BR77" s="369"/>
      <c r="BS77" s="369"/>
      <c r="BT77" s="369"/>
      <c r="BU77" s="389" t="s">
        <v>1356</v>
      </c>
      <c r="BV77" s="326"/>
      <c r="BW77" s="326"/>
      <c r="BX77" s="326"/>
      <c r="BY77" s="367"/>
      <c r="BZ77" s="368"/>
      <c r="CA77" s="368"/>
      <c r="CB77" s="368"/>
      <c r="CC77" s="368"/>
      <c r="CD77" s="368"/>
      <c r="CE77" s="368"/>
      <c r="CF77" s="368"/>
      <c r="CG77" s="368"/>
      <c r="CH77" s="368"/>
      <c r="CI77" s="42"/>
      <c r="CJ77" s="42"/>
      <c r="CK77" s="42"/>
      <c r="CL77" s="42"/>
    </row>
    <row r="78" spans="1:90" ht="21" customHeight="1" thickBot="1">
      <c r="A78" s="48">
        <v>76</v>
      </c>
      <c r="B78" s="55" t="s">
        <v>1492</v>
      </c>
      <c r="C78" s="86" t="s">
        <v>1486</v>
      </c>
      <c r="D78" s="256" t="s">
        <v>198</v>
      </c>
      <c r="E78" s="250" t="s">
        <v>171</v>
      </c>
      <c r="F78" s="175"/>
      <c r="G78" s="88"/>
      <c r="H78" s="222" t="s">
        <v>449</v>
      </c>
      <c r="I78" s="222">
        <v>25</v>
      </c>
      <c r="J78" s="222">
        <v>32</v>
      </c>
      <c r="K78" s="222">
        <v>36</v>
      </c>
      <c r="L78" s="222">
        <v>41</v>
      </c>
      <c r="M78" s="222" t="s">
        <v>59</v>
      </c>
      <c r="N78" s="226">
        <f t="shared" ref="N78" si="123">IF(COUNTBLANK(H78:M78),"",SUM(H78:M78))</f>
        <v>134</v>
      </c>
      <c r="O78" s="57">
        <v>4048</v>
      </c>
      <c r="P78" s="211">
        <v>335.7</v>
      </c>
      <c r="Q78" s="218">
        <v>81.790000000000006</v>
      </c>
      <c r="R78" s="218">
        <v>60.83</v>
      </c>
      <c r="S78" s="218">
        <v>65.62</v>
      </c>
      <c r="T78" s="218">
        <v>7.4</v>
      </c>
      <c r="U78" s="84">
        <v>7130</v>
      </c>
      <c r="V78" s="299">
        <f>VLOOKUP($U78,计算辅助页面!$Z$5:$AM$26,COLUMN()-20,0)</f>
        <v>11600</v>
      </c>
      <c r="W78" s="299">
        <f>VLOOKUP($U78,计算辅助页面!$Z$5:$AM$26,COLUMN()-20,0)</f>
        <v>18600</v>
      </c>
      <c r="X78" s="241">
        <f>VLOOKUP($U78,计算辅助页面!$Z$5:$AM$26,COLUMN()-20,0)</f>
        <v>27900</v>
      </c>
      <c r="Y78" s="241">
        <f>VLOOKUP($U78,计算辅助页面!$Z$5:$AM$26,COLUMN()-20,0)</f>
        <v>40300</v>
      </c>
      <c r="Z78" s="300">
        <f>VLOOKUP($U78,计算辅助页面!$Z$5:$AM$26,COLUMN()-20,0)</f>
        <v>56500</v>
      </c>
      <c r="AA78" s="241">
        <f>VLOOKUP($U78,计算辅助页面!$Z$5:$AM$26,COLUMN()-20,0)</f>
        <v>79000</v>
      </c>
      <c r="AB78" s="241">
        <f>VLOOKUP($U78,计算辅助页面!$Z$5:$AM$26,COLUMN()-20,0)</f>
        <v>110500</v>
      </c>
      <c r="AC78" s="241">
        <f>VLOOKUP($U78,计算辅助页面!$Z$5:$AM$26,COLUMN()-20,0)</f>
        <v>155000</v>
      </c>
      <c r="AD78" s="241">
        <f>VLOOKUP($U78,计算辅助页面!$Z$5:$AM$26,COLUMN()-20,0)</f>
        <v>216500</v>
      </c>
      <c r="AE78" s="241">
        <f>VLOOKUP($U78,计算辅助页面!$Z$5:$AM$26,COLUMN()-20,0)</f>
        <v>303000</v>
      </c>
      <c r="AF78" s="241">
        <f>VLOOKUP($U78,计算辅助页面!$Z$5:$AM$26,COLUMN()-20,0)</f>
        <v>425000</v>
      </c>
      <c r="AG78" s="241" t="str">
        <f>VLOOKUP($U78,计算辅助页面!$Z$5:$AM$26,COLUMN()-20,0)</f>
        <v>×</v>
      </c>
      <c r="AH78" s="186">
        <f>VLOOKUP($U78,计算辅助页面!$Z$5:$AM$26,COLUMN()-20,0)</f>
        <v>5804120</v>
      </c>
      <c r="AI78" s="269">
        <v>40000</v>
      </c>
      <c r="AJ78" s="262">
        <f>VLOOKUP(D78&amp;E78,计算辅助页面!$V$5:$Y$18,2,0)</f>
        <v>9</v>
      </c>
      <c r="AK78" s="176">
        <f>IF(AI78,2*AI78,"")</f>
        <v>80000</v>
      </c>
      <c r="AL78" s="177">
        <f>VLOOKUP(D78&amp;E78,计算辅助页面!$V$5:$Y$18,3,0)</f>
        <v>4</v>
      </c>
      <c r="AM78" s="191">
        <f t="shared" ref="AM78" si="124">IF(AN78="×",AN78,IF(AI78,6*AI78,""))</f>
        <v>240000</v>
      </c>
      <c r="AN78" s="191">
        <f>VLOOKUP(D78&amp;E78,计算辅助页面!$V$5:$Y$18,4,0)</f>
        <v>2</v>
      </c>
      <c r="AO78" s="178">
        <f t="shared" ref="AO78" si="125">IF(AI78,IF(AN78="×",4*(AI78*AJ78+AK78*AL78),4*(AI78*AJ78+AK78*AL78+AM78*AN78)),"")</f>
        <v>4640000</v>
      </c>
      <c r="AP78" s="197">
        <f t="shared" ref="AP78" si="126">IF(AND(AH78,AO78),AO78+AH78,"")</f>
        <v>10444120</v>
      </c>
      <c r="AQ78" s="365" t="s">
        <v>565</v>
      </c>
      <c r="AR78" s="366" t="str">
        <f t="shared" si="101"/>
        <v>Mercedes-AMG GT Black Series🔑</v>
      </c>
      <c r="AS78" s="352" t="s">
        <v>1487</v>
      </c>
      <c r="AT78" s="353" t="s">
        <v>1488</v>
      </c>
      <c r="AU78" s="338" t="s">
        <v>712</v>
      </c>
      <c r="AW78" s="357">
        <v>349</v>
      </c>
      <c r="AY78" s="357">
        <v>453</v>
      </c>
      <c r="AZ78" s="384" t="s">
        <v>1280</v>
      </c>
      <c r="BA78" s="369"/>
      <c r="BB78" s="369"/>
      <c r="BC78" s="369"/>
      <c r="BD78" s="369"/>
      <c r="BE78" s="369"/>
      <c r="BF78" s="369"/>
      <c r="BG78" s="369"/>
      <c r="BH78" s="369"/>
      <c r="BI78" s="369"/>
      <c r="BJ78" s="369"/>
      <c r="BK78" s="369"/>
      <c r="BL78" s="369"/>
      <c r="BM78" s="369"/>
      <c r="BN78" s="369">
        <v>1</v>
      </c>
      <c r="BO78" s="369"/>
      <c r="BP78" s="369"/>
      <c r="BQ78" s="369"/>
      <c r="BR78" s="369"/>
      <c r="BS78" s="369"/>
      <c r="BT78" s="369"/>
      <c r="BU78" s="389" t="s">
        <v>1510</v>
      </c>
      <c r="BW78" s="326"/>
      <c r="BX78" s="326"/>
      <c r="BY78" s="367"/>
      <c r="BZ78" s="368"/>
      <c r="CA78" s="368"/>
      <c r="CB78" s="368"/>
      <c r="CC78" s="368"/>
      <c r="CD78" s="368"/>
      <c r="CE78" s="368"/>
      <c r="CF78" s="368"/>
      <c r="CG78" s="368"/>
      <c r="CH78" s="368"/>
      <c r="CI78" s="42"/>
      <c r="CJ78" s="42"/>
      <c r="CK78" s="42"/>
      <c r="CL78" s="42"/>
    </row>
    <row r="79" spans="1:90" ht="21" customHeight="1" thickBot="1">
      <c r="A79" s="80">
        <v>77</v>
      </c>
      <c r="B79" s="405" t="s">
        <v>23</v>
      </c>
      <c r="C79" s="404">
        <v>911</v>
      </c>
      <c r="D79" s="254" t="s">
        <v>7</v>
      </c>
      <c r="E79" s="251" t="s">
        <v>44</v>
      </c>
      <c r="F79" s="180">
        <f t="shared" si="100"/>
        <v>6</v>
      </c>
      <c r="G79" s="92" t="s">
        <v>65</v>
      </c>
      <c r="H79" s="235">
        <v>30</v>
      </c>
      <c r="I79" s="235">
        <v>30</v>
      </c>
      <c r="J79" s="235">
        <v>70</v>
      </c>
      <c r="K79" s="235" t="s">
        <v>59</v>
      </c>
      <c r="L79" s="235" t="s">
        <v>59</v>
      </c>
      <c r="M79" s="235" t="s">
        <v>59</v>
      </c>
      <c r="N79" s="242">
        <f t="shared" si="71"/>
        <v>130</v>
      </c>
      <c r="O79" s="47">
        <v>2186</v>
      </c>
      <c r="P79" s="208">
        <v>328.8</v>
      </c>
      <c r="Q79" s="215">
        <v>71.209999999999994</v>
      </c>
      <c r="R79" s="215">
        <v>45.84</v>
      </c>
      <c r="S79" s="215">
        <v>56.6</v>
      </c>
      <c r="T79" s="215">
        <v>5.9829999999999988</v>
      </c>
      <c r="U79" s="93">
        <v>1840</v>
      </c>
      <c r="V79" s="301">
        <f>VLOOKUP($U79,计算辅助页面!$Z$5:$AM$26,COLUMN()-20,0)</f>
        <v>3000</v>
      </c>
      <c r="W79" s="301">
        <f>VLOOKUP($U79,计算辅助页面!$Z$5:$AM$26,COLUMN()-20,0)</f>
        <v>4800</v>
      </c>
      <c r="X79" s="242">
        <f>VLOOKUP($U79,计算辅助页面!$Z$5:$AM$26,COLUMN()-20,0)</f>
        <v>7200</v>
      </c>
      <c r="Y79" s="242">
        <f>VLOOKUP($U79,计算辅助页面!$Z$5:$AM$26,COLUMN()-20,0)</f>
        <v>10400</v>
      </c>
      <c r="Z79" s="302">
        <f>VLOOKUP($U79,计算辅助页面!$Z$5:$AM$26,COLUMN()-20,0)</f>
        <v>14500</v>
      </c>
      <c r="AA79" s="242">
        <f>VLOOKUP($U79,计算辅助页面!$Z$5:$AM$26,COLUMN()-20,0)</f>
        <v>20500</v>
      </c>
      <c r="AB79" s="242">
        <f>VLOOKUP($U79,计算辅助页面!$Z$5:$AM$26,COLUMN()-20,0)</f>
        <v>28500</v>
      </c>
      <c r="AC79" s="242">
        <f>VLOOKUP($U79,计算辅助页面!$Z$5:$AM$26,COLUMN()-20,0)</f>
        <v>40000</v>
      </c>
      <c r="AD79" s="242">
        <f>VLOOKUP($U79,计算辅助页面!$Z$5:$AM$26,COLUMN()-20,0)</f>
        <v>56000</v>
      </c>
      <c r="AE79" s="242" t="str">
        <f>VLOOKUP($U79,计算辅助页面!$Z$5:$AM$26,COLUMN()-20,0)</f>
        <v>×</v>
      </c>
      <c r="AF79" s="242" t="str">
        <f>VLOOKUP($U79,计算辅助页面!$Z$5:$AM$26,COLUMN()-20,0)</f>
        <v>×</v>
      </c>
      <c r="AG79" s="242" t="str">
        <f>VLOOKUP($U79,计算辅助页面!$Z$5:$AM$26,COLUMN()-20,0)</f>
        <v>×</v>
      </c>
      <c r="AH79" s="172">
        <f>VLOOKUP($U79,计算辅助页面!$Z$5:$AM$26,COLUMN()-20,0)</f>
        <v>746960</v>
      </c>
      <c r="AI79" s="271">
        <v>15000</v>
      </c>
      <c r="AJ79" s="263">
        <f>VLOOKUP(D79&amp;E79,计算辅助页面!$V$5:$Y$18,2,0)</f>
        <v>6</v>
      </c>
      <c r="AK79" s="188">
        <f t="shared" si="72"/>
        <v>30000</v>
      </c>
      <c r="AL79" s="188">
        <f>VLOOKUP(D79&amp;E79,计算辅助页面!$V$5:$Y$18,3,0)</f>
        <v>1</v>
      </c>
      <c r="AM79" s="192">
        <f t="shared" si="73"/>
        <v>90000</v>
      </c>
      <c r="AN79" s="192">
        <f>VLOOKUP(D79&amp;E79,计算辅助页面!$V$5:$Y$18,4,0)</f>
        <v>1</v>
      </c>
      <c r="AO79" s="180">
        <f t="shared" si="74"/>
        <v>840000</v>
      </c>
      <c r="AP79" s="198">
        <f t="shared" si="51"/>
        <v>1586960</v>
      </c>
      <c r="AQ79" s="365" t="s">
        <v>562</v>
      </c>
      <c r="AR79" s="366" t="str">
        <f t="shared" si="101"/>
        <v>911 GTS Coupe</v>
      </c>
      <c r="AS79" s="352" t="s">
        <v>603</v>
      </c>
      <c r="AT79" s="353" t="s">
        <v>626</v>
      </c>
      <c r="AU79" s="81" t="s">
        <v>710</v>
      </c>
      <c r="AV79" s="357">
        <v>4</v>
      </c>
      <c r="AW79" s="357">
        <v>342</v>
      </c>
      <c r="AY79" s="357">
        <v>441</v>
      </c>
      <c r="AZ79" s="357" t="s">
        <v>1110</v>
      </c>
      <c r="BA79" s="369">
        <v>1</v>
      </c>
      <c r="BB79" s="369"/>
      <c r="BC79" s="369">
        <v>1</v>
      </c>
      <c r="BD79" s="369">
        <v>1</v>
      </c>
      <c r="BE79" s="369"/>
      <c r="BF79" s="369"/>
      <c r="BG79" s="369"/>
      <c r="BH79" s="369"/>
      <c r="BI79" s="369"/>
      <c r="BJ79" s="369"/>
      <c r="BK79" s="369"/>
      <c r="BL79" s="369"/>
      <c r="BM79" s="369"/>
      <c r="BN79" s="369"/>
      <c r="BO79" s="369"/>
      <c r="BP79" s="369" t="s">
        <v>1387</v>
      </c>
      <c r="BQ79" s="369">
        <v>1</v>
      </c>
      <c r="BR79" s="369"/>
      <c r="BS79" s="369"/>
      <c r="BT79" s="369">
        <v>1</v>
      </c>
      <c r="BU79" s="387" t="s">
        <v>1132</v>
      </c>
      <c r="BV79" s="326"/>
      <c r="BW79" s="326"/>
      <c r="BX79" s="326"/>
      <c r="BY79" s="367">
        <v>312</v>
      </c>
      <c r="BZ79" s="368">
        <v>64.900000000000006</v>
      </c>
      <c r="CA79" s="368">
        <v>41.08</v>
      </c>
      <c r="CB79" s="368">
        <v>42.95</v>
      </c>
      <c r="CC79" s="368">
        <f t="shared" si="75"/>
        <v>16.800000000000011</v>
      </c>
      <c r="CD79" s="368">
        <f t="shared" si="76"/>
        <v>6.3099999999999881</v>
      </c>
      <c r="CE79" s="368">
        <f t="shared" si="77"/>
        <v>4.7600000000000051</v>
      </c>
      <c r="CF79" s="368">
        <f t="shared" si="78"/>
        <v>13.649999999999999</v>
      </c>
      <c r="CG79" s="368">
        <f t="shared" si="79"/>
        <v>41.52</v>
      </c>
      <c r="CH79" s="368">
        <f t="shared" si="80"/>
        <v>39.269299999999987</v>
      </c>
      <c r="CI79" s="42"/>
      <c r="CJ79" s="42"/>
      <c r="CK79" s="42"/>
      <c r="CL79" s="42"/>
    </row>
    <row r="80" spans="1:90" ht="21" customHeight="1" thickBot="1">
      <c r="A80" s="48">
        <v>78</v>
      </c>
      <c r="B80" s="49" t="s">
        <v>24</v>
      </c>
      <c r="C80" s="86" t="s">
        <v>767</v>
      </c>
      <c r="D80" s="255" t="s">
        <v>7</v>
      </c>
      <c r="E80" s="247" t="s">
        <v>44</v>
      </c>
      <c r="F80" s="173">
        <f t="shared" si="100"/>
        <v>6</v>
      </c>
      <c r="G80" s="83" t="s">
        <v>65</v>
      </c>
      <c r="H80" s="222">
        <v>30</v>
      </c>
      <c r="I80" s="222">
        <v>30</v>
      </c>
      <c r="J80" s="222">
        <v>70</v>
      </c>
      <c r="K80" s="222" t="s">
        <v>59</v>
      </c>
      <c r="L80" s="222" t="s">
        <v>59</v>
      </c>
      <c r="M80" s="222" t="s">
        <v>59</v>
      </c>
      <c r="N80" s="226">
        <f t="shared" si="71"/>
        <v>130</v>
      </c>
      <c r="O80" s="51">
        <v>2330</v>
      </c>
      <c r="P80" s="209">
        <v>340.6</v>
      </c>
      <c r="Q80" s="216">
        <v>74.2</v>
      </c>
      <c r="R80" s="216">
        <v>43.21</v>
      </c>
      <c r="S80" s="216">
        <v>55.4</v>
      </c>
      <c r="T80" s="216">
        <v>5.6660000000000004</v>
      </c>
      <c r="U80" s="84">
        <v>1840</v>
      </c>
      <c r="V80" s="292">
        <f>VLOOKUP($U80,计算辅助页面!$Z$5:$AM$26,COLUMN()-20,0)</f>
        <v>3000</v>
      </c>
      <c r="W80" s="292">
        <f>VLOOKUP($U80,计算辅助页面!$Z$5:$AM$26,COLUMN()-20,0)</f>
        <v>4800</v>
      </c>
      <c r="X80" s="226">
        <f>VLOOKUP($U80,计算辅助页面!$Z$5:$AM$26,COLUMN()-20,0)</f>
        <v>7200</v>
      </c>
      <c r="Y80" s="226">
        <f>VLOOKUP($U80,计算辅助页面!$Z$5:$AM$26,COLUMN()-20,0)</f>
        <v>10400</v>
      </c>
      <c r="Z80" s="293">
        <f>VLOOKUP($U80,计算辅助页面!$Z$5:$AM$26,COLUMN()-20,0)</f>
        <v>14500</v>
      </c>
      <c r="AA80" s="226">
        <f>VLOOKUP($U80,计算辅助页面!$Z$5:$AM$26,COLUMN()-20,0)</f>
        <v>20500</v>
      </c>
      <c r="AB80" s="226">
        <f>VLOOKUP($U80,计算辅助页面!$Z$5:$AM$26,COLUMN()-20,0)</f>
        <v>28500</v>
      </c>
      <c r="AC80" s="226">
        <f>VLOOKUP($U80,计算辅助页面!$Z$5:$AM$26,COLUMN()-20,0)</f>
        <v>40000</v>
      </c>
      <c r="AD80" s="226">
        <f>VLOOKUP($U80,计算辅助页面!$Z$5:$AM$26,COLUMN()-20,0)</f>
        <v>56000</v>
      </c>
      <c r="AE80" s="226" t="str">
        <f>VLOOKUP($U80,计算辅助页面!$Z$5:$AM$26,COLUMN()-20,0)</f>
        <v>×</v>
      </c>
      <c r="AF80" s="226" t="str">
        <f>VLOOKUP($U80,计算辅助页面!$Z$5:$AM$26,COLUMN()-20,0)</f>
        <v>×</v>
      </c>
      <c r="AG80" s="226" t="str">
        <f>VLOOKUP($U80,计算辅助页面!$Z$5:$AM$26,COLUMN()-20,0)</f>
        <v>×</v>
      </c>
      <c r="AH80" s="173">
        <f>VLOOKUP($U80,计算辅助页面!$Z$5:$AM$26,COLUMN()-20,0)</f>
        <v>746960</v>
      </c>
      <c r="AI80" s="267">
        <v>15000</v>
      </c>
      <c r="AJ80" s="260">
        <f>VLOOKUP(D80&amp;E80,计算辅助页面!$V$5:$Y$18,2,0)</f>
        <v>6</v>
      </c>
      <c r="AK80" s="174">
        <f t="shared" si="72"/>
        <v>30000</v>
      </c>
      <c r="AL80" s="174">
        <f>VLOOKUP(D80&amp;E80,计算辅助页面!$V$5:$Y$18,3,0)</f>
        <v>1</v>
      </c>
      <c r="AM80" s="179">
        <f t="shared" si="73"/>
        <v>90000</v>
      </c>
      <c r="AN80" s="179">
        <f>VLOOKUP(D80&amp;E80,计算辅助页面!$V$5:$Y$18,4,0)</f>
        <v>1</v>
      </c>
      <c r="AO80" s="173">
        <f t="shared" si="74"/>
        <v>840000</v>
      </c>
      <c r="AP80" s="195">
        <f t="shared" si="51"/>
        <v>1586960</v>
      </c>
      <c r="AQ80" s="365" t="s">
        <v>567</v>
      </c>
      <c r="AR80" s="366" t="str">
        <f t="shared" si="101"/>
        <v>DB11</v>
      </c>
      <c r="AS80" s="352" t="s">
        <v>603</v>
      </c>
      <c r="AT80" s="353" t="s">
        <v>281</v>
      </c>
      <c r="AU80" s="81" t="s">
        <v>710</v>
      </c>
      <c r="AV80" s="357">
        <v>5</v>
      </c>
      <c r="AW80" s="357">
        <v>354</v>
      </c>
      <c r="AY80" s="357">
        <v>462</v>
      </c>
      <c r="AZ80" s="357" t="s">
        <v>1110</v>
      </c>
      <c r="BA80" s="369"/>
      <c r="BB80" s="369"/>
      <c r="BC80" s="369">
        <v>1</v>
      </c>
      <c r="BD80" s="369">
        <v>1</v>
      </c>
      <c r="BE80" s="369"/>
      <c r="BF80" s="369"/>
      <c r="BG80" s="369"/>
      <c r="BH80" s="369"/>
      <c r="BI80" s="369"/>
      <c r="BJ80" s="369"/>
      <c r="BK80" s="369"/>
      <c r="BL80" s="369"/>
      <c r="BM80" s="369"/>
      <c r="BN80" s="369"/>
      <c r="BO80" s="369"/>
      <c r="BP80" s="369"/>
      <c r="BQ80" s="369"/>
      <c r="BR80" s="369"/>
      <c r="BS80" s="369"/>
      <c r="BT80" s="369">
        <v>1</v>
      </c>
      <c r="BU80" s="387" t="s">
        <v>1147</v>
      </c>
      <c r="BV80" s="326"/>
      <c r="BW80" s="326"/>
      <c r="BX80" s="326"/>
      <c r="BY80" s="367">
        <v>322</v>
      </c>
      <c r="BZ80" s="368">
        <v>66.7</v>
      </c>
      <c r="CA80" s="368">
        <v>38.03</v>
      </c>
      <c r="CB80" s="368">
        <v>43.92</v>
      </c>
      <c r="CC80" s="368">
        <f t="shared" si="75"/>
        <v>18.600000000000023</v>
      </c>
      <c r="CD80" s="368">
        <f t="shared" si="76"/>
        <v>7.5</v>
      </c>
      <c r="CE80" s="368">
        <f t="shared" si="77"/>
        <v>5.18</v>
      </c>
      <c r="CF80" s="368">
        <f t="shared" si="78"/>
        <v>11.479999999999997</v>
      </c>
      <c r="CG80" s="368">
        <f t="shared" si="79"/>
        <v>42.760000000000019</v>
      </c>
      <c r="CH80" s="368">
        <f t="shared" si="80"/>
        <v>39.6248</v>
      </c>
      <c r="CI80" s="42"/>
      <c r="CJ80" s="42"/>
      <c r="CK80" s="42"/>
      <c r="CL80" s="42"/>
    </row>
    <row r="81" spans="1:90" ht="21" customHeight="1">
      <c r="A81" s="80">
        <v>79</v>
      </c>
      <c r="B81" s="49" t="s">
        <v>25</v>
      </c>
      <c r="C81" s="86" t="s">
        <v>768</v>
      </c>
      <c r="D81" s="255" t="s">
        <v>7</v>
      </c>
      <c r="E81" s="247" t="s">
        <v>45</v>
      </c>
      <c r="F81" s="173">
        <f t="shared" si="100"/>
        <v>5</v>
      </c>
      <c r="G81" s="83" t="s">
        <v>67</v>
      </c>
      <c r="H81" s="222">
        <v>30</v>
      </c>
      <c r="I81" s="222">
        <v>18</v>
      </c>
      <c r="J81" s="222">
        <v>24</v>
      </c>
      <c r="K81" s="222">
        <v>36</v>
      </c>
      <c r="L81" s="222" t="s">
        <v>59</v>
      </c>
      <c r="M81" s="222" t="s">
        <v>59</v>
      </c>
      <c r="N81" s="226">
        <f t="shared" si="71"/>
        <v>108</v>
      </c>
      <c r="O81" s="51">
        <v>2500</v>
      </c>
      <c r="P81" s="209">
        <v>341</v>
      </c>
      <c r="Q81" s="216">
        <v>75.55</v>
      </c>
      <c r="R81" s="216">
        <v>49.28</v>
      </c>
      <c r="S81" s="216">
        <v>50.12</v>
      </c>
      <c r="T81" s="216">
        <v>5.1660000000000004</v>
      </c>
      <c r="U81" s="84">
        <v>2880</v>
      </c>
      <c r="V81" s="292">
        <f>VLOOKUP($U81,计算辅助页面!$Z$5:$AM$26,COLUMN()-20,0)</f>
        <v>4700</v>
      </c>
      <c r="W81" s="292">
        <f>VLOOKUP($U81,计算辅助页面!$Z$5:$AM$26,COLUMN()-20,0)</f>
        <v>7500</v>
      </c>
      <c r="X81" s="226">
        <f>VLOOKUP($U81,计算辅助页面!$Z$5:$AM$26,COLUMN()-20,0)</f>
        <v>11300</v>
      </c>
      <c r="Y81" s="226">
        <f>VLOOKUP($U81,计算辅助页面!$Z$5:$AM$26,COLUMN()-20,0)</f>
        <v>16300</v>
      </c>
      <c r="Z81" s="293">
        <f>VLOOKUP($U81,计算辅助页面!$Z$5:$AM$26,COLUMN()-20,0)</f>
        <v>23000</v>
      </c>
      <c r="AA81" s="226">
        <f>VLOOKUP($U81,计算辅助页面!$Z$5:$AM$26,COLUMN()-20,0)</f>
        <v>32000</v>
      </c>
      <c r="AB81" s="226">
        <f>VLOOKUP($U81,计算辅助页面!$Z$5:$AM$26,COLUMN()-20,0)</f>
        <v>44500</v>
      </c>
      <c r="AC81" s="226">
        <f>VLOOKUP($U81,计算辅助页面!$Z$5:$AM$26,COLUMN()-20,0)</f>
        <v>62500</v>
      </c>
      <c r="AD81" s="226">
        <f>VLOOKUP($U81,计算辅助页面!$Z$5:$AM$26,COLUMN()-20,0)</f>
        <v>87500</v>
      </c>
      <c r="AE81" s="226">
        <f>VLOOKUP($U81,计算辅助页面!$Z$5:$AM$26,COLUMN()-20,0)</f>
        <v>122000</v>
      </c>
      <c r="AF81" s="226" t="str">
        <f>VLOOKUP($U81,计算辅助页面!$Z$5:$AM$26,COLUMN()-20,0)</f>
        <v>×</v>
      </c>
      <c r="AG81" s="226" t="str">
        <f>VLOOKUP($U81,计算辅助页面!$Z$5:$AM$26,COLUMN()-20,0)</f>
        <v>×</v>
      </c>
      <c r="AH81" s="173">
        <f>VLOOKUP($U81,计算辅助页面!$Z$5:$AM$26,COLUMN()-20,0)</f>
        <v>1656720</v>
      </c>
      <c r="AI81" s="267">
        <v>20000</v>
      </c>
      <c r="AJ81" s="260">
        <f>VLOOKUP(D81&amp;E81,计算辅助页面!$V$5:$Y$18,2,0)</f>
        <v>6</v>
      </c>
      <c r="AK81" s="174">
        <f t="shared" si="72"/>
        <v>40000</v>
      </c>
      <c r="AL81" s="174">
        <f>VLOOKUP(D81&amp;E81,计算辅助页面!$V$5:$Y$18,3,0)</f>
        <v>4</v>
      </c>
      <c r="AM81" s="179">
        <f t="shared" si="73"/>
        <v>120000</v>
      </c>
      <c r="AN81" s="179">
        <f>VLOOKUP(D81&amp;E81,计算辅助页面!$V$5:$Y$18,4,0)</f>
        <v>2</v>
      </c>
      <c r="AO81" s="173">
        <f t="shared" si="74"/>
        <v>2080000</v>
      </c>
      <c r="AP81" s="195">
        <f t="shared" si="51"/>
        <v>3736720</v>
      </c>
      <c r="AQ81" s="365" t="s">
        <v>596</v>
      </c>
      <c r="AR81" s="366" t="str">
        <f t="shared" si="101"/>
        <v>F-type SVR</v>
      </c>
      <c r="AS81" s="352" t="s">
        <v>603</v>
      </c>
      <c r="AT81" s="353" t="s">
        <v>638</v>
      </c>
      <c r="AU81" s="229" t="s">
        <v>711</v>
      </c>
      <c r="AV81" s="357">
        <v>5</v>
      </c>
      <c r="AW81" s="357">
        <v>355</v>
      </c>
      <c r="AY81" s="357">
        <v>462</v>
      </c>
      <c r="AZ81" s="357" t="s">
        <v>1110</v>
      </c>
      <c r="BA81" s="369"/>
      <c r="BB81" s="369"/>
      <c r="BC81" s="369">
        <v>1</v>
      </c>
      <c r="BD81" s="369">
        <v>1</v>
      </c>
      <c r="BE81" s="369"/>
      <c r="BF81" s="369">
        <v>1</v>
      </c>
      <c r="BG81" s="369"/>
      <c r="BH81" s="369"/>
      <c r="BI81" s="369"/>
      <c r="BJ81" s="369"/>
      <c r="BK81" s="369"/>
      <c r="BL81" s="369"/>
      <c r="BM81" s="369"/>
      <c r="BN81" s="369"/>
      <c r="BO81" s="369"/>
      <c r="BP81" s="369"/>
      <c r="BQ81" s="369"/>
      <c r="BR81" s="369"/>
      <c r="BS81" s="369"/>
      <c r="BT81" s="369">
        <v>1</v>
      </c>
      <c r="BU81" s="387" t="s">
        <v>1159</v>
      </c>
      <c r="BV81" s="326"/>
      <c r="BW81" s="326"/>
      <c r="BX81" s="326"/>
      <c r="BY81" s="367">
        <v>322</v>
      </c>
      <c r="BZ81" s="368">
        <v>66.7</v>
      </c>
      <c r="CA81" s="368">
        <v>43.33</v>
      </c>
      <c r="CB81" s="368">
        <v>34.31</v>
      </c>
      <c r="CC81" s="368">
        <f t="shared" si="75"/>
        <v>19</v>
      </c>
      <c r="CD81" s="368">
        <f t="shared" si="76"/>
        <v>8.8499999999999943</v>
      </c>
      <c r="CE81" s="368">
        <f t="shared" si="77"/>
        <v>5.9500000000000028</v>
      </c>
      <c r="CF81" s="368">
        <f t="shared" si="78"/>
        <v>15.809999999999995</v>
      </c>
      <c r="CG81" s="368">
        <f t="shared" si="79"/>
        <v>49.609999999999992</v>
      </c>
      <c r="CH81" s="368">
        <f t="shared" si="80"/>
        <v>48.527799999999985</v>
      </c>
      <c r="CI81" s="42"/>
      <c r="CJ81" s="42"/>
      <c r="CK81" s="42"/>
      <c r="CL81" s="42"/>
    </row>
    <row r="82" spans="1:90" ht="21" customHeight="1" thickBot="1">
      <c r="A82" s="48">
        <v>80</v>
      </c>
      <c r="B82" s="52" t="s">
        <v>1489</v>
      </c>
      <c r="C82" s="86" t="s">
        <v>1490</v>
      </c>
      <c r="D82" s="255" t="s">
        <v>7</v>
      </c>
      <c r="E82" s="247" t="s">
        <v>45</v>
      </c>
      <c r="F82" s="230"/>
      <c r="G82" s="229"/>
      <c r="H82" s="236">
        <v>55</v>
      </c>
      <c r="I82" s="236">
        <v>35</v>
      </c>
      <c r="J82" s="236">
        <v>44</v>
      </c>
      <c r="K82" s="236">
        <v>54</v>
      </c>
      <c r="L82" s="222" t="s">
        <v>59</v>
      </c>
      <c r="M82" s="222" t="s">
        <v>59</v>
      </c>
      <c r="N82" s="226">
        <f t="shared" ref="N82" si="127">IF(COUNTBLANK(H82:M82),"",SUM(H82:M82))</f>
        <v>188</v>
      </c>
      <c r="O82" s="53">
        <v>2576</v>
      </c>
      <c r="P82" s="210">
        <v>338.9</v>
      </c>
      <c r="Q82" s="217">
        <v>73.849999999999994</v>
      </c>
      <c r="R82" s="217">
        <v>43.52</v>
      </c>
      <c r="S82" s="217">
        <v>61.42</v>
      </c>
      <c r="T82" s="217"/>
      <c r="U82" s="85">
        <v>5750</v>
      </c>
      <c r="V82" s="294">
        <f>VLOOKUP($U82,计算辅助页面!$Z$5:$AM$26,COLUMN()-20,0)</f>
        <v>9400</v>
      </c>
      <c r="W82" s="294">
        <f>VLOOKUP($U82,计算辅助页面!$Z$5:$AM$26,COLUMN()-20,0)</f>
        <v>15000</v>
      </c>
      <c r="X82" s="243">
        <f>VLOOKUP($U82,计算辅助页面!$Z$5:$AM$26,COLUMN()-20,0)</f>
        <v>22500</v>
      </c>
      <c r="Y82" s="243">
        <f>VLOOKUP($U82,计算辅助页面!$Z$5:$AM$26,COLUMN()-20,0)</f>
        <v>32500</v>
      </c>
      <c r="Z82" s="303">
        <f>VLOOKUP($U82,计算辅助页面!$Z$5:$AM$26,COLUMN()-20,0)</f>
        <v>45500</v>
      </c>
      <c r="AA82" s="243">
        <f>VLOOKUP($U82,计算辅助页面!$Z$5:$AM$26,COLUMN()-20,0)</f>
        <v>63500</v>
      </c>
      <c r="AB82" s="243">
        <f>VLOOKUP($U82,计算辅助页面!$Z$5:$AM$26,COLUMN()-20,0)</f>
        <v>89000</v>
      </c>
      <c r="AC82" s="243">
        <f>VLOOKUP($U82,计算辅助页面!$Z$5:$AM$26,COLUMN()-20,0)</f>
        <v>125000</v>
      </c>
      <c r="AD82" s="243">
        <f>VLOOKUP($U82,计算辅助页面!$Z$5:$AM$26,COLUMN()-20,0)</f>
        <v>175000</v>
      </c>
      <c r="AE82" s="243">
        <f>VLOOKUP($U82,计算辅助页面!$Z$5:$AM$26,COLUMN()-20,0)</f>
        <v>245000</v>
      </c>
      <c r="AF82" s="226" t="str">
        <f>VLOOKUP($U82,计算辅助页面!$Z$5:$AM$26,COLUMN()-20,0)</f>
        <v>×</v>
      </c>
      <c r="AG82" s="226" t="str">
        <f>VLOOKUP($U82,计算辅助页面!$Z$5:$AM$26,COLUMN()-20,0)</f>
        <v>×</v>
      </c>
      <c r="AH82" s="173">
        <f>VLOOKUP($U82,计算辅助页面!$Z$5:$AM$26,COLUMN()-20,0)</f>
        <v>3312600</v>
      </c>
      <c r="AI82" s="268">
        <v>40000</v>
      </c>
      <c r="AJ82" s="260">
        <f>VLOOKUP(D82&amp;E82,计算辅助页面!$V$5:$Y$18,2,0)</f>
        <v>6</v>
      </c>
      <c r="AK82" s="189">
        <f t="shared" ref="AK82" si="128">IF(AI82,2*AI82,"")</f>
        <v>80000</v>
      </c>
      <c r="AL82" s="174">
        <f>VLOOKUP(D82&amp;E82,计算辅助页面!$V$5:$Y$18,3,0)</f>
        <v>4</v>
      </c>
      <c r="AM82" s="193">
        <f t="shared" ref="AM82" si="129">IF(AN82="×",AN82,IF(AI82,6*AI82,""))</f>
        <v>240000</v>
      </c>
      <c r="AN82" s="179">
        <f>VLOOKUP(D82&amp;E82,计算辅助页面!$V$5:$Y$18,4,0)</f>
        <v>2</v>
      </c>
      <c r="AO82" s="173">
        <f t="shared" ref="AO82" si="130">IF(AI82,IF(AN82="×",4*(AI82*AJ82+AK82*AL82),4*(AI82*AJ82+AK82*AL82+AM82*AN82)),"")</f>
        <v>4160000</v>
      </c>
      <c r="AP82" s="195">
        <f t="shared" ref="AP82" si="131">IF(AND(AH82,AO82),AO82+AH82,"")</f>
        <v>7472600</v>
      </c>
      <c r="AQ82" s="365" t="s">
        <v>568</v>
      </c>
      <c r="AR82" s="366" t="str">
        <f t="shared" si="101"/>
        <v>F50</v>
      </c>
      <c r="AS82" s="352" t="s">
        <v>1487</v>
      </c>
      <c r="AT82" s="353" t="s">
        <v>1493</v>
      </c>
      <c r="AU82" s="92" t="s">
        <v>711</v>
      </c>
      <c r="AW82" s="357">
        <v>353</v>
      </c>
      <c r="AY82" s="357">
        <v>459</v>
      </c>
      <c r="AZ82" s="384" t="s">
        <v>1274</v>
      </c>
      <c r="BA82" s="369"/>
      <c r="BB82" s="369"/>
      <c r="BC82" s="369"/>
      <c r="BD82" s="369"/>
      <c r="BE82" s="369"/>
      <c r="BF82" s="369"/>
      <c r="BG82" s="369"/>
      <c r="BH82" s="369"/>
      <c r="BI82" s="369"/>
      <c r="BJ82" s="369"/>
      <c r="BK82" s="369"/>
      <c r="BL82" s="369"/>
      <c r="BM82" s="369"/>
      <c r="BN82" s="369"/>
      <c r="BO82" s="369"/>
      <c r="BP82" s="369"/>
      <c r="BQ82" s="369"/>
      <c r="BR82" s="369"/>
      <c r="BS82" s="369"/>
      <c r="BT82" s="369"/>
      <c r="BU82" s="389" t="s">
        <v>869</v>
      </c>
      <c r="BV82" s="326"/>
      <c r="BW82" s="326"/>
      <c r="BX82" s="326"/>
      <c r="BY82" s="367"/>
      <c r="BZ82" s="368"/>
      <c r="CA82" s="368"/>
      <c r="CB82" s="368"/>
      <c r="CC82" s="368"/>
      <c r="CD82" s="368"/>
      <c r="CE82" s="368"/>
      <c r="CF82" s="368"/>
      <c r="CG82" s="368"/>
      <c r="CH82" s="368"/>
      <c r="CI82" s="42"/>
      <c r="CJ82" s="42"/>
      <c r="CK82" s="42"/>
      <c r="CL82" s="42"/>
    </row>
    <row r="83" spans="1:90" ht="21" customHeight="1">
      <c r="A83" s="80">
        <v>81</v>
      </c>
      <c r="B83" s="49" t="s">
        <v>27</v>
      </c>
      <c r="C83" s="86" t="s">
        <v>769</v>
      </c>
      <c r="D83" s="255" t="s">
        <v>7</v>
      </c>
      <c r="E83" s="247" t="s">
        <v>44</v>
      </c>
      <c r="F83" s="173">
        <f t="shared" si="100"/>
        <v>6</v>
      </c>
      <c r="G83" s="83" t="s">
        <v>64</v>
      </c>
      <c r="H83" s="222">
        <v>40</v>
      </c>
      <c r="I83" s="222">
        <v>30</v>
      </c>
      <c r="J83" s="222">
        <v>70</v>
      </c>
      <c r="K83" s="222" t="s">
        <v>59</v>
      </c>
      <c r="L83" s="222" t="s">
        <v>59</v>
      </c>
      <c r="M83" s="222" t="s">
        <v>59</v>
      </c>
      <c r="N83" s="226">
        <f t="shared" si="71"/>
        <v>140</v>
      </c>
      <c r="O83" s="51">
        <v>2633</v>
      </c>
      <c r="P83" s="209">
        <v>329.7</v>
      </c>
      <c r="Q83" s="216">
        <v>80.209999999999994</v>
      </c>
      <c r="R83" s="216">
        <v>45.2</v>
      </c>
      <c r="S83" s="216">
        <v>56.71</v>
      </c>
      <c r="T83" s="216">
        <v>5.9659999999999993</v>
      </c>
      <c r="U83" s="84">
        <v>1840</v>
      </c>
      <c r="V83" s="292">
        <f>VLOOKUP($U83,计算辅助页面!$Z$5:$AM$26,COLUMN()-20,0)</f>
        <v>3000</v>
      </c>
      <c r="W83" s="292">
        <f>VLOOKUP($U83,计算辅助页面!$Z$5:$AM$26,COLUMN()-20,0)</f>
        <v>4800</v>
      </c>
      <c r="X83" s="226">
        <f>VLOOKUP($U83,计算辅助页面!$Z$5:$AM$26,COLUMN()-20,0)</f>
        <v>7200</v>
      </c>
      <c r="Y83" s="226">
        <f>VLOOKUP($U83,计算辅助页面!$Z$5:$AM$26,COLUMN()-20,0)</f>
        <v>10400</v>
      </c>
      <c r="Z83" s="293">
        <f>VLOOKUP($U83,计算辅助页面!$Z$5:$AM$26,COLUMN()-20,0)</f>
        <v>14500</v>
      </c>
      <c r="AA83" s="226">
        <f>VLOOKUP($U83,计算辅助页面!$Z$5:$AM$26,COLUMN()-20,0)</f>
        <v>20500</v>
      </c>
      <c r="AB83" s="226">
        <f>VLOOKUP($U83,计算辅助页面!$Z$5:$AM$26,COLUMN()-20,0)</f>
        <v>28500</v>
      </c>
      <c r="AC83" s="226">
        <f>VLOOKUP($U83,计算辅助页面!$Z$5:$AM$26,COLUMN()-20,0)</f>
        <v>40000</v>
      </c>
      <c r="AD83" s="226">
        <f>VLOOKUP($U83,计算辅助页面!$Z$5:$AM$26,COLUMN()-20,0)</f>
        <v>56000</v>
      </c>
      <c r="AE83" s="226" t="str">
        <f>VLOOKUP($U83,计算辅助页面!$Z$5:$AM$26,COLUMN()-20,0)</f>
        <v>×</v>
      </c>
      <c r="AF83" s="226" t="str">
        <f>VLOOKUP($U83,计算辅助页面!$Z$5:$AM$26,COLUMN()-20,0)</f>
        <v>×</v>
      </c>
      <c r="AG83" s="226" t="str">
        <f>VLOOKUP($U83,计算辅助页面!$Z$5:$AM$26,COLUMN()-20,0)</f>
        <v>×</v>
      </c>
      <c r="AH83" s="173">
        <f>VLOOKUP($U83,计算辅助页面!$Z$5:$AM$26,COLUMN()-20,0)</f>
        <v>746960</v>
      </c>
      <c r="AI83" s="267">
        <v>15000</v>
      </c>
      <c r="AJ83" s="260">
        <f>VLOOKUP(D83&amp;E83,计算辅助页面!$V$5:$Y$18,2,0)</f>
        <v>6</v>
      </c>
      <c r="AK83" s="174">
        <f t="shared" si="72"/>
        <v>30000</v>
      </c>
      <c r="AL83" s="174">
        <f>VLOOKUP(D83&amp;E83,计算辅助页面!$V$5:$Y$18,3,0)</f>
        <v>1</v>
      </c>
      <c r="AM83" s="179">
        <f t="shared" si="73"/>
        <v>90000</v>
      </c>
      <c r="AN83" s="179">
        <f>VLOOKUP(D83&amp;E83,计算辅助页面!$V$5:$Y$18,4,0)</f>
        <v>1</v>
      </c>
      <c r="AO83" s="173">
        <f t="shared" si="74"/>
        <v>840000</v>
      </c>
      <c r="AP83" s="195">
        <f t="shared" si="51"/>
        <v>1586960</v>
      </c>
      <c r="AQ83" s="365" t="s">
        <v>1061</v>
      </c>
      <c r="AR83" s="366" t="str">
        <f t="shared" si="101"/>
        <v>W70</v>
      </c>
      <c r="AS83" s="352" t="s">
        <v>603</v>
      </c>
      <c r="AT83" s="353" t="s">
        <v>283</v>
      </c>
      <c r="AU83" s="81" t="s">
        <v>710</v>
      </c>
      <c r="AV83" s="357">
        <v>6</v>
      </c>
      <c r="AW83" s="357">
        <v>342</v>
      </c>
      <c r="AY83" s="357">
        <v>441</v>
      </c>
      <c r="AZ83" s="357" t="s">
        <v>1110</v>
      </c>
      <c r="BA83" s="369"/>
      <c r="BB83" s="369"/>
      <c r="BC83" s="369">
        <v>1</v>
      </c>
      <c r="BD83" s="369">
        <v>1</v>
      </c>
      <c r="BE83" s="369"/>
      <c r="BF83" s="369"/>
      <c r="BG83" s="369"/>
      <c r="BH83" s="369"/>
      <c r="BI83" s="369"/>
      <c r="BJ83" s="369"/>
      <c r="BK83" s="369"/>
      <c r="BL83" s="369"/>
      <c r="BM83" s="369"/>
      <c r="BN83" s="369"/>
      <c r="BO83" s="369"/>
      <c r="BP83" s="369"/>
      <c r="BQ83" s="369"/>
      <c r="BR83" s="369"/>
      <c r="BS83" s="369"/>
      <c r="BT83" s="369">
        <v>1</v>
      </c>
      <c r="BU83" s="387" t="s">
        <v>1102</v>
      </c>
      <c r="BV83" s="326"/>
      <c r="BW83" s="326"/>
      <c r="BX83" s="326"/>
      <c r="BY83" s="367">
        <v>313</v>
      </c>
      <c r="BZ83" s="368">
        <v>73.900000000000006</v>
      </c>
      <c r="CA83" s="368">
        <v>40.46</v>
      </c>
      <c r="CB83" s="368">
        <v>43.05</v>
      </c>
      <c r="CC83" s="368">
        <f t="shared" si="75"/>
        <v>16.699999999999989</v>
      </c>
      <c r="CD83" s="368">
        <f t="shared" si="76"/>
        <v>6.3099999999999881</v>
      </c>
      <c r="CE83" s="368">
        <f t="shared" si="77"/>
        <v>4.740000000000002</v>
      </c>
      <c r="CF83" s="368">
        <f t="shared" si="78"/>
        <v>13.660000000000004</v>
      </c>
      <c r="CG83" s="368">
        <f t="shared" si="79"/>
        <v>41.409999999999982</v>
      </c>
      <c r="CH83" s="368">
        <f t="shared" si="80"/>
        <v>39.227499999999978</v>
      </c>
      <c r="CI83" s="42"/>
      <c r="CJ83" s="42"/>
      <c r="CK83" s="42"/>
      <c r="CL83" s="42"/>
    </row>
    <row r="84" spans="1:90" ht="21" customHeight="1" thickBot="1">
      <c r="A84" s="48">
        <v>82</v>
      </c>
      <c r="B84" s="52" t="s">
        <v>443</v>
      </c>
      <c r="C84" s="86" t="s">
        <v>770</v>
      </c>
      <c r="D84" s="255" t="s">
        <v>7</v>
      </c>
      <c r="E84" s="247" t="s">
        <v>45</v>
      </c>
      <c r="F84" s="173">
        <f t="shared" si="100"/>
        <v>5</v>
      </c>
      <c r="G84" s="83" t="s">
        <v>67</v>
      </c>
      <c r="H84" s="236">
        <v>55</v>
      </c>
      <c r="I84" s="236">
        <v>35</v>
      </c>
      <c r="J84" s="236">
        <v>44</v>
      </c>
      <c r="K84" s="236">
        <v>54</v>
      </c>
      <c r="L84" s="222" t="s">
        <v>59</v>
      </c>
      <c r="M84" s="222" t="s">
        <v>59</v>
      </c>
      <c r="N84" s="226">
        <f t="shared" si="71"/>
        <v>188</v>
      </c>
      <c r="O84" s="53">
        <v>2735</v>
      </c>
      <c r="P84" s="210">
        <v>329.8</v>
      </c>
      <c r="Q84" s="217">
        <v>75.150000000000006</v>
      </c>
      <c r="R84" s="217">
        <v>53.7</v>
      </c>
      <c r="S84" s="217">
        <v>68.88</v>
      </c>
      <c r="T84" s="310">
        <v>7.95</v>
      </c>
      <c r="U84" s="85">
        <v>5750</v>
      </c>
      <c r="V84" s="294">
        <f>VLOOKUP($U84,计算辅助页面!$Z$5:$AM$26,COLUMN()-20,0)</f>
        <v>9400</v>
      </c>
      <c r="W84" s="294">
        <f>VLOOKUP($U84,计算辅助页面!$Z$5:$AM$26,COLUMN()-20,0)</f>
        <v>15000</v>
      </c>
      <c r="X84" s="243">
        <f>VLOOKUP($U84,计算辅助页面!$Z$5:$AM$26,COLUMN()-20,0)</f>
        <v>22500</v>
      </c>
      <c r="Y84" s="243">
        <f>VLOOKUP($U84,计算辅助页面!$Z$5:$AM$26,COLUMN()-20,0)</f>
        <v>32500</v>
      </c>
      <c r="Z84" s="303">
        <f>VLOOKUP($U84,计算辅助页面!$Z$5:$AM$26,COLUMN()-20,0)</f>
        <v>45500</v>
      </c>
      <c r="AA84" s="243">
        <f>VLOOKUP($U84,计算辅助页面!$Z$5:$AM$26,COLUMN()-20,0)</f>
        <v>63500</v>
      </c>
      <c r="AB84" s="243">
        <f>VLOOKUP($U84,计算辅助页面!$Z$5:$AM$26,COLUMN()-20,0)</f>
        <v>89000</v>
      </c>
      <c r="AC84" s="243">
        <f>VLOOKUP($U84,计算辅助页面!$Z$5:$AM$26,COLUMN()-20,0)</f>
        <v>125000</v>
      </c>
      <c r="AD84" s="243">
        <f>VLOOKUP($U84,计算辅助页面!$Z$5:$AM$26,COLUMN()-20,0)</f>
        <v>175000</v>
      </c>
      <c r="AE84" s="243">
        <f>VLOOKUP($U84,计算辅助页面!$Z$5:$AM$26,COLUMN()-20,0)</f>
        <v>245000</v>
      </c>
      <c r="AF84" s="226" t="str">
        <f>VLOOKUP($U84,计算辅助页面!$Z$5:$AM$26,COLUMN()-20,0)</f>
        <v>×</v>
      </c>
      <c r="AG84" s="226" t="str">
        <f>VLOOKUP($U84,计算辅助页面!$Z$5:$AM$26,COLUMN()-20,0)</f>
        <v>×</v>
      </c>
      <c r="AH84" s="173">
        <f>VLOOKUP($U84,计算辅助页面!$Z$5:$AM$26,COLUMN()-20,0)</f>
        <v>3312600</v>
      </c>
      <c r="AI84" s="268">
        <v>40000</v>
      </c>
      <c r="AJ84" s="260">
        <f>VLOOKUP(D84&amp;E84,计算辅助页面!$V$5:$Y$18,2,0)</f>
        <v>6</v>
      </c>
      <c r="AK84" s="189">
        <f t="shared" si="72"/>
        <v>80000</v>
      </c>
      <c r="AL84" s="174">
        <f>VLOOKUP(D84&amp;E84,计算辅助页面!$V$5:$Y$18,3,0)</f>
        <v>4</v>
      </c>
      <c r="AM84" s="193">
        <f t="shared" si="73"/>
        <v>240000</v>
      </c>
      <c r="AN84" s="179">
        <f>VLOOKUP(D84&amp;E84,计算辅助页面!$V$5:$Y$18,4,0)</f>
        <v>2</v>
      </c>
      <c r="AO84" s="173">
        <f t="shared" si="74"/>
        <v>4160000</v>
      </c>
      <c r="AP84" s="195">
        <f t="shared" si="51"/>
        <v>7472600</v>
      </c>
      <c r="AQ84" s="365" t="s">
        <v>562</v>
      </c>
      <c r="AR84" s="366" t="str">
        <f t="shared" si="101"/>
        <v>911 GT1 Evolution</v>
      </c>
      <c r="AS84" s="352" t="s">
        <v>957</v>
      </c>
      <c r="AT84" s="353" t="s">
        <v>629</v>
      </c>
      <c r="AU84" s="229" t="s">
        <v>711</v>
      </c>
      <c r="AW84" s="357">
        <v>343</v>
      </c>
      <c r="AY84" s="357">
        <v>443</v>
      </c>
      <c r="AZ84" s="357" t="s">
        <v>1113</v>
      </c>
      <c r="BA84" s="369"/>
      <c r="BB84" s="369"/>
      <c r="BC84" s="369"/>
      <c r="BD84" s="369"/>
      <c r="BE84" s="369"/>
      <c r="BF84" s="369">
        <v>1</v>
      </c>
      <c r="BG84" s="369"/>
      <c r="BH84" s="369"/>
      <c r="BI84" s="369"/>
      <c r="BJ84" s="369"/>
      <c r="BK84" s="369"/>
      <c r="BL84" s="369"/>
      <c r="BM84" s="369"/>
      <c r="BN84" s="369"/>
      <c r="BO84" s="369"/>
      <c r="BP84" s="369"/>
      <c r="BQ84" s="369"/>
      <c r="BR84" s="369"/>
      <c r="BS84" s="369"/>
      <c r="BT84" s="369"/>
      <c r="BU84" s="387" t="s">
        <v>1132</v>
      </c>
      <c r="BV84" s="326"/>
      <c r="BW84" s="326"/>
      <c r="BX84" s="326"/>
      <c r="BY84" s="367">
        <v>310</v>
      </c>
      <c r="BZ84" s="368">
        <v>66.7</v>
      </c>
      <c r="CA84" s="368">
        <v>45.1</v>
      </c>
      <c r="CB84" s="368">
        <v>55.86</v>
      </c>
      <c r="CC84" s="368">
        <f t="shared" si="75"/>
        <v>19.800000000000011</v>
      </c>
      <c r="CD84" s="368">
        <f t="shared" si="76"/>
        <v>8.4500000000000028</v>
      </c>
      <c r="CE84" s="368">
        <f t="shared" si="77"/>
        <v>8.6000000000000014</v>
      </c>
      <c r="CF84" s="368">
        <f t="shared" si="78"/>
        <v>13.019999999999996</v>
      </c>
      <c r="CG84" s="368">
        <f t="shared" si="79"/>
        <v>49.870000000000012</v>
      </c>
      <c r="CH84" s="368">
        <f t="shared" si="80"/>
        <v>47.507100000000001</v>
      </c>
      <c r="CI84" s="42"/>
      <c r="CJ84" s="42"/>
      <c r="CK84" s="42"/>
      <c r="CL84" s="42"/>
    </row>
    <row r="85" spans="1:90" ht="21" customHeight="1">
      <c r="A85" s="80">
        <v>83</v>
      </c>
      <c r="B85" s="49" t="s">
        <v>28</v>
      </c>
      <c r="C85" s="86" t="s">
        <v>771</v>
      </c>
      <c r="D85" s="255" t="s">
        <v>7</v>
      </c>
      <c r="E85" s="247" t="s">
        <v>45</v>
      </c>
      <c r="F85" s="173">
        <f t="shared" si="100"/>
        <v>5</v>
      </c>
      <c r="G85" s="83" t="s">
        <v>67</v>
      </c>
      <c r="H85" s="222">
        <v>35</v>
      </c>
      <c r="I85" s="222">
        <v>18</v>
      </c>
      <c r="J85" s="222">
        <v>24</v>
      </c>
      <c r="K85" s="222">
        <v>36</v>
      </c>
      <c r="L85" s="222" t="s">
        <v>59</v>
      </c>
      <c r="M85" s="222" t="s">
        <v>59</v>
      </c>
      <c r="N85" s="226">
        <f t="shared" si="71"/>
        <v>113</v>
      </c>
      <c r="O85" s="51">
        <v>2816</v>
      </c>
      <c r="P85" s="209">
        <v>362.8</v>
      </c>
      <c r="Q85" s="216">
        <v>79.150000000000006</v>
      </c>
      <c r="R85" s="216">
        <v>34.36</v>
      </c>
      <c r="S85" s="216">
        <v>54.49</v>
      </c>
      <c r="T85" s="216">
        <v>5.35</v>
      </c>
      <c r="U85" s="84">
        <v>2880</v>
      </c>
      <c r="V85" s="292">
        <f>VLOOKUP($U85,计算辅助页面!$Z$5:$AM$26,COLUMN()-20,0)</f>
        <v>4700</v>
      </c>
      <c r="W85" s="292">
        <f>VLOOKUP($U85,计算辅助页面!$Z$5:$AM$26,COLUMN()-20,0)</f>
        <v>7500</v>
      </c>
      <c r="X85" s="226">
        <f>VLOOKUP($U85,计算辅助页面!$Z$5:$AM$26,COLUMN()-20,0)</f>
        <v>11300</v>
      </c>
      <c r="Y85" s="226">
        <f>VLOOKUP($U85,计算辅助页面!$Z$5:$AM$26,COLUMN()-20,0)</f>
        <v>16300</v>
      </c>
      <c r="Z85" s="293">
        <f>VLOOKUP($U85,计算辅助页面!$Z$5:$AM$26,COLUMN()-20,0)</f>
        <v>23000</v>
      </c>
      <c r="AA85" s="226">
        <f>VLOOKUP($U85,计算辅助页面!$Z$5:$AM$26,COLUMN()-20,0)</f>
        <v>32000</v>
      </c>
      <c r="AB85" s="226">
        <f>VLOOKUP($U85,计算辅助页面!$Z$5:$AM$26,COLUMN()-20,0)</f>
        <v>44500</v>
      </c>
      <c r="AC85" s="226">
        <f>VLOOKUP($U85,计算辅助页面!$Z$5:$AM$26,COLUMN()-20,0)</f>
        <v>62500</v>
      </c>
      <c r="AD85" s="226">
        <f>VLOOKUP($U85,计算辅助页面!$Z$5:$AM$26,COLUMN()-20,0)</f>
        <v>87500</v>
      </c>
      <c r="AE85" s="226">
        <f>VLOOKUP($U85,计算辅助页面!$Z$5:$AM$26,COLUMN()-20,0)</f>
        <v>122000</v>
      </c>
      <c r="AF85" s="226" t="str">
        <f>VLOOKUP($U85,计算辅助页面!$Z$5:$AM$26,COLUMN()-20,0)</f>
        <v>×</v>
      </c>
      <c r="AG85" s="226" t="str">
        <f>VLOOKUP($U85,计算辅助页面!$Z$5:$AM$26,COLUMN()-20,0)</f>
        <v>×</v>
      </c>
      <c r="AH85" s="173">
        <f>VLOOKUP($U85,计算辅助页面!$Z$5:$AM$26,COLUMN()-20,0)</f>
        <v>1656720</v>
      </c>
      <c r="AI85" s="267">
        <v>20000</v>
      </c>
      <c r="AJ85" s="260">
        <f>VLOOKUP(D85&amp;E85,计算辅助页面!$V$5:$Y$18,2,0)</f>
        <v>6</v>
      </c>
      <c r="AK85" s="174">
        <f t="shared" si="72"/>
        <v>40000</v>
      </c>
      <c r="AL85" s="174">
        <f>VLOOKUP(D85&amp;E85,计算辅助页面!$V$5:$Y$18,3,0)</f>
        <v>4</v>
      </c>
      <c r="AM85" s="179">
        <f t="shared" si="73"/>
        <v>120000</v>
      </c>
      <c r="AN85" s="179">
        <f>VLOOKUP(D85&amp;E85,计算辅助页面!$V$5:$Y$18,4,0)</f>
        <v>2</v>
      </c>
      <c r="AO85" s="173">
        <f t="shared" si="74"/>
        <v>2080000</v>
      </c>
      <c r="AP85" s="195">
        <f t="shared" si="51"/>
        <v>3736720</v>
      </c>
      <c r="AQ85" s="365" t="s">
        <v>564</v>
      </c>
      <c r="AR85" s="366" t="str">
        <f t="shared" si="101"/>
        <v>GT</v>
      </c>
      <c r="AS85" s="352" t="s">
        <v>603</v>
      </c>
      <c r="AT85" s="353" t="s">
        <v>657</v>
      </c>
      <c r="AU85" s="229" t="s">
        <v>711</v>
      </c>
      <c r="AV85" s="357">
        <v>7</v>
      </c>
      <c r="AW85" s="357">
        <v>377</v>
      </c>
      <c r="AY85" s="357">
        <v>500</v>
      </c>
      <c r="AZ85" s="357" t="s">
        <v>1110</v>
      </c>
      <c r="BA85" s="369"/>
      <c r="BB85" s="369"/>
      <c r="BC85" s="369">
        <v>1</v>
      </c>
      <c r="BD85" s="369">
        <v>1</v>
      </c>
      <c r="BE85" s="369"/>
      <c r="BF85" s="369">
        <v>1</v>
      </c>
      <c r="BG85" s="369"/>
      <c r="BH85" s="369"/>
      <c r="BI85" s="369"/>
      <c r="BJ85" s="369"/>
      <c r="BK85" s="369"/>
      <c r="BL85" s="369"/>
      <c r="BM85" s="369"/>
      <c r="BN85" s="369"/>
      <c r="BO85" s="369"/>
      <c r="BP85" s="369"/>
      <c r="BQ85" s="369"/>
      <c r="BR85" s="369"/>
      <c r="BS85" s="369"/>
      <c r="BT85" s="369">
        <v>1</v>
      </c>
      <c r="BU85" s="387" t="s">
        <v>1160</v>
      </c>
      <c r="BV85" s="326"/>
      <c r="BW85" s="326"/>
      <c r="BX85" s="326"/>
      <c r="BY85" s="367">
        <v>348</v>
      </c>
      <c r="BZ85" s="368">
        <v>70.3</v>
      </c>
      <c r="CA85" s="368">
        <v>29.92</v>
      </c>
      <c r="CB85" s="368">
        <v>38.29</v>
      </c>
      <c r="CC85" s="368">
        <f t="shared" si="75"/>
        <v>14.800000000000011</v>
      </c>
      <c r="CD85" s="368">
        <f t="shared" si="76"/>
        <v>8.8500000000000085</v>
      </c>
      <c r="CE85" s="368">
        <f t="shared" si="77"/>
        <v>4.4399999999999977</v>
      </c>
      <c r="CF85" s="368">
        <f t="shared" si="78"/>
        <v>16.200000000000003</v>
      </c>
      <c r="CG85" s="368">
        <f t="shared" si="79"/>
        <v>44.29000000000002</v>
      </c>
      <c r="CH85" s="368">
        <f t="shared" si="80"/>
        <v>45.976700000000022</v>
      </c>
      <c r="CI85" s="42"/>
      <c r="CJ85" s="42"/>
      <c r="CK85" s="42"/>
      <c r="CL85" s="42"/>
    </row>
    <row r="86" spans="1:90" ht="21" customHeight="1" thickBot="1">
      <c r="A86" s="48">
        <v>84</v>
      </c>
      <c r="B86" s="49" t="s">
        <v>29</v>
      </c>
      <c r="C86" s="86" t="s">
        <v>772</v>
      </c>
      <c r="D86" s="255" t="s">
        <v>7</v>
      </c>
      <c r="E86" s="247" t="s">
        <v>45</v>
      </c>
      <c r="F86" s="173">
        <f t="shared" si="100"/>
        <v>5</v>
      </c>
      <c r="G86" s="83" t="s">
        <v>67</v>
      </c>
      <c r="H86" s="222">
        <v>40</v>
      </c>
      <c r="I86" s="222">
        <v>18</v>
      </c>
      <c r="J86" s="222">
        <v>24</v>
      </c>
      <c r="K86" s="222">
        <v>36</v>
      </c>
      <c r="L86" s="222" t="s">
        <v>59</v>
      </c>
      <c r="M86" s="222" t="s">
        <v>59</v>
      </c>
      <c r="N86" s="226">
        <f t="shared" si="71"/>
        <v>118</v>
      </c>
      <c r="O86" s="51">
        <v>2983</v>
      </c>
      <c r="P86" s="209">
        <v>336.6</v>
      </c>
      <c r="Q86" s="216">
        <v>81.05</v>
      </c>
      <c r="R86" s="216">
        <v>45.56</v>
      </c>
      <c r="S86" s="216">
        <v>68.209999999999994</v>
      </c>
      <c r="T86" s="216">
        <v>7.6159999999999997</v>
      </c>
      <c r="U86" s="84">
        <v>2880</v>
      </c>
      <c r="V86" s="292">
        <f>VLOOKUP($U86,计算辅助页面!$Z$5:$AM$26,COLUMN()-20,0)</f>
        <v>4700</v>
      </c>
      <c r="W86" s="292">
        <f>VLOOKUP($U86,计算辅助页面!$Z$5:$AM$26,COLUMN()-20,0)</f>
        <v>7500</v>
      </c>
      <c r="X86" s="226">
        <f>VLOOKUP($U86,计算辅助页面!$Z$5:$AM$26,COLUMN()-20,0)</f>
        <v>11300</v>
      </c>
      <c r="Y86" s="226">
        <f>VLOOKUP($U86,计算辅助页面!$Z$5:$AM$26,COLUMN()-20,0)</f>
        <v>16300</v>
      </c>
      <c r="Z86" s="293">
        <f>VLOOKUP($U86,计算辅助页面!$Z$5:$AM$26,COLUMN()-20,0)</f>
        <v>23000</v>
      </c>
      <c r="AA86" s="226">
        <f>VLOOKUP($U86,计算辅助页面!$Z$5:$AM$26,COLUMN()-20,0)</f>
        <v>32000</v>
      </c>
      <c r="AB86" s="226">
        <f>VLOOKUP($U86,计算辅助页面!$Z$5:$AM$26,COLUMN()-20,0)</f>
        <v>44500</v>
      </c>
      <c r="AC86" s="226">
        <f>VLOOKUP($U86,计算辅助页面!$Z$5:$AM$26,COLUMN()-20,0)</f>
        <v>62500</v>
      </c>
      <c r="AD86" s="226">
        <f>VLOOKUP($U86,计算辅助页面!$Z$5:$AM$26,COLUMN()-20,0)</f>
        <v>87500</v>
      </c>
      <c r="AE86" s="226">
        <f>VLOOKUP($U86,计算辅助页面!$Z$5:$AM$26,COLUMN()-20,0)</f>
        <v>122000</v>
      </c>
      <c r="AF86" s="226" t="str">
        <f>VLOOKUP($U86,计算辅助页面!$Z$5:$AM$26,COLUMN()-20,0)</f>
        <v>×</v>
      </c>
      <c r="AG86" s="226" t="str">
        <f>VLOOKUP($U86,计算辅助页面!$Z$5:$AM$26,COLUMN()-20,0)</f>
        <v>×</v>
      </c>
      <c r="AH86" s="173">
        <f>VLOOKUP($U86,计算辅助页面!$Z$5:$AM$26,COLUMN()-20,0)</f>
        <v>1656720</v>
      </c>
      <c r="AI86" s="267">
        <v>20000</v>
      </c>
      <c r="AJ86" s="260">
        <f>VLOOKUP(D86&amp;E86,计算辅助页面!$V$5:$Y$18,2,0)</f>
        <v>6</v>
      </c>
      <c r="AK86" s="174">
        <f t="shared" si="72"/>
        <v>40000</v>
      </c>
      <c r="AL86" s="174">
        <f>VLOOKUP(D86&amp;E86,计算辅助页面!$V$5:$Y$18,3,0)</f>
        <v>4</v>
      </c>
      <c r="AM86" s="179">
        <f t="shared" si="73"/>
        <v>120000</v>
      </c>
      <c r="AN86" s="179">
        <f>VLOOKUP(D86&amp;E86,计算辅助页面!$V$5:$Y$18,4,0)</f>
        <v>2</v>
      </c>
      <c r="AO86" s="173">
        <f t="shared" si="74"/>
        <v>2080000</v>
      </c>
      <c r="AP86" s="195">
        <f t="shared" si="51"/>
        <v>3736720</v>
      </c>
      <c r="AQ86" s="365" t="s">
        <v>566</v>
      </c>
      <c r="AR86" s="366" t="str">
        <f t="shared" si="101"/>
        <v>Asterion</v>
      </c>
      <c r="AS86" s="352" t="s">
        <v>603</v>
      </c>
      <c r="AT86" s="353" t="s">
        <v>631</v>
      </c>
      <c r="AU86" s="229" t="s">
        <v>711</v>
      </c>
      <c r="AW86" s="357">
        <v>350</v>
      </c>
      <c r="AY86" s="357">
        <v>455</v>
      </c>
      <c r="AZ86" s="357" t="s">
        <v>1118</v>
      </c>
      <c r="BA86" s="369"/>
      <c r="BB86" s="369">
        <v>1</v>
      </c>
      <c r="BC86" s="369"/>
      <c r="BD86" s="369"/>
      <c r="BE86" s="369"/>
      <c r="BF86" s="369"/>
      <c r="BG86" s="369"/>
      <c r="BH86" s="369"/>
      <c r="BI86" s="369"/>
      <c r="BJ86" s="369"/>
      <c r="BK86" s="369"/>
      <c r="BL86" s="369"/>
      <c r="BM86" s="369"/>
      <c r="BN86" s="369"/>
      <c r="BO86" s="369"/>
      <c r="BP86" s="369"/>
      <c r="BQ86" s="369">
        <v>1</v>
      </c>
      <c r="BR86" s="369"/>
      <c r="BS86" s="369"/>
      <c r="BT86" s="369"/>
      <c r="BU86" s="388" t="s">
        <v>1300</v>
      </c>
      <c r="BV86" s="326">
        <v>1</v>
      </c>
      <c r="BW86" s="326"/>
      <c r="BX86" s="326"/>
      <c r="BY86" s="367">
        <v>320</v>
      </c>
      <c r="BZ86" s="368">
        <v>73</v>
      </c>
      <c r="CA86" s="368">
        <v>37.51</v>
      </c>
      <c r="CB86" s="368">
        <v>58.07</v>
      </c>
      <c r="CC86" s="368">
        <f t="shared" si="75"/>
        <v>16.600000000000023</v>
      </c>
      <c r="CD86" s="368">
        <f t="shared" si="76"/>
        <v>8.0499999999999972</v>
      </c>
      <c r="CE86" s="368">
        <f t="shared" si="77"/>
        <v>8.0500000000000043</v>
      </c>
      <c r="CF86" s="368">
        <f t="shared" si="78"/>
        <v>10.139999999999993</v>
      </c>
      <c r="CG86" s="368">
        <f t="shared" si="79"/>
        <v>42.840000000000018</v>
      </c>
      <c r="CH86" s="368">
        <f t="shared" si="80"/>
        <v>41.475200000000001</v>
      </c>
      <c r="CI86" s="42"/>
      <c r="CJ86" s="42"/>
      <c r="CK86" s="42"/>
      <c r="CL86" s="42"/>
    </row>
    <row r="87" spans="1:90" ht="21" customHeight="1">
      <c r="A87" s="80">
        <v>85</v>
      </c>
      <c r="B87" s="52" t="s">
        <v>893</v>
      </c>
      <c r="C87" s="86" t="s">
        <v>894</v>
      </c>
      <c r="D87" s="255" t="s">
        <v>7</v>
      </c>
      <c r="E87" s="247" t="s">
        <v>45</v>
      </c>
      <c r="F87" s="230"/>
      <c r="G87" s="229"/>
      <c r="H87" s="236">
        <v>55</v>
      </c>
      <c r="I87" s="236">
        <v>35</v>
      </c>
      <c r="J87" s="236">
        <v>44</v>
      </c>
      <c r="K87" s="236">
        <v>54</v>
      </c>
      <c r="L87" s="222" t="s">
        <v>59</v>
      </c>
      <c r="M87" s="222" t="s">
        <v>59</v>
      </c>
      <c r="N87" s="226">
        <f t="shared" si="71"/>
        <v>188</v>
      </c>
      <c r="O87" s="53">
        <v>3069</v>
      </c>
      <c r="P87" s="210">
        <v>331.7</v>
      </c>
      <c r="Q87" s="217">
        <v>77.45</v>
      </c>
      <c r="R87" s="217">
        <v>60.49</v>
      </c>
      <c r="S87" s="217">
        <v>66.78</v>
      </c>
      <c r="T87" s="217">
        <v>7.33</v>
      </c>
      <c r="U87" s="85">
        <v>5750</v>
      </c>
      <c r="V87" s="292">
        <f>VLOOKUP($U87,计算辅助页面!$Z$5:$AM$26,COLUMN()-20,0)</f>
        <v>9400</v>
      </c>
      <c r="W87" s="292">
        <f>VLOOKUP($U87,计算辅助页面!$Z$5:$AM$26,COLUMN()-20,0)</f>
        <v>15000</v>
      </c>
      <c r="X87" s="226">
        <f>VLOOKUP($U87,计算辅助页面!$Z$5:$AM$26,COLUMN()-20,0)</f>
        <v>22500</v>
      </c>
      <c r="Y87" s="226">
        <f>VLOOKUP($U87,计算辅助页面!$Z$5:$AM$26,COLUMN()-20,0)</f>
        <v>32500</v>
      </c>
      <c r="Z87" s="293">
        <f>VLOOKUP($U87,计算辅助页面!$Z$5:$AM$26,COLUMN()-20,0)</f>
        <v>45500</v>
      </c>
      <c r="AA87" s="226">
        <f>VLOOKUP($U87,计算辅助页面!$Z$5:$AM$26,COLUMN()-20,0)</f>
        <v>63500</v>
      </c>
      <c r="AB87" s="226">
        <f>VLOOKUP($U87,计算辅助页面!$Z$5:$AM$26,COLUMN()-20,0)</f>
        <v>89000</v>
      </c>
      <c r="AC87" s="226">
        <f>VLOOKUP($U87,计算辅助页面!$Z$5:$AM$26,COLUMN()-20,0)</f>
        <v>125000</v>
      </c>
      <c r="AD87" s="226">
        <f>VLOOKUP($U87,计算辅助页面!$Z$5:$AM$26,COLUMN()-20,0)</f>
        <v>175000</v>
      </c>
      <c r="AE87" s="226">
        <f>VLOOKUP($U87,计算辅助页面!$Z$5:$AM$26,COLUMN()-20,0)</f>
        <v>245000</v>
      </c>
      <c r="AF87" s="226" t="str">
        <f>VLOOKUP($U87,计算辅助页面!$Z$5:$AM$26,COLUMN()-20,0)</f>
        <v>×</v>
      </c>
      <c r="AG87" s="226" t="str">
        <f>VLOOKUP($U87,计算辅助页面!$Z$5:$AM$26,COLUMN()-20,0)</f>
        <v>×</v>
      </c>
      <c r="AH87" s="173">
        <f>VLOOKUP($U87,计算辅助页面!$Z$5:$AM$26,COLUMN()-20,0)</f>
        <v>3312600</v>
      </c>
      <c r="AI87" s="268">
        <v>40000</v>
      </c>
      <c r="AJ87" s="260">
        <f>VLOOKUP(D87&amp;E87,计算辅助页面!$V$5:$Y$18,2,0)</f>
        <v>6</v>
      </c>
      <c r="AK87" s="174">
        <f t="shared" si="72"/>
        <v>80000</v>
      </c>
      <c r="AL87" s="174">
        <f>VLOOKUP(D87&amp;E87,计算辅助页面!$V$5:$Y$18,3,0)</f>
        <v>4</v>
      </c>
      <c r="AM87" s="179">
        <f t="shared" si="73"/>
        <v>240000</v>
      </c>
      <c r="AN87" s="179">
        <f>VLOOKUP(D87&amp;E87,计算辅助页面!$V$5:$Y$18,4,0)</f>
        <v>2</v>
      </c>
      <c r="AO87" s="173">
        <f t="shared" si="74"/>
        <v>4160000</v>
      </c>
      <c r="AP87" s="195">
        <f t="shared" si="51"/>
        <v>7472600</v>
      </c>
      <c r="AQ87" s="365" t="s">
        <v>895</v>
      </c>
      <c r="AR87" s="366" t="str">
        <f t="shared" si="101"/>
        <v>Roma</v>
      </c>
      <c r="AS87" s="352" t="s">
        <v>905</v>
      </c>
      <c r="AT87" s="353" t="s">
        <v>913</v>
      </c>
      <c r="AU87" s="229" t="s">
        <v>711</v>
      </c>
      <c r="AW87" s="357">
        <v>345</v>
      </c>
      <c r="AY87" s="357">
        <v>446</v>
      </c>
      <c r="AZ87" s="357" t="s">
        <v>1113</v>
      </c>
      <c r="BA87" s="369"/>
      <c r="BB87" s="369"/>
      <c r="BC87" s="369"/>
      <c r="BD87" s="369"/>
      <c r="BE87" s="369"/>
      <c r="BF87" s="369">
        <v>1</v>
      </c>
      <c r="BG87" s="369"/>
      <c r="BH87" s="369"/>
      <c r="BI87" s="369"/>
      <c r="BJ87" s="369"/>
      <c r="BK87" s="369"/>
      <c r="BL87" s="369"/>
      <c r="BM87" s="369"/>
      <c r="BN87" s="369"/>
      <c r="BO87" s="369"/>
      <c r="BP87" s="369"/>
      <c r="BQ87" s="369"/>
      <c r="BR87" s="369"/>
      <c r="BS87" s="369"/>
      <c r="BT87" s="369"/>
      <c r="BU87" s="387" t="s">
        <v>1161</v>
      </c>
      <c r="BV87" s="326"/>
      <c r="BW87" s="326"/>
      <c r="BX87" s="326"/>
      <c r="BY87" s="367">
        <v>320</v>
      </c>
      <c r="BZ87" s="368">
        <v>69.400000000000006</v>
      </c>
      <c r="CA87" s="368">
        <v>46.11</v>
      </c>
      <c r="CB87" s="368">
        <v>51.38</v>
      </c>
      <c r="CC87" s="368">
        <f t="shared" si="75"/>
        <v>11.699999999999989</v>
      </c>
      <c r="CD87" s="368">
        <f t="shared" si="76"/>
        <v>8.0499999999999972</v>
      </c>
      <c r="CE87" s="368">
        <f t="shared" si="77"/>
        <v>14.380000000000003</v>
      </c>
      <c r="CF87" s="368">
        <f t="shared" si="78"/>
        <v>15.399999999999999</v>
      </c>
      <c r="CG87" s="368">
        <f t="shared" si="79"/>
        <v>49.529999999999987</v>
      </c>
      <c r="CH87" s="368">
        <f t="shared" si="80"/>
        <v>53.792899999999989</v>
      </c>
      <c r="CI87" s="42"/>
      <c r="CJ87" s="42"/>
      <c r="CK87" s="42"/>
      <c r="CL87" s="42"/>
    </row>
    <row r="88" spans="1:90" ht="21" customHeight="1" thickBot="1">
      <c r="A88" s="48">
        <v>86</v>
      </c>
      <c r="B88" s="52" t="s">
        <v>1270</v>
      </c>
      <c r="C88" s="86" t="s">
        <v>1271</v>
      </c>
      <c r="D88" s="255" t="s">
        <v>7</v>
      </c>
      <c r="E88" s="247" t="s">
        <v>45</v>
      </c>
      <c r="F88" s="230"/>
      <c r="G88" s="229"/>
      <c r="H88" s="236">
        <v>55</v>
      </c>
      <c r="I88" s="236">
        <v>35</v>
      </c>
      <c r="J88" s="236">
        <v>44</v>
      </c>
      <c r="K88" s="236">
        <v>54</v>
      </c>
      <c r="L88" s="222" t="s">
        <v>59</v>
      </c>
      <c r="M88" s="222" t="s">
        <v>59</v>
      </c>
      <c r="N88" s="226">
        <f t="shared" ref="N88" si="132">IF(COUNTBLANK(H88:M88),"",SUM(H88:M88))</f>
        <v>188</v>
      </c>
      <c r="O88" s="53">
        <v>3112</v>
      </c>
      <c r="P88" s="210">
        <v>337</v>
      </c>
      <c r="Q88" s="217">
        <v>78.73</v>
      </c>
      <c r="R88" s="217">
        <v>50.41</v>
      </c>
      <c r="S88" s="217">
        <v>59.6</v>
      </c>
      <c r="T88" s="217"/>
      <c r="U88" s="85">
        <v>5750</v>
      </c>
      <c r="V88" s="292">
        <f>VLOOKUP($U88,计算辅助页面!$Z$5:$AM$26,COLUMN()-20,0)</f>
        <v>9400</v>
      </c>
      <c r="W88" s="292">
        <f>VLOOKUP($U88,计算辅助页面!$Z$5:$AM$26,COLUMN()-20,0)</f>
        <v>15000</v>
      </c>
      <c r="X88" s="226">
        <f>VLOOKUP($U88,计算辅助页面!$Z$5:$AM$26,COLUMN()-20,0)</f>
        <v>22500</v>
      </c>
      <c r="Y88" s="226">
        <f>VLOOKUP($U88,计算辅助页面!$Z$5:$AM$26,COLUMN()-20,0)</f>
        <v>32500</v>
      </c>
      <c r="Z88" s="293">
        <f>VLOOKUP($U88,计算辅助页面!$Z$5:$AM$26,COLUMN()-20,0)</f>
        <v>45500</v>
      </c>
      <c r="AA88" s="226">
        <f>VLOOKUP($U88,计算辅助页面!$Z$5:$AM$26,COLUMN()-20,0)</f>
        <v>63500</v>
      </c>
      <c r="AB88" s="226">
        <f>VLOOKUP($U88,计算辅助页面!$Z$5:$AM$26,COLUMN()-20,0)</f>
        <v>89000</v>
      </c>
      <c r="AC88" s="226">
        <f>VLOOKUP($U88,计算辅助页面!$Z$5:$AM$26,COLUMN()-20,0)</f>
        <v>125000</v>
      </c>
      <c r="AD88" s="226">
        <f>VLOOKUP($U88,计算辅助页面!$Z$5:$AM$26,COLUMN()-20,0)</f>
        <v>175000</v>
      </c>
      <c r="AE88" s="226">
        <f>VLOOKUP($U88,计算辅助页面!$Z$5:$AM$26,COLUMN()-20,0)</f>
        <v>245000</v>
      </c>
      <c r="AF88" s="226" t="str">
        <f>VLOOKUP($U88,计算辅助页面!$Z$5:$AM$26,COLUMN()-20,0)</f>
        <v>×</v>
      </c>
      <c r="AG88" s="226" t="str">
        <f>VLOOKUP($U88,计算辅助页面!$Z$5:$AM$26,COLUMN()-20,0)</f>
        <v>×</v>
      </c>
      <c r="AH88" s="173">
        <f>VLOOKUP($U88,计算辅助页面!$Z$5:$AM$26,COLUMN()-20,0)</f>
        <v>3312600</v>
      </c>
      <c r="AI88" s="268">
        <v>40000</v>
      </c>
      <c r="AJ88" s="260">
        <f>VLOOKUP(D88&amp;E88,计算辅助页面!$V$5:$Y$18,2,0)</f>
        <v>6</v>
      </c>
      <c r="AK88" s="174">
        <f t="shared" ref="AK88" si="133">IF(AI88,2*AI88,"")</f>
        <v>80000</v>
      </c>
      <c r="AL88" s="174">
        <f>VLOOKUP(D88&amp;E88,计算辅助页面!$V$5:$Y$18,3,0)</f>
        <v>4</v>
      </c>
      <c r="AM88" s="179">
        <f t="shared" ref="AM88" si="134">IF(AN88="×",AN88,IF(AI88,6*AI88,""))</f>
        <v>240000</v>
      </c>
      <c r="AN88" s="179">
        <f>VLOOKUP(D88&amp;E88,计算辅助页面!$V$5:$Y$18,4,0)</f>
        <v>2</v>
      </c>
      <c r="AO88" s="173">
        <f t="shared" ref="AO88" si="135">IF(AI88,IF(AN88="×",4*(AI88*AJ88+AK88*AL88),4*(AI88*AJ88+AK88*AL88+AM88*AN88)),"")</f>
        <v>4160000</v>
      </c>
      <c r="AP88" s="195">
        <f t="shared" si="51"/>
        <v>7472600</v>
      </c>
      <c r="AQ88" s="365" t="s">
        <v>1272</v>
      </c>
      <c r="AR88" s="366" t="str">
        <f t="shared" si="101"/>
        <v>AF10</v>
      </c>
      <c r="AS88" s="352" t="s">
        <v>1268</v>
      </c>
      <c r="AT88" s="353" t="s">
        <v>1273</v>
      </c>
      <c r="AU88" s="229" t="s">
        <v>711</v>
      </c>
      <c r="AW88" s="357">
        <v>351</v>
      </c>
      <c r="AY88" s="357">
        <v>455</v>
      </c>
      <c r="AZ88" s="357" t="s">
        <v>1274</v>
      </c>
      <c r="BA88" s="369"/>
      <c r="BB88" s="369"/>
      <c r="BC88" s="369"/>
      <c r="BD88" s="369"/>
      <c r="BE88" s="369"/>
      <c r="BF88" s="369"/>
      <c r="BG88" s="369"/>
      <c r="BH88" s="369"/>
      <c r="BI88" s="369"/>
      <c r="BJ88" s="369"/>
      <c r="BK88" s="369"/>
      <c r="BL88" s="369"/>
      <c r="BM88" s="369"/>
      <c r="BN88" s="369"/>
      <c r="BO88" s="369"/>
      <c r="BP88" s="369"/>
      <c r="BQ88" s="369"/>
      <c r="BR88" s="369"/>
      <c r="BS88" s="369"/>
      <c r="BT88" s="369"/>
      <c r="BU88" s="389" t="s">
        <v>1271</v>
      </c>
      <c r="BV88" s="326"/>
      <c r="BW88" s="326"/>
      <c r="BX88" s="326"/>
      <c r="BY88" s="367"/>
      <c r="BZ88" s="368"/>
      <c r="CA88" s="368"/>
      <c r="CB88" s="368"/>
      <c r="CC88" s="368"/>
      <c r="CD88" s="368"/>
      <c r="CE88" s="368"/>
      <c r="CF88" s="368"/>
      <c r="CG88" s="368"/>
      <c r="CH88" s="368"/>
      <c r="CI88" s="42"/>
      <c r="CJ88" s="42"/>
      <c r="CK88" s="42"/>
      <c r="CL88" s="42"/>
    </row>
    <row r="89" spans="1:90" ht="21" customHeight="1">
      <c r="A89" s="80">
        <v>87</v>
      </c>
      <c r="B89" s="49" t="s">
        <v>30</v>
      </c>
      <c r="C89" s="86" t="s">
        <v>773</v>
      </c>
      <c r="D89" s="255" t="s">
        <v>7</v>
      </c>
      <c r="E89" s="252" t="s">
        <v>45</v>
      </c>
      <c r="F89" s="173">
        <f>9-LEN(E89)-LEN(SUBSTITUTE(E89,"★",""))</f>
        <v>5</v>
      </c>
      <c r="G89" s="83" t="s">
        <v>66</v>
      </c>
      <c r="H89" s="222">
        <v>40</v>
      </c>
      <c r="I89" s="222">
        <v>18</v>
      </c>
      <c r="J89" s="222">
        <v>24</v>
      </c>
      <c r="K89" s="222">
        <v>36</v>
      </c>
      <c r="L89" s="222" t="s">
        <v>59</v>
      </c>
      <c r="M89" s="222" t="s">
        <v>59</v>
      </c>
      <c r="N89" s="226">
        <f t="shared" si="71"/>
        <v>118</v>
      </c>
      <c r="O89" s="51">
        <v>3115</v>
      </c>
      <c r="P89" s="209">
        <v>368</v>
      </c>
      <c r="Q89" s="216">
        <v>76.55</v>
      </c>
      <c r="R89" s="216">
        <v>36.14</v>
      </c>
      <c r="S89" s="216">
        <v>61.1</v>
      </c>
      <c r="T89" s="216">
        <v>5.9329999999999998</v>
      </c>
      <c r="U89" s="84">
        <v>2880</v>
      </c>
      <c r="V89" s="292">
        <f>VLOOKUP($U89,计算辅助页面!$Z$5:$AM$26,COLUMN()-20,0)</f>
        <v>4700</v>
      </c>
      <c r="W89" s="292">
        <f>VLOOKUP($U89,计算辅助页面!$Z$5:$AM$26,COLUMN()-20,0)</f>
        <v>7500</v>
      </c>
      <c r="X89" s="226">
        <f>VLOOKUP($U89,计算辅助页面!$Z$5:$AM$26,COLUMN()-20,0)</f>
        <v>11300</v>
      </c>
      <c r="Y89" s="226">
        <f>VLOOKUP($U89,计算辅助页面!$Z$5:$AM$26,COLUMN()-20,0)</f>
        <v>16300</v>
      </c>
      <c r="Z89" s="293">
        <f>VLOOKUP($U89,计算辅助页面!$Z$5:$AM$26,COLUMN()-20,0)</f>
        <v>23000</v>
      </c>
      <c r="AA89" s="226">
        <f>VLOOKUP($U89,计算辅助页面!$Z$5:$AM$26,COLUMN()-20,0)</f>
        <v>32000</v>
      </c>
      <c r="AB89" s="226">
        <f>VLOOKUP($U89,计算辅助页面!$Z$5:$AM$26,COLUMN()-20,0)</f>
        <v>44500</v>
      </c>
      <c r="AC89" s="226">
        <f>VLOOKUP($U89,计算辅助页面!$Z$5:$AM$26,COLUMN()-20,0)</f>
        <v>62500</v>
      </c>
      <c r="AD89" s="226">
        <f>VLOOKUP($U89,计算辅助页面!$Z$5:$AM$26,COLUMN()-20,0)</f>
        <v>87500</v>
      </c>
      <c r="AE89" s="226">
        <f>VLOOKUP($U89,计算辅助页面!$Z$5:$AM$26,COLUMN()-20,0)</f>
        <v>122000</v>
      </c>
      <c r="AF89" s="226" t="str">
        <f>VLOOKUP($U89,计算辅助页面!$Z$5:$AM$26,COLUMN()-20,0)</f>
        <v>×</v>
      </c>
      <c r="AG89" s="226" t="str">
        <f>VLOOKUP($U89,计算辅助页面!$Z$5:$AM$26,COLUMN()-20,0)</f>
        <v>×</v>
      </c>
      <c r="AH89" s="173">
        <f>VLOOKUP($U89,计算辅助页面!$Z$5:$AM$26,COLUMN()-20,0)</f>
        <v>1656720</v>
      </c>
      <c r="AI89" s="267">
        <v>20000</v>
      </c>
      <c r="AJ89" s="260">
        <f>VLOOKUP(D89&amp;E89,计算辅助页面!$V$5:$Y$18,2,0)</f>
        <v>6</v>
      </c>
      <c r="AK89" s="174">
        <f t="shared" si="72"/>
        <v>40000</v>
      </c>
      <c r="AL89" s="174">
        <f>VLOOKUP(D89&amp;E89,计算辅助页面!$V$5:$Y$18,3,0)</f>
        <v>4</v>
      </c>
      <c r="AM89" s="179">
        <f t="shared" si="73"/>
        <v>120000</v>
      </c>
      <c r="AN89" s="179">
        <f>VLOOKUP(D89&amp;E89,计算辅助页面!$V$5:$Y$18,4,0)</f>
        <v>2</v>
      </c>
      <c r="AO89" s="173">
        <f t="shared" si="74"/>
        <v>2080000</v>
      </c>
      <c r="AP89" s="195">
        <f t="shared" si="51"/>
        <v>3736720</v>
      </c>
      <c r="AQ89" s="365" t="s">
        <v>1060</v>
      </c>
      <c r="AR89" s="366" t="str">
        <f t="shared" si="101"/>
        <v>Cien Concept</v>
      </c>
      <c r="AS89" s="352" t="s">
        <v>603</v>
      </c>
      <c r="AT89" s="353" t="s">
        <v>668</v>
      </c>
      <c r="AU89" s="229" t="s">
        <v>711</v>
      </c>
      <c r="AW89" s="357">
        <v>383</v>
      </c>
      <c r="AY89" s="357">
        <v>509</v>
      </c>
      <c r="AZ89" s="357" t="s">
        <v>1116</v>
      </c>
      <c r="BA89" s="369"/>
      <c r="BB89" s="369"/>
      <c r="BC89" s="369"/>
      <c r="BD89" s="369"/>
      <c r="BE89" s="369">
        <v>1</v>
      </c>
      <c r="BF89" s="369"/>
      <c r="BG89" s="369"/>
      <c r="BH89" s="369"/>
      <c r="BI89" s="369"/>
      <c r="BJ89" s="369"/>
      <c r="BK89" s="369"/>
      <c r="BL89" s="369"/>
      <c r="BM89" s="369"/>
      <c r="BN89" s="369"/>
      <c r="BO89" s="369"/>
      <c r="BP89" s="369"/>
      <c r="BQ89" s="369"/>
      <c r="BR89" s="369"/>
      <c r="BS89" s="369"/>
      <c r="BT89" s="369"/>
      <c r="BU89" s="387" t="s">
        <v>1162</v>
      </c>
      <c r="BV89" s="326">
        <v>1</v>
      </c>
      <c r="BW89" s="326"/>
      <c r="BX89" s="326"/>
      <c r="BY89" s="367">
        <v>350</v>
      </c>
      <c r="BZ89" s="368">
        <v>68.5</v>
      </c>
      <c r="CA89" s="368">
        <v>30.04</v>
      </c>
      <c r="CB89" s="368">
        <v>50.68</v>
      </c>
      <c r="CC89" s="368">
        <f t="shared" si="75"/>
        <v>18</v>
      </c>
      <c r="CD89" s="368">
        <f t="shared" si="76"/>
        <v>8.0499999999999972</v>
      </c>
      <c r="CE89" s="368">
        <f t="shared" si="77"/>
        <v>6.1000000000000014</v>
      </c>
      <c r="CF89" s="368">
        <f t="shared" si="78"/>
        <v>10.420000000000002</v>
      </c>
      <c r="CG89" s="368">
        <f t="shared" si="79"/>
        <v>42.57</v>
      </c>
      <c r="CH89" s="368">
        <f t="shared" si="80"/>
        <v>40.078099999999999</v>
      </c>
      <c r="CI89" s="42"/>
      <c r="CJ89" s="42"/>
      <c r="CK89" s="42"/>
      <c r="CL89" s="42"/>
    </row>
    <row r="90" spans="1:90" ht="21" customHeight="1" thickBot="1">
      <c r="A90" s="48">
        <v>88</v>
      </c>
      <c r="B90" s="52" t="s">
        <v>1554</v>
      </c>
      <c r="C90" s="86" t="s">
        <v>1555</v>
      </c>
      <c r="D90" s="255" t="s">
        <v>7</v>
      </c>
      <c r="E90" s="252" t="s">
        <v>45</v>
      </c>
      <c r="F90" s="230"/>
      <c r="G90" s="229"/>
      <c r="H90" s="236">
        <v>55</v>
      </c>
      <c r="I90" s="236">
        <v>35</v>
      </c>
      <c r="J90" s="236">
        <v>44</v>
      </c>
      <c r="K90" s="236">
        <v>54</v>
      </c>
      <c r="L90" s="222" t="s">
        <v>59</v>
      </c>
      <c r="M90" s="222" t="s">
        <v>59</v>
      </c>
      <c r="N90" s="226">
        <f t="shared" si="71"/>
        <v>188</v>
      </c>
      <c r="O90" s="53">
        <v>3134</v>
      </c>
      <c r="P90" s="210">
        <v>333.3</v>
      </c>
      <c r="Q90" s="217">
        <v>79.459999999999994</v>
      </c>
      <c r="R90" s="217">
        <v>53.36</v>
      </c>
      <c r="S90" s="217">
        <v>63.69</v>
      </c>
      <c r="T90" s="217">
        <v>6.6</v>
      </c>
      <c r="U90" s="85">
        <v>5750</v>
      </c>
      <c r="V90" s="294">
        <f>VLOOKUP($U90,计算辅助页面!$Z$5:$AM$26,COLUMN()-20,0)</f>
        <v>9400</v>
      </c>
      <c r="W90" s="294">
        <f>VLOOKUP($U90,计算辅助页面!$Z$5:$AM$26,COLUMN()-20,0)</f>
        <v>15000</v>
      </c>
      <c r="X90" s="243">
        <f>VLOOKUP($U90,计算辅助页面!$Z$5:$AM$26,COLUMN()-20,0)</f>
        <v>22500</v>
      </c>
      <c r="Y90" s="243">
        <f>VLOOKUP($U90,计算辅助页面!$Z$5:$AM$26,COLUMN()-20,0)</f>
        <v>32500</v>
      </c>
      <c r="Z90" s="303">
        <f>VLOOKUP($U90,计算辅助页面!$Z$5:$AM$26,COLUMN()-20,0)</f>
        <v>45500</v>
      </c>
      <c r="AA90" s="243">
        <f>VLOOKUP($U90,计算辅助页面!$Z$5:$AM$26,COLUMN()-20,0)</f>
        <v>63500</v>
      </c>
      <c r="AB90" s="243">
        <f>VLOOKUP($U90,计算辅助页面!$Z$5:$AM$26,COLUMN()-20,0)</f>
        <v>89000</v>
      </c>
      <c r="AC90" s="243">
        <f>VLOOKUP($U90,计算辅助页面!$Z$5:$AM$26,COLUMN()-20,0)</f>
        <v>125000</v>
      </c>
      <c r="AD90" s="243">
        <f>VLOOKUP($U90,计算辅助页面!$Z$5:$AM$26,COLUMN()-20,0)</f>
        <v>175000</v>
      </c>
      <c r="AE90" s="243">
        <f>VLOOKUP($U90,计算辅助页面!$Z$5:$AM$26,COLUMN()-20,0)</f>
        <v>245000</v>
      </c>
      <c r="AF90" s="226" t="str">
        <f>VLOOKUP($U90,计算辅助页面!$Z$5:$AM$26,COLUMN()-20,0)</f>
        <v>×</v>
      </c>
      <c r="AG90" s="226" t="str">
        <f>VLOOKUP($U90,计算辅助页面!$Z$5:$AM$26,COLUMN()-20,0)</f>
        <v>×</v>
      </c>
      <c r="AH90" s="173">
        <f>VLOOKUP($U90,计算辅助页面!$Z$5:$AM$26,COLUMN()-20,0)</f>
        <v>3312600</v>
      </c>
      <c r="AI90" s="268">
        <v>40000</v>
      </c>
      <c r="AJ90" s="260">
        <f>VLOOKUP(D90&amp;E90,计算辅助页面!$V$5:$Y$18,2,0)</f>
        <v>6</v>
      </c>
      <c r="AK90" s="189">
        <f t="shared" ref="AK90" si="136">IF(AI90,2*AI90,"")</f>
        <v>80000</v>
      </c>
      <c r="AL90" s="174">
        <f>VLOOKUP(D90&amp;E90,计算辅助页面!$V$5:$Y$18,3,0)</f>
        <v>4</v>
      </c>
      <c r="AM90" s="193">
        <f t="shared" ref="AM90" si="137">IF(AN90="×",AN90,IF(AI90,6*AI90,""))</f>
        <v>240000</v>
      </c>
      <c r="AN90" s="179">
        <f>VLOOKUP(D90&amp;E90,计算辅助页面!$V$5:$Y$18,4,0)</f>
        <v>2</v>
      </c>
      <c r="AO90" s="173">
        <f t="shared" ref="AO90" si="138">IF(AI90,IF(AN90="×",4*(AI90*AJ90+AK90*AL90),4*(AI90*AJ90+AK90*AL90+AM90*AN90)),"")</f>
        <v>4160000</v>
      </c>
      <c r="AP90" s="195">
        <f t="shared" ref="AP90" si="139">IF(AND(AH90,AO90),AO90+AH90,"")</f>
        <v>7472600</v>
      </c>
      <c r="AQ90" s="365" t="s">
        <v>558</v>
      </c>
      <c r="AR90" s="366" t="str">
        <f t="shared" si="101"/>
        <v>M4 GT3</v>
      </c>
      <c r="AS90" s="352" t="s">
        <v>1545</v>
      </c>
      <c r="AT90" s="353" t="s">
        <v>1556</v>
      </c>
      <c r="AU90" s="229" t="s">
        <v>711</v>
      </c>
      <c r="AW90" s="357">
        <v>347</v>
      </c>
      <c r="AY90" s="357">
        <v>449</v>
      </c>
      <c r="AZ90" s="384" t="s">
        <v>1563</v>
      </c>
      <c r="BA90" s="369"/>
      <c r="BB90" s="369"/>
      <c r="BC90" s="369"/>
      <c r="BD90" s="369"/>
      <c r="BE90" s="369"/>
      <c r="BF90" s="369"/>
      <c r="BG90" s="369"/>
      <c r="BH90" s="369"/>
      <c r="BI90" s="369"/>
      <c r="BJ90" s="369"/>
      <c r="BK90" s="369"/>
      <c r="BL90" s="369"/>
      <c r="BM90" s="369"/>
      <c r="BN90" s="369"/>
      <c r="BO90" s="369"/>
      <c r="BP90" s="369"/>
      <c r="BQ90" s="369"/>
      <c r="BR90" s="369"/>
      <c r="BS90" s="369"/>
      <c r="BT90" s="369"/>
      <c r="BU90" s="389" t="s">
        <v>1570</v>
      </c>
      <c r="BV90" s="326"/>
      <c r="BW90" s="326"/>
      <c r="BX90" s="326"/>
      <c r="BY90" s="367"/>
      <c r="BZ90" s="368"/>
      <c r="CA90" s="368"/>
      <c r="CB90" s="368"/>
      <c r="CC90" s="368"/>
      <c r="CD90" s="368"/>
      <c r="CE90" s="368"/>
      <c r="CF90" s="368"/>
      <c r="CG90" s="368"/>
      <c r="CH90" s="368"/>
      <c r="CI90" s="42"/>
      <c r="CJ90" s="42"/>
      <c r="CK90" s="42"/>
      <c r="CL90" s="42"/>
    </row>
    <row r="91" spans="1:90" ht="21" customHeight="1">
      <c r="A91" s="80">
        <v>89</v>
      </c>
      <c r="B91" s="52" t="s">
        <v>601</v>
      </c>
      <c r="C91" s="86" t="s">
        <v>774</v>
      </c>
      <c r="D91" s="255" t="s">
        <v>7</v>
      </c>
      <c r="E91" s="252" t="s">
        <v>45</v>
      </c>
      <c r="F91" s="173">
        <f>9-LEN(E91)-LEN(SUBSTITUTE(E91,"★",""))</f>
        <v>5</v>
      </c>
      <c r="G91" s="83" t="s">
        <v>66</v>
      </c>
      <c r="H91" s="236" t="s">
        <v>449</v>
      </c>
      <c r="I91" s="236">
        <v>35</v>
      </c>
      <c r="J91" s="236">
        <v>55</v>
      </c>
      <c r="K91" s="236">
        <v>85</v>
      </c>
      <c r="L91" s="222" t="s">
        <v>59</v>
      </c>
      <c r="M91" s="222" t="s">
        <v>59</v>
      </c>
      <c r="N91" s="226">
        <f t="shared" si="71"/>
        <v>175</v>
      </c>
      <c r="O91" s="53">
        <v>3200</v>
      </c>
      <c r="P91" s="210">
        <v>315.5</v>
      </c>
      <c r="Q91" s="217">
        <v>86.26</v>
      </c>
      <c r="R91" s="217">
        <v>79</v>
      </c>
      <c r="S91" s="217">
        <v>67.88</v>
      </c>
      <c r="T91" s="217">
        <v>8</v>
      </c>
      <c r="U91" s="85">
        <v>5750</v>
      </c>
      <c r="V91" s="294">
        <f>VLOOKUP($U91,计算辅助页面!$Z$5:$AM$26,COLUMN()-20,0)</f>
        <v>9400</v>
      </c>
      <c r="W91" s="294">
        <f>VLOOKUP($U91,计算辅助页面!$Z$5:$AM$26,COLUMN()-20,0)</f>
        <v>15000</v>
      </c>
      <c r="X91" s="243">
        <f>VLOOKUP($U91,计算辅助页面!$Z$5:$AM$26,COLUMN()-20,0)</f>
        <v>22500</v>
      </c>
      <c r="Y91" s="243">
        <f>VLOOKUP($U91,计算辅助页面!$Z$5:$AM$26,COLUMN()-20,0)</f>
        <v>32500</v>
      </c>
      <c r="Z91" s="303">
        <f>VLOOKUP($U91,计算辅助页面!$Z$5:$AM$26,COLUMN()-20,0)</f>
        <v>45500</v>
      </c>
      <c r="AA91" s="243">
        <f>VLOOKUP($U91,计算辅助页面!$Z$5:$AM$26,COLUMN()-20,0)</f>
        <v>63500</v>
      </c>
      <c r="AB91" s="243">
        <f>VLOOKUP($U91,计算辅助页面!$Z$5:$AM$26,COLUMN()-20,0)</f>
        <v>89000</v>
      </c>
      <c r="AC91" s="243">
        <f>VLOOKUP($U91,计算辅助页面!$Z$5:$AM$26,COLUMN()-20,0)</f>
        <v>125000</v>
      </c>
      <c r="AD91" s="243">
        <f>VLOOKUP($U91,计算辅助页面!$Z$5:$AM$26,COLUMN()-20,0)</f>
        <v>175000</v>
      </c>
      <c r="AE91" s="243">
        <f>VLOOKUP($U91,计算辅助页面!$Z$5:$AM$26,COLUMN()-20,0)</f>
        <v>245000</v>
      </c>
      <c r="AF91" s="226" t="str">
        <f>VLOOKUP($U91,计算辅助页面!$Z$5:$AM$26,COLUMN()-20,0)</f>
        <v>×</v>
      </c>
      <c r="AG91" s="226" t="str">
        <f>VLOOKUP($U91,计算辅助页面!$Z$5:$AM$26,COLUMN()-20,0)</f>
        <v>×</v>
      </c>
      <c r="AH91" s="173">
        <f>VLOOKUP($U91,计算辅助页面!$Z$5:$AM$26,COLUMN()-20,0)</f>
        <v>3312600</v>
      </c>
      <c r="AI91" s="268">
        <v>40000</v>
      </c>
      <c r="AJ91" s="260">
        <f>VLOOKUP(D91&amp;E91,计算辅助页面!$V$5:$Y$18,2,0)</f>
        <v>6</v>
      </c>
      <c r="AK91" s="189">
        <f t="shared" si="72"/>
        <v>80000</v>
      </c>
      <c r="AL91" s="174">
        <f>VLOOKUP(D91&amp;E91,计算辅助页面!$V$5:$Y$18,3,0)</f>
        <v>4</v>
      </c>
      <c r="AM91" s="193">
        <f t="shared" si="73"/>
        <v>240000</v>
      </c>
      <c r="AN91" s="179">
        <f>VLOOKUP(D91&amp;E91,计算辅助页面!$V$5:$Y$18,4,0)</f>
        <v>2</v>
      </c>
      <c r="AO91" s="173">
        <f t="shared" si="74"/>
        <v>4160000</v>
      </c>
      <c r="AP91" s="195">
        <f t="shared" si="51"/>
        <v>7472600</v>
      </c>
      <c r="AQ91" s="365" t="s">
        <v>564</v>
      </c>
      <c r="AR91" s="366" t="str">
        <f t="shared" si="101"/>
        <v>GT MKII🔑</v>
      </c>
      <c r="AS91" s="352" t="s">
        <v>961</v>
      </c>
      <c r="AT91" s="353" t="s">
        <v>620</v>
      </c>
      <c r="AU91" s="229" t="s">
        <v>711</v>
      </c>
      <c r="AW91" s="357">
        <v>329</v>
      </c>
      <c r="AY91" s="357">
        <v>419</v>
      </c>
      <c r="AZ91" s="357" t="s">
        <v>1115</v>
      </c>
      <c r="BA91" s="369"/>
      <c r="BB91" s="369"/>
      <c r="BC91" s="369"/>
      <c r="BD91" s="369"/>
      <c r="BE91" s="369"/>
      <c r="BF91" s="369"/>
      <c r="BG91" s="369"/>
      <c r="BH91" s="369"/>
      <c r="BI91" s="369"/>
      <c r="BJ91" s="369"/>
      <c r="BK91" s="369"/>
      <c r="BL91" s="369">
        <v>1</v>
      </c>
      <c r="BM91" s="369"/>
      <c r="BN91" s="369">
        <v>1</v>
      </c>
      <c r="BO91" s="369">
        <v>1</v>
      </c>
      <c r="BP91" s="369"/>
      <c r="BQ91" s="369"/>
      <c r="BR91" s="369"/>
      <c r="BS91" s="369"/>
      <c r="BT91" s="369"/>
      <c r="BU91" s="387" t="s">
        <v>1163</v>
      </c>
      <c r="BV91" s="326"/>
      <c r="BW91" s="326"/>
      <c r="BX91" s="326"/>
      <c r="BY91" s="367">
        <v>300</v>
      </c>
      <c r="BZ91" s="368">
        <v>76.599999999999994</v>
      </c>
      <c r="CA91" s="368">
        <v>57.8</v>
      </c>
      <c r="CB91" s="368">
        <v>49.12</v>
      </c>
      <c r="CC91" s="368">
        <f t="shared" si="75"/>
        <v>15.5</v>
      </c>
      <c r="CD91" s="368">
        <f t="shared" si="76"/>
        <v>9.6600000000000108</v>
      </c>
      <c r="CE91" s="368">
        <f t="shared" si="77"/>
        <v>21.200000000000003</v>
      </c>
      <c r="CF91" s="368">
        <f t="shared" si="78"/>
        <v>18.759999999999998</v>
      </c>
      <c r="CG91" s="368">
        <f t="shared" si="79"/>
        <v>65.12</v>
      </c>
      <c r="CH91" s="368">
        <f t="shared" si="80"/>
        <v>69.833800000000025</v>
      </c>
      <c r="CI91" s="42"/>
      <c r="CJ91" s="42"/>
      <c r="CK91" s="42"/>
      <c r="CL91" s="42"/>
    </row>
    <row r="92" spans="1:90" ht="21" customHeight="1" thickBot="1">
      <c r="A92" s="48">
        <v>90</v>
      </c>
      <c r="B92" s="52" t="s">
        <v>395</v>
      </c>
      <c r="C92" s="86" t="s">
        <v>775</v>
      </c>
      <c r="D92" s="255" t="s">
        <v>7</v>
      </c>
      <c r="E92" s="247" t="s">
        <v>45</v>
      </c>
      <c r="F92" s="173">
        <f>9-LEN(E92)-LEN(SUBSTITUTE(E92,"★",""))</f>
        <v>5</v>
      </c>
      <c r="G92" s="83" t="s">
        <v>66</v>
      </c>
      <c r="H92" s="236">
        <v>40</v>
      </c>
      <c r="I92" s="236">
        <v>35</v>
      </c>
      <c r="J92" s="236">
        <v>44</v>
      </c>
      <c r="K92" s="236">
        <v>54</v>
      </c>
      <c r="L92" s="222" t="s">
        <v>59</v>
      </c>
      <c r="M92" s="222" t="s">
        <v>59</v>
      </c>
      <c r="N92" s="226">
        <f t="shared" si="71"/>
        <v>173</v>
      </c>
      <c r="O92" s="53">
        <v>3245</v>
      </c>
      <c r="P92" s="210">
        <v>341</v>
      </c>
      <c r="Q92" s="217">
        <v>79.25</v>
      </c>
      <c r="R92" s="217">
        <v>58.34</v>
      </c>
      <c r="S92" s="217">
        <v>54.1</v>
      </c>
      <c r="T92" s="217">
        <v>5.54</v>
      </c>
      <c r="U92" s="85">
        <v>5750</v>
      </c>
      <c r="V92" s="294">
        <f>VLOOKUP($U92,计算辅助页面!$Z$5:$AM$26,COLUMN()-20,0)</f>
        <v>9400</v>
      </c>
      <c r="W92" s="294">
        <f>VLOOKUP($U92,计算辅助页面!$Z$5:$AM$26,COLUMN()-20,0)</f>
        <v>15000</v>
      </c>
      <c r="X92" s="243">
        <f>VLOOKUP($U92,计算辅助页面!$Z$5:$AM$26,COLUMN()-20,0)</f>
        <v>22500</v>
      </c>
      <c r="Y92" s="243">
        <f>VLOOKUP($U92,计算辅助页面!$Z$5:$AM$26,COLUMN()-20,0)</f>
        <v>32500</v>
      </c>
      <c r="Z92" s="303">
        <f>VLOOKUP($U92,计算辅助页面!$Z$5:$AM$26,COLUMN()-20,0)</f>
        <v>45500</v>
      </c>
      <c r="AA92" s="243">
        <f>VLOOKUP($U92,计算辅助页面!$Z$5:$AM$26,COLUMN()-20,0)</f>
        <v>63500</v>
      </c>
      <c r="AB92" s="243">
        <f>VLOOKUP($U92,计算辅助页面!$Z$5:$AM$26,COLUMN()-20,0)</f>
        <v>89000</v>
      </c>
      <c r="AC92" s="243">
        <f>VLOOKUP($U92,计算辅助页面!$Z$5:$AM$26,COLUMN()-20,0)</f>
        <v>125000</v>
      </c>
      <c r="AD92" s="243">
        <f>VLOOKUP($U92,计算辅助页面!$Z$5:$AM$26,COLUMN()-20,0)</f>
        <v>175000</v>
      </c>
      <c r="AE92" s="243">
        <f>VLOOKUP($U92,计算辅助页面!$Z$5:$AM$26,COLUMN()-20,0)</f>
        <v>245000</v>
      </c>
      <c r="AF92" s="226" t="str">
        <f>VLOOKUP($U92,计算辅助页面!$Z$5:$AM$26,COLUMN()-20,0)</f>
        <v>×</v>
      </c>
      <c r="AG92" s="226" t="str">
        <f>VLOOKUP($U92,计算辅助页面!$Z$5:$AM$26,COLUMN()-20,0)</f>
        <v>×</v>
      </c>
      <c r="AH92" s="173">
        <f>VLOOKUP($U92,计算辅助页面!$Z$5:$AM$26,COLUMN()-20,0)</f>
        <v>3312600</v>
      </c>
      <c r="AI92" s="268">
        <v>40000</v>
      </c>
      <c r="AJ92" s="260">
        <f>VLOOKUP(D92&amp;E92,计算辅助页面!$V$5:$Y$18,2,0)</f>
        <v>6</v>
      </c>
      <c r="AK92" s="189">
        <f t="shared" si="72"/>
        <v>80000</v>
      </c>
      <c r="AL92" s="174">
        <f>VLOOKUP(D92&amp;E92,计算辅助页面!$V$5:$Y$18,3,0)</f>
        <v>4</v>
      </c>
      <c r="AM92" s="193">
        <f t="shared" si="73"/>
        <v>240000</v>
      </c>
      <c r="AN92" s="179">
        <f>VLOOKUP(D92&amp;E92,计算辅助页面!$V$5:$Y$18,4,0)</f>
        <v>2</v>
      </c>
      <c r="AO92" s="173">
        <f t="shared" si="74"/>
        <v>4160000</v>
      </c>
      <c r="AP92" s="195">
        <f t="shared" si="51"/>
        <v>7472600</v>
      </c>
      <c r="AQ92" s="365" t="s">
        <v>888</v>
      </c>
      <c r="AR92" s="366" t="str">
        <f t="shared" si="101"/>
        <v>Zerouno</v>
      </c>
      <c r="AS92" s="352" t="s">
        <v>960</v>
      </c>
      <c r="AT92" s="353" t="s">
        <v>639</v>
      </c>
      <c r="AU92" s="229" t="s">
        <v>711</v>
      </c>
      <c r="AV92" s="357">
        <v>8</v>
      </c>
      <c r="AW92" s="357">
        <v>355</v>
      </c>
      <c r="AY92" s="357">
        <v>462</v>
      </c>
      <c r="AZ92" s="357" t="s">
        <v>1110</v>
      </c>
      <c r="BA92" s="369"/>
      <c r="BB92" s="369"/>
      <c r="BC92" s="369">
        <v>1</v>
      </c>
      <c r="BD92" s="369">
        <v>1</v>
      </c>
      <c r="BE92" s="369"/>
      <c r="BF92" s="369">
        <v>1</v>
      </c>
      <c r="BG92" s="369"/>
      <c r="BH92" s="369"/>
      <c r="BI92" s="369"/>
      <c r="BJ92" s="369"/>
      <c r="BK92" s="369"/>
      <c r="BL92" s="369"/>
      <c r="BM92" s="369"/>
      <c r="BN92" s="369"/>
      <c r="BO92" s="369"/>
      <c r="BP92" s="369"/>
      <c r="BQ92" s="369"/>
      <c r="BR92" s="369"/>
      <c r="BS92" s="369"/>
      <c r="BT92" s="369">
        <v>1</v>
      </c>
      <c r="BU92" s="387" t="s">
        <v>1164</v>
      </c>
      <c r="BV92" s="326"/>
      <c r="BW92" s="326"/>
      <c r="BX92" s="326"/>
      <c r="BY92" s="367">
        <v>330</v>
      </c>
      <c r="BZ92" s="368">
        <v>71.2</v>
      </c>
      <c r="CA92" s="368">
        <v>47.13</v>
      </c>
      <c r="CB92" s="368">
        <v>38.82</v>
      </c>
      <c r="CC92" s="368">
        <f t="shared" si="75"/>
        <v>11</v>
      </c>
      <c r="CD92" s="368">
        <f t="shared" si="76"/>
        <v>8.0499999999999972</v>
      </c>
      <c r="CE92" s="368">
        <f t="shared" si="77"/>
        <v>11.21</v>
      </c>
      <c r="CF92" s="368">
        <f t="shared" si="78"/>
        <v>15.280000000000001</v>
      </c>
      <c r="CG92" s="368">
        <f t="shared" si="79"/>
        <v>45.54</v>
      </c>
      <c r="CH92" s="368">
        <f t="shared" si="80"/>
        <v>49.833199999999991</v>
      </c>
      <c r="CI92" s="42"/>
      <c r="CJ92" s="42"/>
      <c r="CK92" s="42"/>
      <c r="CL92" s="42"/>
    </row>
    <row r="93" spans="1:90" ht="21" customHeight="1">
      <c r="A93" s="80">
        <v>91</v>
      </c>
      <c r="B93" s="52" t="s">
        <v>1632</v>
      </c>
      <c r="C93" s="86" t="s">
        <v>1633</v>
      </c>
      <c r="D93" s="255" t="s">
        <v>7</v>
      </c>
      <c r="E93" s="247" t="s">
        <v>45</v>
      </c>
      <c r="F93" s="230"/>
      <c r="G93" s="229"/>
      <c r="H93" s="236">
        <v>55</v>
      </c>
      <c r="I93" s="236">
        <v>35</v>
      </c>
      <c r="J93" s="236">
        <v>44</v>
      </c>
      <c r="K93" s="236">
        <v>54</v>
      </c>
      <c r="L93" s="222" t="s">
        <v>59</v>
      </c>
      <c r="M93" s="222" t="s">
        <v>59</v>
      </c>
      <c r="N93" s="226">
        <f t="shared" ref="N93" si="140">IF(COUNTBLANK(H93:M93),"",SUM(H93:M93))</f>
        <v>188</v>
      </c>
      <c r="O93" s="53">
        <v>3267</v>
      </c>
      <c r="P93" s="210">
        <v>337.7</v>
      </c>
      <c r="Q93" s="217">
        <v>81.05</v>
      </c>
      <c r="R93" s="217">
        <v>68.33</v>
      </c>
      <c r="S93" s="217">
        <v>47.34</v>
      </c>
      <c r="T93" s="217"/>
      <c r="U93" s="85">
        <v>5750</v>
      </c>
      <c r="V93" s="294">
        <f>VLOOKUP($U93,计算辅助页面!$Z$5:$AM$26,COLUMN()-20,0)</f>
        <v>9400</v>
      </c>
      <c r="W93" s="294">
        <f>VLOOKUP($U93,计算辅助页面!$Z$5:$AM$26,COLUMN()-20,0)</f>
        <v>15000</v>
      </c>
      <c r="X93" s="243">
        <f>VLOOKUP($U93,计算辅助页面!$Z$5:$AM$26,COLUMN()-20,0)</f>
        <v>22500</v>
      </c>
      <c r="Y93" s="243">
        <f>VLOOKUP($U93,计算辅助页面!$Z$5:$AM$26,COLUMN()-20,0)</f>
        <v>32500</v>
      </c>
      <c r="Z93" s="303">
        <f>VLOOKUP($U93,计算辅助页面!$Z$5:$AM$26,COLUMN()-20,0)</f>
        <v>45500</v>
      </c>
      <c r="AA93" s="243">
        <f>VLOOKUP($U93,计算辅助页面!$Z$5:$AM$26,COLUMN()-20,0)</f>
        <v>63500</v>
      </c>
      <c r="AB93" s="243">
        <f>VLOOKUP($U93,计算辅助页面!$Z$5:$AM$26,COLUMN()-20,0)</f>
        <v>89000</v>
      </c>
      <c r="AC93" s="243">
        <f>VLOOKUP($U93,计算辅助页面!$Z$5:$AM$26,COLUMN()-20,0)</f>
        <v>125000</v>
      </c>
      <c r="AD93" s="243">
        <f>VLOOKUP($U93,计算辅助页面!$Z$5:$AM$26,COLUMN()-20,0)</f>
        <v>175000</v>
      </c>
      <c r="AE93" s="243">
        <f>VLOOKUP($U93,计算辅助页面!$Z$5:$AM$26,COLUMN()-20,0)</f>
        <v>245000</v>
      </c>
      <c r="AF93" s="226" t="str">
        <f>VLOOKUP($U93,计算辅助页面!$Z$5:$AM$26,COLUMN()-20,0)</f>
        <v>×</v>
      </c>
      <c r="AG93" s="226" t="str">
        <f>VLOOKUP($U93,计算辅助页面!$Z$5:$AM$26,COLUMN()-20,0)</f>
        <v>×</v>
      </c>
      <c r="AH93" s="173">
        <f>VLOOKUP($U93,计算辅助页面!$Z$5:$AM$26,COLUMN()-20,0)</f>
        <v>3312600</v>
      </c>
      <c r="AI93" s="268">
        <v>40000</v>
      </c>
      <c r="AJ93" s="260">
        <f>VLOOKUP(D93&amp;E93,计算辅助页面!$V$5:$Y$18,2,0)</f>
        <v>6</v>
      </c>
      <c r="AK93" s="189">
        <f t="shared" ref="AK93" si="141">IF(AI93,2*AI93,"")</f>
        <v>80000</v>
      </c>
      <c r="AL93" s="174">
        <f>VLOOKUP(D93&amp;E93,计算辅助页面!$V$5:$Y$18,3,0)</f>
        <v>4</v>
      </c>
      <c r="AM93" s="193">
        <f t="shared" ref="AM93" si="142">IF(AN93="×",AN93,IF(AI93,6*AI93,""))</f>
        <v>240000</v>
      </c>
      <c r="AN93" s="179">
        <f>VLOOKUP(D93&amp;E93,计算辅助页面!$V$5:$Y$18,4,0)</f>
        <v>2</v>
      </c>
      <c r="AO93" s="173">
        <f t="shared" ref="AO93" si="143">IF(AI93,IF(AN93="×",4*(AI93*AJ93+AK93*AL93),4*(AI93*AJ93+AK93*AL93+AM93*AN93)),"")</f>
        <v>4160000</v>
      </c>
      <c r="AP93" s="195">
        <f t="shared" ref="AP93" si="144">IF(AND(AH93,AO93),AO93+AH93,"")</f>
        <v>7472600</v>
      </c>
      <c r="AQ93" s="365" t="s">
        <v>569</v>
      </c>
      <c r="AR93" s="366" t="str">
        <f t="shared" si="101"/>
        <v>Artura</v>
      </c>
      <c r="AS93" s="352" t="s">
        <v>1622</v>
      </c>
      <c r="AT93" s="353" t="s">
        <v>1634</v>
      </c>
      <c r="AU93" s="229" t="s">
        <v>711</v>
      </c>
      <c r="AZ93" s="384" t="s">
        <v>1274</v>
      </c>
      <c r="BA93" s="369"/>
      <c r="BB93" s="369"/>
      <c r="BC93" s="369"/>
      <c r="BD93" s="369"/>
      <c r="BE93" s="369"/>
      <c r="BF93" s="369"/>
      <c r="BG93" s="369"/>
      <c r="BH93" s="369"/>
      <c r="BI93" s="369"/>
      <c r="BJ93" s="369"/>
      <c r="BK93" s="369"/>
      <c r="BL93" s="369"/>
      <c r="BM93" s="369"/>
      <c r="BN93" s="369"/>
      <c r="BO93" s="369"/>
      <c r="BP93" s="369"/>
      <c r="BQ93" s="369"/>
      <c r="BR93" s="369"/>
      <c r="BS93" s="369"/>
      <c r="BT93" s="369"/>
      <c r="BU93" s="387"/>
      <c r="BV93" s="326"/>
      <c r="BW93" s="326"/>
      <c r="BX93" s="326"/>
      <c r="BY93" s="367"/>
      <c r="BZ93" s="368"/>
      <c r="CA93" s="368"/>
      <c r="CB93" s="368"/>
      <c r="CC93" s="368"/>
      <c r="CD93" s="368"/>
      <c r="CE93" s="368"/>
      <c r="CF93" s="368"/>
      <c r="CG93" s="368"/>
      <c r="CH93" s="368"/>
      <c r="CI93" s="42"/>
      <c r="CJ93" s="42"/>
      <c r="CK93" s="42"/>
      <c r="CL93" s="42"/>
    </row>
    <row r="94" spans="1:90" ht="21" customHeight="1" thickBot="1">
      <c r="A94" s="48">
        <v>92</v>
      </c>
      <c r="B94" s="52" t="s">
        <v>1361</v>
      </c>
      <c r="C94" s="86" t="s">
        <v>1339</v>
      </c>
      <c r="D94" s="255" t="s">
        <v>7</v>
      </c>
      <c r="E94" s="247" t="s">
        <v>45</v>
      </c>
      <c r="F94" s="230"/>
      <c r="G94" s="229"/>
      <c r="H94" s="236" t="s">
        <v>449</v>
      </c>
      <c r="I94" s="236">
        <v>35</v>
      </c>
      <c r="J94" s="236">
        <v>55</v>
      </c>
      <c r="K94" s="236">
        <v>85</v>
      </c>
      <c r="L94" s="222" t="s">
        <v>59</v>
      </c>
      <c r="M94" s="222" t="s">
        <v>59</v>
      </c>
      <c r="N94" s="226">
        <f t="shared" si="71"/>
        <v>175</v>
      </c>
      <c r="O94" s="53">
        <v>3289</v>
      </c>
      <c r="P94" s="210">
        <v>332.6</v>
      </c>
      <c r="Q94" s="217">
        <v>76.739999999999995</v>
      </c>
      <c r="R94" s="217">
        <v>66.010000000000005</v>
      </c>
      <c r="S94" s="217">
        <v>76.94</v>
      </c>
      <c r="T94" s="217"/>
      <c r="U94" s="85">
        <v>5750</v>
      </c>
      <c r="V94" s="294">
        <f>VLOOKUP($U94,计算辅助页面!$Z$5:$AM$26,COLUMN()-20,0)</f>
        <v>9400</v>
      </c>
      <c r="W94" s="294">
        <f>VLOOKUP($U94,计算辅助页面!$Z$5:$AM$26,COLUMN()-20,0)</f>
        <v>15000</v>
      </c>
      <c r="X94" s="243">
        <f>VLOOKUP($U94,计算辅助页面!$Z$5:$AM$26,COLUMN()-20,0)</f>
        <v>22500</v>
      </c>
      <c r="Y94" s="243">
        <f>VLOOKUP($U94,计算辅助页面!$Z$5:$AM$26,COLUMN()-20,0)</f>
        <v>32500</v>
      </c>
      <c r="Z94" s="303">
        <f>VLOOKUP($U94,计算辅助页面!$Z$5:$AM$26,COLUMN()-20,0)</f>
        <v>45500</v>
      </c>
      <c r="AA94" s="243">
        <f>VLOOKUP($U94,计算辅助页面!$Z$5:$AM$26,COLUMN()-20,0)</f>
        <v>63500</v>
      </c>
      <c r="AB94" s="243">
        <f>VLOOKUP($U94,计算辅助页面!$Z$5:$AM$26,COLUMN()-20,0)</f>
        <v>89000</v>
      </c>
      <c r="AC94" s="243">
        <f>VLOOKUP($U94,计算辅助页面!$Z$5:$AM$26,COLUMN()-20,0)</f>
        <v>125000</v>
      </c>
      <c r="AD94" s="243">
        <f>VLOOKUP($U94,计算辅助页面!$Z$5:$AM$26,COLUMN()-20,0)</f>
        <v>175000</v>
      </c>
      <c r="AE94" s="243">
        <f>VLOOKUP($U94,计算辅助页面!$Z$5:$AM$26,COLUMN()-20,0)</f>
        <v>245000</v>
      </c>
      <c r="AF94" s="226" t="str">
        <f>VLOOKUP($U94,计算辅助页面!$Z$5:$AM$26,COLUMN()-20,0)</f>
        <v>×</v>
      </c>
      <c r="AG94" s="226" t="str">
        <f>VLOOKUP($U94,计算辅助页面!$Z$5:$AM$26,COLUMN()-20,0)</f>
        <v>×</v>
      </c>
      <c r="AH94" s="173">
        <f>VLOOKUP($U94,计算辅助页面!$Z$5:$AM$26,COLUMN()-20,0)</f>
        <v>3312600</v>
      </c>
      <c r="AI94" s="268">
        <v>40000</v>
      </c>
      <c r="AJ94" s="260">
        <f>VLOOKUP(D94&amp;E94,计算辅助页面!$V$5:$Y$18,2,0)</f>
        <v>6</v>
      </c>
      <c r="AK94" s="189">
        <f t="shared" ref="AK94" si="145">IF(AI94,2*AI94,"")</f>
        <v>80000</v>
      </c>
      <c r="AL94" s="174">
        <f>VLOOKUP(D94&amp;E94,计算辅助页面!$V$5:$Y$18,3,0)</f>
        <v>4</v>
      </c>
      <c r="AM94" s="193">
        <f t="shared" ref="AM94" si="146">IF(AN94="×",AN94,IF(AI94,6*AI94,""))</f>
        <v>240000</v>
      </c>
      <c r="AN94" s="179">
        <f>VLOOKUP(D94&amp;E94,计算辅助页面!$V$5:$Y$18,4,0)</f>
        <v>2</v>
      </c>
      <c r="AO94" s="173">
        <f t="shared" ref="AO94" si="147">IF(AI94,IF(AN94="×",4*(AI94*AJ94+AK94*AL94),4*(AI94*AJ94+AK94*AL94+AM94*AN94)),"")</f>
        <v>4160000</v>
      </c>
      <c r="AP94" s="195">
        <f t="shared" ref="AP94" si="148">IF(AND(AH94,AO94),AO94+AH94,"")</f>
        <v>7472600</v>
      </c>
      <c r="AQ94" s="365" t="s">
        <v>1272</v>
      </c>
      <c r="AR94" s="366" t="str">
        <f t="shared" si="101"/>
        <v>AF8 Falcon Edition🔑</v>
      </c>
      <c r="AS94" s="352" t="s">
        <v>1334</v>
      </c>
      <c r="AT94" s="353" t="s">
        <v>1340</v>
      </c>
      <c r="AU94" s="229" t="s">
        <v>711</v>
      </c>
      <c r="AW94" s="357">
        <v>346</v>
      </c>
      <c r="AY94" s="357">
        <v>448</v>
      </c>
      <c r="AZ94" s="384" t="s">
        <v>1280</v>
      </c>
      <c r="BA94" s="369"/>
      <c r="BB94" s="369"/>
      <c r="BC94" s="369"/>
      <c r="BD94" s="369"/>
      <c r="BE94" s="369"/>
      <c r="BF94" s="369"/>
      <c r="BG94" s="369">
        <v>1</v>
      </c>
      <c r="BH94" s="369"/>
      <c r="BI94" s="369"/>
      <c r="BJ94" s="369"/>
      <c r="BK94" s="369"/>
      <c r="BL94" s="369"/>
      <c r="BM94" s="369"/>
      <c r="BN94" s="369">
        <v>1</v>
      </c>
      <c r="BO94" s="369">
        <v>1</v>
      </c>
      <c r="BP94" s="369"/>
      <c r="BQ94" s="369"/>
      <c r="BR94" s="369"/>
      <c r="BS94" s="369"/>
      <c r="BT94" s="369"/>
      <c r="BU94" s="389" t="s">
        <v>1271</v>
      </c>
      <c r="BV94" s="326"/>
      <c r="BW94" s="326"/>
      <c r="BX94" s="326"/>
      <c r="BY94" s="367"/>
      <c r="BZ94" s="368"/>
      <c r="CA94" s="368"/>
      <c r="CB94" s="368"/>
      <c r="CC94" s="368"/>
      <c r="CD94" s="368"/>
      <c r="CE94" s="368"/>
      <c r="CF94" s="368"/>
      <c r="CG94" s="368"/>
      <c r="CH94" s="368"/>
      <c r="CI94" s="42"/>
      <c r="CJ94" s="42"/>
      <c r="CK94" s="42"/>
      <c r="CL94" s="42"/>
    </row>
    <row r="95" spans="1:90" ht="21" customHeight="1">
      <c r="A95" s="80">
        <v>93</v>
      </c>
      <c r="B95" s="49" t="s">
        <v>32</v>
      </c>
      <c r="C95" s="86">
        <v>488</v>
      </c>
      <c r="D95" s="255" t="s">
        <v>7</v>
      </c>
      <c r="E95" s="247" t="s">
        <v>45</v>
      </c>
      <c r="F95" s="173">
        <f>9-LEN(E95)-LEN(SUBSTITUTE(E95,"★",""))</f>
        <v>5</v>
      </c>
      <c r="G95" s="83" t="s">
        <v>66</v>
      </c>
      <c r="H95" s="222">
        <v>40</v>
      </c>
      <c r="I95" s="222">
        <v>18</v>
      </c>
      <c r="J95" s="222">
        <v>24</v>
      </c>
      <c r="K95" s="222">
        <v>36</v>
      </c>
      <c r="L95" s="222" t="s">
        <v>59</v>
      </c>
      <c r="M95" s="222" t="s">
        <v>59</v>
      </c>
      <c r="N95" s="226">
        <f t="shared" si="71"/>
        <v>118</v>
      </c>
      <c r="O95" s="51">
        <v>3334</v>
      </c>
      <c r="P95" s="209">
        <v>347.6</v>
      </c>
      <c r="Q95" s="216">
        <v>80.239999999999995</v>
      </c>
      <c r="R95" s="216">
        <v>48.38</v>
      </c>
      <c r="S95" s="216">
        <v>65.84</v>
      </c>
      <c r="T95" s="216">
        <v>6.5</v>
      </c>
      <c r="U95" s="84">
        <v>2880</v>
      </c>
      <c r="V95" s="292">
        <f>VLOOKUP($U95,计算辅助页面!$Z$5:$AM$26,COLUMN()-20,0)</f>
        <v>4700</v>
      </c>
      <c r="W95" s="292">
        <f>VLOOKUP($U95,计算辅助页面!$Z$5:$AM$26,COLUMN()-20,0)</f>
        <v>7500</v>
      </c>
      <c r="X95" s="226">
        <f>VLOOKUP($U95,计算辅助页面!$Z$5:$AM$26,COLUMN()-20,0)</f>
        <v>11300</v>
      </c>
      <c r="Y95" s="226">
        <f>VLOOKUP($U95,计算辅助页面!$Z$5:$AM$26,COLUMN()-20,0)</f>
        <v>16300</v>
      </c>
      <c r="Z95" s="293">
        <f>VLOOKUP($U95,计算辅助页面!$Z$5:$AM$26,COLUMN()-20,0)</f>
        <v>23000</v>
      </c>
      <c r="AA95" s="226">
        <f>VLOOKUP($U95,计算辅助页面!$Z$5:$AM$26,COLUMN()-20,0)</f>
        <v>32000</v>
      </c>
      <c r="AB95" s="226">
        <f>VLOOKUP($U95,计算辅助页面!$Z$5:$AM$26,COLUMN()-20,0)</f>
        <v>44500</v>
      </c>
      <c r="AC95" s="226">
        <f>VLOOKUP($U95,计算辅助页面!$Z$5:$AM$26,COLUMN()-20,0)</f>
        <v>62500</v>
      </c>
      <c r="AD95" s="226">
        <f>VLOOKUP($U95,计算辅助页面!$Z$5:$AM$26,COLUMN()-20,0)</f>
        <v>87500</v>
      </c>
      <c r="AE95" s="226">
        <f>VLOOKUP($U95,计算辅助页面!$Z$5:$AM$26,COLUMN()-20,0)</f>
        <v>122000</v>
      </c>
      <c r="AF95" s="226" t="str">
        <f>VLOOKUP($U95,计算辅助页面!$Z$5:$AM$26,COLUMN()-20,0)</f>
        <v>×</v>
      </c>
      <c r="AG95" s="226" t="str">
        <f>VLOOKUP($U95,计算辅助页面!$Z$5:$AM$26,COLUMN()-20,0)</f>
        <v>×</v>
      </c>
      <c r="AH95" s="173">
        <f>VLOOKUP($U95,计算辅助页面!$Z$5:$AM$26,COLUMN()-20,0)</f>
        <v>1656720</v>
      </c>
      <c r="AI95" s="267">
        <v>20000</v>
      </c>
      <c r="AJ95" s="260">
        <f>VLOOKUP(D95&amp;E95,计算辅助页面!$V$5:$Y$18,2,0)</f>
        <v>6</v>
      </c>
      <c r="AK95" s="174">
        <f t="shared" si="72"/>
        <v>40000</v>
      </c>
      <c r="AL95" s="174">
        <f>VLOOKUP(D95&amp;E95,计算辅助页面!$V$5:$Y$18,3,0)</f>
        <v>4</v>
      </c>
      <c r="AM95" s="179">
        <f t="shared" si="73"/>
        <v>120000</v>
      </c>
      <c r="AN95" s="179">
        <f>VLOOKUP(D95&amp;E95,计算辅助页面!$V$5:$Y$18,4,0)</f>
        <v>2</v>
      </c>
      <c r="AO95" s="173">
        <f t="shared" si="74"/>
        <v>2080000</v>
      </c>
      <c r="AP95" s="195">
        <f t="shared" si="51"/>
        <v>3736720</v>
      </c>
      <c r="AQ95" s="365" t="s">
        <v>568</v>
      </c>
      <c r="AR95" s="366" t="str">
        <f t="shared" si="101"/>
        <v>488 GTB</v>
      </c>
      <c r="AS95" s="352" t="s">
        <v>603</v>
      </c>
      <c r="AT95" s="353" t="s">
        <v>642</v>
      </c>
      <c r="AU95" s="229" t="s">
        <v>711</v>
      </c>
      <c r="AV95" s="357">
        <v>8</v>
      </c>
      <c r="AW95" s="357">
        <v>362</v>
      </c>
      <c r="AY95" s="357">
        <v>474</v>
      </c>
      <c r="AZ95" s="357" t="s">
        <v>1110</v>
      </c>
      <c r="BA95" s="369"/>
      <c r="BB95" s="369"/>
      <c r="BC95" s="369">
        <v>1</v>
      </c>
      <c r="BD95" s="369">
        <v>1</v>
      </c>
      <c r="BE95" s="369"/>
      <c r="BF95" s="369">
        <v>1</v>
      </c>
      <c r="BG95" s="369"/>
      <c r="BH95" s="369"/>
      <c r="BI95" s="369"/>
      <c r="BJ95" s="369"/>
      <c r="BK95" s="369"/>
      <c r="BL95" s="369"/>
      <c r="BM95" s="369"/>
      <c r="BN95" s="369"/>
      <c r="BO95" s="369"/>
      <c r="BP95" s="369"/>
      <c r="BQ95" s="369"/>
      <c r="BR95" s="369"/>
      <c r="BS95" s="369"/>
      <c r="BT95" s="369">
        <v>1</v>
      </c>
      <c r="BU95" s="387" t="s">
        <v>1154</v>
      </c>
      <c r="BV95" s="326"/>
      <c r="BW95" s="326"/>
      <c r="BX95" s="326"/>
      <c r="BY95" s="367">
        <v>330</v>
      </c>
      <c r="BZ95" s="368">
        <v>73</v>
      </c>
      <c r="CA95" s="368">
        <v>42</v>
      </c>
      <c r="CB95" s="368">
        <v>56.41</v>
      </c>
      <c r="CC95" s="368">
        <f t="shared" si="75"/>
        <v>17.600000000000023</v>
      </c>
      <c r="CD95" s="368">
        <f t="shared" si="76"/>
        <v>7.2399999999999949</v>
      </c>
      <c r="CE95" s="368">
        <f t="shared" si="77"/>
        <v>6.3800000000000026</v>
      </c>
      <c r="CF95" s="368">
        <f t="shared" si="78"/>
        <v>9.4300000000000068</v>
      </c>
      <c r="CG95" s="368">
        <f t="shared" si="79"/>
        <v>40.650000000000027</v>
      </c>
      <c r="CH95" s="368">
        <f t="shared" si="80"/>
        <v>37.581800000000008</v>
      </c>
      <c r="CI95" s="42"/>
      <c r="CJ95" s="42"/>
      <c r="CK95" s="42"/>
      <c r="CL95" s="42"/>
    </row>
    <row r="96" spans="1:90" ht="21" customHeight="1" thickBot="1">
      <c r="A96" s="48">
        <v>94</v>
      </c>
      <c r="B96" s="52" t="s">
        <v>1523</v>
      </c>
      <c r="C96" s="86" t="s">
        <v>1524</v>
      </c>
      <c r="D96" s="255" t="s">
        <v>7</v>
      </c>
      <c r="E96" s="247" t="s">
        <v>45</v>
      </c>
      <c r="F96" s="230"/>
      <c r="G96" s="229"/>
      <c r="H96" s="236">
        <v>55</v>
      </c>
      <c r="I96" s="236">
        <v>35</v>
      </c>
      <c r="J96" s="236">
        <v>44</v>
      </c>
      <c r="K96" s="236">
        <v>54</v>
      </c>
      <c r="L96" s="222" t="s">
        <v>59</v>
      </c>
      <c r="M96" s="222" t="s">
        <v>59</v>
      </c>
      <c r="N96" s="226">
        <f t="shared" si="71"/>
        <v>188</v>
      </c>
      <c r="O96" s="53">
        <v>3380</v>
      </c>
      <c r="P96" s="210">
        <v>338.5</v>
      </c>
      <c r="Q96" s="217">
        <v>86.45</v>
      </c>
      <c r="R96" s="217">
        <v>48.72</v>
      </c>
      <c r="S96" s="217">
        <v>61.18</v>
      </c>
      <c r="T96" s="217"/>
      <c r="U96" s="85">
        <v>5750</v>
      </c>
      <c r="V96" s="292">
        <f>VLOOKUP($U96,计算辅助页面!$Z$5:$AM$26,COLUMN()-20,0)</f>
        <v>9400</v>
      </c>
      <c r="W96" s="292">
        <f>VLOOKUP($U96,计算辅助页面!$Z$5:$AM$26,COLUMN()-20,0)</f>
        <v>15000</v>
      </c>
      <c r="X96" s="226">
        <f>VLOOKUP($U96,计算辅助页面!$Z$5:$AM$26,COLUMN()-20,0)</f>
        <v>22500</v>
      </c>
      <c r="Y96" s="226">
        <f>VLOOKUP($U96,计算辅助页面!$Z$5:$AM$26,COLUMN()-20,0)</f>
        <v>32500</v>
      </c>
      <c r="Z96" s="293">
        <f>VLOOKUP($U96,计算辅助页面!$Z$5:$AM$26,COLUMN()-20,0)</f>
        <v>45500</v>
      </c>
      <c r="AA96" s="226">
        <f>VLOOKUP($U96,计算辅助页面!$Z$5:$AM$26,COLUMN()-20,0)</f>
        <v>63500</v>
      </c>
      <c r="AB96" s="226">
        <f>VLOOKUP($U96,计算辅助页面!$Z$5:$AM$26,COLUMN()-20,0)</f>
        <v>89000</v>
      </c>
      <c r="AC96" s="226">
        <f>VLOOKUP($U96,计算辅助页面!$Z$5:$AM$26,COLUMN()-20,0)</f>
        <v>125000</v>
      </c>
      <c r="AD96" s="226">
        <f>VLOOKUP($U96,计算辅助页面!$Z$5:$AM$26,COLUMN()-20,0)</f>
        <v>175000</v>
      </c>
      <c r="AE96" s="226">
        <f>VLOOKUP($U96,计算辅助页面!$Z$5:$AM$26,COLUMN()-20,0)</f>
        <v>245000</v>
      </c>
      <c r="AF96" s="226" t="str">
        <f>VLOOKUP($U96,计算辅助页面!$Z$5:$AM$26,COLUMN()-20,0)</f>
        <v>×</v>
      </c>
      <c r="AG96" s="226" t="str">
        <f>VLOOKUP($U96,计算辅助页面!$Z$5:$AM$26,COLUMN()-20,0)</f>
        <v>×</v>
      </c>
      <c r="AH96" s="173">
        <f>VLOOKUP($U96,计算辅助页面!$Z$5:$AM$26,COLUMN()-20,0)</f>
        <v>3312600</v>
      </c>
      <c r="AI96" s="268">
        <v>40000</v>
      </c>
      <c r="AJ96" s="260">
        <f>VLOOKUP(D96&amp;E96,计算辅助页面!$V$5:$Y$18,2,0)</f>
        <v>6</v>
      </c>
      <c r="AK96" s="174">
        <f t="shared" si="72"/>
        <v>80000</v>
      </c>
      <c r="AL96" s="174">
        <f>VLOOKUP(D96&amp;E96,计算辅助页面!$V$5:$Y$18,3,0)</f>
        <v>4</v>
      </c>
      <c r="AM96" s="179">
        <f t="shared" si="73"/>
        <v>240000</v>
      </c>
      <c r="AN96" s="179">
        <f>VLOOKUP(D96&amp;E96,计算辅助页面!$V$5:$Y$18,4,0)</f>
        <v>2</v>
      </c>
      <c r="AO96" s="173">
        <f t="shared" si="74"/>
        <v>4160000</v>
      </c>
      <c r="AP96" s="195">
        <f t="shared" ref="AP96" si="149">IF(AND(AH96,AO96),AO96+AH96,"")</f>
        <v>7472600</v>
      </c>
      <c r="AQ96" s="365" t="s">
        <v>1525</v>
      </c>
      <c r="AR96" s="366" t="str">
        <f t="shared" si="101"/>
        <v>Motion</v>
      </c>
      <c r="AS96" s="352" t="s">
        <v>1514</v>
      </c>
      <c r="AT96" s="353" t="s">
        <v>1526</v>
      </c>
      <c r="AU96" s="229" t="s">
        <v>711</v>
      </c>
      <c r="AW96" s="357">
        <v>352</v>
      </c>
      <c r="AY96" s="357">
        <v>458</v>
      </c>
      <c r="AZ96" s="384" t="s">
        <v>1539</v>
      </c>
      <c r="BA96" s="369"/>
      <c r="BB96" s="369"/>
      <c r="BC96" s="369"/>
      <c r="BD96" s="369"/>
      <c r="BE96" s="369"/>
      <c r="BF96" s="369"/>
      <c r="BG96" s="369"/>
      <c r="BH96" s="369"/>
      <c r="BI96" s="369"/>
      <c r="BJ96" s="369"/>
      <c r="BK96" s="369"/>
      <c r="BL96" s="369"/>
      <c r="BM96" s="369"/>
      <c r="BN96" s="369"/>
      <c r="BO96" s="369"/>
      <c r="BP96" s="369"/>
      <c r="BQ96" s="369"/>
      <c r="BR96" s="369"/>
      <c r="BS96" s="369"/>
      <c r="BT96" s="369"/>
      <c r="BU96" s="389" t="s">
        <v>1543</v>
      </c>
      <c r="BV96" s="326"/>
      <c r="BW96" s="326"/>
      <c r="BX96" s="326"/>
      <c r="BY96" s="367"/>
      <c r="BZ96" s="368"/>
      <c r="CA96" s="368"/>
      <c r="CB96" s="368"/>
      <c r="CC96" s="368"/>
      <c r="CD96" s="368"/>
      <c r="CE96" s="368"/>
      <c r="CF96" s="368"/>
      <c r="CG96" s="368"/>
      <c r="CH96" s="368"/>
      <c r="CI96" s="42"/>
      <c r="CJ96" s="42"/>
      <c r="CK96" s="42"/>
      <c r="CL96" s="42"/>
    </row>
    <row r="97" spans="1:90" ht="21" customHeight="1">
      <c r="A97" s="80">
        <v>95</v>
      </c>
      <c r="B97" s="52" t="s">
        <v>1086</v>
      </c>
      <c r="C97" s="86" t="s">
        <v>1087</v>
      </c>
      <c r="D97" s="255" t="s">
        <v>7</v>
      </c>
      <c r="E97" s="247" t="s">
        <v>45</v>
      </c>
      <c r="F97" s="230"/>
      <c r="G97" s="229"/>
      <c r="H97" s="236">
        <v>55</v>
      </c>
      <c r="I97" s="236">
        <v>35</v>
      </c>
      <c r="J97" s="236">
        <v>44</v>
      </c>
      <c r="K97" s="236">
        <v>54</v>
      </c>
      <c r="L97" s="222" t="s">
        <v>59</v>
      </c>
      <c r="M97" s="222" t="s">
        <v>59</v>
      </c>
      <c r="N97" s="226">
        <f t="shared" ref="N97" si="150">IF(COUNTBLANK(H97:M97),"",SUM(H97:M97))</f>
        <v>188</v>
      </c>
      <c r="O97" s="53">
        <v>3425</v>
      </c>
      <c r="P97" s="210">
        <v>346.2</v>
      </c>
      <c r="Q97" s="217">
        <v>81.849999999999994</v>
      </c>
      <c r="R97" s="217">
        <v>47.31</v>
      </c>
      <c r="S97" s="217">
        <v>61.18</v>
      </c>
      <c r="T97" s="217"/>
      <c r="U97" s="85">
        <v>5750</v>
      </c>
      <c r="V97" s="292">
        <f>VLOOKUP($U97,计算辅助页面!$Z$5:$AM$26,COLUMN()-20,0)</f>
        <v>9400</v>
      </c>
      <c r="W97" s="292">
        <f>VLOOKUP($U97,计算辅助页面!$Z$5:$AM$26,COLUMN()-20,0)</f>
        <v>15000</v>
      </c>
      <c r="X97" s="226">
        <f>VLOOKUP($U97,计算辅助页面!$Z$5:$AM$26,COLUMN()-20,0)</f>
        <v>22500</v>
      </c>
      <c r="Y97" s="226">
        <f>VLOOKUP($U97,计算辅助页面!$Z$5:$AM$26,COLUMN()-20,0)</f>
        <v>32500</v>
      </c>
      <c r="Z97" s="293">
        <f>VLOOKUP($U97,计算辅助页面!$Z$5:$AM$26,COLUMN()-20,0)</f>
        <v>45500</v>
      </c>
      <c r="AA97" s="226">
        <f>VLOOKUP($U97,计算辅助页面!$Z$5:$AM$26,COLUMN()-20,0)</f>
        <v>63500</v>
      </c>
      <c r="AB97" s="226">
        <f>VLOOKUP($U97,计算辅助页面!$Z$5:$AM$26,COLUMN()-20,0)</f>
        <v>89000</v>
      </c>
      <c r="AC97" s="226">
        <f>VLOOKUP($U97,计算辅助页面!$Z$5:$AM$26,COLUMN()-20,0)</f>
        <v>125000</v>
      </c>
      <c r="AD97" s="226">
        <f>VLOOKUP($U97,计算辅助页面!$Z$5:$AM$26,COLUMN()-20,0)</f>
        <v>175000</v>
      </c>
      <c r="AE97" s="226">
        <f>VLOOKUP($U97,计算辅助页面!$Z$5:$AM$26,COLUMN()-20,0)</f>
        <v>245000</v>
      </c>
      <c r="AF97" s="226" t="str">
        <f>VLOOKUP($U97,计算辅助页面!$Z$5:$AM$26,COLUMN()-20,0)</f>
        <v>×</v>
      </c>
      <c r="AG97" s="226" t="str">
        <f>VLOOKUP($U97,计算辅助页面!$Z$5:$AM$26,COLUMN()-20,0)</f>
        <v>×</v>
      </c>
      <c r="AH97" s="173">
        <f>VLOOKUP($U97,计算辅助页面!$Z$5:$AM$26,COLUMN()-20,0)</f>
        <v>3312600</v>
      </c>
      <c r="AI97" s="268">
        <v>40000</v>
      </c>
      <c r="AJ97" s="260">
        <f>VLOOKUP(D97&amp;E97,计算辅助页面!$V$5:$Y$18,2,0)</f>
        <v>6</v>
      </c>
      <c r="AK97" s="174">
        <f t="shared" ref="AK97" si="151">IF(AI97,2*AI97,"")</f>
        <v>80000</v>
      </c>
      <c r="AL97" s="174">
        <f>VLOOKUP(D97&amp;E97,计算辅助页面!$V$5:$Y$18,3,0)</f>
        <v>4</v>
      </c>
      <c r="AM97" s="179">
        <f t="shared" ref="AM97" si="152">IF(AN97="×",AN97,IF(AI97,6*AI97,""))</f>
        <v>240000</v>
      </c>
      <c r="AN97" s="179">
        <f>VLOOKUP(D97&amp;E97,计算辅助页面!$V$5:$Y$18,4,0)</f>
        <v>2</v>
      </c>
      <c r="AO97" s="173">
        <f t="shared" ref="AO97" si="153">IF(AI97,IF(AN97="×",4*(AI97*AJ97+AK97*AL97),4*(AI97*AJ97+AK97*AL97+AM97*AN97)),"")</f>
        <v>4160000</v>
      </c>
      <c r="AP97" s="195">
        <f t="shared" si="51"/>
        <v>7472600</v>
      </c>
      <c r="AQ97" s="365" t="s">
        <v>1088</v>
      </c>
      <c r="AR97" s="366" t="str">
        <f t="shared" si="101"/>
        <v>GTE</v>
      </c>
      <c r="AS97" s="352" t="s">
        <v>1082</v>
      </c>
      <c r="AT97" s="353" t="s">
        <v>1089</v>
      </c>
      <c r="AU97" s="229" t="s">
        <v>711</v>
      </c>
      <c r="AW97" s="357">
        <v>360</v>
      </c>
      <c r="AY97" s="357">
        <v>471</v>
      </c>
      <c r="AZ97" s="357" t="s">
        <v>1113</v>
      </c>
      <c r="BA97" s="369"/>
      <c r="BB97" s="369"/>
      <c r="BC97" s="369"/>
      <c r="BD97" s="369"/>
      <c r="BE97" s="369"/>
      <c r="BF97" s="369">
        <v>1</v>
      </c>
      <c r="BG97" s="369"/>
      <c r="BH97" s="369"/>
      <c r="BI97" s="369"/>
      <c r="BJ97" s="369"/>
      <c r="BK97" s="369"/>
      <c r="BL97" s="369"/>
      <c r="BM97" s="369"/>
      <c r="BN97" s="369"/>
      <c r="BO97" s="369"/>
      <c r="BP97" s="369"/>
      <c r="BQ97" s="369"/>
      <c r="BR97" s="369"/>
      <c r="BS97" s="369"/>
      <c r="BT97" s="369"/>
      <c r="BU97" s="387"/>
      <c r="BV97" s="326"/>
      <c r="BW97" s="326"/>
      <c r="BX97" s="326"/>
      <c r="BY97" s="367"/>
      <c r="BZ97" s="368"/>
      <c r="CA97" s="368"/>
      <c r="CB97" s="368"/>
      <c r="CC97" s="368"/>
      <c r="CD97" s="368"/>
      <c r="CE97" s="368"/>
      <c r="CF97" s="368"/>
      <c r="CG97" s="368"/>
      <c r="CH97" s="368"/>
      <c r="CI97" s="42"/>
      <c r="CJ97" s="42"/>
      <c r="CK97" s="42"/>
      <c r="CL97" s="42"/>
    </row>
    <row r="98" spans="1:90" ht="21" customHeight="1" thickBot="1">
      <c r="A98" s="48">
        <v>96</v>
      </c>
      <c r="B98" s="49" t="s">
        <v>33</v>
      </c>
      <c r="C98" s="86" t="s">
        <v>776</v>
      </c>
      <c r="D98" s="255" t="s">
        <v>7</v>
      </c>
      <c r="E98" s="247" t="s">
        <v>45</v>
      </c>
      <c r="F98" s="173">
        <f>9-LEN(E98)-LEN(SUBSTITUTE(E98,"★",""))</f>
        <v>5</v>
      </c>
      <c r="G98" s="83" t="s">
        <v>66</v>
      </c>
      <c r="H98" s="222">
        <v>40</v>
      </c>
      <c r="I98" s="222">
        <v>18</v>
      </c>
      <c r="J98" s="222">
        <v>24</v>
      </c>
      <c r="K98" s="222">
        <v>36</v>
      </c>
      <c r="L98" s="222" t="s">
        <v>59</v>
      </c>
      <c r="M98" s="222" t="s">
        <v>59</v>
      </c>
      <c r="N98" s="226">
        <f t="shared" si="71"/>
        <v>118</v>
      </c>
      <c r="O98" s="51">
        <v>3519</v>
      </c>
      <c r="P98" s="209">
        <v>368.8</v>
      </c>
      <c r="Q98" s="216">
        <v>79.44</v>
      </c>
      <c r="R98" s="216">
        <v>38.58</v>
      </c>
      <c r="S98" s="216">
        <v>63.11</v>
      </c>
      <c r="T98" s="216">
        <v>6.1659999999999995</v>
      </c>
      <c r="U98" s="84">
        <v>2880</v>
      </c>
      <c r="V98" s="292">
        <f>VLOOKUP($U98,计算辅助页面!$Z$5:$AM$26,COLUMN()-20,0)</f>
        <v>4700</v>
      </c>
      <c r="W98" s="292">
        <f>VLOOKUP($U98,计算辅助页面!$Z$5:$AM$26,COLUMN()-20,0)</f>
        <v>7500</v>
      </c>
      <c r="X98" s="226">
        <f>VLOOKUP($U98,计算辅助页面!$Z$5:$AM$26,COLUMN()-20,0)</f>
        <v>11300</v>
      </c>
      <c r="Y98" s="226">
        <f>VLOOKUP($U98,计算辅助页面!$Z$5:$AM$26,COLUMN()-20,0)</f>
        <v>16300</v>
      </c>
      <c r="Z98" s="293">
        <f>VLOOKUP($U98,计算辅助页面!$Z$5:$AM$26,COLUMN()-20,0)</f>
        <v>23000</v>
      </c>
      <c r="AA98" s="226">
        <f>VLOOKUP($U98,计算辅助页面!$Z$5:$AM$26,COLUMN()-20,0)</f>
        <v>32000</v>
      </c>
      <c r="AB98" s="226">
        <f>VLOOKUP($U98,计算辅助页面!$Z$5:$AM$26,COLUMN()-20,0)</f>
        <v>44500</v>
      </c>
      <c r="AC98" s="226">
        <f>VLOOKUP($U98,计算辅助页面!$Z$5:$AM$26,COLUMN()-20,0)</f>
        <v>62500</v>
      </c>
      <c r="AD98" s="226">
        <f>VLOOKUP($U98,计算辅助页面!$Z$5:$AM$26,COLUMN()-20,0)</f>
        <v>87500</v>
      </c>
      <c r="AE98" s="226">
        <f>VLOOKUP($U98,计算辅助页面!$Z$5:$AM$26,COLUMN()-20,0)</f>
        <v>122000</v>
      </c>
      <c r="AF98" s="226" t="str">
        <f>VLOOKUP($U98,计算辅助页面!$Z$5:$AM$26,COLUMN()-20,0)</f>
        <v>×</v>
      </c>
      <c r="AG98" s="226" t="str">
        <f>VLOOKUP($U98,计算辅助页面!$Z$5:$AM$26,COLUMN()-20,0)</f>
        <v>×</v>
      </c>
      <c r="AH98" s="173">
        <f>VLOOKUP($U98,计算辅助页面!$Z$5:$AM$26,COLUMN()-20,0)</f>
        <v>1656720</v>
      </c>
      <c r="AI98" s="267">
        <v>20000</v>
      </c>
      <c r="AJ98" s="260">
        <f>VLOOKUP(D98&amp;E98,计算辅助页面!$V$5:$Y$18,2,0)</f>
        <v>6</v>
      </c>
      <c r="AK98" s="174">
        <f t="shared" si="72"/>
        <v>40000</v>
      </c>
      <c r="AL98" s="174">
        <f>VLOOKUP(D98&amp;E98,计算辅助页面!$V$5:$Y$18,3,0)</f>
        <v>4</v>
      </c>
      <c r="AM98" s="179">
        <f t="shared" si="73"/>
        <v>120000</v>
      </c>
      <c r="AN98" s="179">
        <f>VLOOKUP(D98&amp;E98,计算辅助页面!$V$5:$Y$18,4,0)</f>
        <v>2</v>
      </c>
      <c r="AO98" s="173">
        <f t="shared" si="74"/>
        <v>2080000</v>
      </c>
      <c r="AP98" s="195">
        <f t="shared" si="51"/>
        <v>3736720</v>
      </c>
      <c r="AQ98" s="365" t="s">
        <v>1059</v>
      </c>
      <c r="AR98" s="366" t="str">
        <f t="shared" si="101"/>
        <v>003S</v>
      </c>
      <c r="AS98" s="352" t="s">
        <v>603</v>
      </c>
      <c r="AT98" s="353" t="s">
        <v>287</v>
      </c>
      <c r="AU98" s="229" t="s">
        <v>711</v>
      </c>
      <c r="AV98" s="357">
        <v>10</v>
      </c>
      <c r="AW98" s="357">
        <v>383</v>
      </c>
      <c r="AY98" s="357">
        <v>510</v>
      </c>
      <c r="AZ98" s="357" t="s">
        <v>1110</v>
      </c>
      <c r="BA98" s="369"/>
      <c r="BB98" s="369"/>
      <c r="BC98" s="369">
        <v>1</v>
      </c>
      <c r="BD98" s="369">
        <v>1</v>
      </c>
      <c r="BE98" s="369"/>
      <c r="BF98" s="369">
        <v>1</v>
      </c>
      <c r="BG98" s="369"/>
      <c r="BH98" s="369"/>
      <c r="BI98" s="369"/>
      <c r="BJ98" s="369"/>
      <c r="BK98" s="369"/>
      <c r="BL98" s="369"/>
      <c r="BM98" s="369"/>
      <c r="BN98" s="369"/>
      <c r="BO98" s="369"/>
      <c r="BP98" s="369"/>
      <c r="BQ98" s="369"/>
      <c r="BR98" s="369"/>
      <c r="BS98" s="369"/>
      <c r="BT98" s="369">
        <v>1</v>
      </c>
      <c r="BU98" s="387"/>
      <c r="BV98" s="326"/>
      <c r="BW98" s="326"/>
      <c r="BX98" s="326"/>
      <c r="BY98" s="367">
        <v>350</v>
      </c>
      <c r="BZ98" s="368">
        <v>73</v>
      </c>
      <c r="CA98" s="368">
        <v>32.33</v>
      </c>
      <c r="CB98" s="368">
        <v>50.68</v>
      </c>
      <c r="CC98" s="368">
        <f t="shared" si="75"/>
        <v>18.800000000000011</v>
      </c>
      <c r="CD98" s="368">
        <f t="shared" si="76"/>
        <v>6.4399999999999977</v>
      </c>
      <c r="CE98" s="368">
        <f t="shared" si="77"/>
        <v>6.25</v>
      </c>
      <c r="CF98" s="368">
        <f t="shared" si="78"/>
        <v>12.43</v>
      </c>
      <c r="CG98" s="368">
        <f t="shared" si="79"/>
        <v>43.920000000000009</v>
      </c>
      <c r="CH98" s="368">
        <f t="shared" si="80"/>
        <v>40.258899999999997</v>
      </c>
      <c r="CI98" s="42"/>
      <c r="CJ98" s="42"/>
      <c r="CK98" s="42"/>
      <c r="CL98" s="42"/>
    </row>
    <row r="99" spans="1:90" ht="21" customHeight="1">
      <c r="A99" s="80">
        <v>97</v>
      </c>
      <c r="B99" s="52" t="s">
        <v>989</v>
      </c>
      <c r="C99" s="86" t="s">
        <v>990</v>
      </c>
      <c r="D99" s="255" t="s">
        <v>7</v>
      </c>
      <c r="E99" s="247" t="s">
        <v>78</v>
      </c>
      <c r="F99" s="230"/>
      <c r="G99" s="229"/>
      <c r="H99" s="222">
        <v>45</v>
      </c>
      <c r="I99" s="222">
        <v>17</v>
      </c>
      <c r="J99" s="222">
        <v>23</v>
      </c>
      <c r="K99" s="222">
        <v>32</v>
      </c>
      <c r="L99" s="222">
        <v>45</v>
      </c>
      <c r="M99" s="222" t="s">
        <v>59</v>
      </c>
      <c r="N99" s="226">
        <f t="shared" si="71"/>
        <v>162</v>
      </c>
      <c r="O99" s="53">
        <v>3533</v>
      </c>
      <c r="P99" s="210">
        <v>339.1</v>
      </c>
      <c r="Q99" s="217">
        <v>81.31</v>
      </c>
      <c r="R99" s="217">
        <v>75.510000000000005</v>
      </c>
      <c r="S99" s="217">
        <v>65.900000000000006</v>
      </c>
      <c r="T99" s="217"/>
      <c r="U99" s="85">
        <v>7820</v>
      </c>
      <c r="V99" s="292">
        <f>VLOOKUP($U99,计算辅助页面!$Z$5:$AM$26,COLUMN()-20,0)</f>
        <v>12800</v>
      </c>
      <c r="W99" s="292">
        <f>VLOOKUP($U99,计算辅助页面!$Z$5:$AM$26,COLUMN()-20,0)</f>
        <v>20400</v>
      </c>
      <c r="X99" s="226">
        <f>VLOOKUP($U99,计算辅助页面!$Z$5:$AM$26,COLUMN()-20,0)</f>
        <v>30600</v>
      </c>
      <c r="Y99" s="226">
        <f>VLOOKUP($U99,计算辅助页面!$Z$5:$AM$26,COLUMN()-20,0)</f>
        <v>44200</v>
      </c>
      <c r="Z99" s="293">
        <f>VLOOKUP($U99,计算辅助页面!$Z$5:$AM$26,COLUMN()-20,0)</f>
        <v>62000</v>
      </c>
      <c r="AA99" s="226">
        <f>VLOOKUP($U99,计算辅助页面!$Z$5:$AM$26,COLUMN()-20,0)</f>
        <v>86500</v>
      </c>
      <c r="AB99" s="226">
        <f>VLOOKUP($U99,计算辅助页面!$Z$5:$AM$26,COLUMN()-20,0)</f>
        <v>121500</v>
      </c>
      <c r="AC99" s="226">
        <f>VLOOKUP($U99,计算辅助页面!$Z$5:$AM$26,COLUMN()-20,0)</f>
        <v>170000</v>
      </c>
      <c r="AD99" s="226">
        <f>VLOOKUP($U99,计算辅助页面!$Z$5:$AM$26,COLUMN()-20,0)</f>
        <v>237500</v>
      </c>
      <c r="AE99" s="226">
        <f>VLOOKUP($U99,计算辅助页面!$Z$5:$AM$26,COLUMN()-20,0)</f>
        <v>333000</v>
      </c>
      <c r="AF99" s="226">
        <f>VLOOKUP($U99,计算辅助页面!$Z$5:$AM$26,COLUMN()-20,0)</f>
        <v>466000</v>
      </c>
      <c r="AG99" s="226" t="str">
        <f>VLOOKUP($U99,计算辅助页面!$Z$5:$AM$26,COLUMN()-20,0)</f>
        <v>×</v>
      </c>
      <c r="AH99" s="173">
        <f>VLOOKUP($U99,计算辅助页面!$Z$5:$AM$26,COLUMN()-20,0)</f>
        <v>6369280</v>
      </c>
      <c r="AI99" s="267">
        <v>50000</v>
      </c>
      <c r="AJ99" s="260">
        <f>VLOOKUP(D99&amp;E99,计算辅助页面!$V$5:$Y$18,2,0)</f>
        <v>8</v>
      </c>
      <c r="AK99" s="174">
        <f t="shared" si="72"/>
        <v>100000</v>
      </c>
      <c r="AL99" s="174">
        <f>VLOOKUP(D99&amp;E99,计算辅助页面!$V$5:$Y$18,3,0)</f>
        <v>5</v>
      </c>
      <c r="AM99" s="179">
        <f t="shared" si="73"/>
        <v>300000</v>
      </c>
      <c r="AN99" s="179">
        <f>VLOOKUP(D99&amp;E99,计算辅助页面!$V$5:$Y$18,4,0)</f>
        <v>2</v>
      </c>
      <c r="AO99" s="173">
        <f t="shared" si="74"/>
        <v>6000000</v>
      </c>
      <c r="AP99" s="195">
        <f t="shared" si="51"/>
        <v>12369280</v>
      </c>
      <c r="AQ99" s="365" t="s">
        <v>569</v>
      </c>
      <c r="AR99" s="366" t="str">
        <f t="shared" si="101"/>
        <v>Elva</v>
      </c>
      <c r="AS99" s="352" t="s">
        <v>991</v>
      </c>
      <c r="AT99" s="353" t="s">
        <v>993</v>
      </c>
      <c r="AU99" s="229" t="s">
        <v>712</v>
      </c>
      <c r="AW99" s="357">
        <v>353</v>
      </c>
      <c r="AY99" s="357">
        <v>459</v>
      </c>
      <c r="AZ99" s="357" t="s">
        <v>1114</v>
      </c>
      <c r="BA99" s="369"/>
      <c r="BB99" s="369"/>
      <c r="BC99" s="369"/>
      <c r="BD99" s="369"/>
      <c r="BE99" s="369"/>
      <c r="BF99" s="369"/>
      <c r="BG99" s="369">
        <v>1</v>
      </c>
      <c r="BH99" s="369"/>
      <c r="BI99" s="369"/>
      <c r="BJ99" s="369"/>
      <c r="BK99" s="369"/>
      <c r="BL99" s="369"/>
      <c r="BM99" s="369"/>
      <c r="BN99" s="369"/>
      <c r="BO99" s="369">
        <v>1</v>
      </c>
      <c r="BP99" s="369"/>
      <c r="BQ99" s="369"/>
      <c r="BR99" s="369" t="s">
        <v>1146</v>
      </c>
      <c r="BS99" s="369"/>
      <c r="BT99" s="369"/>
      <c r="BU99" s="387" t="s">
        <v>1165</v>
      </c>
      <c r="BV99" s="326"/>
      <c r="BW99" s="326"/>
      <c r="BX99" s="326"/>
      <c r="BY99" s="367"/>
      <c r="BZ99" s="368"/>
      <c r="CA99" s="368"/>
      <c r="CB99" s="368"/>
      <c r="CC99" s="368"/>
      <c r="CD99" s="368"/>
      <c r="CE99" s="368"/>
      <c r="CF99" s="368"/>
      <c r="CG99" s="368"/>
      <c r="CH99" s="368"/>
      <c r="CI99" s="42"/>
      <c r="CJ99" s="42"/>
      <c r="CK99" s="42"/>
      <c r="CL99" s="42"/>
    </row>
    <row r="100" spans="1:90" ht="21" customHeight="1" thickBot="1">
      <c r="A100" s="48">
        <v>98</v>
      </c>
      <c r="B100" s="52" t="s">
        <v>1453</v>
      </c>
      <c r="C100" s="86" t="s">
        <v>1436</v>
      </c>
      <c r="D100" s="255" t="s">
        <v>7</v>
      </c>
      <c r="E100" s="247" t="s">
        <v>78</v>
      </c>
      <c r="F100" s="230"/>
      <c r="G100" s="229"/>
      <c r="H100" s="392" t="s">
        <v>408</v>
      </c>
      <c r="I100" s="236">
        <v>26</v>
      </c>
      <c r="J100" s="236">
        <v>34</v>
      </c>
      <c r="K100" s="236">
        <v>40</v>
      </c>
      <c r="L100" s="236">
        <v>62</v>
      </c>
      <c r="M100" s="222" t="s">
        <v>59</v>
      </c>
      <c r="N100" s="226">
        <f t="shared" si="71"/>
        <v>162</v>
      </c>
      <c r="O100" s="53">
        <v>3627</v>
      </c>
      <c r="P100" s="210">
        <v>373.5</v>
      </c>
      <c r="Q100" s="217">
        <v>76.72</v>
      </c>
      <c r="R100" s="217">
        <v>52.63</v>
      </c>
      <c r="S100" s="217">
        <v>55.45</v>
      </c>
      <c r="T100" s="217"/>
      <c r="U100" s="84">
        <v>7820</v>
      </c>
      <c r="V100" s="292">
        <f>VLOOKUP($U100,计算辅助页面!$Z$5:$AM$26,COLUMN()-20,0)</f>
        <v>12800</v>
      </c>
      <c r="W100" s="292">
        <f>VLOOKUP($U100,计算辅助页面!$Z$5:$AM$26,COLUMN()-20,0)</f>
        <v>20400</v>
      </c>
      <c r="X100" s="226">
        <f>VLOOKUP($U100,计算辅助页面!$Z$5:$AM$26,COLUMN()-20,0)</f>
        <v>30600</v>
      </c>
      <c r="Y100" s="226">
        <f>VLOOKUP($U100,计算辅助页面!$Z$5:$AM$26,COLUMN()-20,0)</f>
        <v>44200</v>
      </c>
      <c r="Z100" s="293">
        <f>VLOOKUP($U100,计算辅助页面!$Z$5:$AM$26,COLUMN()-20,0)</f>
        <v>62000</v>
      </c>
      <c r="AA100" s="226">
        <f>VLOOKUP($U100,计算辅助页面!$Z$5:$AM$26,COLUMN()-20,0)</f>
        <v>86500</v>
      </c>
      <c r="AB100" s="226">
        <f>VLOOKUP($U100,计算辅助页面!$Z$5:$AM$26,COLUMN()-20,0)</f>
        <v>121500</v>
      </c>
      <c r="AC100" s="226">
        <f>VLOOKUP($U100,计算辅助页面!$Z$5:$AM$26,COLUMN()-20,0)</f>
        <v>170000</v>
      </c>
      <c r="AD100" s="226">
        <f>VLOOKUP($U100,计算辅助页面!$Z$5:$AM$26,COLUMN()-20,0)</f>
        <v>237500</v>
      </c>
      <c r="AE100" s="226">
        <f>VLOOKUP($U100,计算辅助页面!$Z$5:$AM$26,COLUMN()-20,0)</f>
        <v>333000</v>
      </c>
      <c r="AF100" s="226">
        <f>VLOOKUP($U100,计算辅助页面!$Z$5:$AM$26,COLUMN()-20,0)</f>
        <v>466000</v>
      </c>
      <c r="AG100" s="226" t="str">
        <f>VLOOKUP($U100,计算辅助页面!$Z$5:$AM$26,COLUMN()-20,0)</f>
        <v>×</v>
      </c>
      <c r="AH100" s="173">
        <f>VLOOKUP($U100,计算辅助页面!$Z$5:$AM$26,COLUMN()-20,0)</f>
        <v>6369280</v>
      </c>
      <c r="AI100" s="267">
        <v>50000</v>
      </c>
      <c r="AJ100" s="260">
        <f>VLOOKUP(D100&amp;E100,计算辅助页面!$V$5:$Y$18,2,0)</f>
        <v>8</v>
      </c>
      <c r="AK100" s="174">
        <f t="shared" si="72"/>
        <v>100000</v>
      </c>
      <c r="AL100" s="174">
        <f>VLOOKUP(D100&amp;E100,计算辅助页面!$V$5:$Y$18,3,0)</f>
        <v>5</v>
      </c>
      <c r="AM100" s="179">
        <f t="shared" si="73"/>
        <v>300000</v>
      </c>
      <c r="AN100" s="179">
        <f>VLOOKUP(D100&amp;E100,计算辅助页面!$V$5:$Y$18,4,0)</f>
        <v>2</v>
      </c>
      <c r="AO100" s="173">
        <f t="shared" si="74"/>
        <v>6000000</v>
      </c>
      <c r="AP100" s="195">
        <f t="shared" si="51"/>
        <v>12369280</v>
      </c>
      <c r="AQ100" s="365" t="s">
        <v>560</v>
      </c>
      <c r="AR100" s="366" t="str">
        <f t="shared" si="101"/>
        <v>R390 GT1🔑</v>
      </c>
      <c r="AS100" s="352" t="s">
        <v>1427</v>
      </c>
      <c r="AT100" s="353" t="s">
        <v>1441</v>
      </c>
      <c r="AU100" s="229" t="s">
        <v>712</v>
      </c>
      <c r="AW100" s="357">
        <v>388</v>
      </c>
      <c r="AY100" s="357">
        <v>519</v>
      </c>
      <c r="AZ100" s="384" t="s">
        <v>1280</v>
      </c>
      <c r="BA100" s="369"/>
      <c r="BB100" s="369"/>
      <c r="BC100" s="369"/>
      <c r="BD100" s="369"/>
      <c r="BE100" s="369"/>
      <c r="BF100" s="369"/>
      <c r="BG100" s="369"/>
      <c r="BH100" s="369"/>
      <c r="BI100" s="369"/>
      <c r="BJ100" s="369"/>
      <c r="BK100" s="369"/>
      <c r="BL100" s="369"/>
      <c r="BM100" s="369"/>
      <c r="BN100" s="369">
        <v>1</v>
      </c>
      <c r="BO100" s="369"/>
      <c r="BP100" s="369"/>
      <c r="BQ100" s="369"/>
      <c r="BR100" s="369"/>
      <c r="BS100" s="369"/>
      <c r="BT100" s="369"/>
      <c r="BU100" s="389" t="s">
        <v>1442</v>
      </c>
      <c r="BV100" s="326"/>
      <c r="BW100" s="326"/>
      <c r="BX100" s="326"/>
      <c r="BY100" s="367"/>
      <c r="BZ100" s="368"/>
      <c r="CA100" s="368"/>
      <c r="CB100" s="368"/>
      <c r="CC100" s="368"/>
      <c r="CD100" s="368"/>
      <c r="CE100" s="368"/>
      <c r="CF100" s="368"/>
      <c r="CG100" s="368"/>
      <c r="CH100" s="368"/>
      <c r="CI100" s="42"/>
      <c r="CJ100" s="42"/>
      <c r="CK100" s="42"/>
      <c r="CL100" s="42"/>
    </row>
    <row r="101" spans="1:90" ht="21" customHeight="1">
      <c r="A101" s="80">
        <v>99</v>
      </c>
      <c r="B101" s="49" t="s">
        <v>34</v>
      </c>
      <c r="C101" s="86" t="s">
        <v>777</v>
      </c>
      <c r="D101" s="255" t="s">
        <v>7</v>
      </c>
      <c r="E101" s="247" t="s">
        <v>78</v>
      </c>
      <c r="F101" s="173">
        <f t="shared" ref="F101:F115" si="154">9-LEN(E101)-LEN(SUBSTITUTE(E101,"★",""))</f>
        <v>4</v>
      </c>
      <c r="G101" s="83" t="s">
        <v>68</v>
      </c>
      <c r="H101" s="222">
        <v>30</v>
      </c>
      <c r="I101" s="222">
        <v>9</v>
      </c>
      <c r="J101" s="222">
        <v>13</v>
      </c>
      <c r="K101" s="222">
        <v>21</v>
      </c>
      <c r="L101" s="222">
        <v>32</v>
      </c>
      <c r="M101" s="222" t="s">
        <v>59</v>
      </c>
      <c r="N101" s="226">
        <f t="shared" si="71"/>
        <v>105</v>
      </c>
      <c r="O101" s="51">
        <v>3724</v>
      </c>
      <c r="P101" s="209">
        <v>360.5</v>
      </c>
      <c r="Q101" s="216">
        <v>78.38</v>
      </c>
      <c r="R101" s="216">
        <v>40.130000000000003</v>
      </c>
      <c r="S101" s="216">
        <v>80.180000000000007</v>
      </c>
      <c r="T101" s="216">
        <v>9.6660000000000004</v>
      </c>
      <c r="U101" s="84">
        <v>3910</v>
      </c>
      <c r="V101" s="292">
        <f>VLOOKUP($U101,计算辅助页面!$Z$5:$AM$26,COLUMN()-20,0)</f>
        <v>6400</v>
      </c>
      <c r="W101" s="292">
        <f>VLOOKUP($U101,计算辅助页面!$Z$5:$AM$26,COLUMN()-20,0)</f>
        <v>10200</v>
      </c>
      <c r="X101" s="226">
        <f>VLOOKUP($U101,计算辅助页面!$Z$5:$AM$26,COLUMN()-20,0)</f>
        <v>15300</v>
      </c>
      <c r="Y101" s="226">
        <f>VLOOKUP($U101,计算辅助页面!$Z$5:$AM$26,COLUMN()-20,0)</f>
        <v>22100</v>
      </c>
      <c r="Z101" s="293">
        <f>VLOOKUP($U101,计算辅助页面!$Z$5:$AM$26,COLUMN()-20,0)</f>
        <v>31000</v>
      </c>
      <c r="AA101" s="226">
        <f>VLOOKUP($U101,计算辅助页面!$Z$5:$AM$26,COLUMN()-20,0)</f>
        <v>43500</v>
      </c>
      <c r="AB101" s="226">
        <f>VLOOKUP($U101,计算辅助页面!$Z$5:$AM$26,COLUMN()-20,0)</f>
        <v>60500</v>
      </c>
      <c r="AC101" s="226">
        <f>VLOOKUP($U101,计算辅助页面!$Z$5:$AM$26,COLUMN()-20,0)</f>
        <v>85000</v>
      </c>
      <c r="AD101" s="226">
        <f>VLOOKUP($U101,计算辅助页面!$Z$5:$AM$26,COLUMN()-20,0)</f>
        <v>119000</v>
      </c>
      <c r="AE101" s="226">
        <f>VLOOKUP($U101,计算辅助页面!$Z$5:$AM$26,COLUMN()-20,0)</f>
        <v>166000</v>
      </c>
      <c r="AF101" s="226">
        <f>VLOOKUP($U101,计算辅助页面!$Z$5:$AM$26,COLUMN()-20,0)</f>
        <v>233000</v>
      </c>
      <c r="AG101" s="226" t="str">
        <f>VLOOKUP($U101,计算辅助页面!$Z$5:$AM$26,COLUMN()-20,0)</f>
        <v>×</v>
      </c>
      <c r="AH101" s="173">
        <f>VLOOKUP($U101,计算辅助页面!$Z$5:$AM$26,COLUMN()-20,0)</f>
        <v>3183640</v>
      </c>
      <c r="AI101" s="267">
        <v>25000</v>
      </c>
      <c r="AJ101" s="260">
        <f>VLOOKUP(D101&amp;E101,计算辅助页面!$V$5:$Y$18,2,0)</f>
        <v>8</v>
      </c>
      <c r="AK101" s="174">
        <f t="shared" ref="AK101:AK141" si="155">IF(AI101,2*AI101,"")</f>
        <v>50000</v>
      </c>
      <c r="AL101" s="174">
        <f>VLOOKUP(D101&amp;E101,计算辅助页面!$V$5:$Y$18,3,0)</f>
        <v>5</v>
      </c>
      <c r="AM101" s="179">
        <f t="shared" ref="AM101:AM141" si="156">IF(AN101="×",AN101,IF(AI101,6*AI101,""))</f>
        <v>150000</v>
      </c>
      <c r="AN101" s="179">
        <f>VLOOKUP(D101&amp;E101,计算辅助页面!$V$5:$Y$18,4,0)</f>
        <v>2</v>
      </c>
      <c r="AO101" s="173">
        <f t="shared" ref="AO101:AO141" si="157">IF(AI101,IF(AN101="×",4*(AI101*AJ101+AK101*AL101),4*(AI101*AJ101+AK101*AL101+AM101*AN101)),"")</f>
        <v>3000000</v>
      </c>
      <c r="AP101" s="195">
        <f t="shared" ref="AP101:AP141" si="158">IF(AND(AH101,AO101),AO101+AH101,"")</f>
        <v>6183640</v>
      </c>
      <c r="AQ101" s="365" t="s">
        <v>568</v>
      </c>
      <c r="AR101" s="366" t="str">
        <f t="shared" si="101"/>
        <v>F12tdf</v>
      </c>
      <c r="AS101" s="352" t="s">
        <v>603</v>
      </c>
      <c r="AT101" s="353" t="s">
        <v>654</v>
      </c>
      <c r="AU101" s="229" t="s">
        <v>712</v>
      </c>
      <c r="AV101" s="357">
        <v>12</v>
      </c>
      <c r="AW101" s="357">
        <v>375</v>
      </c>
      <c r="AY101" s="357">
        <v>496</v>
      </c>
      <c r="AZ101" s="357" t="s">
        <v>1110</v>
      </c>
      <c r="BA101" s="369"/>
      <c r="BB101" s="369"/>
      <c r="BC101" s="369">
        <v>1</v>
      </c>
      <c r="BD101" s="369">
        <v>1</v>
      </c>
      <c r="BE101" s="369"/>
      <c r="BF101" s="369">
        <v>1</v>
      </c>
      <c r="BG101" s="369"/>
      <c r="BH101" s="369"/>
      <c r="BI101" s="369"/>
      <c r="BJ101" s="369"/>
      <c r="BK101" s="369"/>
      <c r="BL101" s="369"/>
      <c r="BM101" s="369"/>
      <c r="BN101" s="369"/>
      <c r="BO101" s="369"/>
      <c r="BP101" s="369"/>
      <c r="BQ101" s="369"/>
      <c r="BR101" s="369"/>
      <c r="BS101" s="369"/>
      <c r="BT101" s="369">
        <v>1</v>
      </c>
      <c r="BU101" s="387" t="s">
        <v>1166</v>
      </c>
      <c r="BV101" s="326"/>
      <c r="BW101" s="326"/>
      <c r="BX101" s="326"/>
      <c r="BY101" s="367">
        <v>340</v>
      </c>
      <c r="BZ101" s="368">
        <v>73.900000000000006</v>
      </c>
      <c r="CA101" s="368">
        <v>31.67</v>
      </c>
      <c r="CB101" s="368">
        <v>69.61</v>
      </c>
      <c r="CC101" s="368">
        <f t="shared" ref="CC101:CC141" si="159">P101-BY101</f>
        <v>20.5</v>
      </c>
      <c r="CD101" s="368">
        <f t="shared" ref="CD101:CD141" si="160">Q101-BZ101</f>
        <v>4.4799999999999898</v>
      </c>
      <c r="CE101" s="368">
        <f t="shared" ref="CE101:CE141" si="161">R101-CA101</f>
        <v>8.4600000000000009</v>
      </c>
      <c r="CF101" s="368">
        <f t="shared" ref="CF101:CF141" si="162">S101-CB101</f>
        <v>10.570000000000007</v>
      </c>
      <c r="CG101" s="368">
        <f t="shared" ref="CG101:CG141" si="163">SUM(CC101:CF101)</f>
        <v>44.01</v>
      </c>
      <c r="CH101" s="368">
        <f t="shared" ref="CH101:CH141" si="164">0.32*(P101-BY101)+1.75*(Q101-BZ101)+1.13*(R101-CA101)+1.28*(S101-CB101)</f>
        <v>37.489399999999989</v>
      </c>
      <c r="CI101" s="42"/>
      <c r="CJ101" s="42"/>
      <c r="CK101" s="42"/>
      <c r="CL101" s="42"/>
    </row>
    <row r="102" spans="1:90" ht="21" customHeight="1" thickBot="1">
      <c r="A102" s="48">
        <v>100</v>
      </c>
      <c r="B102" s="55" t="s">
        <v>1635</v>
      </c>
      <c r="C102" s="86" t="s">
        <v>1636</v>
      </c>
      <c r="D102" s="255" t="s">
        <v>7</v>
      </c>
      <c r="E102" s="247" t="s">
        <v>78</v>
      </c>
      <c r="F102" s="230"/>
      <c r="G102" s="229"/>
      <c r="H102" s="397">
        <v>45</v>
      </c>
      <c r="I102" s="397">
        <v>17</v>
      </c>
      <c r="J102" s="397">
        <v>23</v>
      </c>
      <c r="K102" s="397">
        <v>32</v>
      </c>
      <c r="L102" s="397">
        <v>45</v>
      </c>
      <c r="M102" s="222" t="s">
        <v>59</v>
      </c>
      <c r="N102" s="226">
        <f>IF(COUNTBLANK(H102:M102),"",SUM(H102:M102))</f>
        <v>162</v>
      </c>
      <c r="O102" s="57">
        <v>3773</v>
      </c>
      <c r="P102" s="211">
        <v>335.7</v>
      </c>
      <c r="Q102" s="218">
        <v>81.63</v>
      </c>
      <c r="R102" s="218">
        <v>90.79</v>
      </c>
      <c r="S102" s="218">
        <v>75.84</v>
      </c>
      <c r="T102" s="218"/>
      <c r="U102" s="84">
        <v>7820</v>
      </c>
      <c r="V102" s="292">
        <f>VLOOKUP($U102,计算辅助页面!$Z$5:$AM$26,COLUMN()-20,0)</f>
        <v>12800</v>
      </c>
      <c r="W102" s="292">
        <f>VLOOKUP($U102,计算辅助页面!$Z$5:$AM$26,COLUMN()-20,0)</f>
        <v>20400</v>
      </c>
      <c r="X102" s="226">
        <f>VLOOKUP($U102,计算辅助页面!$Z$5:$AM$26,COLUMN()-20,0)</f>
        <v>30600</v>
      </c>
      <c r="Y102" s="226">
        <f>VLOOKUP($U102,计算辅助页面!$Z$5:$AM$26,COLUMN()-20,0)</f>
        <v>44200</v>
      </c>
      <c r="Z102" s="293">
        <f>VLOOKUP($U102,计算辅助页面!$Z$5:$AM$26,COLUMN()-20,0)</f>
        <v>62000</v>
      </c>
      <c r="AA102" s="226">
        <f>VLOOKUP($U102,计算辅助页面!$Z$5:$AM$26,COLUMN()-20,0)</f>
        <v>86500</v>
      </c>
      <c r="AB102" s="226">
        <f>VLOOKUP($U102,计算辅助页面!$Z$5:$AM$26,COLUMN()-20,0)</f>
        <v>121500</v>
      </c>
      <c r="AC102" s="226">
        <f>VLOOKUP($U102,计算辅助页面!$Z$5:$AM$26,COLUMN()-20,0)</f>
        <v>170000</v>
      </c>
      <c r="AD102" s="226">
        <f>VLOOKUP($U102,计算辅助页面!$Z$5:$AM$26,COLUMN()-20,0)</f>
        <v>237500</v>
      </c>
      <c r="AE102" s="226">
        <f>VLOOKUP($U102,计算辅助页面!$Z$5:$AM$26,COLUMN()-20,0)</f>
        <v>333000</v>
      </c>
      <c r="AF102" s="226">
        <f>VLOOKUP($U102,计算辅助页面!$Z$5:$AM$26,COLUMN()-20,0)</f>
        <v>466000</v>
      </c>
      <c r="AG102" s="226" t="str">
        <f>VLOOKUP($U102,计算辅助页面!$Z$5:$AM$26,COLUMN()-20,0)</f>
        <v>×</v>
      </c>
      <c r="AH102" s="173">
        <f>VLOOKUP($U102,计算辅助页面!$Z$5:$AM$26,COLUMN()-20,0)</f>
        <v>6369280</v>
      </c>
      <c r="AI102" s="267">
        <v>50000</v>
      </c>
      <c r="AJ102" s="260">
        <f>VLOOKUP(D102&amp;E102,计算辅助页面!$V$5:$Y$18,2,0)</f>
        <v>8</v>
      </c>
      <c r="AK102" s="174">
        <f t="shared" si="155"/>
        <v>100000</v>
      </c>
      <c r="AL102" s="174">
        <f>VLOOKUP(D102&amp;E102,计算辅助页面!$V$5:$Y$18,3,0)</f>
        <v>5</v>
      </c>
      <c r="AM102" s="179">
        <f t="shared" si="156"/>
        <v>300000</v>
      </c>
      <c r="AN102" s="179">
        <f>VLOOKUP(D102&amp;E102,计算辅助页面!$V$5:$Y$18,4,0)</f>
        <v>2</v>
      </c>
      <c r="AO102" s="173">
        <f t="shared" si="157"/>
        <v>6000000</v>
      </c>
      <c r="AP102" s="195">
        <f t="shared" si="158"/>
        <v>12369280</v>
      </c>
      <c r="AQ102" s="365" t="s">
        <v>1068</v>
      </c>
      <c r="AR102" s="366" t="str">
        <f t="shared" si="101"/>
        <v>MC20</v>
      </c>
      <c r="AS102" s="352" t="s">
        <v>1622</v>
      </c>
      <c r="AT102" s="353" t="s">
        <v>1637</v>
      </c>
      <c r="AU102" s="229" t="s">
        <v>712</v>
      </c>
      <c r="BA102" s="369"/>
      <c r="BB102" s="369"/>
      <c r="BC102" s="369"/>
      <c r="BD102" s="369"/>
      <c r="BE102" s="369"/>
      <c r="BF102" s="369"/>
      <c r="BG102" s="369"/>
      <c r="BH102" s="369"/>
      <c r="BI102" s="369"/>
      <c r="BJ102" s="369"/>
      <c r="BK102" s="369"/>
      <c r="BL102" s="369"/>
      <c r="BM102" s="369"/>
      <c r="BN102" s="369"/>
      <c r="BO102" s="369"/>
      <c r="BP102" s="369"/>
      <c r="BQ102" s="369"/>
      <c r="BR102" s="369"/>
      <c r="BS102" s="369"/>
      <c r="BT102" s="369"/>
      <c r="BU102" s="387"/>
      <c r="BV102" s="326"/>
      <c r="BW102" s="326"/>
      <c r="BX102" s="326"/>
      <c r="BY102" s="367"/>
      <c r="BZ102" s="368"/>
      <c r="CA102" s="368"/>
      <c r="CB102" s="368"/>
      <c r="CC102" s="368"/>
      <c r="CD102" s="368"/>
      <c r="CE102" s="368"/>
      <c r="CF102" s="368"/>
      <c r="CG102" s="368"/>
      <c r="CH102" s="368"/>
      <c r="CI102" s="42"/>
      <c r="CJ102" s="42"/>
      <c r="CK102" s="42"/>
      <c r="CL102" s="42"/>
    </row>
    <row r="103" spans="1:90" ht="21" customHeight="1">
      <c r="A103" s="80">
        <v>101</v>
      </c>
      <c r="B103" s="55" t="s">
        <v>890</v>
      </c>
      <c r="C103" s="86" t="s">
        <v>891</v>
      </c>
      <c r="D103" s="256" t="s">
        <v>7</v>
      </c>
      <c r="E103" s="247" t="s">
        <v>78</v>
      </c>
      <c r="F103" s="173">
        <f>9-LEN(E103)-LEN(SUBSTITUTE(E103,"★",""))</f>
        <v>4</v>
      </c>
      <c r="G103" s="83" t="s">
        <v>892</v>
      </c>
      <c r="H103" s="222">
        <v>45</v>
      </c>
      <c r="I103" s="222">
        <v>17</v>
      </c>
      <c r="J103" s="222">
        <v>23</v>
      </c>
      <c r="K103" s="222">
        <v>32</v>
      </c>
      <c r="L103" s="222">
        <v>45</v>
      </c>
      <c r="M103" s="222" t="s">
        <v>59</v>
      </c>
      <c r="N103" s="226">
        <f>IF(COUNTBLANK(H103:M103),"",SUM(H103:M103))</f>
        <v>162</v>
      </c>
      <c r="O103" s="57">
        <v>3792</v>
      </c>
      <c r="P103" s="211">
        <v>354.1</v>
      </c>
      <c r="Q103" s="218">
        <v>77.540000000000006</v>
      </c>
      <c r="R103" s="218">
        <v>67.180000000000007</v>
      </c>
      <c r="S103" s="218">
        <v>61.13</v>
      </c>
      <c r="T103" s="218"/>
      <c r="U103" s="84">
        <v>7820</v>
      </c>
      <c r="V103" s="292">
        <f>VLOOKUP($U103,计算辅助页面!$Z$5:$AM$26,COLUMN()-20,0)</f>
        <v>12800</v>
      </c>
      <c r="W103" s="292">
        <f>VLOOKUP($U103,计算辅助页面!$Z$5:$AM$26,COLUMN()-20,0)</f>
        <v>20400</v>
      </c>
      <c r="X103" s="226">
        <f>VLOOKUP($U103,计算辅助页面!$Z$5:$AM$26,COLUMN()-20,0)</f>
        <v>30600</v>
      </c>
      <c r="Y103" s="226">
        <f>VLOOKUP($U103,计算辅助页面!$Z$5:$AM$26,COLUMN()-20,0)</f>
        <v>44200</v>
      </c>
      <c r="Z103" s="293">
        <f>VLOOKUP($U103,计算辅助页面!$Z$5:$AM$26,COLUMN()-20,0)</f>
        <v>62000</v>
      </c>
      <c r="AA103" s="226">
        <f>VLOOKUP($U103,计算辅助页面!$Z$5:$AM$26,COLUMN()-20,0)</f>
        <v>86500</v>
      </c>
      <c r="AB103" s="226">
        <f>VLOOKUP($U103,计算辅助页面!$Z$5:$AM$26,COLUMN()-20,0)</f>
        <v>121500</v>
      </c>
      <c r="AC103" s="226">
        <f>VLOOKUP($U103,计算辅助页面!$Z$5:$AM$26,COLUMN()-20,0)</f>
        <v>170000</v>
      </c>
      <c r="AD103" s="226">
        <f>VLOOKUP($U103,计算辅助页面!$Z$5:$AM$26,COLUMN()-20,0)</f>
        <v>237500</v>
      </c>
      <c r="AE103" s="226">
        <f>VLOOKUP($U103,计算辅助页面!$Z$5:$AM$26,COLUMN()-20,0)</f>
        <v>333000</v>
      </c>
      <c r="AF103" s="226">
        <f>VLOOKUP($U103,计算辅助页面!$Z$5:$AM$26,COLUMN()-20,0)</f>
        <v>466000</v>
      </c>
      <c r="AG103" s="226" t="str">
        <f>VLOOKUP($U103,计算辅助页面!$Z$5:$AM$26,COLUMN()-20,0)</f>
        <v>×</v>
      </c>
      <c r="AH103" s="173">
        <f>VLOOKUP($U103,计算辅助页面!$Z$5:$AM$26,COLUMN()-20,0)</f>
        <v>6369280</v>
      </c>
      <c r="AI103" s="267">
        <v>50000</v>
      </c>
      <c r="AJ103" s="260">
        <f>VLOOKUP(D103&amp;E103,计算辅助页面!$V$5:$Y$18,2,0)</f>
        <v>8</v>
      </c>
      <c r="AK103" s="174">
        <f>IF(AI103,2*AI103,"")</f>
        <v>100000</v>
      </c>
      <c r="AL103" s="174">
        <f>VLOOKUP(D103&amp;E103,计算辅助页面!$V$5:$Y$18,3,0)</f>
        <v>5</v>
      </c>
      <c r="AM103" s="179">
        <f>IF(AN103="×",AN103,IF(AI103,6*AI103,""))</f>
        <v>300000</v>
      </c>
      <c r="AN103" s="179">
        <f>VLOOKUP(D103&amp;E103,计算辅助页面!$V$5:$Y$18,4,0)</f>
        <v>2</v>
      </c>
      <c r="AO103" s="173">
        <f>IF(AI103,IF(AN103="×",4*(AI103*AJ103+AK103*AL103),4*(AI103*AJ103+AK103*AL103+AM103*AN103)),"")</f>
        <v>6000000</v>
      </c>
      <c r="AP103" s="195">
        <f>IF(AND(AH103,AO103),AO103+AH103,"")</f>
        <v>12369280</v>
      </c>
      <c r="AQ103" s="365" t="s">
        <v>566</v>
      </c>
      <c r="AR103" s="366" t="str">
        <f>TRIM(RIGHT(B103,LEN(B103)-LEN(AQ103)-1))</f>
        <v>Murcielago LP 640 Roadster</v>
      </c>
      <c r="AS103" s="352" t="s">
        <v>905</v>
      </c>
      <c r="AT103" s="353" t="s">
        <v>914</v>
      </c>
      <c r="AU103" s="229" t="s">
        <v>712</v>
      </c>
      <c r="AW103" s="357">
        <v>368</v>
      </c>
      <c r="AY103" s="357">
        <v>484</v>
      </c>
      <c r="AZ103" s="357" t="s">
        <v>1114</v>
      </c>
      <c r="BA103" s="369"/>
      <c r="BB103" s="369"/>
      <c r="BC103" s="369"/>
      <c r="BD103" s="369"/>
      <c r="BE103" s="369"/>
      <c r="BF103" s="369"/>
      <c r="BG103" s="369">
        <v>1</v>
      </c>
      <c r="BH103" s="369"/>
      <c r="BI103" s="369"/>
      <c r="BJ103" s="369"/>
      <c r="BK103" s="369"/>
      <c r="BL103" s="369"/>
      <c r="BM103" s="369"/>
      <c r="BN103" s="369"/>
      <c r="BO103" s="369">
        <v>1</v>
      </c>
      <c r="BP103" s="369"/>
      <c r="BQ103" s="369"/>
      <c r="BR103" s="369" t="s">
        <v>1146</v>
      </c>
      <c r="BS103" s="369"/>
      <c r="BT103" s="369"/>
      <c r="BU103" s="387" t="s">
        <v>1167</v>
      </c>
      <c r="BW103" s="326">
        <v>1</v>
      </c>
      <c r="BX103" s="326"/>
      <c r="BY103" s="367">
        <v>342.3</v>
      </c>
      <c r="BZ103" s="368">
        <v>69.400000000000006</v>
      </c>
      <c r="CA103" s="368">
        <v>49.88</v>
      </c>
      <c r="CB103" s="368">
        <v>37.840000000000003</v>
      </c>
      <c r="CC103" s="368">
        <f>P103-BY103</f>
        <v>11.800000000000011</v>
      </c>
      <c r="CD103" s="368">
        <f>Q103-BZ103</f>
        <v>8.14</v>
      </c>
      <c r="CE103" s="368">
        <f>R103-CA103</f>
        <v>17.300000000000004</v>
      </c>
      <c r="CF103" s="368">
        <f>S103-CB103</f>
        <v>23.29</v>
      </c>
      <c r="CG103" s="368">
        <f>SUM(CC103:CF103)</f>
        <v>60.530000000000015</v>
      </c>
      <c r="CH103" s="368">
        <f>0.32*(P103-BY103)+1.75*(Q103-BZ103)+1.13*(R103-CA103)+1.28*(S103-CB103)</f>
        <v>67.381200000000007</v>
      </c>
      <c r="CI103" s="42"/>
      <c r="CJ103" s="42"/>
      <c r="CK103" s="42"/>
      <c r="CL103" s="42"/>
    </row>
    <row r="104" spans="1:90" ht="21" customHeight="1" thickBot="1">
      <c r="A104" s="48">
        <v>102</v>
      </c>
      <c r="B104" s="55" t="s">
        <v>1399</v>
      </c>
      <c r="C104" s="86" t="s">
        <v>1400</v>
      </c>
      <c r="D104" s="256" t="s">
        <v>178</v>
      </c>
      <c r="E104" s="394" t="s">
        <v>171</v>
      </c>
      <c r="F104" s="230">
        <v>45</v>
      </c>
      <c r="G104" s="229" t="s">
        <v>1401</v>
      </c>
      <c r="H104" s="397">
        <v>45</v>
      </c>
      <c r="I104" s="397">
        <v>17</v>
      </c>
      <c r="J104" s="397">
        <v>23</v>
      </c>
      <c r="K104" s="397">
        <v>32</v>
      </c>
      <c r="L104" s="397">
        <v>45</v>
      </c>
      <c r="M104" s="222" t="s">
        <v>59</v>
      </c>
      <c r="N104" s="226">
        <f>IF(COUNTBLANK(H104:M104),"",SUM(H104:M104))</f>
        <v>162</v>
      </c>
      <c r="O104" s="57">
        <v>3821</v>
      </c>
      <c r="P104" s="211">
        <v>349.5</v>
      </c>
      <c r="Q104" s="218">
        <v>80.5</v>
      </c>
      <c r="R104" s="218">
        <v>70.61</v>
      </c>
      <c r="S104" s="218">
        <v>62.26</v>
      </c>
      <c r="T104" s="218"/>
      <c r="U104" s="84">
        <v>7820</v>
      </c>
      <c r="V104" s="292">
        <f>VLOOKUP($U104,计算辅助页面!$Z$5:$AM$26,COLUMN()-20,0)</f>
        <v>12800</v>
      </c>
      <c r="W104" s="292">
        <f>VLOOKUP($U104,计算辅助页面!$Z$5:$AM$26,COLUMN()-20,0)</f>
        <v>20400</v>
      </c>
      <c r="X104" s="226">
        <f>VLOOKUP($U104,计算辅助页面!$Z$5:$AM$26,COLUMN()-20,0)</f>
        <v>30600</v>
      </c>
      <c r="Y104" s="226">
        <f>VLOOKUP($U104,计算辅助页面!$Z$5:$AM$26,COLUMN()-20,0)</f>
        <v>44200</v>
      </c>
      <c r="Z104" s="293">
        <f>VLOOKUP($U104,计算辅助页面!$Z$5:$AM$26,COLUMN()-20,0)</f>
        <v>62000</v>
      </c>
      <c r="AA104" s="226">
        <f>VLOOKUP($U104,计算辅助页面!$Z$5:$AM$26,COLUMN()-20,0)</f>
        <v>86500</v>
      </c>
      <c r="AB104" s="226">
        <f>VLOOKUP($U104,计算辅助页面!$Z$5:$AM$26,COLUMN()-20,0)</f>
        <v>121500</v>
      </c>
      <c r="AC104" s="226">
        <f>VLOOKUP($U104,计算辅助页面!$Z$5:$AM$26,COLUMN()-20,0)</f>
        <v>170000</v>
      </c>
      <c r="AD104" s="226">
        <f>VLOOKUP($U104,计算辅助页面!$Z$5:$AM$26,COLUMN()-20,0)</f>
        <v>237500</v>
      </c>
      <c r="AE104" s="226">
        <f>VLOOKUP($U104,计算辅助页面!$Z$5:$AM$26,COLUMN()-20,0)</f>
        <v>333000</v>
      </c>
      <c r="AF104" s="226">
        <f>VLOOKUP($U104,计算辅助页面!$Z$5:$AM$26,COLUMN()-20,0)</f>
        <v>466000</v>
      </c>
      <c r="AG104" s="226" t="str">
        <f>VLOOKUP($U104,计算辅助页面!$Z$5:$AM$26,COLUMN()-20,0)</f>
        <v>×</v>
      </c>
      <c r="AH104" s="173">
        <f>VLOOKUP($U104,计算辅助页面!$Z$5:$AM$26,COLUMN()-20,0)</f>
        <v>6369280</v>
      </c>
      <c r="AI104" s="267">
        <v>50000</v>
      </c>
      <c r="AJ104" s="260">
        <f>VLOOKUP(D104&amp;E104,计算辅助页面!$V$5:$Y$18,2,0)</f>
        <v>8</v>
      </c>
      <c r="AK104" s="174">
        <f>IF(AI104,2*AI104,"")</f>
        <v>100000</v>
      </c>
      <c r="AL104" s="174">
        <f>VLOOKUP(D104&amp;E104,计算辅助页面!$V$5:$Y$18,3,0)</f>
        <v>5</v>
      </c>
      <c r="AM104" s="179">
        <f>IF(AN104="×",AN104,IF(AI104,6*AI104,""))</f>
        <v>300000</v>
      </c>
      <c r="AN104" s="179">
        <f>VLOOKUP(D104&amp;E104,计算辅助页面!$V$5:$Y$18,4,0)</f>
        <v>2</v>
      </c>
      <c r="AO104" s="173">
        <f>IF(AI104,IF(AN104="×",4*(AI104*AJ104+AK104*AL104),4*(AI104*AJ104+AK104*AL104+AM104*AN104)),"")</f>
        <v>6000000</v>
      </c>
      <c r="AP104" s="195">
        <f>IF(AND(AH104,AO104),AO104+AH104,"")</f>
        <v>12369280</v>
      </c>
      <c r="AQ104" s="365" t="s">
        <v>569</v>
      </c>
      <c r="AR104" s="366" t="str">
        <f>TRIM(RIGHT(B104,LEN(B104)-LEN(AQ104)-1))</f>
        <v>765LT</v>
      </c>
      <c r="AS104" s="352" t="s">
        <v>1392</v>
      </c>
      <c r="AT104" s="353" t="s">
        <v>1402</v>
      </c>
      <c r="AU104" s="229" t="s">
        <v>712</v>
      </c>
      <c r="AW104" s="357">
        <v>363</v>
      </c>
      <c r="AY104" s="357">
        <v>477</v>
      </c>
      <c r="AZ104" s="384" t="s">
        <v>1412</v>
      </c>
      <c r="BA104" s="369"/>
      <c r="BB104" s="369"/>
      <c r="BC104" s="369"/>
      <c r="BD104" s="369"/>
      <c r="BE104" s="369"/>
      <c r="BF104" s="369"/>
      <c r="BG104" s="369"/>
      <c r="BH104" s="369"/>
      <c r="BI104" s="369"/>
      <c r="BJ104" s="369"/>
      <c r="BK104" s="369"/>
      <c r="BL104" s="369"/>
      <c r="BM104" s="369">
        <v>1</v>
      </c>
      <c r="BN104" s="369"/>
      <c r="BO104" s="369"/>
      <c r="BP104" s="369"/>
      <c r="BQ104" s="369"/>
      <c r="BR104" s="369"/>
      <c r="BS104" s="369"/>
      <c r="BT104" s="369"/>
      <c r="BU104" s="389" t="s">
        <v>1356</v>
      </c>
      <c r="BW104" s="326"/>
      <c r="BX104" s="326"/>
      <c r="BY104" s="367"/>
      <c r="BZ104" s="368"/>
      <c r="CA104" s="368"/>
      <c r="CB104" s="368"/>
      <c r="CC104" s="368"/>
      <c r="CD104" s="368"/>
      <c r="CE104" s="368"/>
      <c r="CF104" s="368"/>
      <c r="CG104" s="368"/>
      <c r="CH104" s="368"/>
      <c r="CI104" s="42"/>
      <c r="CJ104" s="42"/>
      <c r="CK104" s="42"/>
      <c r="CL104" s="42"/>
    </row>
    <row r="105" spans="1:90" ht="21" customHeight="1">
      <c r="A105" s="80">
        <v>103</v>
      </c>
      <c r="B105" s="55" t="s">
        <v>396</v>
      </c>
      <c r="C105" s="86" t="s">
        <v>778</v>
      </c>
      <c r="D105" s="256" t="s">
        <v>7</v>
      </c>
      <c r="E105" s="247" t="s">
        <v>78</v>
      </c>
      <c r="F105" s="173">
        <f t="shared" si="154"/>
        <v>4</v>
      </c>
      <c r="G105" s="83" t="s">
        <v>68</v>
      </c>
      <c r="H105" s="222">
        <v>30</v>
      </c>
      <c r="I105" s="222">
        <v>9</v>
      </c>
      <c r="J105" s="222">
        <v>13</v>
      </c>
      <c r="K105" s="222">
        <v>21</v>
      </c>
      <c r="L105" s="222">
        <v>32</v>
      </c>
      <c r="M105" s="222" t="s">
        <v>59</v>
      </c>
      <c r="N105" s="226">
        <f t="shared" si="71"/>
        <v>105</v>
      </c>
      <c r="O105" s="57">
        <v>3921</v>
      </c>
      <c r="P105" s="211">
        <v>331.2</v>
      </c>
      <c r="Q105" s="218">
        <v>76.55</v>
      </c>
      <c r="R105" s="218">
        <v>92.99</v>
      </c>
      <c r="S105" s="218">
        <v>80.87</v>
      </c>
      <c r="T105" s="218">
        <v>11.63</v>
      </c>
      <c r="U105" s="84">
        <v>3910</v>
      </c>
      <c r="V105" s="292">
        <f>VLOOKUP($U105,计算辅助页面!$Z$5:$AM$26,COLUMN()-20,0)</f>
        <v>6400</v>
      </c>
      <c r="W105" s="292">
        <f>VLOOKUP($U105,计算辅助页面!$Z$5:$AM$26,COLUMN()-20,0)</f>
        <v>10200</v>
      </c>
      <c r="X105" s="226">
        <f>VLOOKUP($U105,计算辅助页面!$Z$5:$AM$26,COLUMN()-20,0)</f>
        <v>15300</v>
      </c>
      <c r="Y105" s="226">
        <f>VLOOKUP($U105,计算辅助页面!$Z$5:$AM$26,COLUMN()-20,0)</f>
        <v>22100</v>
      </c>
      <c r="Z105" s="293">
        <f>VLOOKUP($U105,计算辅助页面!$Z$5:$AM$26,COLUMN()-20,0)</f>
        <v>31000</v>
      </c>
      <c r="AA105" s="226">
        <f>VLOOKUP($U105,计算辅助页面!$Z$5:$AM$26,COLUMN()-20,0)</f>
        <v>43500</v>
      </c>
      <c r="AB105" s="226">
        <f>VLOOKUP($U105,计算辅助页面!$Z$5:$AM$26,COLUMN()-20,0)</f>
        <v>60500</v>
      </c>
      <c r="AC105" s="226">
        <f>VLOOKUP($U105,计算辅助页面!$Z$5:$AM$26,COLUMN()-20,0)</f>
        <v>85000</v>
      </c>
      <c r="AD105" s="226">
        <f>VLOOKUP($U105,计算辅助页面!$Z$5:$AM$26,COLUMN()-20,0)</f>
        <v>119000</v>
      </c>
      <c r="AE105" s="226">
        <f>VLOOKUP($U105,计算辅助页面!$Z$5:$AM$26,COLUMN()-20,0)</f>
        <v>166000</v>
      </c>
      <c r="AF105" s="226">
        <f>VLOOKUP($U105,计算辅助页面!$Z$5:$AM$26,COLUMN()-20,0)</f>
        <v>233000</v>
      </c>
      <c r="AG105" s="226" t="str">
        <f>VLOOKUP($U105,计算辅助页面!$Z$5:$AM$26,COLUMN()-20,0)</f>
        <v>×</v>
      </c>
      <c r="AH105" s="173">
        <f>VLOOKUP($U105,计算辅助页面!$Z$5:$AM$26,COLUMN()-20,0)</f>
        <v>3183640</v>
      </c>
      <c r="AI105" s="267">
        <v>25000</v>
      </c>
      <c r="AJ105" s="260">
        <f>VLOOKUP(D105&amp;E105,计算辅助页面!$V$5:$Y$18,2,0)</f>
        <v>8</v>
      </c>
      <c r="AK105" s="174">
        <f t="shared" si="155"/>
        <v>50000</v>
      </c>
      <c r="AL105" s="174">
        <f>VLOOKUP(D105&amp;E105,计算辅助页面!$V$5:$Y$18,3,0)</f>
        <v>5</v>
      </c>
      <c r="AM105" s="179">
        <f t="shared" si="156"/>
        <v>150000</v>
      </c>
      <c r="AN105" s="179">
        <f>VLOOKUP(D105&amp;E105,计算辅助页面!$V$5:$Y$18,4,0)</f>
        <v>2</v>
      </c>
      <c r="AO105" s="173">
        <f t="shared" si="157"/>
        <v>3000000</v>
      </c>
      <c r="AP105" s="195">
        <f t="shared" si="158"/>
        <v>6183640</v>
      </c>
      <c r="AQ105" s="365" t="s">
        <v>906</v>
      </c>
      <c r="AR105" s="366" t="str">
        <f t="shared" si="101"/>
        <v>Grand Sport</v>
      </c>
      <c r="AS105" s="352" t="s">
        <v>603</v>
      </c>
      <c r="AT105" s="353" t="s">
        <v>693</v>
      </c>
      <c r="AU105" s="229" t="s">
        <v>712</v>
      </c>
      <c r="AV105" s="357">
        <v>13</v>
      </c>
      <c r="AW105" s="357">
        <v>345</v>
      </c>
      <c r="AY105" s="357">
        <v>445</v>
      </c>
      <c r="AZ105" s="357" t="s">
        <v>1110</v>
      </c>
      <c r="BA105" s="369"/>
      <c r="BB105" s="369"/>
      <c r="BC105" s="369">
        <v>1</v>
      </c>
      <c r="BD105" s="369">
        <v>1</v>
      </c>
      <c r="BE105" s="369"/>
      <c r="BF105" s="369">
        <v>1</v>
      </c>
      <c r="BG105" s="369"/>
      <c r="BH105" s="369"/>
      <c r="BI105" s="369"/>
      <c r="BJ105" s="369"/>
      <c r="BK105" s="369"/>
      <c r="BL105" s="369"/>
      <c r="BM105" s="369"/>
      <c r="BN105" s="369"/>
      <c r="BO105" s="369"/>
      <c r="BP105" s="369"/>
      <c r="BQ105" s="369">
        <v>1</v>
      </c>
      <c r="BR105" s="369" t="s">
        <v>1124</v>
      </c>
      <c r="BS105" s="369"/>
      <c r="BT105" s="369">
        <v>1</v>
      </c>
      <c r="BU105" s="387" t="s">
        <v>1168</v>
      </c>
      <c r="BV105" s="326"/>
      <c r="BW105" s="326"/>
      <c r="BX105" s="326"/>
      <c r="BY105" s="367">
        <v>314</v>
      </c>
      <c r="BZ105" s="368">
        <v>67.599999999999994</v>
      </c>
      <c r="CA105" s="368">
        <v>70.28</v>
      </c>
      <c r="CB105" s="368">
        <v>66.739999999999995</v>
      </c>
      <c r="CC105" s="368">
        <f t="shared" si="159"/>
        <v>17.199999999999989</v>
      </c>
      <c r="CD105" s="368">
        <f t="shared" si="160"/>
        <v>8.9500000000000028</v>
      </c>
      <c r="CE105" s="368">
        <f t="shared" si="161"/>
        <v>22.709999999999994</v>
      </c>
      <c r="CF105" s="368">
        <f t="shared" si="162"/>
        <v>14.13000000000001</v>
      </c>
      <c r="CG105" s="368">
        <f t="shared" si="163"/>
        <v>62.989999999999995</v>
      </c>
      <c r="CH105" s="368">
        <f t="shared" si="164"/>
        <v>64.915199999999999</v>
      </c>
      <c r="CI105" s="42"/>
      <c r="CJ105" s="42"/>
      <c r="CK105" s="42"/>
      <c r="CL105" s="42"/>
    </row>
    <row r="106" spans="1:90" ht="21" customHeight="1" thickBot="1">
      <c r="A106" s="48">
        <v>104</v>
      </c>
      <c r="B106" s="55" t="s">
        <v>593</v>
      </c>
      <c r="C106" s="86" t="s">
        <v>779</v>
      </c>
      <c r="D106" s="256" t="s">
        <v>7</v>
      </c>
      <c r="E106" s="247" t="s">
        <v>78</v>
      </c>
      <c r="F106" s="173">
        <f t="shared" si="154"/>
        <v>4</v>
      </c>
      <c r="G106" s="83" t="s">
        <v>168</v>
      </c>
      <c r="H106" s="222">
        <v>45</v>
      </c>
      <c r="I106" s="222">
        <v>17</v>
      </c>
      <c r="J106" s="222">
        <v>23</v>
      </c>
      <c r="K106" s="222">
        <v>32</v>
      </c>
      <c r="L106" s="222">
        <v>45</v>
      </c>
      <c r="M106" s="222" t="s">
        <v>59</v>
      </c>
      <c r="N106" s="226">
        <f t="shared" ref="N106:N152" si="165">IF(COUNTBLANK(H106:M106),"",SUM(H106:M106))</f>
        <v>162</v>
      </c>
      <c r="O106" s="57">
        <v>3946</v>
      </c>
      <c r="P106" s="211">
        <v>335.1</v>
      </c>
      <c r="Q106" s="218">
        <v>80.959999999999994</v>
      </c>
      <c r="R106" s="218">
        <v>89.37</v>
      </c>
      <c r="S106" s="218">
        <v>75.16</v>
      </c>
      <c r="T106" s="218">
        <v>9.33</v>
      </c>
      <c r="U106" s="84">
        <v>7820</v>
      </c>
      <c r="V106" s="292">
        <f>VLOOKUP($U107,计算辅助页面!$Z$5:$AM$26,COLUMN()-20,0)</f>
        <v>12800</v>
      </c>
      <c r="W106" s="292">
        <f>VLOOKUP($U107,计算辅助页面!$Z$5:$AM$26,COLUMN()-20,0)</f>
        <v>20400</v>
      </c>
      <c r="X106" s="226">
        <f>VLOOKUP($U107,计算辅助页面!$Z$5:$AM$26,COLUMN()-20,0)</f>
        <v>30600</v>
      </c>
      <c r="Y106" s="226">
        <f>VLOOKUP($U107,计算辅助页面!$Z$5:$AM$26,COLUMN()-20,0)</f>
        <v>44200</v>
      </c>
      <c r="Z106" s="293">
        <f>VLOOKUP($U107,计算辅助页面!$Z$5:$AM$26,COLUMN()-20,0)</f>
        <v>62000</v>
      </c>
      <c r="AA106" s="226">
        <f>VLOOKUP($U107,计算辅助页面!$Z$5:$AM$26,COLUMN()-20,0)</f>
        <v>86500</v>
      </c>
      <c r="AB106" s="226">
        <f>VLOOKUP($U107,计算辅助页面!$Z$5:$AM$26,COLUMN()-20,0)</f>
        <v>121500</v>
      </c>
      <c r="AC106" s="226">
        <f>VLOOKUP($U107,计算辅助页面!$Z$5:$AM$26,COLUMN()-20,0)</f>
        <v>170000</v>
      </c>
      <c r="AD106" s="226">
        <f>VLOOKUP($U107,计算辅助页面!$Z$5:$AM$26,COLUMN()-20,0)</f>
        <v>237500</v>
      </c>
      <c r="AE106" s="226">
        <f>VLOOKUP($U107,计算辅助页面!$Z$5:$AM$26,COLUMN()-20,0)</f>
        <v>333000</v>
      </c>
      <c r="AF106" s="226">
        <f>VLOOKUP($U107,计算辅助页面!$Z$5:$AM$26,COLUMN()-20,0)</f>
        <v>466000</v>
      </c>
      <c r="AG106" s="226" t="str">
        <f>VLOOKUP($U107,计算辅助页面!$Z$5:$AM$26,COLUMN()-20,0)</f>
        <v>×</v>
      </c>
      <c r="AH106" s="173">
        <f>VLOOKUP($U107,计算辅助页面!$Z$5:$AM$26,COLUMN()-20,0)</f>
        <v>6369280</v>
      </c>
      <c r="AI106" s="267">
        <v>50000</v>
      </c>
      <c r="AJ106" s="260">
        <f>VLOOKUP(D106&amp;E106,计算辅助页面!$V$5:$Y$18,2,0)</f>
        <v>8</v>
      </c>
      <c r="AK106" s="174">
        <f t="shared" si="155"/>
        <v>100000</v>
      </c>
      <c r="AL106" s="174">
        <f>VLOOKUP(D106&amp;E106,计算辅助页面!$V$5:$Y$18,3,0)</f>
        <v>5</v>
      </c>
      <c r="AM106" s="179">
        <f t="shared" si="156"/>
        <v>300000</v>
      </c>
      <c r="AN106" s="179">
        <f>VLOOKUP(D106&amp;E106,计算辅助页面!$V$5:$Y$18,4,0)</f>
        <v>2</v>
      </c>
      <c r="AO106" s="173">
        <f t="shared" si="157"/>
        <v>6000000</v>
      </c>
      <c r="AP106" s="195">
        <f t="shared" si="158"/>
        <v>12369280</v>
      </c>
      <c r="AQ106" s="365" t="s">
        <v>1057</v>
      </c>
      <c r="AR106" s="366" t="str">
        <f t="shared" si="101"/>
        <v>AP-0</v>
      </c>
      <c r="AS106" s="352" t="s">
        <v>959</v>
      </c>
      <c r="AT106" s="353" t="s">
        <v>694</v>
      </c>
      <c r="AU106" s="229" t="s">
        <v>712</v>
      </c>
      <c r="AW106" s="357">
        <v>349</v>
      </c>
      <c r="AX106" s="357">
        <v>358</v>
      </c>
      <c r="AY106" s="357">
        <v>465</v>
      </c>
      <c r="AZ106" s="357" t="s">
        <v>1113</v>
      </c>
      <c r="BA106" s="369"/>
      <c r="BB106" s="369"/>
      <c r="BC106" s="369"/>
      <c r="BD106" s="369"/>
      <c r="BE106" s="369"/>
      <c r="BF106" s="369"/>
      <c r="BG106" s="369"/>
      <c r="BH106" s="369"/>
      <c r="BI106" s="369"/>
      <c r="BJ106" s="369"/>
      <c r="BK106" s="369"/>
      <c r="BL106" s="369"/>
      <c r="BM106" s="369"/>
      <c r="BN106" s="369"/>
      <c r="BO106" s="369"/>
      <c r="BP106" s="369"/>
      <c r="BQ106" s="369"/>
      <c r="BR106" s="369"/>
      <c r="BS106" s="369"/>
      <c r="BT106" s="369"/>
      <c r="BU106" s="387"/>
      <c r="BV106" s="326"/>
      <c r="BW106" s="326"/>
      <c r="BX106" s="326"/>
      <c r="BY106" s="367">
        <v>320</v>
      </c>
      <c r="BZ106" s="368">
        <v>71.2</v>
      </c>
      <c r="CA106" s="368">
        <v>60.46</v>
      </c>
      <c r="CB106" s="368">
        <v>57.11</v>
      </c>
      <c r="CC106" s="368">
        <f t="shared" si="159"/>
        <v>15.100000000000023</v>
      </c>
      <c r="CD106" s="368">
        <f t="shared" si="160"/>
        <v>9.7599999999999909</v>
      </c>
      <c r="CE106" s="368">
        <f t="shared" si="161"/>
        <v>28.910000000000004</v>
      </c>
      <c r="CF106" s="368">
        <f t="shared" si="162"/>
        <v>18.049999999999997</v>
      </c>
      <c r="CG106" s="368">
        <f t="shared" si="163"/>
        <v>71.820000000000022</v>
      </c>
      <c r="CH106" s="368">
        <f t="shared" si="164"/>
        <v>77.684299999999993</v>
      </c>
      <c r="CI106" s="42"/>
      <c r="CJ106" s="42"/>
      <c r="CK106" s="42"/>
      <c r="CL106" s="42"/>
    </row>
    <row r="107" spans="1:90" ht="21" customHeight="1">
      <c r="A107" s="80">
        <v>105</v>
      </c>
      <c r="B107" s="55" t="s">
        <v>330</v>
      </c>
      <c r="C107" s="86" t="s">
        <v>780</v>
      </c>
      <c r="D107" s="255" t="s">
        <v>7</v>
      </c>
      <c r="E107" s="247" t="s">
        <v>78</v>
      </c>
      <c r="F107" s="173">
        <f t="shared" si="154"/>
        <v>4</v>
      </c>
      <c r="G107" s="83" t="s">
        <v>168</v>
      </c>
      <c r="H107" s="222">
        <v>45</v>
      </c>
      <c r="I107" s="222">
        <v>17</v>
      </c>
      <c r="J107" s="222">
        <v>23</v>
      </c>
      <c r="K107" s="222">
        <v>32</v>
      </c>
      <c r="L107" s="222">
        <v>45</v>
      </c>
      <c r="M107" s="222" t="s">
        <v>59</v>
      </c>
      <c r="N107" s="226">
        <f t="shared" si="165"/>
        <v>162</v>
      </c>
      <c r="O107" s="57">
        <v>3946</v>
      </c>
      <c r="P107" s="211">
        <v>337.8</v>
      </c>
      <c r="Q107" s="218">
        <v>78.260000000000005</v>
      </c>
      <c r="R107" s="218">
        <v>86.85</v>
      </c>
      <c r="S107" s="218">
        <v>80.459999999999994</v>
      </c>
      <c r="T107" s="218">
        <v>11.13</v>
      </c>
      <c r="U107" s="84">
        <v>7820</v>
      </c>
      <c r="V107" s="292">
        <f>VLOOKUP($U107,计算辅助页面!$Z$5:$AM$26,COLUMN()-20,0)</f>
        <v>12800</v>
      </c>
      <c r="W107" s="292">
        <f>VLOOKUP($U107,计算辅助页面!$Z$5:$AM$26,COLUMN()-20,0)</f>
        <v>20400</v>
      </c>
      <c r="X107" s="226">
        <f>VLOOKUP($U107,计算辅助页面!$Z$5:$AM$26,COLUMN()-20,0)</f>
        <v>30600</v>
      </c>
      <c r="Y107" s="226">
        <f>VLOOKUP($U107,计算辅助页面!$Z$5:$AM$26,COLUMN()-20,0)</f>
        <v>44200</v>
      </c>
      <c r="Z107" s="293">
        <f>VLOOKUP($U107,计算辅助页面!$Z$5:$AM$26,COLUMN()-20,0)</f>
        <v>62000</v>
      </c>
      <c r="AA107" s="226">
        <f>VLOOKUP($U107,计算辅助页面!$Z$5:$AM$26,COLUMN()-20,0)</f>
        <v>86500</v>
      </c>
      <c r="AB107" s="226">
        <f>VLOOKUP($U107,计算辅助页面!$Z$5:$AM$26,COLUMN()-20,0)</f>
        <v>121500</v>
      </c>
      <c r="AC107" s="226">
        <f>VLOOKUP($U107,计算辅助页面!$Z$5:$AM$26,COLUMN()-20,0)</f>
        <v>170000</v>
      </c>
      <c r="AD107" s="226">
        <f>VLOOKUP($U107,计算辅助页面!$Z$5:$AM$26,COLUMN()-20,0)</f>
        <v>237500</v>
      </c>
      <c r="AE107" s="226">
        <f>VLOOKUP($U107,计算辅助页面!$Z$5:$AM$26,COLUMN()-20,0)</f>
        <v>333000</v>
      </c>
      <c r="AF107" s="226">
        <f>VLOOKUP($U107,计算辅助页面!$Z$5:$AM$26,COLUMN()-20,0)</f>
        <v>466000</v>
      </c>
      <c r="AG107" s="226" t="str">
        <f>VLOOKUP($U107,计算辅助页面!$Z$5:$AM$26,COLUMN()-20,0)</f>
        <v>×</v>
      </c>
      <c r="AH107" s="173">
        <f>VLOOKUP($U107,计算辅助页面!$Z$5:$AM$26,COLUMN()-20,0)</f>
        <v>6369280</v>
      </c>
      <c r="AI107" s="267">
        <v>50000</v>
      </c>
      <c r="AJ107" s="260">
        <f>VLOOKUP(D107&amp;E107,计算辅助页面!$V$5:$Y$18,2,0)</f>
        <v>8</v>
      </c>
      <c r="AK107" s="174">
        <f t="shared" si="155"/>
        <v>100000</v>
      </c>
      <c r="AL107" s="174">
        <f>VLOOKUP(D107&amp;E107,计算辅助页面!$V$5:$Y$18,3,0)</f>
        <v>5</v>
      </c>
      <c r="AM107" s="179">
        <f t="shared" si="156"/>
        <v>300000</v>
      </c>
      <c r="AN107" s="179">
        <f>VLOOKUP(D107&amp;E107,计算辅助页面!$V$5:$Y$18,4,0)</f>
        <v>2</v>
      </c>
      <c r="AO107" s="173">
        <f t="shared" si="157"/>
        <v>6000000</v>
      </c>
      <c r="AP107" s="195">
        <f t="shared" si="158"/>
        <v>12369280</v>
      </c>
      <c r="AQ107" s="365" t="s">
        <v>567</v>
      </c>
      <c r="AR107" s="366" t="str">
        <f t="shared" ref="AR107:AR136" si="166">TRIM(RIGHT(B107,LEN(B107)-LEN(AQ107)-1))</f>
        <v>Vantage GT12</v>
      </c>
      <c r="AS107" s="352" t="s">
        <v>958</v>
      </c>
      <c r="AT107" s="353" t="s">
        <v>632</v>
      </c>
      <c r="AU107" s="229" t="s">
        <v>712</v>
      </c>
      <c r="AV107" s="357">
        <v>14</v>
      </c>
      <c r="AW107" s="357">
        <v>352</v>
      </c>
      <c r="AY107" s="357">
        <v>457</v>
      </c>
      <c r="AZ107" s="357" t="s">
        <v>1119</v>
      </c>
      <c r="BA107" s="369"/>
      <c r="BB107" s="369"/>
      <c r="BC107" s="369"/>
      <c r="BD107" s="369">
        <v>1</v>
      </c>
      <c r="BE107" s="369"/>
      <c r="BF107" s="369">
        <v>1</v>
      </c>
      <c r="BG107" s="369"/>
      <c r="BH107" s="369"/>
      <c r="BI107" s="369"/>
      <c r="BJ107" s="369"/>
      <c r="BK107" s="369"/>
      <c r="BL107" s="369"/>
      <c r="BM107" s="369"/>
      <c r="BN107" s="369"/>
      <c r="BO107" s="369"/>
      <c r="BP107" s="369"/>
      <c r="BQ107" s="369"/>
      <c r="BR107" s="369"/>
      <c r="BS107" s="369"/>
      <c r="BT107" s="369">
        <v>1</v>
      </c>
      <c r="BU107" s="387" t="s">
        <v>1147</v>
      </c>
      <c r="BV107" s="326"/>
      <c r="BW107" s="326"/>
      <c r="BX107" s="326"/>
      <c r="BY107" s="367">
        <v>322</v>
      </c>
      <c r="BZ107" s="368">
        <v>68.5</v>
      </c>
      <c r="CA107" s="368">
        <v>64.33</v>
      </c>
      <c r="CB107" s="368">
        <v>61.21</v>
      </c>
      <c r="CC107" s="368">
        <f t="shared" si="159"/>
        <v>15.800000000000011</v>
      </c>
      <c r="CD107" s="368">
        <f t="shared" si="160"/>
        <v>9.7600000000000051</v>
      </c>
      <c r="CE107" s="368">
        <f t="shared" si="161"/>
        <v>22.519999999999996</v>
      </c>
      <c r="CF107" s="368">
        <f t="shared" si="162"/>
        <v>19.249999999999993</v>
      </c>
      <c r="CG107" s="368">
        <f t="shared" si="163"/>
        <v>67.330000000000013</v>
      </c>
      <c r="CH107" s="368">
        <f t="shared" si="164"/>
        <v>72.22359999999999</v>
      </c>
      <c r="CI107" s="42"/>
      <c r="CJ107" s="42"/>
      <c r="CK107" s="42"/>
      <c r="CL107" s="42"/>
    </row>
    <row r="108" spans="1:90" ht="21" customHeight="1" thickBot="1">
      <c r="A108" s="48">
        <v>106</v>
      </c>
      <c r="B108" s="55" t="s">
        <v>716</v>
      </c>
      <c r="C108" s="86" t="s">
        <v>781</v>
      </c>
      <c r="D108" s="255" t="s">
        <v>7</v>
      </c>
      <c r="E108" s="247" t="s">
        <v>78</v>
      </c>
      <c r="F108" s="173">
        <f t="shared" si="154"/>
        <v>4</v>
      </c>
      <c r="G108" s="83" t="s">
        <v>168</v>
      </c>
      <c r="H108" s="222">
        <v>45</v>
      </c>
      <c r="I108" s="222">
        <v>17</v>
      </c>
      <c r="J108" s="222">
        <v>23</v>
      </c>
      <c r="K108" s="222">
        <v>32</v>
      </c>
      <c r="L108" s="222">
        <v>45</v>
      </c>
      <c r="M108" s="222" t="s">
        <v>59</v>
      </c>
      <c r="N108" s="226">
        <f t="shared" si="165"/>
        <v>162</v>
      </c>
      <c r="O108" s="57">
        <v>3953</v>
      </c>
      <c r="P108" s="211">
        <v>348.3</v>
      </c>
      <c r="Q108" s="218">
        <v>84.65</v>
      </c>
      <c r="R108" s="218">
        <v>73.17</v>
      </c>
      <c r="S108" s="218">
        <v>69.12</v>
      </c>
      <c r="T108" s="218">
        <v>7.46</v>
      </c>
      <c r="U108" s="84">
        <v>7820</v>
      </c>
      <c r="V108" s="292">
        <f>VLOOKUP($U108,计算辅助页面!$Z$5:$AM$26,COLUMN()-20,0)</f>
        <v>12800</v>
      </c>
      <c r="W108" s="292">
        <f>VLOOKUP($U108,计算辅助页面!$Z$5:$AM$26,COLUMN()-20,0)</f>
        <v>20400</v>
      </c>
      <c r="X108" s="226">
        <f>VLOOKUP($U108,计算辅助页面!$Z$5:$AM$26,COLUMN()-20,0)</f>
        <v>30600</v>
      </c>
      <c r="Y108" s="226">
        <f>VLOOKUP($U108,计算辅助页面!$Z$5:$AM$26,COLUMN()-20,0)</f>
        <v>44200</v>
      </c>
      <c r="Z108" s="293">
        <f>VLOOKUP($U108,计算辅助页面!$Z$5:$AM$26,COLUMN()-20,0)</f>
        <v>62000</v>
      </c>
      <c r="AA108" s="226">
        <f>VLOOKUP($U108,计算辅助页面!$Z$5:$AM$26,COLUMN()-20,0)</f>
        <v>86500</v>
      </c>
      <c r="AB108" s="226">
        <f>VLOOKUP($U108,计算辅助页面!$Z$5:$AM$26,COLUMN()-20,0)</f>
        <v>121500</v>
      </c>
      <c r="AC108" s="226">
        <f>VLOOKUP($U108,计算辅助页面!$Z$5:$AM$26,COLUMN()-20,0)</f>
        <v>170000</v>
      </c>
      <c r="AD108" s="226">
        <f>VLOOKUP($U108,计算辅助页面!$Z$5:$AM$26,COLUMN()-20,0)</f>
        <v>237500</v>
      </c>
      <c r="AE108" s="226">
        <f>VLOOKUP($U108,计算辅助页面!$Z$5:$AM$26,COLUMN()-20,0)</f>
        <v>333000</v>
      </c>
      <c r="AF108" s="226">
        <f>VLOOKUP($U108,计算辅助页面!$Z$5:$AM$26,COLUMN()-20,0)</f>
        <v>466000</v>
      </c>
      <c r="AG108" s="226" t="str">
        <f>VLOOKUP($U108,计算辅助页面!$Z$5:$AM$26,COLUMN()-20,0)</f>
        <v>×</v>
      </c>
      <c r="AH108" s="173">
        <f>VLOOKUP($U108,计算辅助页面!$Z$5:$AM$26,COLUMN()-20,0)</f>
        <v>6369280</v>
      </c>
      <c r="AI108" s="267">
        <v>50000</v>
      </c>
      <c r="AJ108" s="260">
        <f>VLOOKUP(D108&amp;E108,计算辅助页面!$V$5:$Y$18,2,0)</f>
        <v>8</v>
      </c>
      <c r="AK108" s="174">
        <f t="shared" si="155"/>
        <v>100000</v>
      </c>
      <c r="AL108" s="174">
        <f>VLOOKUP(D108&amp;E108,计算辅助页面!$V$5:$Y$18,3,0)</f>
        <v>5</v>
      </c>
      <c r="AM108" s="179">
        <f t="shared" si="156"/>
        <v>300000</v>
      </c>
      <c r="AN108" s="179">
        <f>VLOOKUP(D108&amp;E108,计算辅助页面!$V$5:$Y$18,4,0)</f>
        <v>2</v>
      </c>
      <c r="AO108" s="173">
        <f t="shared" si="157"/>
        <v>6000000</v>
      </c>
      <c r="AP108" s="195">
        <f t="shared" si="158"/>
        <v>12369280</v>
      </c>
      <c r="AQ108" s="365" t="s">
        <v>722</v>
      </c>
      <c r="AR108" s="366" t="str">
        <f t="shared" si="166"/>
        <v>IE</v>
      </c>
      <c r="AS108" s="352" t="s">
        <v>723</v>
      </c>
      <c r="AT108" s="353" t="s">
        <v>878</v>
      </c>
      <c r="AU108" s="229" t="s">
        <v>712</v>
      </c>
      <c r="AW108" s="357">
        <v>362</v>
      </c>
      <c r="AY108" s="357">
        <v>475</v>
      </c>
      <c r="AZ108" s="357" t="s">
        <v>1114</v>
      </c>
      <c r="BA108" s="369"/>
      <c r="BB108" s="369"/>
      <c r="BC108" s="369"/>
      <c r="BD108" s="369"/>
      <c r="BE108" s="369"/>
      <c r="BF108" s="369"/>
      <c r="BG108" s="369">
        <v>1</v>
      </c>
      <c r="BH108" s="369"/>
      <c r="BI108" s="369"/>
      <c r="BJ108" s="369"/>
      <c r="BK108" s="369"/>
      <c r="BL108" s="369"/>
      <c r="BM108" s="369"/>
      <c r="BN108" s="369"/>
      <c r="BO108" s="369">
        <v>1</v>
      </c>
      <c r="BP108" s="369"/>
      <c r="BQ108" s="369"/>
      <c r="BR108" s="369"/>
      <c r="BS108" s="369"/>
      <c r="BT108" s="369"/>
      <c r="BU108" s="387" t="s">
        <v>1169</v>
      </c>
      <c r="BW108" s="326">
        <v>1</v>
      </c>
      <c r="BX108" s="326"/>
      <c r="BY108" s="367">
        <v>335</v>
      </c>
      <c r="BZ108" s="368">
        <v>75.7</v>
      </c>
      <c r="CA108" s="368">
        <v>47.64</v>
      </c>
      <c r="CB108" s="368">
        <v>51.09</v>
      </c>
      <c r="CC108" s="368">
        <f t="shared" si="159"/>
        <v>13.300000000000011</v>
      </c>
      <c r="CD108" s="368">
        <f t="shared" si="160"/>
        <v>8.9500000000000028</v>
      </c>
      <c r="CE108" s="368">
        <f t="shared" si="161"/>
        <v>25.53</v>
      </c>
      <c r="CF108" s="368">
        <f t="shared" si="162"/>
        <v>18.03</v>
      </c>
      <c r="CG108" s="368">
        <f t="shared" si="163"/>
        <v>65.810000000000016</v>
      </c>
      <c r="CH108" s="368">
        <f t="shared" si="164"/>
        <v>71.845800000000011</v>
      </c>
      <c r="CI108" s="42"/>
      <c r="CJ108" s="42"/>
      <c r="CK108" s="42"/>
      <c r="CL108" s="42"/>
    </row>
    <row r="109" spans="1:90" ht="21" customHeight="1">
      <c r="A109" s="80">
        <v>107</v>
      </c>
      <c r="B109" s="49" t="s">
        <v>164</v>
      </c>
      <c r="C109" s="86" t="s">
        <v>782</v>
      </c>
      <c r="D109" s="255" t="s">
        <v>7</v>
      </c>
      <c r="E109" s="247" t="s">
        <v>171</v>
      </c>
      <c r="F109" s="173">
        <f t="shared" si="154"/>
        <v>4</v>
      </c>
      <c r="G109" s="83" t="s">
        <v>168</v>
      </c>
      <c r="H109" s="222">
        <v>30</v>
      </c>
      <c r="I109" s="222">
        <v>9</v>
      </c>
      <c r="J109" s="222">
        <v>13</v>
      </c>
      <c r="K109" s="222">
        <v>21</v>
      </c>
      <c r="L109" s="222">
        <v>32</v>
      </c>
      <c r="M109" s="222" t="s">
        <v>59</v>
      </c>
      <c r="N109" s="226">
        <f t="shared" si="165"/>
        <v>105</v>
      </c>
      <c r="O109" s="51">
        <v>3971</v>
      </c>
      <c r="P109" s="209">
        <v>370.6</v>
      </c>
      <c r="Q109" s="216">
        <v>77.040000000000006</v>
      </c>
      <c r="R109" s="216">
        <v>45.74</v>
      </c>
      <c r="S109" s="216">
        <v>85</v>
      </c>
      <c r="T109" s="216">
        <v>10.7</v>
      </c>
      <c r="U109" s="84">
        <v>7820</v>
      </c>
      <c r="V109" s="292">
        <f>VLOOKUP($U109,计算辅助页面!$Z$5:$AM$26,COLUMN()-20,0)</f>
        <v>12800</v>
      </c>
      <c r="W109" s="292">
        <f>VLOOKUP($U109,计算辅助页面!$Z$5:$AM$26,COLUMN()-20,0)</f>
        <v>20400</v>
      </c>
      <c r="X109" s="226">
        <f>VLOOKUP($U109,计算辅助页面!$Z$5:$AM$26,COLUMN()-20,0)</f>
        <v>30600</v>
      </c>
      <c r="Y109" s="226">
        <f>VLOOKUP($U109,计算辅助页面!$Z$5:$AM$26,COLUMN()-20,0)</f>
        <v>44200</v>
      </c>
      <c r="Z109" s="293">
        <f>VLOOKUP($U109,计算辅助页面!$Z$5:$AM$26,COLUMN()-20,0)</f>
        <v>62000</v>
      </c>
      <c r="AA109" s="226">
        <f>VLOOKUP($U109,计算辅助页面!$Z$5:$AM$26,COLUMN()-20,0)</f>
        <v>86500</v>
      </c>
      <c r="AB109" s="226">
        <f>VLOOKUP($U109,计算辅助页面!$Z$5:$AM$26,COLUMN()-20,0)</f>
        <v>121500</v>
      </c>
      <c r="AC109" s="226">
        <f>VLOOKUP($U109,计算辅助页面!$Z$5:$AM$26,COLUMN()-20,0)</f>
        <v>170000</v>
      </c>
      <c r="AD109" s="226">
        <f>VLOOKUP($U109,计算辅助页面!$Z$5:$AM$26,COLUMN()-20,0)</f>
        <v>237500</v>
      </c>
      <c r="AE109" s="226">
        <f>VLOOKUP($U109,计算辅助页面!$Z$5:$AM$26,COLUMN()-20,0)</f>
        <v>333000</v>
      </c>
      <c r="AF109" s="226">
        <f>VLOOKUP($U109,计算辅助页面!$Z$5:$AM$26,COLUMN()-20,0)</f>
        <v>466000</v>
      </c>
      <c r="AG109" s="226" t="str">
        <f>VLOOKUP($U109,计算辅助页面!$Z$5:$AM$26,COLUMN()-20,0)</f>
        <v>×</v>
      </c>
      <c r="AH109" s="173">
        <f>VLOOKUP($U109,计算辅助页面!$Z$5:$AM$26,COLUMN()-20,0)</f>
        <v>6369280</v>
      </c>
      <c r="AI109" s="267">
        <v>50000</v>
      </c>
      <c r="AJ109" s="260">
        <f>VLOOKUP(D109&amp;E109,计算辅助页面!$V$5:$Y$18,2,0)</f>
        <v>8</v>
      </c>
      <c r="AK109" s="174">
        <f t="shared" si="155"/>
        <v>100000</v>
      </c>
      <c r="AL109" s="174">
        <f>VLOOKUP(D109&amp;E109,计算辅助页面!$V$5:$Y$18,3,0)</f>
        <v>5</v>
      </c>
      <c r="AM109" s="179">
        <f t="shared" si="156"/>
        <v>300000</v>
      </c>
      <c r="AN109" s="179">
        <f>VLOOKUP(D109&amp;E109,计算辅助页面!$V$5:$Y$18,4,0)</f>
        <v>2</v>
      </c>
      <c r="AO109" s="173">
        <f t="shared" si="157"/>
        <v>6000000</v>
      </c>
      <c r="AP109" s="195">
        <f t="shared" si="158"/>
        <v>12369280</v>
      </c>
      <c r="AQ109" s="365" t="s">
        <v>1058</v>
      </c>
      <c r="AR109" s="366" t="str">
        <f t="shared" si="166"/>
        <v>R1 550</v>
      </c>
      <c r="AS109" s="352" t="s">
        <v>858</v>
      </c>
      <c r="AT109" s="353">
        <v>550</v>
      </c>
      <c r="AU109" s="229" t="s">
        <v>712</v>
      </c>
      <c r="AW109" s="357">
        <v>384</v>
      </c>
      <c r="AY109" s="357">
        <v>511</v>
      </c>
      <c r="AZ109" s="357" t="s">
        <v>1111</v>
      </c>
      <c r="BA109" s="369"/>
      <c r="BB109" s="369"/>
      <c r="BC109" s="369"/>
      <c r="BD109" s="369">
        <v>1</v>
      </c>
      <c r="BE109" s="369"/>
      <c r="BF109" s="369"/>
      <c r="BG109" s="369"/>
      <c r="BH109" s="369"/>
      <c r="BI109" s="369"/>
      <c r="BJ109" s="369"/>
      <c r="BK109" s="369"/>
      <c r="BL109" s="369"/>
      <c r="BM109" s="369"/>
      <c r="BN109" s="369"/>
      <c r="BO109" s="369"/>
      <c r="BP109" s="369"/>
      <c r="BQ109" s="369"/>
      <c r="BR109" s="369"/>
      <c r="BS109" s="369"/>
      <c r="BT109" s="369">
        <v>1</v>
      </c>
      <c r="BU109" s="387"/>
      <c r="BV109" s="326">
        <v>1</v>
      </c>
      <c r="BW109" s="326"/>
      <c r="BX109" s="326"/>
      <c r="BY109" s="367">
        <v>353.2</v>
      </c>
      <c r="BZ109" s="368">
        <v>69.569999999999993</v>
      </c>
      <c r="CA109" s="368">
        <v>38.03</v>
      </c>
      <c r="CB109" s="368">
        <v>67.05</v>
      </c>
      <c r="CC109" s="368">
        <f t="shared" si="159"/>
        <v>17.400000000000034</v>
      </c>
      <c r="CD109" s="368">
        <f t="shared" si="160"/>
        <v>7.4700000000000131</v>
      </c>
      <c r="CE109" s="368">
        <f t="shared" si="161"/>
        <v>7.7100000000000009</v>
      </c>
      <c r="CF109" s="368">
        <f t="shared" si="162"/>
        <v>17.950000000000003</v>
      </c>
      <c r="CG109" s="368">
        <f t="shared" si="163"/>
        <v>50.530000000000051</v>
      </c>
      <c r="CH109" s="368">
        <f t="shared" si="164"/>
        <v>50.328800000000044</v>
      </c>
      <c r="CI109" s="42"/>
      <c r="CJ109" s="42"/>
      <c r="CK109" s="42"/>
      <c r="CL109" s="42"/>
    </row>
    <row r="110" spans="1:90" ht="21" customHeight="1" thickBot="1">
      <c r="A110" s="48">
        <v>108</v>
      </c>
      <c r="B110" s="52" t="s">
        <v>1379</v>
      </c>
      <c r="C110" s="86" t="s">
        <v>1371</v>
      </c>
      <c r="D110" s="255" t="s">
        <v>7</v>
      </c>
      <c r="E110" s="247" t="s">
        <v>171</v>
      </c>
      <c r="F110" s="230"/>
      <c r="G110" s="229"/>
      <c r="H110" s="222" t="s">
        <v>449</v>
      </c>
      <c r="I110" s="236">
        <v>26</v>
      </c>
      <c r="J110" s="236">
        <v>34</v>
      </c>
      <c r="K110" s="236">
        <v>40</v>
      </c>
      <c r="L110" s="236">
        <v>62</v>
      </c>
      <c r="M110" s="222" t="s">
        <v>59</v>
      </c>
      <c r="N110" s="226">
        <f t="shared" ref="N110" si="167">IF(COUNTBLANK(H110:M110),"",SUM(H110:M110))</f>
        <v>162</v>
      </c>
      <c r="O110" s="53">
        <v>3984</v>
      </c>
      <c r="P110" s="210">
        <v>356.3</v>
      </c>
      <c r="Q110" s="217">
        <v>78.349999999999994</v>
      </c>
      <c r="R110" s="217">
        <v>67.650000000000006</v>
      </c>
      <c r="S110" s="217">
        <v>74.41</v>
      </c>
      <c r="T110" s="217"/>
      <c r="U110" s="84">
        <v>7820</v>
      </c>
      <c r="V110" s="292">
        <f>VLOOKUP($U110,计算辅助页面!$Z$5:$AM$26,COLUMN()-20,0)</f>
        <v>12800</v>
      </c>
      <c r="W110" s="292">
        <f>VLOOKUP($U110,计算辅助页面!$Z$5:$AM$26,COLUMN()-20,0)</f>
        <v>20400</v>
      </c>
      <c r="X110" s="226">
        <f>VLOOKUP($U110,计算辅助页面!$Z$5:$AM$26,COLUMN()-20,0)</f>
        <v>30600</v>
      </c>
      <c r="Y110" s="226">
        <f>VLOOKUP($U110,计算辅助页面!$Z$5:$AM$26,COLUMN()-20,0)</f>
        <v>44200</v>
      </c>
      <c r="Z110" s="293">
        <f>VLOOKUP($U110,计算辅助页面!$Z$5:$AM$26,COLUMN()-20,0)</f>
        <v>62000</v>
      </c>
      <c r="AA110" s="226">
        <f>VLOOKUP($U110,计算辅助页面!$Z$5:$AM$26,COLUMN()-20,0)</f>
        <v>86500</v>
      </c>
      <c r="AB110" s="226">
        <f>VLOOKUP($U110,计算辅助页面!$Z$5:$AM$26,COLUMN()-20,0)</f>
        <v>121500</v>
      </c>
      <c r="AC110" s="226">
        <f>VLOOKUP($U110,计算辅助页面!$Z$5:$AM$26,COLUMN()-20,0)</f>
        <v>170000</v>
      </c>
      <c r="AD110" s="226">
        <f>VLOOKUP($U110,计算辅助页面!$Z$5:$AM$26,COLUMN()-20,0)</f>
        <v>237500</v>
      </c>
      <c r="AE110" s="226">
        <f>VLOOKUP($U110,计算辅助页面!$Z$5:$AM$26,COLUMN()-20,0)</f>
        <v>333000</v>
      </c>
      <c r="AF110" s="226">
        <f>VLOOKUP($U110,计算辅助页面!$Z$5:$AM$26,COLUMN()-20,0)</f>
        <v>466000</v>
      </c>
      <c r="AG110" s="226" t="str">
        <f>VLOOKUP($U110,计算辅助页面!$Z$5:$AM$26,COLUMN()-20,0)</f>
        <v>×</v>
      </c>
      <c r="AH110" s="173">
        <f>VLOOKUP($U110,计算辅助页面!$Z$5:$AM$26,COLUMN()-20,0)</f>
        <v>6369280</v>
      </c>
      <c r="AI110" s="267">
        <v>50000</v>
      </c>
      <c r="AJ110" s="260">
        <f>VLOOKUP(D110&amp;E110,计算辅助页面!$V$5:$Y$18,2,0)</f>
        <v>8</v>
      </c>
      <c r="AK110" s="174">
        <f t="shared" ref="AK110" si="168">IF(AI110,2*AI110,"")</f>
        <v>100000</v>
      </c>
      <c r="AL110" s="174">
        <f>VLOOKUP(D110&amp;E110,计算辅助页面!$V$5:$Y$18,3,0)</f>
        <v>5</v>
      </c>
      <c r="AM110" s="179">
        <f t="shared" ref="AM110" si="169">IF(AN110="×",AN110,IF(AI110,6*AI110,""))</f>
        <v>300000</v>
      </c>
      <c r="AN110" s="179">
        <f>VLOOKUP(D110&amp;E110,计算辅助页面!$V$5:$Y$18,4,0)</f>
        <v>2</v>
      </c>
      <c r="AO110" s="173">
        <f t="shared" ref="AO110" si="170">IF(AI110,IF(AN110="×",4*(AI110*AJ110+AK110*AL110),4*(AI110*AJ110+AK110*AL110+AM110*AN110)),"")</f>
        <v>6000000</v>
      </c>
      <c r="AP110" s="195">
        <f t="shared" ref="AP110" si="171">IF(AND(AH110,AO110),AO110+AH110,"")</f>
        <v>12369280</v>
      </c>
      <c r="AQ110" s="365" t="s">
        <v>566</v>
      </c>
      <c r="AR110" s="366" t="str">
        <f t="shared" si="166"/>
        <v>Reventon Roadster🔑</v>
      </c>
      <c r="AS110" s="352" t="s">
        <v>1363</v>
      </c>
      <c r="AT110" s="353" t="s">
        <v>1372</v>
      </c>
      <c r="AU110" s="229" t="s">
        <v>712</v>
      </c>
      <c r="AW110" s="357">
        <v>371</v>
      </c>
      <c r="AY110" s="357">
        <v>489</v>
      </c>
      <c r="AZ110" s="384" t="s">
        <v>1280</v>
      </c>
      <c r="BA110" s="369"/>
      <c r="BB110" s="369"/>
      <c r="BC110" s="369"/>
      <c r="BD110" s="369"/>
      <c r="BE110" s="369"/>
      <c r="BF110" s="369"/>
      <c r="BG110" s="369"/>
      <c r="BH110" s="369"/>
      <c r="BI110" s="369"/>
      <c r="BJ110" s="369"/>
      <c r="BK110" s="369"/>
      <c r="BL110" s="369">
        <v>1</v>
      </c>
      <c r="BM110" s="369"/>
      <c r="BN110" s="369">
        <v>1</v>
      </c>
      <c r="BO110" s="369">
        <v>1</v>
      </c>
      <c r="BP110" s="369"/>
      <c r="BQ110" s="369"/>
      <c r="BR110" s="393" t="s">
        <v>1385</v>
      </c>
      <c r="BS110" s="369"/>
      <c r="BT110" s="369"/>
      <c r="BU110" s="389" t="s">
        <v>1382</v>
      </c>
      <c r="BV110" s="326"/>
      <c r="BW110" s="326"/>
      <c r="BX110" s="326"/>
      <c r="BY110" s="367"/>
      <c r="BZ110" s="368"/>
      <c r="CA110" s="368"/>
      <c r="CB110" s="368"/>
      <c r="CC110" s="368"/>
      <c r="CD110" s="368"/>
      <c r="CE110" s="368"/>
      <c r="CF110" s="368"/>
      <c r="CG110" s="368"/>
      <c r="CH110" s="368"/>
      <c r="CI110" s="42"/>
      <c r="CJ110" s="42"/>
      <c r="CK110" s="42"/>
      <c r="CL110" s="42"/>
    </row>
    <row r="111" spans="1:90" ht="21" customHeight="1">
      <c r="A111" s="80">
        <v>109</v>
      </c>
      <c r="B111" s="52" t="s">
        <v>699</v>
      </c>
      <c r="C111" s="86" t="s">
        <v>783</v>
      </c>
      <c r="D111" s="255" t="s">
        <v>7</v>
      </c>
      <c r="E111" s="247" t="s">
        <v>171</v>
      </c>
      <c r="F111" s="173">
        <f t="shared" si="154"/>
        <v>4</v>
      </c>
      <c r="G111" s="83" t="s">
        <v>168</v>
      </c>
      <c r="H111" s="222">
        <v>45</v>
      </c>
      <c r="I111" s="222">
        <v>17</v>
      </c>
      <c r="J111" s="222">
        <v>23</v>
      </c>
      <c r="K111" s="222">
        <v>32</v>
      </c>
      <c r="L111" s="222">
        <v>45</v>
      </c>
      <c r="M111" s="222" t="s">
        <v>59</v>
      </c>
      <c r="N111" s="226">
        <f t="shared" si="165"/>
        <v>162</v>
      </c>
      <c r="O111" s="53">
        <v>4009</v>
      </c>
      <c r="P111" s="210">
        <v>364.8</v>
      </c>
      <c r="Q111" s="217">
        <v>75.290000000000006</v>
      </c>
      <c r="R111" s="217">
        <v>64.95</v>
      </c>
      <c r="S111" s="217">
        <v>72.260000000000005</v>
      </c>
      <c r="T111" s="217">
        <v>7.37</v>
      </c>
      <c r="U111" s="84">
        <v>7820</v>
      </c>
      <c r="V111" s="292">
        <f>VLOOKUP($U111,计算辅助页面!$Z$5:$AM$26,COLUMN()-20,0)</f>
        <v>12800</v>
      </c>
      <c r="W111" s="292">
        <f>VLOOKUP($U111,计算辅助页面!$Z$5:$AM$26,COLUMN()-20,0)</f>
        <v>20400</v>
      </c>
      <c r="X111" s="226">
        <f>VLOOKUP($U111,计算辅助页面!$Z$5:$AM$26,COLUMN()-20,0)</f>
        <v>30600</v>
      </c>
      <c r="Y111" s="226">
        <f>VLOOKUP($U111,计算辅助页面!$Z$5:$AM$26,COLUMN()-20,0)</f>
        <v>44200</v>
      </c>
      <c r="Z111" s="293">
        <f>VLOOKUP($U111,计算辅助页面!$Z$5:$AM$26,COLUMN()-20,0)</f>
        <v>62000</v>
      </c>
      <c r="AA111" s="226">
        <f>VLOOKUP($U111,计算辅助页面!$Z$5:$AM$26,COLUMN()-20,0)</f>
        <v>86500</v>
      </c>
      <c r="AB111" s="226">
        <f>VLOOKUP($U111,计算辅助页面!$Z$5:$AM$26,COLUMN()-20,0)</f>
        <v>121500</v>
      </c>
      <c r="AC111" s="226">
        <f>VLOOKUP($U111,计算辅助页面!$Z$5:$AM$26,COLUMN()-20,0)</f>
        <v>170000</v>
      </c>
      <c r="AD111" s="226">
        <f>VLOOKUP($U111,计算辅助页面!$Z$5:$AM$26,COLUMN()-20,0)</f>
        <v>237500</v>
      </c>
      <c r="AE111" s="226">
        <f>VLOOKUP($U111,计算辅助页面!$Z$5:$AM$26,COLUMN()-20,0)</f>
        <v>333000</v>
      </c>
      <c r="AF111" s="226">
        <f>VLOOKUP($U111,计算辅助页面!$Z$5:$AM$26,COLUMN()-20,0)</f>
        <v>466000</v>
      </c>
      <c r="AG111" s="226" t="str">
        <f>VLOOKUP($U111,计算辅助页面!$Z$5:$AM$26,COLUMN()-20,0)</f>
        <v>×</v>
      </c>
      <c r="AH111" s="173">
        <f>VLOOKUP($U111,计算辅助页面!$Z$5:$AM$26,COLUMN()-20,0)</f>
        <v>6369280</v>
      </c>
      <c r="AI111" s="267">
        <v>50000</v>
      </c>
      <c r="AJ111" s="260">
        <f>VLOOKUP(D111&amp;E111,计算辅助页面!$V$5:$Y$18,2,0)</f>
        <v>8</v>
      </c>
      <c r="AK111" s="174">
        <f t="shared" si="155"/>
        <v>100000</v>
      </c>
      <c r="AL111" s="174">
        <f>VLOOKUP(D111&amp;E111,计算辅助页面!$V$5:$Y$18,3,0)</f>
        <v>5</v>
      </c>
      <c r="AM111" s="179">
        <f t="shared" si="156"/>
        <v>300000</v>
      </c>
      <c r="AN111" s="179">
        <f>VLOOKUP(D111&amp;E111,计算辅助页面!$V$5:$Y$18,4,0)</f>
        <v>2</v>
      </c>
      <c r="AO111" s="173">
        <f t="shared" si="157"/>
        <v>6000000</v>
      </c>
      <c r="AP111" s="195">
        <f t="shared" si="158"/>
        <v>12369280</v>
      </c>
      <c r="AQ111" s="365" t="s">
        <v>568</v>
      </c>
      <c r="AR111" s="366" t="str">
        <f t="shared" si="166"/>
        <v>Enzo Ferrari</v>
      </c>
      <c r="AS111" s="352" t="s">
        <v>702</v>
      </c>
      <c r="AT111" s="353" t="s">
        <v>705</v>
      </c>
      <c r="AU111" s="229" t="s">
        <v>712</v>
      </c>
      <c r="AW111" s="357">
        <v>379</v>
      </c>
      <c r="AY111" s="357">
        <v>503</v>
      </c>
      <c r="AZ111" s="357" t="s">
        <v>1114</v>
      </c>
      <c r="BA111" s="369"/>
      <c r="BB111" s="369"/>
      <c r="BC111" s="369"/>
      <c r="BD111" s="369"/>
      <c r="BE111" s="369"/>
      <c r="BF111" s="369"/>
      <c r="BG111" s="369">
        <v>1</v>
      </c>
      <c r="BH111" s="369"/>
      <c r="BI111" s="369"/>
      <c r="BJ111" s="369"/>
      <c r="BK111" s="369"/>
      <c r="BL111" s="369"/>
      <c r="BM111" s="369"/>
      <c r="BN111" s="369"/>
      <c r="BO111" s="369">
        <v>1</v>
      </c>
      <c r="BP111" s="369"/>
      <c r="BQ111" s="369"/>
      <c r="BR111" s="369"/>
      <c r="BS111" s="369"/>
      <c r="BT111" s="369"/>
      <c r="BU111" s="387" t="s">
        <v>1170</v>
      </c>
      <c r="BW111" s="326">
        <v>1</v>
      </c>
      <c r="BX111" s="326"/>
      <c r="BY111" s="367">
        <v>350</v>
      </c>
      <c r="BZ111" s="368">
        <v>67.150000000000006</v>
      </c>
      <c r="CA111" s="368">
        <v>49.16</v>
      </c>
      <c r="CB111" s="368">
        <v>60.88</v>
      </c>
      <c r="CC111" s="368">
        <f t="shared" si="159"/>
        <v>14.800000000000011</v>
      </c>
      <c r="CD111" s="368">
        <f t="shared" si="160"/>
        <v>8.14</v>
      </c>
      <c r="CE111" s="368">
        <f t="shared" si="161"/>
        <v>15.790000000000006</v>
      </c>
      <c r="CF111" s="368">
        <f t="shared" si="162"/>
        <v>11.380000000000003</v>
      </c>
      <c r="CG111" s="368">
        <f t="shared" si="163"/>
        <v>50.110000000000021</v>
      </c>
      <c r="CH111" s="368">
        <f t="shared" si="164"/>
        <v>51.390100000000011</v>
      </c>
      <c r="CI111" s="42"/>
      <c r="CJ111" s="42"/>
      <c r="CK111" s="42"/>
      <c r="CL111" s="42"/>
    </row>
    <row r="112" spans="1:90" ht="21" customHeight="1" thickBot="1">
      <c r="A112" s="48">
        <v>110</v>
      </c>
      <c r="B112" s="52" t="s">
        <v>1313</v>
      </c>
      <c r="C112" s="86" t="s">
        <v>1314</v>
      </c>
      <c r="D112" s="255" t="s">
        <v>7</v>
      </c>
      <c r="E112" s="247" t="s">
        <v>171</v>
      </c>
      <c r="F112" s="230"/>
      <c r="G112" s="229"/>
      <c r="H112" s="222">
        <v>45</v>
      </c>
      <c r="I112" s="222">
        <v>17</v>
      </c>
      <c r="J112" s="222">
        <v>23</v>
      </c>
      <c r="K112" s="222">
        <v>32</v>
      </c>
      <c r="L112" s="222">
        <v>45</v>
      </c>
      <c r="M112" s="222" t="s">
        <v>59</v>
      </c>
      <c r="N112" s="226">
        <f t="shared" ref="N112" si="172">IF(COUNTBLANK(H112:M112),"",SUM(H112:M112))</f>
        <v>162</v>
      </c>
      <c r="O112" s="53">
        <v>4022</v>
      </c>
      <c r="P112" s="210">
        <v>363.5</v>
      </c>
      <c r="Q112" s="217">
        <v>79.34</v>
      </c>
      <c r="R112" s="217">
        <v>68.7</v>
      </c>
      <c r="S112" s="217">
        <v>56.61</v>
      </c>
      <c r="T112" s="217"/>
      <c r="U112" s="84">
        <v>7820</v>
      </c>
      <c r="V112" s="292">
        <f>VLOOKUP($U112,计算辅助页面!$Z$5:$AM$26,COLUMN()-20,0)</f>
        <v>12800</v>
      </c>
      <c r="W112" s="292">
        <f>VLOOKUP($U112,计算辅助页面!$Z$5:$AM$26,COLUMN()-20,0)</f>
        <v>20400</v>
      </c>
      <c r="X112" s="226">
        <f>VLOOKUP($U112,计算辅助页面!$Z$5:$AM$26,COLUMN()-20,0)</f>
        <v>30600</v>
      </c>
      <c r="Y112" s="226">
        <f>VLOOKUP($U112,计算辅助页面!$Z$5:$AM$26,COLUMN()-20,0)</f>
        <v>44200</v>
      </c>
      <c r="Z112" s="293">
        <f>VLOOKUP($U112,计算辅助页面!$Z$5:$AM$26,COLUMN()-20,0)</f>
        <v>62000</v>
      </c>
      <c r="AA112" s="226">
        <f>VLOOKUP($U112,计算辅助页面!$Z$5:$AM$26,COLUMN()-20,0)</f>
        <v>86500</v>
      </c>
      <c r="AB112" s="226">
        <f>VLOOKUP($U112,计算辅助页面!$Z$5:$AM$26,COLUMN()-20,0)</f>
        <v>121500</v>
      </c>
      <c r="AC112" s="226">
        <f>VLOOKUP($U112,计算辅助页面!$Z$5:$AM$26,COLUMN()-20,0)</f>
        <v>170000</v>
      </c>
      <c r="AD112" s="226">
        <f>VLOOKUP($U112,计算辅助页面!$Z$5:$AM$26,COLUMN()-20,0)</f>
        <v>237500</v>
      </c>
      <c r="AE112" s="226">
        <f>VLOOKUP($U112,计算辅助页面!$Z$5:$AM$26,COLUMN()-20,0)</f>
        <v>333000</v>
      </c>
      <c r="AF112" s="226">
        <f>VLOOKUP($U112,计算辅助页面!$Z$5:$AM$26,COLUMN()-20,0)</f>
        <v>466000</v>
      </c>
      <c r="AG112" s="226" t="str">
        <f>VLOOKUP($U112,计算辅助页面!$Z$5:$AM$26,COLUMN()-20,0)</f>
        <v>×</v>
      </c>
      <c r="AH112" s="173">
        <f>VLOOKUP($U112,计算辅助页面!$Z$5:$AM$26,COLUMN()-20,0)</f>
        <v>6369280</v>
      </c>
      <c r="AI112" s="267">
        <v>50000</v>
      </c>
      <c r="AJ112" s="260">
        <f>VLOOKUP(D112&amp;E112,计算辅助页面!$V$5:$Y$18,2,0)</f>
        <v>8</v>
      </c>
      <c r="AK112" s="174">
        <f t="shared" ref="AK112" si="173">IF(AI112,2*AI112,"")</f>
        <v>100000</v>
      </c>
      <c r="AL112" s="174">
        <f>VLOOKUP(D112&amp;E112,计算辅助页面!$V$5:$Y$18,3,0)</f>
        <v>5</v>
      </c>
      <c r="AM112" s="179">
        <f t="shared" ref="AM112" si="174">IF(AN112="×",AN112,IF(AI112,6*AI112,""))</f>
        <v>300000</v>
      </c>
      <c r="AN112" s="179">
        <f>VLOOKUP(D112&amp;E112,计算辅助页面!$V$5:$Y$18,4,0)</f>
        <v>2</v>
      </c>
      <c r="AO112" s="173">
        <f t="shared" ref="AO112" si="175">IF(AI112,IF(AN112="×",4*(AI112*AJ112+AK112*AL112),4*(AI112*AJ112+AK112*AL112+AM112*AN112)),"")</f>
        <v>6000000</v>
      </c>
      <c r="AP112" s="195">
        <f t="shared" ref="AP112" si="176">IF(AND(AH112,AO112),AO112+AH112,"")</f>
        <v>12369280</v>
      </c>
      <c r="AQ112" s="365" t="s">
        <v>567</v>
      </c>
      <c r="AR112" s="366" t="str">
        <f t="shared" si="166"/>
        <v>One77</v>
      </c>
      <c r="AS112" s="352" t="s">
        <v>1308</v>
      </c>
      <c r="AT112" s="353" t="s">
        <v>1315</v>
      </c>
      <c r="AU112" s="229" t="s">
        <v>712</v>
      </c>
      <c r="AW112" s="357">
        <v>378</v>
      </c>
      <c r="AY112" s="357">
        <v>501</v>
      </c>
      <c r="AZ112" s="384" t="s">
        <v>1274</v>
      </c>
      <c r="BA112" s="369"/>
      <c r="BB112" s="369"/>
      <c r="BC112" s="369"/>
      <c r="BD112" s="369"/>
      <c r="BE112" s="369"/>
      <c r="BF112" s="369"/>
      <c r="BG112" s="369">
        <v>1</v>
      </c>
      <c r="BH112" s="369"/>
      <c r="BI112" s="369"/>
      <c r="BJ112" s="369"/>
      <c r="BK112" s="369"/>
      <c r="BL112" s="369"/>
      <c r="BM112" s="369"/>
      <c r="BN112" s="369"/>
      <c r="BO112" s="369"/>
      <c r="BP112" s="369"/>
      <c r="BQ112" s="369"/>
      <c r="BR112" s="369"/>
      <c r="BS112" s="369"/>
      <c r="BT112" s="369"/>
      <c r="BU112" s="389" t="s">
        <v>1357</v>
      </c>
      <c r="BW112" s="326"/>
      <c r="BX112" s="326"/>
      <c r="BY112" s="367"/>
      <c r="BZ112" s="368"/>
      <c r="CA112" s="368"/>
      <c r="CB112" s="368"/>
      <c r="CC112" s="368"/>
      <c r="CD112" s="368"/>
      <c r="CE112" s="368"/>
      <c r="CF112" s="368"/>
      <c r="CG112" s="368"/>
      <c r="CH112" s="368"/>
      <c r="CI112" s="42"/>
      <c r="CJ112" s="42"/>
      <c r="CK112" s="42"/>
      <c r="CL112" s="42"/>
    </row>
    <row r="113" spans="1:90" ht="21" customHeight="1">
      <c r="A113" s="80">
        <v>111</v>
      </c>
      <c r="B113" s="49" t="s">
        <v>180</v>
      </c>
      <c r="C113" s="86" t="s">
        <v>784</v>
      </c>
      <c r="D113" s="255" t="s">
        <v>178</v>
      </c>
      <c r="E113" s="247" t="s">
        <v>78</v>
      </c>
      <c r="F113" s="173">
        <f t="shared" si="154"/>
        <v>4</v>
      </c>
      <c r="G113" s="83" t="s">
        <v>168</v>
      </c>
      <c r="H113" s="222">
        <v>30</v>
      </c>
      <c r="I113" s="222">
        <v>9</v>
      </c>
      <c r="J113" s="222">
        <v>13</v>
      </c>
      <c r="K113" s="222">
        <v>21</v>
      </c>
      <c r="L113" s="222">
        <v>32</v>
      </c>
      <c r="M113" s="222" t="s">
        <v>59</v>
      </c>
      <c r="N113" s="226">
        <f t="shared" si="165"/>
        <v>105</v>
      </c>
      <c r="O113" s="51">
        <v>4047</v>
      </c>
      <c r="P113" s="209">
        <v>374.1</v>
      </c>
      <c r="Q113" s="216">
        <v>80.319999999999993</v>
      </c>
      <c r="R113" s="216">
        <v>58.13</v>
      </c>
      <c r="S113" s="216">
        <v>60.57</v>
      </c>
      <c r="T113" s="216">
        <v>5.8160000000000007</v>
      </c>
      <c r="U113" s="84">
        <v>7820</v>
      </c>
      <c r="V113" s="292">
        <f>VLOOKUP($U113,计算辅助页面!$Z$5:$AM$26,COLUMN()-20,0)</f>
        <v>12800</v>
      </c>
      <c r="W113" s="292">
        <f>VLOOKUP($U113,计算辅助页面!$Z$5:$AM$26,COLUMN()-20,0)</f>
        <v>20400</v>
      </c>
      <c r="X113" s="226">
        <f>VLOOKUP($U113,计算辅助页面!$Z$5:$AM$26,COLUMN()-20,0)</f>
        <v>30600</v>
      </c>
      <c r="Y113" s="226">
        <f>VLOOKUP($U113,计算辅助页面!$Z$5:$AM$26,COLUMN()-20,0)</f>
        <v>44200</v>
      </c>
      <c r="Z113" s="293">
        <f>VLOOKUP($U113,计算辅助页面!$Z$5:$AM$26,COLUMN()-20,0)</f>
        <v>62000</v>
      </c>
      <c r="AA113" s="226">
        <f>VLOOKUP($U113,计算辅助页面!$Z$5:$AM$26,COLUMN()-20,0)</f>
        <v>86500</v>
      </c>
      <c r="AB113" s="226">
        <f>VLOOKUP($U113,计算辅助页面!$Z$5:$AM$26,COLUMN()-20,0)</f>
        <v>121500</v>
      </c>
      <c r="AC113" s="226">
        <f>VLOOKUP($U113,计算辅助页面!$Z$5:$AM$26,COLUMN()-20,0)</f>
        <v>170000</v>
      </c>
      <c r="AD113" s="226">
        <f>VLOOKUP($U113,计算辅助页面!$Z$5:$AM$26,COLUMN()-20,0)</f>
        <v>237500</v>
      </c>
      <c r="AE113" s="226">
        <f>VLOOKUP($U113,计算辅助页面!$Z$5:$AM$26,COLUMN()-20,0)</f>
        <v>333000</v>
      </c>
      <c r="AF113" s="226">
        <f>VLOOKUP($U113,计算辅助页面!$Z$5:$AM$26,COLUMN()-20,0)</f>
        <v>466000</v>
      </c>
      <c r="AG113" s="226" t="str">
        <f>VLOOKUP($U113,计算辅助页面!$Z$5:$AM$26,COLUMN()-20,0)</f>
        <v>×</v>
      </c>
      <c r="AH113" s="173">
        <f>VLOOKUP($U113,计算辅助页面!$Z$5:$AM$26,COLUMN()-20,0)</f>
        <v>6369280</v>
      </c>
      <c r="AI113" s="267">
        <v>50000</v>
      </c>
      <c r="AJ113" s="260">
        <f>VLOOKUP(D113&amp;E113,计算辅助页面!$V$5:$Y$18,2,0)</f>
        <v>8</v>
      </c>
      <c r="AK113" s="174">
        <f t="shared" si="155"/>
        <v>100000</v>
      </c>
      <c r="AL113" s="174">
        <f>VLOOKUP(D113&amp;E113,计算辅助页面!$V$5:$Y$18,3,0)</f>
        <v>5</v>
      </c>
      <c r="AM113" s="179">
        <f t="shared" si="156"/>
        <v>300000</v>
      </c>
      <c r="AN113" s="179">
        <f>VLOOKUP(D113&amp;E113,计算辅助页面!$V$5:$Y$18,4,0)</f>
        <v>2</v>
      </c>
      <c r="AO113" s="173">
        <f t="shared" si="157"/>
        <v>6000000</v>
      </c>
      <c r="AP113" s="195">
        <f t="shared" si="158"/>
        <v>12369280</v>
      </c>
      <c r="AQ113" s="365" t="s">
        <v>722</v>
      </c>
      <c r="AR113" s="366" t="str">
        <f t="shared" si="166"/>
        <v>N</v>
      </c>
      <c r="AS113" s="352" t="s">
        <v>962</v>
      </c>
      <c r="AT113" s="353" t="s">
        <v>674</v>
      </c>
      <c r="AU113" s="229" t="s">
        <v>712</v>
      </c>
      <c r="AV113" s="357">
        <v>14</v>
      </c>
      <c r="AW113" s="357">
        <v>389</v>
      </c>
      <c r="AY113" s="357">
        <v>520</v>
      </c>
      <c r="AZ113" s="357" t="s">
        <v>1119</v>
      </c>
      <c r="BA113" s="369"/>
      <c r="BB113" s="369"/>
      <c r="BC113" s="369"/>
      <c r="BD113" s="369">
        <v>1</v>
      </c>
      <c r="BE113" s="369"/>
      <c r="BF113" s="369">
        <v>1</v>
      </c>
      <c r="BG113" s="369"/>
      <c r="BH113" s="369"/>
      <c r="BI113" s="369"/>
      <c r="BJ113" s="369"/>
      <c r="BK113" s="369"/>
      <c r="BL113" s="369"/>
      <c r="BM113" s="369"/>
      <c r="BN113" s="369"/>
      <c r="BO113" s="369"/>
      <c r="BP113" s="369"/>
      <c r="BQ113" s="369"/>
      <c r="BR113" s="369"/>
      <c r="BS113" s="369"/>
      <c r="BT113" s="369">
        <v>1</v>
      </c>
      <c r="BU113" s="387" t="s">
        <v>1169</v>
      </c>
      <c r="BV113" s="326"/>
      <c r="BW113" s="326"/>
      <c r="BX113" s="326"/>
      <c r="BY113" s="367">
        <v>360</v>
      </c>
      <c r="BZ113" s="368">
        <v>73</v>
      </c>
      <c r="CA113" s="368">
        <v>42.36</v>
      </c>
      <c r="CB113" s="368">
        <v>47.57</v>
      </c>
      <c r="CC113" s="368">
        <f t="shared" si="159"/>
        <v>14.100000000000023</v>
      </c>
      <c r="CD113" s="368">
        <f t="shared" si="160"/>
        <v>7.3199999999999932</v>
      </c>
      <c r="CE113" s="368">
        <f t="shared" si="161"/>
        <v>15.770000000000003</v>
      </c>
      <c r="CF113" s="368">
        <f t="shared" si="162"/>
        <v>13</v>
      </c>
      <c r="CG113" s="368">
        <f t="shared" si="163"/>
        <v>50.190000000000019</v>
      </c>
      <c r="CH113" s="368">
        <f t="shared" si="164"/>
        <v>51.7821</v>
      </c>
      <c r="CI113" s="42"/>
      <c r="CJ113" s="42"/>
      <c r="CK113" s="42"/>
      <c r="CL113" s="42"/>
    </row>
    <row r="114" spans="1:90" ht="21" customHeight="1" thickBot="1">
      <c r="A114" s="48">
        <v>112</v>
      </c>
      <c r="B114" s="49" t="s">
        <v>183</v>
      </c>
      <c r="C114" s="86" t="s">
        <v>785</v>
      </c>
      <c r="D114" s="255" t="s">
        <v>178</v>
      </c>
      <c r="E114" s="247" t="s">
        <v>78</v>
      </c>
      <c r="F114" s="173">
        <f t="shared" si="154"/>
        <v>4</v>
      </c>
      <c r="G114" s="83" t="s">
        <v>168</v>
      </c>
      <c r="H114" s="222">
        <v>45</v>
      </c>
      <c r="I114" s="222">
        <v>17</v>
      </c>
      <c r="J114" s="222">
        <v>23</v>
      </c>
      <c r="K114" s="222">
        <v>32</v>
      </c>
      <c r="L114" s="222">
        <v>45</v>
      </c>
      <c r="M114" s="222" t="s">
        <v>59</v>
      </c>
      <c r="N114" s="226">
        <f t="shared" si="165"/>
        <v>162</v>
      </c>
      <c r="O114" s="51">
        <v>4058</v>
      </c>
      <c r="P114" s="209">
        <v>353.3</v>
      </c>
      <c r="Q114" s="216">
        <v>78.180000000000007</v>
      </c>
      <c r="R114" s="216">
        <v>66.599999999999994</v>
      </c>
      <c r="S114" s="216">
        <v>79.540000000000006</v>
      </c>
      <c r="T114" s="216">
        <v>9.8169999999999984</v>
      </c>
      <c r="U114" s="84">
        <v>7820</v>
      </c>
      <c r="V114" s="292">
        <f>VLOOKUP($U114,计算辅助页面!$Z$5:$AM$26,COLUMN()-20,0)</f>
        <v>12800</v>
      </c>
      <c r="W114" s="292">
        <f>VLOOKUP($U114,计算辅助页面!$Z$5:$AM$26,COLUMN()-20,0)</f>
        <v>20400</v>
      </c>
      <c r="X114" s="226">
        <f>VLOOKUP($U114,计算辅助页面!$Z$5:$AM$26,COLUMN()-20,0)</f>
        <v>30600</v>
      </c>
      <c r="Y114" s="226">
        <f>VLOOKUP($U114,计算辅助页面!$Z$5:$AM$26,COLUMN()-20,0)</f>
        <v>44200</v>
      </c>
      <c r="Z114" s="293">
        <f>VLOOKUP($U114,计算辅助页面!$Z$5:$AM$26,COLUMN()-20,0)</f>
        <v>62000</v>
      </c>
      <c r="AA114" s="226">
        <f>VLOOKUP($U114,计算辅助页面!$Z$5:$AM$26,COLUMN()-20,0)</f>
        <v>86500</v>
      </c>
      <c r="AB114" s="226">
        <f>VLOOKUP($U114,计算辅助页面!$Z$5:$AM$26,COLUMN()-20,0)</f>
        <v>121500</v>
      </c>
      <c r="AC114" s="226">
        <f>VLOOKUP($U114,计算辅助页面!$Z$5:$AM$26,COLUMN()-20,0)</f>
        <v>170000</v>
      </c>
      <c r="AD114" s="226">
        <f>VLOOKUP($U114,计算辅助页面!$Z$5:$AM$26,COLUMN()-20,0)</f>
        <v>237500</v>
      </c>
      <c r="AE114" s="226">
        <f>VLOOKUP($U114,计算辅助页面!$Z$5:$AM$26,COLUMN()-20,0)</f>
        <v>333000</v>
      </c>
      <c r="AF114" s="226">
        <f>VLOOKUP($U114,计算辅助页面!$Z$5:$AM$26,COLUMN()-20,0)</f>
        <v>466000</v>
      </c>
      <c r="AG114" s="226" t="str">
        <f>VLOOKUP($U114,计算辅助页面!$Z$5:$AM$26,COLUMN()-20,0)</f>
        <v>×</v>
      </c>
      <c r="AH114" s="173">
        <f>VLOOKUP($U114,计算辅助页面!$Z$5:$AM$26,COLUMN()-20,0)</f>
        <v>6369280</v>
      </c>
      <c r="AI114" s="267">
        <v>50000</v>
      </c>
      <c r="AJ114" s="260">
        <f>VLOOKUP(D114&amp;E114,计算辅助页面!$V$5:$Y$18,2,0)</f>
        <v>8</v>
      </c>
      <c r="AK114" s="174">
        <f t="shared" si="155"/>
        <v>100000</v>
      </c>
      <c r="AL114" s="174">
        <f>VLOOKUP(D114&amp;E114,计算辅助页面!$V$5:$Y$18,3,0)</f>
        <v>5</v>
      </c>
      <c r="AM114" s="179">
        <f t="shared" si="156"/>
        <v>300000</v>
      </c>
      <c r="AN114" s="179">
        <f>VLOOKUP(D114&amp;E114,计算辅助页面!$V$5:$Y$18,4,0)</f>
        <v>2</v>
      </c>
      <c r="AO114" s="173">
        <f t="shared" si="157"/>
        <v>6000000</v>
      </c>
      <c r="AP114" s="195">
        <f t="shared" si="158"/>
        <v>12369280</v>
      </c>
      <c r="AQ114" s="365" t="s">
        <v>565</v>
      </c>
      <c r="AR114" s="366" t="str">
        <f t="shared" si="166"/>
        <v>SLR McLaren</v>
      </c>
      <c r="AS114" s="352" t="s">
        <v>964</v>
      </c>
      <c r="AT114" s="353" t="s">
        <v>647</v>
      </c>
      <c r="AU114" s="229" t="s">
        <v>712</v>
      </c>
      <c r="AW114" s="357">
        <v>367</v>
      </c>
      <c r="AY114" s="357">
        <v>484</v>
      </c>
      <c r="AZ114" s="357" t="s">
        <v>1120</v>
      </c>
      <c r="BA114" s="369"/>
      <c r="BB114" s="369"/>
      <c r="BC114" s="369"/>
      <c r="BD114" s="369"/>
      <c r="BE114" s="369"/>
      <c r="BF114" s="369"/>
      <c r="BG114" s="369"/>
      <c r="BH114" s="369"/>
      <c r="BI114" s="369">
        <v>1</v>
      </c>
      <c r="BJ114" s="369"/>
      <c r="BK114" s="369"/>
      <c r="BL114" s="369"/>
      <c r="BM114" s="369"/>
      <c r="BN114" s="369"/>
      <c r="BO114" s="369"/>
      <c r="BP114" s="369"/>
      <c r="BQ114" s="369"/>
      <c r="BR114" s="369" t="s">
        <v>1124</v>
      </c>
      <c r="BS114" s="369"/>
      <c r="BT114" s="369"/>
      <c r="BU114" s="390" t="s">
        <v>91</v>
      </c>
      <c r="BV114" s="326"/>
      <c r="BW114" s="326"/>
      <c r="BX114" s="326"/>
      <c r="BY114" s="367">
        <v>334</v>
      </c>
      <c r="BZ114" s="368">
        <v>67.599999999999994</v>
      </c>
      <c r="CA114" s="368">
        <v>43.84</v>
      </c>
      <c r="CB114" s="368">
        <v>54.93</v>
      </c>
      <c r="CC114" s="368">
        <f t="shared" si="159"/>
        <v>19.300000000000011</v>
      </c>
      <c r="CD114" s="368">
        <f t="shared" si="160"/>
        <v>10.580000000000013</v>
      </c>
      <c r="CE114" s="368">
        <f t="shared" si="161"/>
        <v>22.759999999999991</v>
      </c>
      <c r="CF114" s="368">
        <f t="shared" si="162"/>
        <v>24.610000000000007</v>
      </c>
      <c r="CG114" s="368">
        <f t="shared" si="163"/>
        <v>77.250000000000028</v>
      </c>
      <c r="CH114" s="368">
        <f t="shared" si="164"/>
        <v>81.910600000000017</v>
      </c>
      <c r="CI114" s="42"/>
      <c r="CJ114" s="42"/>
      <c r="CK114" s="42"/>
      <c r="CL114" s="42"/>
    </row>
    <row r="115" spans="1:90" ht="21" customHeight="1">
      <c r="A115" s="80">
        <v>113</v>
      </c>
      <c r="B115" s="52" t="s">
        <v>378</v>
      </c>
      <c r="C115" s="86" t="s">
        <v>786</v>
      </c>
      <c r="D115" s="255" t="s">
        <v>178</v>
      </c>
      <c r="E115" s="247" t="s">
        <v>78</v>
      </c>
      <c r="F115" s="173">
        <f t="shared" si="154"/>
        <v>4</v>
      </c>
      <c r="G115" s="83" t="s">
        <v>387</v>
      </c>
      <c r="H115" s="236">
        <v>45</v>
      </c>
      <c r="I115" s="222">
        <v>17</v>
      </c>
      <c r="J115" s="222">
        <v>23</v>
      </c>
      <c r="K115" s="222">
        <v>32</v>
      </c>
      <c r="L115" s="222">
        <v>45</v>
      </c>
      <c r="M115" s="222" t="s">
        <v>59</v>
      </c>
      <c r="N115" s="226">
        <f t="shared" si="165"/>
        <v>162</v>
      </c>
      <c r="O115" s="53">
        <v>4059</v>
      </c>
      <c r="P115" s="210">
        <v>355.4</v>
      </c>
      <c r="Q115" s="217">
        <v>79.16</v>
      </c>
      <c r="R115" s="217">
        <v>70.739999999999995</v>
      </c>
      <c r="S115" s="217">
        <v>73.88</v>
      </c>
      <c r="T115" s="224">
        <v>8</v>
      </c>
      <c r="U115" s="84">
        <v>7820</v>
      </c>
      <c r="V115" s="292">
        <f>VLOOKUP($U115,计算辅助页面!$Z$5:$AM$26,COLUMN()-20,0)</f>
        <v>12800</v>
      </c>
      <c r="W115" s="292">
        <f>VLOOKUP($U115,计算辅助页面!$Z$5:$AM$26,COLUMN()-20,0)</f>
        <v>20400</v>
      </c>
      <c r="X115" s="226">
        <f>VLOOKUP($U115,计算辅助页面!$Z$5:$AM$26,COLUMN()-20,0)</f>
        <v>30600</v>
      </c>
      <c r="Y115" s="226">
        <f>VLOOKUP($U115,计算辅助页面!$Z$5:$AM$26,COLUMN()-20,0)</f>
        <v>44200</v>
      </c>
      <c r="Z115" s="293">
        <f>VLOOKUP($U115,计算辅助页面!$Z$5:$AM$26,COLUMN()-20,0)</f>
        <v>62000</v>
      </c>
      <c r="AA115" s="226">
        <f>VLOOKUP($U115,计算辅助页面!$Z$5:$AM$26,COLUMN()-20,0)</f>
        <v>86500</v>
      </c>
      <c r="AB115" s="226">
        <f>VLOOKUP($U115,计算辅助页面!$Z$5:$AM$26,COLUMN()-20,0)</f>
        <v>121500</v>
      </c>
      <c r="AC115" s="226">
        <f>VLOOKUP($U115,计算辅助页面!$Z$5:$AM$26,COLUMN()-20,0)</f>
        <v>170000</v>
      </c>
      <c r="AD115" s="226">
        <f>VLOOKUP($U115,计算辅助页面!$Z$5:$AM$26,COLUMN()-20,0)</f>
        <v>237500</v>
      </c>
      <c r="AE115" s="226">
        <f>VLOOKUP($U115,计算辅助页面!$Z$5:$AM$26,COLUMN()-20,0)</f>
        <v>333000</v>
      </c>
      <c r="AF115" s="226">
        <f>VLOOKUP($U115,计算辅助页面!$Z$5:$AM$26,COLUMN()-20,0)</f>
        <v>466000</v>
      </c>
      <c r="AG115" s="226" t="str">
        <f>VLOOKUP($U115,计算辅助页面!$Z$5:$AM$26,COLUMN()-20,0)</f>
        <v>×</v>
      </c>
      <c r="AH115" s="173">
        <f>VLOOKUP($U115,计算辅助页面!$Z$5:$AM$26,COLUMN()-20,0)</f>
        <v>6369280</v>
      </c>
      <c r="AI115" s="267">
        <v>50000</v>
      </c>
      <c r="AJ115" s="260">
        <f>VLOOKUP(D115&amp;E115,计算辅助页面!$V$5:$Y$18,2,0)</f>
        <v>8</v>
      </c>
      <c r="AK115" s="174">
        <f t="shared" si="155"/>
        <v>100000</v>
      </c>
      <c r="AL115" s="174">
        <f>VLOOKUP(D115&amp;E115,计算辅助页面!$V$5:$Y$18,3,0)</f>
        <v>5</v>
      </c>
      <c r="AM115" s="179">
        <f t="shared" si="156"/>
        <v>300000</v>
      </c>
      <c r="AN115" s="179">
        <f>VLOOKUP(D115&amp;E115,计算辅助页面!$V$5:$Y$18,4,0)</f>
        <v>2</v>
      </c>
      <c r="AO115" s="173">
        <f t="shared" si="157"/>
        <v>6000000</v>
      </c>
      <c r="AP115" s="195">
        <f t="shared" si="158"/>
        <v>12369280</v>
      </c>
      <c r="AQ115" s="365" t="s">
        <v>567</v>
      </c>
      <c r="AR115" s="366" t="str">
        <f t="shared" si="166"/>
        <v>DBS SuperLeggera</v>
      </c>
      <c r="AS115" s="352" t="s">
        <v>965</v>
      </c>
      <c r="AT115" s="353" t="s">
        <v>650</v>
      </c>
      <c r="AU115" s="229" t="s">
        <v>712</v>
      </c>
      <c r="AV115" s="357">
        <v>15</v>
      </c>
      <c r="AW115" s="357">
        <v>370</v>
      </c>
      <c r="AY115" s="357">
        <v>487</v>
      </c>
      <c r="AZ115" s="357" t="s">
        <v>1119</v>
      </c>
      <c r="BA115" s="369"/>
      <c r="BB115" s="369"/>
      <c r="BC115" s="369"/>
      <c r="BD115" s="369">
        <v>1</v>
      </c>
      <c r="BE115" s="369"/>
      <c r="BF115" s="369"/>
      <c r="BG115" s="369"/>
      <c r="BH115" s="369"/>
      <c r="BI115" s="369"/>
      <c r="BJ115" s="369"/>
      <c r="BK115" s="369"/>
      <c r="BL115" s="369"/>
      <c r="BM115" s="369"/>
      <c r="BN115" s="369"/>
      <c r="BO115" s="369"/>
      <c r="BP115" s="369"/>
      <c r="BQ115" s="369"/>
      <c r="BR115" s="369"/>
      <c r="BS115" s="369"/>
      <c r="BT115" s="369">
        <v>1</v>
      </c>
      <c r="BU115" s="387" t="s">
        <v>1171</v>
      </c>
      <c r="BV115" s="326"/>
      <c r="BW115" s="326"/>
      <c r="BX115" s="326"/>
      <c r="BY115" s="367">
        <v>339</v>
      </c>
      <c r="BZ115" s="368">
        <v>69.400000000000006</v>
      </c>
      <c r="CA115" s="368">
        <v>48.04</v>
      </c>
      <c r="CB115" s="368">
        <v>51.53</v>
      </c>
      <c r="CC115" s="368">
        <f t="shared" si="159"/>
        <v>16.399999999999977</v>
      </c>
      <c r="CD115" s="368">
        <f t="shared" si="160"/>
        <v>9.7599999999999909</v>
      </c>
      <c r="CE115" s="368">
        <f t="shared" si="161"/>
        <v>22.699999999999996</v>
      </c>
      <c r="CF115" s="368">
        <f t="shared" si="162"/>
        <v>22.349999999999994</v>
      </c>
      <c r="CG115" s="368">
        <f t="shared" si="163"/>
        <v>71.209999999999951</v>
      </c>
      <c r="CH115" s="368">
        <f t="shared" si="164"/>
        <v>76.586999999999961</v>
      </c>
      <c r="CI115" s="42"/>
      <c r="CJ115" s="42"/>
      <c r="CK115" s="42"/>
      <c r="CL115" s="42"/>
    </row>
    <row r="116" spans="1:90" ht="21" customHeight="1" thickBot="1">
      <c r="A116" s="48">
        <v>114</v>
      </c>
      <c r="B116" s="52" t="s">
        <v>918</v>
      </c>
      <c r="C116" s="86" t="s">
        <v>897</v>
      </c>
      <c r="D116" s="255" t="s">
        <v>178</v>
      </c>
      <c r="E116" s="247" t="s">
        <v>78</v>
      </c>
      <c r="F116" s="230"/>
      <c r="G116" s="229"/>
      <c r="H116" s="222" t="s">
        <v>449</v>
      </c>
      <c r="I116" s="236">
        <v>26</v>
      </c>
      <c r="J116" s="236">
        <v>35</v>
      </c>
      <c r="K116" s="236">
        <v>40</v>
      </c>
      <c r="L116" s="236">
        <v>62</v>
      </c>
      <c r="M116" s="222" t="s">
        <v>59</v>
      </c>
      <c r="N116" s="226">
        <f t="shared" si="165"/>
        <v>163</v>
      </c>
      <c r="O116" s="53">
        <v>4061</v>
      </c>
      <c r="P116" s="210">
        <v>340.5</v>
      </c>
      <c r="Q116" s="217">
        <v>85.1</v>
      </c>
      <c r="R116" s="217">
        <v>75.81</v>
      </c>
      <c r="S116" s="217">
        <v>74.78</v>
      </c>
      <c r="T116" s="224"/>
      <c r="U116" s="84">
        <v>7820</v>
      </c>
      <c r="V116" s="292">
        <f>VLOOKUP($U116,计算辅助页面!$Z$5:$AM$26,COLUMN()-20,0)</f>
        <v>12800</v>
      </c>
      <c r="W116" s="292">
        <f>VLOOKUP($U116,计算辅助页面!$Z$5:$AM$26,COLUMN()-20,0)</f>
        <v>20400</v>
      </c>
      <c r="X116" s="226">
        <f>VLOOKUP($U116,计算辅助页面!$Z$5:$AM$26,COLUMN()-20,0)</f>
        <v>30600</v>
      </c>
      <c r="Y116" s="226">
        <f>VLOOKUP($U116,计算辅助页面!$Z$5:$AM$26,COLUMN()-20,0)</f>
        <v>44200</v>
      </c>
      <c r="Z116" s="293">
        <f>VLOOKUP($U116,计算辅助页面!$Z$5:$AM$26,COLUMN()-20,0)</f>
        <v>62000</v>
      </c>
      <c r="AA116" s="226">
        <f>VLOOKUP($U116,计算辅助页面!$Z$5:$AM$26,COLUMN()-20,0)</f>
        <v>86500</v>
      </c>
      <c r="AB116" s="226">
        <f>VLOOKUP($U116,计算辅助页面!$Z$5:$AM$26,COLUMN()-20,0)</f>
        <v>121500</v>
      </c>
      <c r="AC116" s="226">
        <f>VLOOKUP($U116,计算辅助页面!$Z$5:$AM$26,COLUMN()-20,0)</f>
        <v>170000</v>
      </c>
      <c r="AD116" s="226">
        <f>VLOOKUP($U116,计算辅助页面!$Z$5:$AM$26,COLUMN()-20,0)</f>
        <v>237500</v>
      </c>
      <c r="AE116" s="226">
        <f>VLOOKUP($U116,计算辅助页面!$Z$5:$AM$26,COLUMN()-20,0)</f>
        <v>333000</v>
      </c>
      <c r="AF116" s="226">
        <f>VLOOKUP($U116,计算辅助页面!$Z$5:$AM$26,COLUMN()-20,0)</f>
        <v>466000</v>
      </c>
      <c r="AG116" s="226" t="str">
        <f>VLOOKUP($U116,计算辅助页面!$Z$5:$AM$26,COLUMN()-20,0)</f>
        <v>×</v>
      </c>
      <c r="AH116" s="173">
        <f>VLOOKUP($U116,计算辅助页面!$Z$5:$AM$26,COLUMN()-20,0)</f>
        <v>6369280</v>
      </c>
      <c r="AI116" s="267">
        <v>50000</v>
      </c>
      <c r="AJ116" s="260">
        <f>VLOOKUP(D116&amp;E116,计算辅助页面!$V$5:$Y$18,2,0)</f>
        <v>8</v>
      </c>
      <c r="AK116" s="174">
        <f t="shared" si="155"/>
        <v>100000</v>
      </c>
      <c r="AL116" s="174">
        <f>VLOOKUP(D116&amp;E116,计算辅助页面!$V$5:$Y$18,3,0)</f>
        <v>5</v>
      </c>
      <c r="AM116" s="179">
        <f t="shared" si="156"/>
        <v>300000</v>
      </c>
      <c r="AN116" s="179">
        <f>VLOOKUP(D116&amp;E116,计算辅助页面!$V$5:$Y$18,4,0)</f>
        <v>2</v>
      </c>
      <c r="AO116" s="173">
        <f t="shared" si="157"/>
        <v>6000000</v>
      </c>
      <c r="AP116" s="195">
        <f t="shared" si="158"/>
        <v>12369280</v>
      </c>
      <c r="AQ116" s="365" t="s">
        <v>566</v>
      </c>
      <c r="AR116" s="366" t="str">
        <f t="shared" si="166"/>
        <v>Essenza SCV12🔑</v>
      </c>
      <c r="AS116" s="352" t="s">
        <v>905</v>
      </c>
      <c r="AT116" s="353" t="s">
        <v>915</v>
      </c>
      <c r="AU116" s="229" t="s">
        <v>712</v>
      </c>
      <c r="AW116" s="357">
        <v>355</v>
      </c>
      <c r="AY116" s="357">
        <v>462</v>
      </c>
      <c r="AZ116" s="357" t="s">
        <v>1115</v>
      </c>
      <c r="BA116" s="369"/>
      <c r="BB116" s="369"/>
      <c r="BC116" s="369"/>
      <c r="BD116" s="369"/>
      <c r="BE116" s="369"/>
      <c r="BF116" s="369"/>
      <c r="BG116" s="369"/>
      <c r="BH116" s="369"/>
      <c r="BI116" s="369"/>
      <c r="BJ116" s="369"/>
      <c r="BK116" s="369"/>
      <c r="BL116" s="369">
        <v>1</v>
      </c>
      <c r="BM116" s="369"/>
      <c r="BN116" s="369">
        <v>1</v>
      </c>
      <c r="BO116" s="369">
        <v>1</v>
      </c>
      <c r="BP116" s="369"/>
      <c r="BQ116" s="369"/>
      <c r="BR116" s="369"/>
      <c r="BS116" s="369"/>
      <c r="BT116" s="369"/>
      <c r="BU116" s="387" t="s">
        <v>1172</v>
      </c>
      <c r="BV116" s="326"/>
      <c r="BW116" s="326"/>
      <c r="BX116" s="326"/>
      <c r="BY116" s="367">
        <v>318</v>
      </c>
      <c r="BZ116" s="368">
        <v>76.150000000000006</v>
      </c>
      <c r="CA116" s="368">
        <v>49.51</v>
      </c>
      <c r="CB116" s="368">
        <v>47.37</v>
      </c>
      <c r="CC116" s="368">
        <f t="shared" si="159"/>
        <v>22.5</v>
      </c>
      <c r="CD116" s="368">
        <f t="shared" si="160"/>
        <v>8.9499999999999886</v>
      </c>
      <c r="CE116" s="368">
        <f t="shared" si="161"/>
        <v>26.300000000000004</v>
      </c>
      <c r="CF116" s="368">
        <f t="shared" si="162"/>
        <v>27.410000000000004</v>
      </c>
      <c r="CG116" s="368">
        <f t="shared" si="163"/>
        <v>85.16</v>
      </c>
      <c r="CH116" s="368">
        <f t="shared" si="164"/>
        <v>87.666299999999978</v>
      </c>
      <c r="CI116" s="42"/>
      <c r="CJ116" s="42"/>
      <c r="CK116" s="42"/>
      <c r="CL116" s="42"/>
    </row>
    <row r="117" spans="1:90" ht="21" customHeight="1">
      <c r="A117" s="80">
        <v>115</v>
      </c>
      <c r="B117" s="52" t="s">
        <v>1494</v>
      </c>
      <c r="C117" s="86" t="s">
        <v>1495</v>
      </c>
      <c r="D117" s="255" t="s">
        <v>178</v>
      </c>
      <c r="E117" s="247" t="s">
        <v>78</v>
      </c>
      <c r="F117" s="230"/>
      <c r="G117" s="229"/>
      <c r="H117" s="236">
        <v>45</v>
      </c>
      <c r="I117" s="222">
        <v>17</v>
      </c>
      <c r="J117" s="222">
        <v>23</v>
      </c>
      <c r="K117" s="222">
        <v>32</v>
      </c>
      <c r="L117" s="222">
        <v>45</v>
      </c>
      <c r="M117" s="222" t="s">
        <v>59</v>
      </c>
      <c r="N117" s="226">
        <f t="shared" ref="N117:N118" si="177">IF(COUNTBLANK(H117:M117),"",SUM(H117:M117))</f>
        <v>162</v>
      </c>
      <c r="O117" s="53">
        <v>4075</v>
      </c>
      <c r="P117" s="210">
        <v>340.5</v>
      </c>
      <c r="Q117" s="217">
        <v>86.11</v>
      </c>
      <c r="R117" s="217">
        <v>83.17</v>
      </c>
      <c r="S117" s="217">
        <v>74.540000000000006</v>
      </c>
      <c r="T117" s="224"/>
      <c r="U117" s="84">
        <v>7820</v>
      </c>
      <c r="V117" s="292">
        <f>VLOOKUP($U117,计算辅助页面!$Z$5:$AM$26,COLUMN()-20,0)</f>
        <v>12800</v>
      </c>
      <c r="W117" s="292">
        <f>VLOOKUP($U117,计算辅助页面!$Z$5:$AM$26,COLUMN()-20,0)</f>
        <v>20400</v>
      </c>
      <c r="X117" s="226">
        <f>VLOOKUP($U117,计算辅助页面!$Z$5:$AM$26,COLUMN()-20,0)</f>
        <v>30600</v>
      </c>
      <c r="Y117" s="226">
        <f>VLOOKUP($U117,计算辅助页面!$Z$5:$AM$26,COLUMN()-20,0)</f>
        <v>44200</v>
      </c>
      <c r="Z117" s="293">
        <f>VLOOKUP($U117,计算辅助页面!$Z$5:$AM$26,COLUMN()-20,0)</f>
        <v>62000</v>
      </c>
      <c r="AA117" s="226">
        <f>VLOOKUP($U117,计算辅助页面!$Z$5:$AM$26,COLUMN()-20,0)</f>
        <v>86500</v>
      </c>
      <c r="AB117" s="226">
        <f>VLOOKUP($U117,计算辅助页面!$Z$5:$AM$26,COLUMN()-20,0)</f>
        <v>121500</v>
      </c>
      <c r="AC117" s="226">
        <f>VLOOKUP($U117,计算辅助页面!$Z$5:$AM$26,COLUMN()-20,0)</f>
        <v>170000</v>
      </c>
      <c r="AD117" s="226">
        <f>VLOOKUP($U117,计算辅助页面!$Z$5:$AM$26,COLUMN()-20,0)</f>
        <v>237500</v>
      </c>
      <c r="AE117" s="226">
        <f>VLOOKUP($U117,计算辅助页面!$Z$5:$AM$26,COLUMN()-20,0)</f>
        <v>333000</v>
      </c>
      <c r="AF117" s="226">
        <f>VLOOKUP($U117,计算辅助页面!$Z$5:$AM$26,COLUMN()-20,0)</f>
        <v>466000</v>
      </c>
      <c r="AG117" s="226" t="str">
        <f>VLOOKUP($U117,计算辅助页面!$Z$5:$AM$26,COLUMN()-20,0)</f>
        <v>×</v>
      </c>
      <c r="AH117" s="173">
        <f>VLOOKUP($U117,计算辅助页面!$Z$5:$AM$26,COLUMN()-20,0)</f>
        <v>6369280</v>
      </c>
      <c r="AI117" s="267">
        <v>50000</v>
      </c>
      <c r="AJ117" s="260">
        <f>VLOOKUP(D117&amp;E117,计算辅助页面!$V$5:$Y$18,2,0)</f>
        <v>8</v>
      </c>
      <c r="AK117" s="174">
        <f t="shared" ref="AK117" si="178">IF(AI117,2*AI117,"")</f>
        <v>100000</v>
      </c>
      <c r="AL117" s="174">
        <f>VLOOKUP(D117&amp;E117,计算辅助页面!$V$5:$Y$18,3,0)</f>
        <v>5</v>
      </c>
      <c r="AM117" s="179">
        <f t="shared" ref="AM117" si="179">IF(AN117="×",AN117,IF(AI117,6*AI117,""))</f>
        <v>300000</v>
      </c>
      <c r="AN117" s="179">
        <f>VLOOKUP(D117&amp;E117,计算辅助页面!$V$5:$Y$18,4,0)</f>
        <v>2</v>
      </c>
      <c r="AO117" s="173">
        <f t="shared" ref="AO117" si="180">IF(AI117,IF(AN117="×",4*(AI117*AJ117+AK117*AL117),4*(AI117*AJ117+AK117*AL117+AM117*AN117)),"")</f>
        <v>6000000</v>
      </c>
      <c r="AP117" s="195">
        <f t="shared" ref="AP117" si="181">IF(AND(AH117,AO117),AO117+AH117,"")</f>
        <v>12369280</v>
      </c>
      <c r="AQ117" s="365" t="s">
        <v>569</v>
      </c>
      <c r="AR117" s="366" t="str">
        <f t="shared" si="166"/>
        <v>600LT Spider</v>
      </c>
      <c r="AS117" s="352" t="s">
        <v>1487</v>
      </c>
      <c r="AT117" s="353" t="s">
        <v>1495</v>
      </c>
      <c r="AU117" s="229" t="s">
        <v>712</v>
      </c>
      <c r="AW117" s="357">
        <v>354</v>
      </c>
      <c r="AY117" s="357">
        <v>461</v>
      </c>
      <c r="AZ117" s="384" t="s">
        <v>1537</v>
      </c>
      <c r="BA117" s="369"/>
      <c r="BB117" s="369"/>
      <c r="BC117" s="369"/>
      <c r="BD117" s="369"/>
      <c r="BE117" s="369"/>
      <c r="BF117" s="369"/>
      <c r="BG117" s="369"/>
      <c r="BH117" s="369"/>
      <c r="BI117" s="369"/>
      <c r="BJ117" s="369"/>
      <c r="BK117" s="369"/>
      <c r="BL117" s="369"/>
      <c r="BM117" s="369"/>
      <c r="BN117" s="369"/>
      <c r="BO117" s="369"/>
      <c r="BP117" s="369"/>
      <c r="BQ117" s="369"/>
      <c r="BR117" s="369"/>
      <c r="BS117" s="369"/>
      <c r="BT117" s="369"/>
      <c r="BU117" s="389" t="s">
        <v>1356</v>
      </c>
      <c r="BV117" s="326"/>
      <c r="BW117" s="326"/>
      <c r="BX117" s="326"/>
      <c r="BY117" s="367"/>
      <c r="BZ117" s="368"/>
      <c r="CA117" s="368"/>
      <c r="CB117" s="368"/>
      <c r="CC117" s="368"/>
      <c r="CD117" s="368"/>
      <c r="CE117" s="368"/>
      <c r="CF117" s="368"/>
      <c r="CG117" s="368"/>
      <c r="CH117" s="368"/>
      <c r="CI117" s="42"/>
      <c r="CJ117" s="42"/>
      <c r="CK117" s="42"/>
      <c r="CL117" s="42"/>
    </row>
    <row r="118" spans="1:90" ht="21" customHeight="1" thickBot="1">
      <c r="A118" s="48">
        <v>116</v>
      </c>
      <c r="B118" s="52" t="s">
        <v>1591</v>
      </c>
      <c r="C118" s="86" t="s">
        <v>1590</v>
      </c>
      <c r="D118" s="255" t="s">
        <v>178</v>
      </c>
      <c r="E118" s="247" t="s">
        <v>78</v>
      </c>
      <c r="F118" s="230"/>
      <c r="G118" s="229"/>
      <c r="H118" s="222" t="s">
        <v>449</v>
      </c>
      <c r="I118" s="236">
        <v>26</v>
      </c>
      <c r="J118" s="236">
        <v>35</v>
      </c>
      <c r="K118" s="236">
        <v>40</v>
      </c>
      <c r="L118" s="236">
        <v>62</v>
      </c>
      <c r="M118" s="222" t="s">
        <v>59</v>
      </c>
      <c r="N118" s="226">
        <f t="shared" si="177"/>
        <v>163</v>
      </c>
      <c r="O118" s="53">
        <v>4076</v>
      </c>
      <c r="P118" s="210">
        <v>335.4</v>
      </c>
      <c r="Q118" s="217">
        <v>89.3</v>
      </c>
      <c r="R118" s="217">
        <v>83.12</v>
      </c>
      <c r="S118" s="217">
        <v>76.83</v>
      </c>
      <c r="T118" s="224"/>
      <c r="U118" s="84">
        <v>7820</v>
      </c>
      <c r="V118" s="292">
        <f>VLOOKUP($U118,计算辅助页面!$Z$5:$AM$26,COLUMN()-20,0)</f>
        <v>12800</v>
      </c>
      <c r="W118" s="292">
        <f>VLOOKUP($U118,计算辅助页面!$Z$5:$AM$26,COLUMN()-20,0)</f>
        <v>20400</v>
      </c>
      <c r="X118" s="226">
        <f>VLOOKUP($U118,计算辅助页面!$Z$5:$AM$26,COLUMN()-20,0)</f>
        <v>30600</v>
      </c>
      <c r="Y118" s="226">
        <f>VLOOKUP($U118,计算辅助页面!$Z$5:$AM$26,COLUMN()-20,0)</f>
        <v>44200</v>
      </c>
      <c r="Z118" s="293">
        <f>VLOOKUP($U118,计算辅助页面!$Z$5:$AM$26,COLUMN()-20,0)</f>
        <v>62000</v>
      </c>
      <c r="AA118" s="226">
        <f>VLOOKUP($U118,计算辅助页面!$Z$5:$AM$26,COLUMN()-20,0)</f>
        <v>86500</v>
      </c>
      <c r="AB118" s="226">
        <f>VLOOKUP($U118,计算辅助页面!$Z$5:$AM$26,COLUMN()-20,0)</f>
        <v>121500</v>
      </c>
      <c r="AC118" s="226">
        <f>VLOOKUP($U118,计算辅助页面!$Z$5:$AM$26,COLUMN()-20,0)</f>
        <v>170000</v>
      </c>
      <c r="AD118" s="226">
        <f>VLOOKUP($U118,计算辅助页面!$Z$5:$AM$26,COLUMN()-20,0)</f>
        <v>237500</v>
      </c>
      <c r="AE118" s="226">
        <f>VLOOKUP($U118,计算辅助页面!$Z$5:$AM$26,COLUMN()-20,0)</f>
        <v>333000</v>
      </c>
      <c r="AF118" s="226">
        <f>VLOOKUP($U118,计算辅助页面!$Z$5:$AM$26,COLUMN()-20,0)</f>
        <v>466000</v>
      </c>
      <c r="AG118" s="226" t="str">
        <f>VLOOKUP($U118,计算辅助页面!$Z$5:$AM$26,COLUMN()-20,0)</f>
        <v>×</v>
      </c>
      <c r="AH118" s="173">
        <f>VLOOKUP($U118,计算辅助页面!$Z$5:$AM$26,COLUMN()-20,0)</f>
        <v>6369280</v>
      </c>
      <c r="AI118" s="267">
        <v>50000</v>
      </c>
      <c r="AJ118" s="260">
        <f>VLOOKUP(D118&amp;E118,计算辅助页面!$V$5:$Y$18,2,0)</f>
        <v>8</v>
      </c>
      <c r="AK118" s="174">
        <f t="shared" ref="AK118" si="182">IF(AI118,2*AI118,"")</f>
        <v>100000</v>
      </c>
      <c r="AL118" s="174">
        <f>VLOOKUP(D118&amp;E118,计算辅助页面!$V$5:$Y$18,3,0)</f>
        <v>5</v>
      </c>
      <c r="AM118" s="179">
        <f t="shared" ref="AM118" si="183">IF(AN118="×",AN118,IF(AI118,6*AI118,""))</f>
        <v>300000</v>
      </c>
      <c r="AN118" s="179">
        <f>VLOOKUP(D118&amp;E118,计算辅助页面!$V$5:$Y$18,4,0)</f>
        <v>2</v>
      </c>
      <c r="AO118" s="173">
        <f t="shared" ref="AO118" si="184">IF(AI118,IF(AN118="×",4*(AI118*AJ118+AK118*AL118),4*(AI118*AJ118+AK118*AL118+AM118*AN118)),"")</f>
        <v>6000000</v>
      </c>
      <c r="AP118" s="195">
        <f t="shared" ref="AP118" si="185">IF(AND(AH118,AO118),AO118+AH118,"")</f>
        <v>12369280</v>
      </c>
      <c r="AQ118" s="365" t="s">
        <v>569</v>
      </c>
      <c r="AR118" s="366" t="str">
        <f t="shared" si="166"/>
        <v>Solus GT🔑</v>
      </c>
      <c r="AS118" s="352" t="s">
        <v>1585</v>
      </c>
      <c r="AT118" s="353" t="s">
        <v>1589</v>
      </c>
      <c r="AU118" s="229" t="s">
        <v>712</v>
      </c>
      <c r="AW118" s="357">
        <v>349</v>
      </c>
      <c r="AY118" s="357">
        <v>453</v>
      </c>
      <c r="AZ118" s="384" t="s">
        <v>1614</v>
      </c>
      <c r="BA118" s="369"/>
      <c r="BB118" s="369"/>
      <c r="BC118" s="369"/>
      <c r="BD118" s="369"/>
      <c r="BE118" s="369"/>
      <c r="BF118" s="369"/>
      <c r="BG118" s="369"/>
      <c r="BH118" s="369"/>
      <c r="BI118" s="369"/>
      <c r="BJ118" s="369"/>
      <c r="BK118" s="369"/>
      <c r="BL118" s="369"/>
      <c r="BM118" s="369"/>
      <c r="BN118" s="369">
        <v>1</v>
      </c>
      <c r="BO118" s="369"/>
      <c r="BP118" s="369"/>
      <c r="BQ118" s="369"/>
      <c r="BR118" s="369"/>
      <c r="BS118" s="369"/>
      <c r="BT118" s="369"/>
      <c r="BU118" s="389" t="s">
        <v>1605</v>
      </c>
      <c r="BV118" s="326"/>
      <c r="BW118" s="326"/>
      <c r="BX118" s="326"/>
      <c r="BY118" s="367"/>
      <c r="BZ118" s="368"/>
      <c r="CA118" s="368"/>
      <c r="CB118" s="368"/>
      <c r="CC118" s="368"/>
      <c r="CD118" s="368"/>
      <c r="CE118" s="368"/>
      <c r="CF118" s="368"/>
      <c r="CG118" s="368"/>
      <c r="CH118" s="368"/>
      <c r="CI118" s="42"/>
      <c r="CJ118" s="42"/>
      <c r="CK118" s="42"/>
      <c r="CL118" s="42"/>
    </row>
    <row r="119" spans="1:90" ht="21" customHeight="1">
      <c r="A119" s="80">
        <v>117</v>
      </c>
      <c r="B119" s="52" t="s">
        <v>1341</v>
      </c>
      <c r="C119" s="86" t="s">
        <v>1342</v>
      </c>
      <c r="D119" s="255" t="s">
        <v>178</v>
      </c>
      <c r="E119" s="247" t="s">
        <v>78</v>
      </c>
      <c r="F119" s="230"/>
      <c r="G119" s="229"/>
      <c r="H119" s="222">
        <v>45</v>
      </c>
      <c r="I119" s="222">
        <v>17</v>
      </c>
      <c r="J119" s="222">
        <v>23</v>
      </c>
      <c r="K119" s="222">
        <v>32</v>
      </c>
      <c r="L119" s="222">
        <v>45</v>
      </c>
      <c r="M119" s="222" t="s">
        <v>59</v>
      </c>
      <c r="N119" s="226">
        <f t="shared" ref="N119" si="186">IF(COUNTBLANK(H119:M119),"",SUM(H119:M119))</f>
        <v>162</v>
      </c>
      <c r="O119" s="53">
        <v>4076</v>
      </c>
      <c r="P119" s="210">
        <v>349.5</v>
      </c>
      <c r="Q119" s="217">
        <v>83.43</v>
      </c>
      <c r="R119" s="217">
        <v>82.74</v>
      </c>
      <c r="S119" s="217">
        <v>69.66</v>
      </c>
      <c r="T119" s="224"/>
      <c r="U119" s="84">
        <v>7820</v>
      </c>
      <c r="V119" s="292">
        <f>VLOOKUP($U119,计算辅助页面!$Z$5:$AM$26,COLUMN()-20,0)</f>
        <v>12800</v>
      </c>
      <c r="W119" s="292">
        <f>VLOOKUP($U119,计算辅助页面!$Z$5:$AM$26,COLUMN()-20,0)</f>
        <v>20400</v>
      </c>
      <c r="X119" s="226">
        <f>VLOOKUP($U119,计算辅助页面!$Z$5:$AM$26,COLUMN()-20,0)</f>
        <v>30600</v>
      </c>
      <c r="Y119" s="226">
        <f>VLOOKUP($U119,计算辅助页面!$Z$5:$AM$26,COLUMN()-20,0)</f>
        <v>44200</v>
      </c>
      <c r="Z119" s="293">
        <f>VLOOKUP($U119,计算辅助页面!$Z$5:$AM$26,COLUMN()-20,0)</f>
        <v>62000</v>
      </c>
      <c r="AA119" s="226">
        <f>VLOOKUP($U119,计算辅助页面!$Z$5:$AM$26,COLUMN()-20,0)</f>
        <v>86500</v>
      </c>
      <c r="AB119" s="226">
        <f>VLOOKUP($U119,计算辅助页面!$Z$5:$AM$26,COLUMN()-20,0)</f>
        <v>121500</v>
      </c>
      <c r="AC119" s="226">
        <f>VLOOKUP($U119,计算辅助页面!$Z$5:$AM$26,COLUMN()-20,0)</f>
        <v>170000</v>
      </c>
      <c r="AD119" s="226">
        <f>VLOOKUP($U119,计算辅助页面!$Z$5:$AM$26,COLUMN()-20,0)</f>
        <v>237500</v>
      </c>
      <c r="AE119" s="226">
        <f>VLOOKUP($U119,计算辅助页面!$Z$5:$AM$26,COLUMN()-20,0)</f>
        <v>333000</v>
      </c>
      <c r="AF119" s="226">
        <f>VLOOKUP($U119,计算辅助页面!$Z$5:$AM$26,COLUMN()-20,0)</f>
        <v>466000</v>
      </c>
      <c r="AG119" s="226" t="str">
        <f>VLOOKUP($U119,计算辅助页面!$Z$5:$AM$26,COLUMN()-20,0)</f>
        <v>×</v>
      </c>
      <c r="AH119" s="173">
        <f>VLOOKUP($U119,计算辅助页面!$Z$5:$AM$26,COLUMN()-20,0)</f>
        <v>6369280</v>
      </c>
      <c r="AI119" s="267">
        <v>50000</v>
      </c>
      <c r="AJ119" s="260">
        <f>VLOOKUP(D119&amp;E119,计算辅助页面!$V$5:$Y$18,2,0)</f>
        <v>8</v>
      </c>
      <c r="AK119" s="174">
        <f t="shared" ref="AK119" si="187">IF(AI119,2*AI119,"")</f>
        <v>100000</v>
      </c>
      <c r="AL119" s="174">
        <f>VLOOKUP(D119&amp;E119,计算辅助页面!$V$5:$Y$18,3,0)</f>
        <v>5</v>
      </c>
      <c r="AM119" s="179">
        <f t="shared" ref="AM119" si="188">IF(AN119="×",AN119,IF(AI119,6*AI119,""))</f>
        <v>300000</v>
      </c>
      <c r="AN119" s="179">
        <f>VLOOKUP(D119&amp;E119,计算辅助页面!$V$5:$Y$18,4,0)</f>
        <v>2</v>
      </c>
      <c r="AO119" s="173">
        <f t="shared" ref="AO119" si="189">IF(AI119,IF(AN119="×",4*(AI119*AJ119+AK119*AL119),4*(AI119*AJ119+AK119*AL119+AM119*AN119)),"")</f>
        <v>6000000</v>
      </c>
      <c r="AP119" s="195">
        <f t="shared" ref="AP119" si="190">IF(AND(AH119,AO119),AO119+AH119,"")</f>
        <v>12369280</v>
      </c>
      <c r="AQ119" s="365" t="s">
        <v>1343</v>
      </c>
      <c r="AR119" s="366" t="str">
        <f t="shared" si="166"/>
        <v>Berlinetta</v>
      </c>
      <c r="AS119" s="352" t="s">
        <v>1334</v>
      </c>
      <c r="AT119" s="353" t="s">
        <v>1344</v>
      </c>
      <c r="AU119" s="229" t="s">
        <v>712</v>
      </c>
      <c r="AW119" s="357">
        <v>362</v>
      </c>
      <c r="AY119" s="357">
        <v>474</v>
      </c>
      <c r="AZ119" s="384" t="s">
        <v>1274</v>
      </c>
      <c r="BA119" s="369"/>
      <c r="BB119" s="369"/>
      <c r="BC119" s="369"/>
      <c r="BD119" s="369"/>
      <c r="BE119" s="369"/>
      <c r="BF119" s="369"/>
      <c r="BG119" s="369"/>
      <c r="BH119" s="369"/>
      <c r="BI119" s="369"/>
      <c r="BJ119" s="369"/>
      <c r="BK119" s="369"/>
      <c r="BL119" s="369"/>
      <c r="BM119" s="369"/>
      <c r="BN119" s="369"/>
      <c r="BO119" s="369"/>
      <c r="BP119" s="369"/>
      <c r="BQ119" s="369"/>
      <c r="BR119" s="369"/>
      <c r="BS119" s="369"/>
      <c r="BT119" s="369"/>
      <c r="BU119" s="387"/>
      <c r="BV119" s="326"/>
      <c r="BW119" s="326"/>
      <c r="BX119" s="326"/>
      <c r="BY119" s="367"/>
      <c r="BZ119" s="368"/>
      <c r="CA119" s="368"/>
      <c r="CB119" s="368"/>
      <c r="CC119" s="368"/>
      <c r="CD119" s="368"/>
      <c r="CE119" s="368"/>
      <c r="CF119" s="368"/>
      <c r="CG119" s="368"/>
      <c r="CH119" s="368"/>
      <c r="CI119" s="42"/>
      <c r="CJ119" s="42"/>
      <c r="CK119" s="42"/>
      <c r="CL119" s="42"/>
    </row>
    <row r="120" spans="1:90" ht="21" customHeight="1" thickBot="1">
      <c r="A120" s="48">
        <v>118</v>
      </c>
      <c r="B120" s="49" t="s">
        <v>260</v>
      </c>
      <c r="C120" s="86" t="s">
        <v>787</v>
      </c>
      <c r="D120" s="257" t="s">
        <v>178</v>
      </c>
      <c r="E120" s="247" t="s">
        <v>171</v>
      </c>
      <c r="F120" s="173">
        <f>9-LEN(E120)-LEN(SUBSTITUTE(E120,"★",""))</f>
        <v>4</v>
      </c>
      <c r="G120" s="83" t="s">
        <v>168</v>
      </c>
      <c r="H120" s="222">
        <v>45</v>
      </c>
      <c r="I120" s="222">
        <v>17</v>
      </c>
      <c r="J120" s="222">
        <v>23</v>
      </c>
      <c r="K120" s="222">
        <v>32</v>
      </c>
      <c r="L120" s="222">
        <v>45</v>
      </c>
      <c r="M120" s="222" t="s">
        <v>59</v>
      </c>
      <c r="N120" s="226">
        <f t="shared" si="165"/>
        <v>162</v>
      </c>
      <c r="O120" s="51">
        <v>4109</v>
      </c>
      <c r="P120" s="209">
        <v>344</v>
      </c>
      <c r="Q120" s="216">
        <v>84.31</v>
      </c>
      <c r="R120" s="216">
        <v>75.97</v>
      </c>
      <c r="S120" s="216">
        <v>82.43</v>
      </c>
      <c r="T120" s="216">
        <v>11.517000000000001</v>
      </c>
      <c r="U120" s="84">
        <v>7820</v>
      </c>
      <c r="V120" s="292">
        <f>VLOOKUP($U120,计算辅助页面!$Z$5:$AM$26,COLUMN()-20,0)</f>
        <v>12800</v>
      </c>
      <c r="W120" s="292">
        <f>VLOOKUP($U120,计算辅助页面!$Z$5:$AM$26,COLUMN()-20,0)</f>
        <v>20400</v>
      </c>
      <c r="X120" s="226">
        <f>VLOOKUP($U120,计算辅助页面!$Z$5:$AM$26,COLUMN()-20,0)</f>
        <v>30600</v>
      </c>
      <c r="Y120" s="226">
        <f>VLOOKUP($U120,计算辅助页面!$Z$5:$AM$26,COLUMN()-20,0)</f>
        <v>44200</v>
      </c>
      <c r="Z120" s="293">
        <f>VLOOKUP($U120,计算辅助页面!$Z$5:$AM$26,COLUMN()-20,0)</f>
        <v>62000</v>
      </c>
      <c r="AA120" s="226">
        <f>VLOOKUP($U120,计算辅助页面!$Z$5:$AM$26,COLUMN()-20,0)</f>
        <v>86500</v>
      </c>
      <c r="AB120" s="226">
        <f>VLOOKUP($U120,计算辅助页面!$Z$5:$AM$26,COLUMN()-20,0)</f>
        <v>121500</v>
      </c>
      <c r="AC120" s="226">
        <f>VLOOKUP($U120,计算辅助页面!$Z$5:$AM$26,COLUMN()-20,0)</f>
        <v>170000</v>
      </c>
      <c r="AD120" s="226">
        <f>VLOOKUP($U120,计算辅助页面!$Z$5:$AM$26,COLUMN()-20,0)</f>
        <v>237500</v>
      </c>
      <c r="AE120" s="226">
        <f>VLOOKUP($U120,计算辅助页面!$Z$5:$AM$26,COLUMN()-20,0)</f>
        <v>333000</v>
      </c>
      <c r="AF120" s="226">
        <f>VLOOKUP($U120,计算辅助页面!$Z$5:$AM$26,COLUMN()-20,0)</f>
        <v>466000</v>
      </c>
      <c r="AG120" s="226" t="str">
        <f>VLOOKUP($U120,计算辅助页面!$Z$5:$AM$26,COLUMN()-20,0)</f>
        <v>×</v>
      </c>
      <c r="AH120" s="173">
        <f>VLOOKUP($U120,计算辅助页面!$Z$5:$AM$26,COLUMN()-20,0)</f>
        <v>6369280</v>
      </c>
      <c r="AI120" s="267">
        <v>50000</v>
      </c>
      <c r="AJ120" s="260">
        <f>VLOOKUP(D120&amp;E120,计算辅助页面!$V$5:$Y$18,2,0)</f>
        <v>8</v>
      </c>
      <c r="AK120" s="174">
        <f t="shared" si="155"/>
        <v>100000</v>
      </c>
      <c r="AL120" s="174">
        <f>VLOOKUP(D120&amp;E120,计算辅助页面!$V$5:$Y$18,3,0)</f>
        <v>5</v>
      </c>
      <c r="AM120" s="179">
        <f t="shared" si="156"/>
        <v>300000</v>
      </c>
      <c r="AN120" s="179">
        <f>VLOOKUP(D120&amp;E120,计算辅助页面!$V$5:$Y$18,4,0)</f>
        <v>2</v>
      </c>
      <c r="AO120" s="173">
        <f t="shared" si="157"/>
        <v>6000000</v>
      </c>
      <c r="AP120" s="195">
        <f t="shared" si="158"/>
        <v>12369280</v>
      </c>
      <c r="AQ120" s="365" t="s">
        <v>566</v>
      </c>
      <c r="AR120" s="366" t="str">
        <f t="shared" si="166"/>
        <v>Huracan EVO Spyder</v>
      </c>
      <c r="AS120" s="352" t="s">
        <v>966</v>
      </c>
      <c r="AT120" s="353" t="s">
        <v>641</v>
      </c>
      <c r="AU120" s="229" t="s">
        <v>712</v>
      </c>
      <c r="AV120" s="357">
        <v>16</v>
      </c>
      <c r="AW120" s="357">
        <v>358</v>
      </c>
      <c r="AY120" s="357">
        <v>468</v>
      </c>
      <c r="AZ120" s="357" t="s">
        <v>1119</v>
      </c>
      <c r="BA120" s="369"/>
      <c r="BB120" s="369"/>
      <c r="BC120" s="369"/>
      <c r="BD120" s="369">
        <v>1</v>
      </c>
      <c r="BE120" s="369"/>
      <c r="BF120" s="369"/>
      <c r="BG120" s="369"/>
      <c r="BH120" s="369"/>
      <c r="BI120" s="369"/>
      <c r="BJ120" s="369"/>
      <c r="BK120" s="369"/>
      <c r="BL120" s="369"/>
      <c r="BM120" s="369"/>
      <c r="BN120" s="369"/>
      <c r="BO120" s="369"/>
      <c r="BP120" s="369"/>
      <c r="BQ120" s="369">
        <v>1</v>
      </c>
      <c r="BR120" s="369" t="s">
        <v>1124</v>
      </c>
      <c r="BS120" s="369"/>
      <c r="BT120" s="369">
        <v>1</v>
      </c>
      <c r="BU120" s="388" t="s">
        <v>1301</v>
      </c>
      <c r="BV120" s="326"/>
      <c r="BW120" s="326"/>
      <c r="BX120" s="326"/>
      <c r="BY120" s="367">
        <v>325</v>
      </c>
      <c r="BZ120" s="368">
        <v>72.099999999999994</v>
      </c>
      <c r="CA120" s="368">
        <v>46.62</v>
      </c>
      <c r="CB120" s="368">
        <v>51.94</v>
      </c>
      <c r="CC120" s="368">
        <f t="shared" si="159"/>
        <v>19</v>
      </c>
      <c r="CD120" s="368">
        <f t="shared" si="160"/>
        <v>12.210000000000008</v>
      </c>
      <c r="CE120" s="368">
        <f t="shared" si="161"/>
        <v>29.35</v>
      </c>
      <c r="CF120" s="368">
        <f t="shared" si="162"/>
        <v>30.490000000000009</v>
      </c>
      <c r="CG120" s="368">
        <f t="shared" si="163"/>
        <v>91.050000000000011</v>
      </c>
      <c r="CH120" s="368">
        <f t="shared" si="164"/>
        <v>99.640200000000021</v>
      </c>
      <c r="CI120" s="42"/>
      <c r="CJ120" s="42"/>
      <c r="CK120" s="42"/>
      <c r="CL120" s="42"/>
    </row>
    <row r="121" spans="1:90" ht="21" customHeight="1">
      <c r="A121" s="80">
        <v>119</v>
      </c>
      <c r="B121" s="52" t="s">
        <v>446</v>
      </c>
      <c r="C121" s="86" t="s">
        <v>788</v>
      </c>
      <c r="D121" s="257" t="s">
        <v>178</v>
      </c>
      <c r="E121" s="247" t="s">
        <v>78</v>
      </c>
      <c r="F121" s="173">
        <f>9-LEN(E121)-LEN(SUBSTITUTE(E121,"★",""))</f>
        <v>4</v>
      </c>
      <c r="G121" s="83" t="s">
        <v>168</v>
      </c>
      <c r="H121" s="236">
        <v>45</v>
      </c>
      <c r="I121" s="222">
        <v>17</v>
      </c>
      <c r="J121" s="222">
        <v>23</v>
      </c>
      <c r="K121" s="222">
        <v>32</v>
      </c>
      <c r="L121" s="222">
        <v>45</v>
      </c>
      <c r="M121" s="222" t="s">
        <v>59</v>
      </c>
      <c r="N121" s="226">
        <f t="shared" si="165"/>
        <v>162</v>
      </c>
      <c r="O121" s="53">
        <v>4126</v>
      </c>
      <c r="P121" s="210">
        <v>347.8</v>
      </c>
      <c r="Q121" s="217">
        <v>78.67</v>
      </c>
      <c r="R121" s="217">
        <v>84.88</v>
      </c>
      <c r="S121" s="217">
        <v>82.91</v>
      </c>
      <c r="T121" s="217">
        <v>11.45</v>
      </c>
      <c r="U121" s="84">
        <v>7820</v>
      </c>
      <c r="V121" s="292">
        <f>VLOOKUP($U121,计算辅助页面!$Z$5:$AM$26,COLUMN()-20,0)</f>
        <v>12800</v>
      </c>
      <c r="W121" s="292">
        <f>VLOOKUP($U121,计算辅助页面!$Z$5:$AM$26,COLUMN()-20,0)</f>
        <v>20400</v>
      </c>
      <c r="X121" s="226">
        <f>VLOOKUP($U121,计算辅助页面!$Z$5:$AM$26,COLUMN()-20,0)</f>
        <v>30600</v>
      </c>
      <c r="Y121" s="226">
        <f>VLOOKUP($U121,计算辅助页面!$Z$5:$AM$26,COLUMN()-20,0)</f>
        <v>44200</v>
      </c>
      <c r="Z121" s="293">
        <f>VLOOKUP($U121,计算辅助页面!$Z$5:$AM$26,COLUMN()-20,0)</f>
        <v>62000</v>
      </c>
      <c r="AA121" s="226">
        <f>VLOOKUP($U121,计算辅助页面!$Z$5:$AM$26,COLUMN()-20,0)</f>
        <v>86500</v>
      </c>
      <c r="AB121" s="226">
        <f>VLOOKUP($U121,计算辅助页面!$Z$5:$AM$26,COLUMN()-20,0)</f>
        <v>121500</v>
      </c>
      <c r="AC121" s="226">
        <f>VLOOKUP($U121,计算辅助页面!$Z$5:$AM$26,COLUMN()-20,0)</f>
        <v>170000</v>
      </c>
      <c r="AD121" s="226">
        <f>VLOOKUP($U121,计算辅助页面!$Z$5:$AM$26,COLUMN()-20,0)</f>
        <v>237500</v>
      </c>
      <c r="AE121" s="226">
        <f>VLOOKUP($U121,计算辅助页面!$Z$5:$AM$26,COLUMN()-20,0)</f>
        <v>333000</v>
      </c>
      <c r="AF121" s="226">
        <f>VLOOKUP($U121,计算辅助页面!$Z$5:$AM$26,COLUMN()-20,0)</f>
        <v>466000</v>
      </c>
      <c r="AG121" s="226" t="str">
        <f>VLOOKUP($U121,计算辅助页面!$Z$5:$AM$26,COLUMN()-20,0)</f>
        <v>×</v>
      </c>
      <c r="AH121" s="173">
        <f>VLOOKUP($U121,计算辅助页面!$Z$5:$AM$26,COLUMN()-20,0)</f>
        <v>6369280</v>
      </c>
      <c r="AI121" s="267">
        <v>50000</v>
      </c>
      <c r="AJ121" s="260">
        <f>VLOOKUP(D121&amp;E121,计算辅助页面!$V$5:$Y$18,2,0)</f>
        <v>8</v>
      </c>
      <c r="AK121" s="174">
        <f t="shared" si="155"/>
        <v>100000</v>
      </c>
      <c r="AL121" s="174">
        <f>VLOOKUP(D121&amp;E121,计算辅助页面!$V$5:$Y$18,3,0)</f>
        <v>5</v>
      </c>
      <c r="AM121" s="179">
        <f t="shared" si="156"/>
        <v>300000</v>
      </c>
      <c r="AN121" s="179">
        <f>VLOOKUP(D121&amp;E121,计算辅助页面!$V$5:$Y$18,4,0)</f>
        <v>2</v>
      </c>
      <c r="AO121" s="173">
        <f t="shared" si="157"/>
        <v>6000000</v>
      </c>
      <c r="AP121" s="195">
        <f t="shared" si="158"/>
        <v>12369280</v>
      </c>
      <c r="AQ121" s="365" t="s">
        <v>562</v>
      </c>
      <c r="AR121" s="366" t="str">
        <f t="shared" si="166"/>
        <v>Carrera GT</v>
      </c>
      <c r="AS121" s="352" t="s">
        <v>957</v>
      </c>
      <c r="AT121" s="353" t="s">
        <v>643</v>
      </c>
      <c r="AU121" s="229" t="s">
        <v>712</v>
      </c>
      <c r="AW121" s="357">
        <v>362</v>
      </c>
      <c r="AY121" s="357">
        <v>474</v>
      </c>
      <c r="AZ121" s="357" t="s">
        <v>1121</v>
      </c>
      <c r="BA121" s="369"/>
      <c r="BB121" s="369"/>
      <c r="BC121" s="369"/>
      <c r="BD121" s="369"/>
      <c r="BE121" s="369"/>
      <c r="BF121" s="369"/>
      <c r="BG121" s="369"/>
      <c r="BH121" s="369"/>
      <c r="BI121" s="369"/>
      <c r="BJ121" s="369"/>
      <c r="BK121" s="369">
        <v>1</v>
      </c>
      <c r="BL121" s="369"/>
      <c r="BM121" s="369"/>
      <c r="BN121" s="369"/>
      <c r="BO121" s="369"/>
      <c r="BP121" s="369"/>
      <c r="BQ121" s="369"/>
      <c r="BR121" s="369"/>
      <c r="BS121" s="369"/>
      <c r="BT121" s="369"/>
      <c r="BU121" s="387" t="s">
        <v>1173</v>
      </c>
      <c r="BV121" s="326"/>
      <c r="BW121" s="326"/>
      <c r="BX121" s="326"/>
      <c r="BY121" s="367">
        <v>330</v>
      </c>
      <c r="BZ121" s="368">
        <v>68.5</v>
      </c>
      <c r="CA121" s="368">
        <v>61.79</v>
      </c>
      <c r="CB121" s="368">
        <v>60.32</v>
      </c>
      <c r="CC121" s="368">
        <f t="shared" si="159"/>
        <v>17.800000000000011</v>
      </c>
      <c r="CD121" s="368">
        <f t="shared" si="160"/>
        <v>10.170000000000002</v>
      </c>
      <c r="CE121" s="368">
        <f t="shared" si="161"/>
        <v>23.089999999999996</v>
      </c>
      <c r="CF121" s="368">
        <f t="shared" si="162"/>
        <v>22.589999999999996</v>
      </c>
      <c r="CG121" s="368">
        <f t="shared" si="163"/>
        <v>73.650000000000006</v>
      </c>
      <c r="CH121" s="368">
        <f t="shared" si="164"/>
        <v>78.500399999999999</v>
      </c>
      <c r="CI121" s="42"/>
      <c r="CJ121" s="42"/>
      <c r="CK121" s="42"/>
      <c r="CL121" s="42"/>
    </row>
    <row r="122" spans="1:90" ht="21" customHeight="1" thickBot="1">
      <c r="A122" s="48">
        <v>120</v>
      </c>
      <c r="B122" s="52" t="s">
        <v>1275</v>
      </c>
      <c r="C122" s="86" t="s">
        <v>1276</v>
      </c>
      <c r="D122" s="257" t="s">
        <v>178</v>
      </c>
      <c r="E122" s="247" t="s">
        <v>78</v>
      </c>
      <c r="F122" s="230"/>
      <c r="G122" s="229"/>
      <c r="H122" s="236">
        <v>45</v>
      </c>
      <c r="I122" s="222">
        <v>17</v>
      </c>
      <c r="J122" s="222">
        <v>23</v>
      </c>
      <c r="K122" s="222">
        <v>32</v>
      </c>
      <c r="L122" s="222">
        <v>45</v>
      </c>
      <c r="M122" s="222" t="s">
        <v>59</v>
      </c>
      <c r="N122" s="226">
        <f t="shared" ref="N122" si="191">IF(COUNTBLANK(H122:M122),"",SUM(H122:M122))</f>
        <v>162</v>
      </c>
      <c r="O122" s="53">
        <v>4153</v>
      </c>
      <c r="P122" s="210">
        <v>349.5</v>
      </c>
      <c r="Q122" s="217">
        <v>86.36</v>
      </c>
      <c r="R122" s="217">
        <v>73.86</v>
      </c>
      <c r="S122" s="217">
        <v>64.59</v>
      </c>
      <c r="T122" s="217">
        <v>6.6</v>
      </c>
      <c r="U122" s="84">
        <v>7820</v>
      </c>
      <c r="V122" s="292">
        <f>VLOOKUP($U122,计算辅助页面!$Z$5:$AM$26,COLUMN()-20,0)</f>
        <v>12800</v>
      </c>
      <c r="W122" s="292">
        <f>VLOOKUP($U122,计算辅助页面!$Z$5:$AM$26,COLUMN()-20,0)</f>
        <v>20400</v>
      </c>
      <c r="X122" s="226">
        <f>VLOOKUP($U122,计算辅助页面!$Z$5:$AM$26,COLUMN()-20,0)</f>
        <v>30600</v>
      </c>
      <c r="Y122" s="226">
        <f>VLOOKUP($U122,计算辅助页面!$Z$5:$AM$26,COLUMN()-20,0)</f>
        <v>44200</v>
      </c>
      <c r="Z122" s="293">
        <f>VLOOKUP($U122,计算辅助页面!$Z$5:$AM$26,COLUMN()-20,0)</f>
        <v>62000</v>
      </c>
      <c r="AA122" s="226">
        <f>VLOOKUP($U122,计算辅助页面!$Z$5:$AM$26,COLUMN()-20,0)</f>
        <v>86500</v>
      </c>
      <c r="AB122" s="226">
        <f>VLOOKUP($U122,计算辅助页面!$Z$5:$AM$26,COLUMN()-20,0)</f>
        <v>121500</v>
      </c>
      <c r="AC122" s="226">
        <f>VLOOKUP($U122,计算辅助页面!$Z$5:$AM$26,COLUMN()-20,0)</f>
        <v>170000</v>
      </c>
      <c r="AD122" s="226">
        <f>VLOOKUP($U122,计算辅助页面!$Z$5:$AM$26,COLUMN()-20,0)</f>
        <v>237500</v>
      </c>
      <c r="AE122" s="226">
        <f>VLOOKUP($U122,计算辅助页面!$Z$5:$AM$26,COLUMN()-20,0)</f>
        <v>333000</v>
      </c>
      <c r="AF122" s="226">
        <f>VLOOKUP($U122,计算辅助页面!$Z$5:$AM$26,COLUMN()-20,0)</f>
        <v>466000</v>
      </c>
      <c r="AG122" s="226" t="str">
        <f>VLOOKUP($U122,计算辅助页面!$Z$5:$AM$26,COLUMN()-20,0)</f>
        <v>×</v>
      </c>
      <c r="AH122" s="173">
        <f>VLOOKUP($U122,计算辅助页面!$Z$5:$AM$26,COLUMN()-20,0)</f>
        <v>6369280</v>
      </c>
      <c r="AI122" s="267">
        <v>50000</v>
      </c>
      <c r="AJ122" s="260">
        <f>VLOOKUP(D122&amp;E122,计算辅助页面!$V$5:$Y$18,2,0)</f>
        <v>8</v>
      </c>
      <c r="AK122" s="174">
        <f t="shared" ref="AK122" si="192">IF(AI122,2*AI122,"")</f>
        <v>100000</v>
      </c>
      <c r="AL122" s="174">
        <f>VLOOKUP(D122&amp;E122,计算辅助页面!$V$5:$Y$18,3,0)</f>
        <v>5</v>
      </c>
      <c r="AM122" s="179">
        <f t="shared" ref="AM122" si="193">IF(AN122="×",AN122,IF(AI122,6*AI122,""))</f>
        <v>300000</v>
      </c>
      <c r="AN122" s="179">
        <f>VLOOKUP(D122&amp;E122,计算辅助页面!$V$5:$Y$18,4,0)</f>
        <v>2</v>
      </c>
      <c r="AO122" s="173">
        <f t="shared" ref="AO122" si="194">IF(AI122,IF(AN122="×",4*(AI122*AJ122+AK122*AL122),4*(AI122*AJ122+AK122*AL122+AM122*AN122)),"")</f>
        <v>6000000</v>
      </c>
      <c r="AP122" s="195">
        <f t="shared" ref="AP122" si="195">IF(AND(AH122,AO122),AO122+AH122,"")</f>
        <v>12369280</v>
      </c>
      <c r="AQ122" s="365" t="s">
        <v>560</v>
      </c>
      <c r="AR122" s="366" t="str">
        <f t="shared" si="166"/>
        <v>GTR-50 Italdesign</v>
      </c>
      <c r="AS122" s="352" t="s">
        <v>1268</v>
      </c>
      <c r="AT122" s="353" t="s">
        <v>1277</v>
      </c>
      <c r="AU122" s="229" t="s">
        <v>712</v>
      </c>
      <c r="AW122" s="357">
        <v>363</v>
      </c>
      <c r="AY122" s="357">
        <v>477</v>
      </c>
      <c r="AZ122" s="384" t="s">
        <v>1305</v>
      </c>
      <c r="BA122" s="369"/>
      <c r="BB122" s="369"/>
      <c r="BC122" s="369"/>
      <c r="BD122" s="369"/>
      <c r="BE122" s="369"/>
      <c r="BF122" s="369"/>
      <c r="BG122" s="369"/>
      <c r="BH122" s="369"/>
      <c r="BI122" s="369"/>
      <c r="BJ122" s="369"/>
      <c r="BK122" s="369"/>
      <c r="BL122" s="369"/>
      <c r="BM122" s="369"/>
      <c r="BN122" s="369"/>
      <c r="BO122" s="369"/>
      <c r="BP122" s="369"/>
      <c r="BQ122" s="369"/>
      <c r="BR122" s="369"/>
      <c r="BS122" s="369"/>
      <c r="BT122" s="369"/>
      <c r="BU122" s="391" t="s">
        <v>1302</v>
      </c>
      <c r="BV122" s="326"/>
      <c r="BW122" s="326"/>
      <c r="BX122" s="326"/>
      <c r="BY122" s="367"/>
      <c r="BZ122" s="368"/>
      <c r="CA122" s="368"/>
      <c r="CB122" s="368"/>
      <c r="CC122" s="368"/>
      <c r="CD122" s="368"/>
      <c r="CE122" s="368"/>
      <c r="CF122" s="368"/>
      <c r="CG122" s="368"/>
      <c r="CH122" s="368"/>
      <c r="CI122" s="42"/>
      <c r="CJ122" s="42"/>
      <c r="CK122" s="42"/>
      <c r="CL122" s="42"/>
    </row>
    <row r="123" spans="1:90" ht="21" customHeight="1">
      <c r="A123" s="80">
        <v>121</v>
      </c>
      <c r="B123" s="52" t="s">
        <v>983</v>
      </c>
      <c r="C123" s="86" t="s">
        <v>971</v>
      </c>
      <c r="D123" s="257" t="s">
        <v>178</v>
      </c>
      <c r="E123" s="247" t="s">
        <v>78</v>
      </c>
      <c r="F123" s="230"/>
      <c r="G123" s="229"/>
      <c r="H123" s="222" t="s">
        <v>449</v>
      </c>
      <c r="I123" s="236">
        <v>26</v>
      </c>
      <c r="J123" s="236">
        <v>35</v>
      </c>
      <c r="K123" s="236">
        <v>40</v>
      </c>
      <c r="L123" s="236">
        <v>62</v>
      </c>
      <c r="M123" s="222" t="s">
        <v>59</v>
      </c>
      <c r="N123" s="226">
        <f t="shared" si="165"/>
        <v>163</v>
      </c>
      <c r="O123" s="53">
        <v>4171</v>
      </c>
      <c r="P123" s="210">
        <v>342.4</v>
      </c>
      <c r="Q123" s="217">
        <v>85.38</v>
      </c>
      <c r="R123" s="217">
        <v>82.88</v>
      </c>
      <c r="S123" s="217">
        <v>67.36</v>
      </c>
      <c r="T123" s="217">
        <v>7.16</v>
      </c>
      <c r="U123" s="84">
        <v>7820</v>
      </c>
      <c r="V123" s="292">
        <f>VLOOKUP($U123,计算辅助页面!$Z$5:$AM$26,COLUMN()-20,0)</f>
        <v>12800</v>
      </c>
      <c r="W123" s="292">
        <f>VLOOKUP($U123,计算辅助页面!$Z$5:$AM$26,COLUMN()-20,0)</f>
        <v>20400</v>
      </c>
      <c r="X123" s="226">
        <f>VLOOKUP($U123,计算辅助页面!$Z$5:$AM$26,COLUMN()-20,0)</f>
        <v>30600</v>
      </c>
      <c r="Y123" s="226">
        <f>VLOOKUP($U123,计算辅助页面!$Z$5:$AM$26,COLUMN()-20,0)</f>
        <v>44200</v>
      </c>
      <c r="Z123" s="293">
        <f>VLOOKUP($U123,计算辅助页面!$Z$5:$AM$26,COLUMN()-20,0)</f>
        <v>62000</v>
      </c>
      <c r="AA123" s="226">
        <f>VLOOKUP($U123,计算辅助页面!$Z$5:$AM$26,COLUMN()-20,0)</f>
        <v>86500</v>
      </c>
      <c r="AB123" s="226">
        <f>VLOOKUP($U123,计算辅助页面!$Z$5:$AM$26,COLUMN()-20,0)</f>
        <v>121500</v>
      </c>
      <c r="AC123" s="226">
        <f>VLOOKUP($U123,计算辅助页面!$Z$5:$AM$26,COLUMN()-20,0)</f>
        <v>170000</v>
      </c>
      <c r="AD123" s="226">
        <f>VLOOKUP($U123,计算辅助页面!$Z$5:$AM$26,COLUMN()-20,0)</f>
        <v>237500</v>
      </c>
      <c r="AE123" s="226">
        <f>VLOOKUP($U123,计算辅助页面!$Z$5:$AM$26,COLUMN()-20,0)</f>
        <v>333000</v>
      </c>
      <c r="AF123" s="226">
        <f>VLOOKUP($U123,计算辅助页面!$Z$5:$AM$26,COLUMN()-20,0)</f>
        <v>466000</v>
      </c>
      <c r="AG123" s="226" t="str">
        <f>VLOOKUP($U123,计算辅助页面!$Z$5:$AM$26,COLUMN()-20,0)</f>
        <v>×</v>
      </c>
      <c r="AH123" s="173">
        <f>VLOOKUP($U123,计算辅助页面!$Z$5:$AM$26,COLUMN()-20,0)</f>
        <v>6369280</v>
      </c>
      <c r="AI123" s="267">
        <v>50000</v>
      </c>
      <c r="AJ123" s="260">
        <f>VLOOKUP(D123&amp;E123,计算辅助页面!$V$5:$Y$18,2,0)</f>
        <v>8</v>
      </c>
      <c r="AK123" s="174">
        <f t="shared" si="155"/>
        <v>100000</v>
      </c>
      <c r="AL123" s="174">
        <f>VLOOKUP(D123&amp;E123,计算辅助页面!$V$5:$Y$18,3,0)</f>
        <v>5</v>
      </c>
      <c r="AM123" s="179">
        <f t="shared" si="156"/>
        <v>300000</v>
      </c>
      <c r="AN123" s="179">
        <f>VLOOKUP(D123&amp;E123,计算辅助页面!$V$5:$Y$18,4,0)</f>
        <v>2</v>
      </c>
      <c r="AO123" s="173">
        <f t="shared" si="157"/>
        <v>6000000</v>
      </c>
      <c r="AP123" s="195">
        <f t="shared" si="158"/>
        <v>12369280</v>
      </c>
      <c r="AQ123" s="365" t="s">
        <v>972</v>
      </c>
      <c r="AR123" s="366" t="str">
        <f t="shared" si="166"/>
        <v>TSR-S🔑</v>
      </c>
      <c r="AS123" s="352" t="s">
        <v>975</v>
      </c>
      <c r="AT123" s="353" t="s">
        <v>981</v>
      </c>
      <c r="AU123" s="229" t="s">
        <v>712</v>
      </c>
      <c r="AW123" s="357">
        <v>359</v>
      </c>
      <c r="AX123" s="357">
        <v>366</v>
      </c>
      <c r="AY123" s="357">
        <v>478</v>
      </c>
      <c r="AZ123" s="357" t="s">
        <v>1115</v>
      </c>
      <c r="BA123" s="369"/>
      <c r="BB123" s="369"/>
      <c r="BC123" s="369"/>
      <c r="BD123" s="369"/>
      <c r="BE123" s="369"/>
      <c r="BF123" s="369"/>
      <c r="BG123" s="369"/>
      <c r="BH123" s="369"/>
      <c r="BI123" s="369"/>
      <c r="BJ123" s="369"/>
      <c r="BK123" s="369"/>
      <c r="BL123" s="369">
        <v>1</v>
      </c>
      <c r="BM123" s="369"/>
      <c r="BN123" s="369">
        <v>1</v>
      </c>
      <c r="BO123" s="369">
        <v>1</v>
      </c>
      <c r="BP123" s="369"/>
      <c r="BQ123" s="369"/>
      <c r="BR123" s="369"/>
      <c r="BS123" s="369"/>
      <c r="BT123" s="369"/>
      <c r="BU123" s="387" t="s">
        <v>1174</v>
      </c>
      <c r="BV123" s="326"/>
      <c r="BW123" s="326"/>
      <c r="BX123" s="326"/>
      <c r="BY123" s="367">
        <v>325</v>
      </c>
      <c r="BZ123" s="368">
        <v>74.8</v>
      </c>
      <c r="CA123" s="368">
        <v>50.25</v>
      </c>
      <c r="CB123" s="368">
        <v>40.340000000000003</v>
      </c>
      <c r="CC123" s="368">
        <f t="shared" si="159"/>
        <v>17.399999999999977</v>
      </c>
      <c r="CD123" s="368">
        <f t="shared" si="160"/>
        <v>10.579999999999998</v>
      </c>
      <c r="CE123" s="368">
        <f t="shared" si="161"/>
        <v>32.629999999999995</v>
      </c>
      <c r="CF123" s="368">
        <f t="shared" si="162"/>
        <v>27.019999999999996</v>
      </c>
      <c r="CG123" s="368">
        <f t="shared" si="163"/>
        <v>87.629999999999967</v>
      </c>
      <c r="CH123" s="368">
        <f t="shared" si="164"/>
        <v>95.54049999999998</v>
      </c>
      <c r="CI123" s="42"/>
      <c r="CJ123" s="42"/>
      <c r="CK123" s="42"/>
      <c r="CL123" s="42"/>
    </row>
    <row r="124" spans="1:90" ht="21" customHeight="1" thickBot="1">
      <c r="A124" s="48">
        <v>122</v>
      </c>
      <c r="B124" s="52" t="s">
        <v>1373</v>
      </c>
      <c r="C124" s="86" t="s">
        <v>1374</v>
      </c>
      <c r="D124" s="257" t="s">
        <v>178</v>
      </c>
      <c r="E124" s="247" t="s">
        <v>79</v>
      </c>
      <c r="F124" s="230"/>
      <c r="G124" s="229"/>
      <c r="H124" s="222">
        <v>55</v>
      </c>
      <c r="I124" s="222">
        <v>18</v>
      </c>
      <c r="J124" s="222">
        <v>24</v>
      </c>
      <c r="K124" s="222">
        <v>32</v>
      </c>
      <c r="L124" s="222">
        <v>47</v>
      </c>
      <c r="M124" s="222">
        <v>50</v>
      </c>
      <c r="N124" s="226">
        <f t="shared" ref="N124" si="196">IF(COUNTBLANK(H124:M124),"",SUM(H124:M124))</f>
        <v>226</v>
      </c>
      <c r="O124" s="53">
        <v>4183</v>
      </c>
      <c r="P124" s="210">
        <v>346.5</v>
      </c>
      <c r="Q124" s="217">
        <v>87.26</v>
      </c>
      <c r="R124" s="217">
        <v>70.27</v>
      </c>
      <c r="S124" s="217">
        <v>74.760000000000005</v>
      </c>
      <c r="T124" s="217"/>
      <c r="U124" s="84">
        <v>9890</v>
      </c>
      <c r="V124" s="292">
        <f>VLOOKUP($U124,计算辅助页面!$Z$5:$AM$26,COLUMN()-20,0)</f>
        <v>16100</v>
      </c>
      <c r="W124" s="292">
        <f>VLOOKUP($U124,计算辅助页面!$Z$5:$AM$26,COLUMN()-20,0)</f>
        <v>25800</v>
      </c>
      <c r="X124" s="226">
        <f>VLOOKUP($U124,计算辅助页面!$Z$5:$AM$26,COLUMN()-20,0)</f>
        <v>38700</v>
      </c>
      <c r="Y124" s="226">
        <f>VLOOKUP($U124,计算辅助页面!$Z$5:$AM$26,COLUMN()-20,0)</f>
        <v>55900</v>
      </c>
      <c r="Z124" s="293">
        <f>VLOOKUP($U124,计算辅助页面!$Z$5:$AM$26,COLUMN()-20,0)</f>
        <v>78500</v>
      </c>
      <c r="AA124" s="226">
        <f>VLOOKUP($U124,计算辅助页面!$Z$5:$AM$26,COLUMN()-20,0)</f>
        <v>109500</v>
      </c>
      <c r="AB124" s="226">
        <f>VLOOKUP($U124,计算辅助页面!$Z$5:$AM$26,COLUMN()-20,0)</f>
        <v>153500</v>
      </c>
      <c r="AC124" s="226">
        <f>VLOOKUP($U124,计算辅助页面!$Z$5:$AM$26,COLUMN()-20,0)</f>
        <v>214500</v>
      </c>
      <c r="AD124" s="226">
        <f>VLOOKUP($U124,计算辅助页面!$Z$5:$AM$26,COLUMN()-20,0)</f>
        <v>300500</v>
      </c>
      <c r="AE124" s="226">
        <f>VLOOKUP($U124,计算辅助页面!$Z$5:$AM$26,COLUMN()-20,0)</f>
        <v>421000</v>
      </c>
      <c r="AF124" s="226">
        <f>VLOOKUP($U124,计算辅助页面!$Z$5:$AM$26,COLUMN()-20,0)</f>
        <v>589000</v>
      </c>
      <c r="AG124" s="243">
        <f>VLOOKUP($U124,计算辅助页面!$Z$5:$AM$26,COLUMN()-20,0)</f>
        <v>968000</v>
      </c>
      <c r="AH124" s="173">
        <f>VLOOKUP($U124,计算辅助页面!$Z$5:$AM$26,COLUMN()-20,0)</f>
        <v>11923560</v>
      </c>
      <c r="AI124" s="267">
        <v>70000</v>
      </c>
      <c r="AJ124" s="260">
        <f>VLOOKUP(D124&amp;E124,计算辅助页面!$V$5:$Y$18,2,0)</f>
        <v>8</v>
      </c>
      <c r="AK124" s="174">
        <f t="shared" ref="AK124" si="197">IF(AI124,2*AI124,"")</f>
        <v>140000</v>
      </c>
      <c r="AL124" s="174">
        <f>VLOOKUP(D124&amp;E124,计算辅助页面!$V$5:$Y$18,3,0)</f>
        <v>5</v>
      </c>
      <c r="AM124" s="179">
        <f t="shared" ref="AM124" si="198">IF(AN124="×",AN124,IF(AI124,6*AI124,""))</f>
        <v>420000</v>
      </c>
      <c r="AN124" s="179">
        <f>VLOOKUP(D124&amp;E124,计算辅助页面!$V$5:$Y$18,4,0)</f>
        <v>3</v>
      </c>
      <c r="AO124" s="173">
        <f t="shared" ref="AO124" si="199">IF(AI124,IF(AN124="×",4*(AI124*AJ124+AK124*AL124),4*(AI124*AJ124+AK124*AL124+AM124*AN124)),"")</f>
        <v>10080000</v>
      </c>
      <c r="AP124" s="195">
        <f t="shared" ref="AP124" si="200">IF(AND(AH124,AO124),AO124+AH124,"")</f>
        <v>22003560</v>
      </c>
      <c r="AQ124" s="365" t="s">
        <v>566</v>
      </c>
      <c r="AR124" s="366" t="str">
        <f t="shared" si="166"/>
        <v>Sesto Elemento</v>
      </c>
      <c r="AS124" s="352" t="s">
        <v>1363</v>
      </c>
      <c r="AT124" s="353" t="s">
        <v>1375</v>
      </c>
      <c r="AU124" s="229" t="s">
        <v>712</v>
      </c>
      <c r="AW124" s="357">
        <v>360</v>
      </c>
      <c r="AY124" s="357">
        <v>472</v>
      </c>
      <c r="AZ124" s="384" t="s">
        <v>1330</v>
      </c>
      <c r="BA124" s="369"/>
      <c r="BB124" s="369"/>
      <c r="BC124" s="369"/>
      <c r="BD124" s="369"/>
      <c r="BE124" s="369"/>
      <c r="BF124" s="369"/>
      <c r="BG124" s="369"/>
      <c r="BH124" s="369"/>
      <c r="BI124" s="369"/>
      <c r="BJ124" s="369"/>
      <c r="BK124" s="369"/>
      <c r="BL124" s="369"/>
      <c r="BM124" s="369"/>
      <c r="BN124" s="369"/>
      <c r="BO124" s="369">
        <v>1</v>
      </c>
      <c r="BP124" s="369"/>
      <c r="BQ124" s="369"/>
      <c r="BR124" s="369"/>
      <c r="BS124" s="369"/>
      <c r="BT124" s="369"/>
      <c r="BU124" s="389" t="s">
        <v>1384</v>
      </c>
      <c r="BV124" s="326"/>
      <c r="BW124" s="326"/>
      <c r="BX124" s="326"/>
      <c r="BY124" s="367"/>
      <c r="BZ124" s="368"/>
      <c r="CA124" s="368"/>
      <c r="CB124" s="368"/>
      <c r="CC124" s="368"/>
      <c r="CD124" s="368"/>
      <c r="CE124" s="368"/>
      <c r="CF124" s="368"/>
      <c r="CG124" s="368"/>
      <c r="CH124" s="368"/>
      <c r="CI124" s="42"/>
      <c r="CJ124" s="42"/>
      <c r="CK124" s="42"/>
      <c r="CL124" s="42"/>
    </row>
    <row r="125" spans="1:90" ht="21" customHeight="1">
      <c r="A125" s="80">
        <v>123</v>
      </c>
      <c r="B125" s="49" t="s">
        <v>332</v>
      </c>
      <c r="C125" s="86" t="s">
        <v>789</v>
      </c>
      <c r="D125" s="257" t="s">
        <v>178</v>
      </c>
      <c r="E125" s="247" t="s">
        <v>79</v>
      </c>
      <c r="F125" s="173">
        <f>9-LEN(E125)-LEN(SUBSTITUTE(E125,"★",""))</f>
        <v>3</v>
      </c>
      <c r="G125" s="83" t="s">
        <v>69</v>
      </c>
      <c r="H125" s="222">
        <v>55</v>
      </c>
      <c r="I125" s="222">
        <v>18</v>
      </c>
      <c r="J125" s="222">
        <v>24</v>
      </c>
      <c r="K125" s="222">
        <v>32</v>
      </c>
      <c r="L125" s="222">
        <v>47</v>
      </c>
      <c r="M125" s="222">
        <v>50</v>
      </c>
      <c r="N125" s="226">
        <f t="shared" si="165"/>
        <v>226</v>
      </c>
      <c r="O125" s="51">
        <v>4211</v>
      </c>
      <c r="P125" s="209">
        <v>339.4</v>
      </c>
      <c r="Q125" s="216">
        <v>85.84</v>
      </c>
      <c r="R125" s="216">
        <v>92.97</v>
      </c>
      <c r="S125" s="216">
        <v>86.39</v>
      </c>
      <c r="T125" s="216">
        <v>14.23</v>
      </c>
      <c r="U125" s="84">
        <v>9890</v>
      </c>
      <c r="V125" s="292">
        <f>VLOOKUP($U125,计算辅助页面!$Z$5:$AM$26,COLUMN()-20,0)</f>
        <v>16100</v>
      </c>
      <c r="W125" s="292">
        <f>VLOOKUP($U125,计算辅助页面!$Z$5:$AM$26,COLUMN()-20,0)</f>
        <v>25800</v>
      </c>
      <c r="X125" s="226">
        <f>VLOOKUP($U125,计算辅助页面!$Z$5:$AM$26,COLUMN()-20,0)</f>
        <v>38700</v>
      </c>
      <c r="Y125" s="226">
        <f>VLOOKUP($U125,计算辅助页面!$Z$5:$AM$26,COLUMN()-20,0)</f>
        <v>55900</v>
      </c>
      <c r="Z125" s="293">
        <f>VLOOKUP($U125,计算辅助页面!$Z$5:$AM$26,COLUMN()-20,0)</f>
        <v>78500</v>
      </c>
      <c r="AA125" s="226">
        <f>VLOOKUP($U125,计算辅助页面!$Z$5:$AM$26,COLUMN()-20,0)</f>
        <v>109500</v>
      </c>
      <c r="AB125" s="226">
        <f>VLOOKUP($U125,计算辅助页面!$Z$5:$AM$26,COLUMN()-20,0)</f>
        <v>153500</v>
      </c>
      <c r="AC125" s="226">
        <f>VLOOKUP($U125,计算辅助页面!$Z$5:$AM$26,COLUMN()-20,0)</f>
        <v>214500</v>
      </c>
      <c r="AD125" s="226">
        <f>VLOOKUP($U125,计算辅助页面!$Z$5:$AM$26,COLUMN()-20,0)</f>
        <v>300500</v>
      </c>
      <c r="AE125" s="226">
        <f>VLOOKUP($U125,计算辅助页面!$Z$5:$AM$26,COLUMN()-20,0)</f>
        <v>421000</v>
      </c>
      <c r="AF125" s="226">
        <f>VLOOKUP($U125,计算辅助页面!$Z$5:$AM$26,COLUMN()-20,0)</f>
        <v>589000</v>
      </c>
      <c r="AG125" s="243">
        <f>VLOOKUP($U125,计算辅助页面!$Z$5:$AM$26,COLUMN()-20,0)</f>
        <v>968000</v>
      </c>
      <c r="AH125" s="173">
        <f>VLOOKUP($U125,计算辅助页面!$Z$5:$AM$26,COLUMN()-20,0)</f>
        <v>11923560</v>
      </c>
      <c r="AI125" s="267">
        <v>70000</v>
      </c>
      <c r="AJ125" s="260">
        <f>VLOOKUP(D125&amp;E125,计算辅助页面!$V$5:$Y$18,2,0)</f>
        <v>8</v>
      </c>
      <c r="AK125" s="174">
        <f t="shared" si="155"/>
        <v>140000</v>
      </c>
      <c r="AL125" s="174">
        <f>VLOOKUP(D125&amp;E125,计算辅助页面!$V$5:$Y$18,3,0)</f>
        <v>5</v>
      </c>
      <c r="AM125" s="179">
        <f t="shared" si="156"/>
        <v>420000</v>
      </c>
      <c r="AN125" s="179">
        <f>VLOOKUP(D125&amp;E125,计算辅助页面!$V$5:$Y$18,4,0)</f>
        <v>3</v>
      </c>
      <c r="AO125" s="173">
        <f t="shared" si="157"/>
        <v>10080000</v>
      </c>
      <c r="AP125" s="195">
        <f t="shared" si="158"/>
        <v>22003560</v>
      </c>
      <c r="AQ125" s="365" t="s">
        <v>562</v>
      </c>
      <c r="AR125" s="366" t="str">
        <f t="shared" si="166"/>
        <v>911 GT3 RS</v>
      </c>
      <c r="AS125" s="352" t="s">
        <v>958</v>
      </c>
      <c r="AT125" s="353" t="s">
        <v>634</v>
      </c>
      <c r="AU125" s="229" t="s">
        <v>712</v>
      </c>
      <c r="AW125" s="357">
        <v>353</v>
      </c>
      <c r="AY125" s="357">
        <v>460</v>
      </c>
      <c r="AZ125" s="357" t="s">
        <v>1122</v>
      </c>
      <c r="BA125" s="369"/>
      <c r="BB125" s="369"/>
      <c r="BC125" s="369"/>
      <c r="BD125" s="369"/>
      <c r="BE125" s="369"/>
      <c r="BF125" s="369"/>
      <c r="BG125" s="369"/>
      <c r="BH125" s="369"/>
      <c r="BI125" s="369"/>
      <c r="BJ125" s="369"/>
      <c r="BK125" s="369"/>
      <c r="BL125" s="369"/>
      <c r="BM125" s="369"/>
      <c r="BN125" s="369"/>
      <c r="BO125" s="369"/>
      <c r="BP125" s="369"/>
      <c r="BQ125" s="369"/>
      <c r="BR125" s="369"/>
      <c r="BS125" s="369"/>
      <c r="BT125" s="369"/>
      <c r="BU125" s="387" t="s">
        <v>1175</v>
      </c>
      <c r="BV125" s="326"/>
      <c r="BW125" s="326"/>
      <c r="BX125" s="326"/>
      <c r="BY125" s="367">
        <v>312</v>
      </c>
      <c r="BZ125" s="368">
        <v>71.2</v>
      </c>
      <c r="CA125" s="368">
        <v>52.35</v>
      </c>
      <c r="CB125" s="368">
        <v>52.35</v>
      </c>
      <c r="CC125" s="368">
        <f t="shared" si="159"/>
        <v>27.399999999999977</v>
      </c>
      <c r="CD125" s="368">
        <f t="shared" si="160"/>
        <v>14.64</v>
      </c>
      <c r="CE125" s="368">
        <f t="shared" si="161"/>
        <v>40.619999999999997</v>
      </c>
      <c r="CF125" s="368">
        <f t="shared" si="162"/>
        <v>34.04</v>
      </c>
      <c r="CG125" s="368">
        <f t="shared" si="163"/>
        <v>116.69999999999996</v>
      </c>
      <c r="CH125" s="368">
        <f t="shared" si="164"/>
        <v>123.85979999999998</v>
      </c>
      <c r="CI125" s="42"/>
      <c r="CJ125" s="42"/>
      <c r="CK125" s="42"/>
      <c r="CL125" s="42"/>
    </row>
    <row r="126" spans="1:90" ht="21" customHeight="1" thickBot="1">
      <c r="A126" s="48">
        <v>124</v>
      </c>
      <c r="B126" s="52" t="s">
        <v>708</v>
      </c>
      <c r="C126" s="86" t="s">
        <v>790</v>
      </c>
      <c r="D126" s="257" t="s">
        <v>178</v>
      </c>
      <c r="E126" s="247" t="s">
        <v>79</v>
      </c>
      <c r="F126" s="173">
        <f>9-LEN(E126)-LEN(SUBSTITUTE(E126,"★",""))</f>
        <v>3</v>
      </c>
      <c r="G126" s="83" t="s">
        <v>69</v>
      </c>
      <c r="H126" s="222" t="s">
        <v>449</v>
      </c>
      <c r="I126" s="222">
        <v>26</v>
      </c>
      <c r="J126" s="222">
        <v>34</v>
      </c>
      <c r="K126" s="222">
        <v>46</v>
      </c>
      <c r="L126" s="222">
        <v>61</v>
      </c>
      <c r="M126" s="222">
        <v>78</v>
      </c>
      <c r="N126" s="226">
        <f t="shared" si="165"/>
        <v>245</v>
      </c>
      <c r="O126" s="53">
        <v>4255</v>
      </c>
      <c r="P126" s="210">
        <v>351.2</v>
      </c>
      <c r="Q126" s="217">
        <v>82.76</v>
      </c>
      <c r="R126" s="217">
        <v>77.11</v>
      </c>
      <c r="S126" s="217">
        <v>76.98</v>
      </c>
      <c r="T126" s="217">
        <v>8.9499999999999993</v>
      </c>
      <c r="U126" s="91">
        <v>9890</v>
      </c>
      <c r="V126" s="292">
        <f>VLOOKUP($U126,计算辅助页面!$Z$5:$AM$26,COLUMN()-20,0)</f>
        <v>16100</v>
      </c>
      <c r="W126" s="292">
        <f>VLOOKUP($U126,计算辅助页面!$Z$5:$AM$26,COLUMN()-20,0)</f>
        <v>25800</v>
      </c>
      <c r="X126" s="226">
        <f>VLOOKUP($U126,计算辅助页面!$Z$5:$AM$26,COLUMN()-20,0)</f>
        <v>38700</v>
      </c>
      <c r="Y126" s="226">
        <f>VLOOKUP($U126,计算辅助页面!$Z$5:$AM$26,COLUMN()-20,0)</f>
        <v>55900</v>
      </c>
      <c r="Z126" s="293">
        <f>VLOOKUP($U126,计算辅助页面!$Z$5:$AM$26,COLUMN()-20,0)</f>
        <v>78500</v>
      </c>
      <c r="AA126" s="226">
        <f>VLOOKUP($U126,计算辅助页面!$Z$5:$AM$26,COLUMN()-20,0)</f>
        <v>109500</v>
      </c>
      <c r="AB126" s="226">
        <f>VLOOKUP($U126,计算辅助页面!$Z$5:$AM$26,COLUMN()-20,0)</f>
        <v>153500</v>
      </c>
      <c r="AC126" s="226">
        <f>VLOOKUP($U126,计算辅助页面!$Z$5:$AM$26,COLUMN()-20,0)</f>
        <v>214500</v>
      </c>
      <c r="AD126" s="226">
        <f>VLOOKUP($U126,计算辅助页面!$Z$5:$AM$26,COLUMN()-20,0)</f>
        <v>300500</v>
      </c>
      <c r="AE126" s="226">
        <f>VLOOKUP($U126,计算辅助页面!$Z$5:$AM$26,COLUMN()-20,0)</f>
        <v>421000</v>
      </c>
      <c r="AF126" s="226">
        <f>VLOOKUP($U126,计算辅助页面!$Z$5:$AM$26,COLUMN()-20,0)</f>
        <v>589000</v>
      </c>
      <c r="AG126" s="243">
        <f>VLOOKUP($U126,计算辅助页面!$Z$5:$AM$26,COLUMN()-20,0)</f>
        <v>968000</v>
      </c>
      <c r="AH126" s="173">
        <f>VLOOKUP($U126,计算辅助页面!$Z$5:$AM$26,COLUMN()-20,0)</f>
        <v>11923560</v>
      </c>
      <c r="AI126" s="267">
        <v>70000</v>
      </c>
      <c r="AJ126" s="260">
        <f>VLOOKUP(D126&amp;E126,计算辅助页面!$V$5:$Y$18,2,0)</f>
        <v>8</v>
      </c>
      <c r="AK126" s="174">
        <f t="shared" si="155"/>
        <v>140000</v>
      </c>
      <c r="AL126" s="174">
        <f>VLOOKUP(D126&amp;E126,计算辅助页面!$V$5:$Y$18,3,0)</f>
        <v>5</v>
      </c>
      <c r="AM126" s="179">
        <f t="shared" si="156"/>
        <v>420000</v>
      </c>
      <c r="AN126" s="179">
        <f>VLOOKUP(D126&amp;E126,计算辅助页面!$V$5:$Y$18,4,0)</f>
        <v>3</v>
      </c>
      <c r="AO126" s="173">
        <f t="shared" si="157"/>
        <v>10080000</v>
      </c>
      <c r="AP126" s="195">
        <f t="shared" si="158"/>
        <v>22003560</v>
      </c>
      <c r="AQ126" s="365" t="s">
        <v>568</v>
      </c>
      <c r="AR126" s="366" t="str">
        <f t="shared" si="166"/>
        <v>488 GTB Challenge EVO🔑</v>
      </c>
      <c r="AS126" s="352" t="s">
        <v>702</v>
      </c>
      <c r="AT126" s="353" t="s">
        <v>953</v>
      </c>
      <c r="AU126" s="229" t="s">
        <v>712</v>
      </c>
      <c r="AW126" s="357">
        <v>365</v>
      </c>
      <c r="AY126" s="357">
        <v>480</v>
      </c>
      <c r="AZ126" s="357" t="s">
        <v>1115</v>
      </c>
      <c r="BA126" s="369"/>
      <c r="BB126" s="369"/>
      <c r="BC126" s="369"/>
      <c r="BD126" s="369"/>
      <c r="BE126" s="369"/>
      <c r="BF126" s="369"/>
      <c r="BG126" s="369"/>
      <c r="BH126" s="369"/>
      <c r="BI126" s="369"/>
      <c r="BJ126" s="369"/>
      <c r="BK126" s="369"/>
      <c r="BL126" s="369">
        <v>1</v>
      </c>
      <c r="BM126" s="369"/>
      <c r="BN126" s="369">
        <v>1</v>
      </c>
      <c r="BO126" s="369">
        <v>1</v>
      </c>
      <c r="BP126" s="369"/>
      <c r="BQ126" s="369"/>
      <c r="BR126" s="369"/>
      <c r="BS126" s="369"/>
      <c r="BT126" s="369"/>
      <c r="BU126" s="387" t="s">
        <v>1154</v>
      </c>
      <c r="BV126" s="326"/>
      <c r="BW126" s="326"/>
      <c r="BX126" s="326"/>
      <c r="BY126" s="367">
        <v>330</v>
      </c>
      <c r="BZ126" s="368">
        <v>73</v>
      </c>
      <c r="CA126" s="368">
        <v>47.13</v>
      </c>
      <c r="CB126" s="368">
        <v>50.55</v>
      </c>
      <c r="CC126" s="368">
        <f t="shared" si="159"/>
        <v>21.199999999999989</v>
      </c>
      <c r="CD126" s="368">
        <f t="shared" si="160"/>
        <v>9.7600000000000051</v>
      </c>
      <c r="CE126" s="368">
        <f t="shared" si="161"/>
        <v>29.979999999999997</v>
      </c>
      <c r="CF126" s="368">
        <f t="shared" si="162"/>
        <v>26.430000000000007</v>
      </c>
      <c r="CG126" s="368">
        <f t="shared" si="163"/>
        <v>87.37</v>
      </c>
      <c r="CH126" s="368">
        <f t="shared" si="164"/>
        <v>91.57180000000001</v>
      </c>
      <c r="CI126" s="42"/>
      <c r="CJ126" s="42"/>
      <c r="CK126" s="42"/>
      <c r="CL126" s="42"/>
    </row>
    <row r="127" spans="1:90" ht="21" customHeight="1" thickBot="1">
      <c r="A127" s="80">
        <v>125</v>
      </c>
      <c r="B127" s="52" t="s">
        <v>1551</v>
      </c>
      <c r="C127" s="86" t="s">
        <v>1552</v>
      </c>
      <c r="D127" s="257" t="s">
        <v>178</v>
      </c>
      <c r="E127" s="247" t="s">
        <v>79</v>
      </c>
      <c r="F127" s="230"/>
      <c r="G127" s="229"/>
      <c r="H127" s="222">
        <v>55</v>
      </c>
      <c r="I127" s="222">
        <v>18</v>
      </c>
      <c r="J127" s="222">
        <v>24</v>
      </c>
      <c r="K127" s="222">
        <v>32</v>
      </c>
      <c r="L127" s="222">
        <v>50</v>
      </c>
      <c r="M127" s="222">
        <v>61</v>
      </c>
      <c r="N127" s="226">
        <f t="shared" ref="N127" si="201">IF(COUNTBLANK(H127:M127),"",SUM(H127:M127))</f>
        <v>240</v>
      </c>
      <c r="O127" s="53">
        <v>4265</v>
      </c>
      <c r="P127" s="210">
        <v>355</v>
      </c>
      <c r="Q127" s="217">
        <v>85.46</v>
      </c>
      <c r="R127" s="217">
        <v>70.34</v>
      </c>
      <c r="S127" s="217">
        <v>65.790000000000006</v>
      </c>
      <c r="T127" s="217">
        <v>6.6</v>
      </c>
      <c r="U127" s="91">
        <v>9890</v>
      </c>
      <c r="V127" s="292">
        <f>VLOOKUP($U127,计算辅助页面!$Z$5:$AM$26,COLUMN()-20,0)</f>
        <v>16100</v>
      </c>
      <c r="W127" s="292">
        <f>VLOOKUP($U127,计算辅助页面!$Z$5:$AM$26,COLUMN()-20,0)</f>
        <v>25800</v>
      </c>
      <c r="X127" s="226">
        <f>VLOOKUP($U127,计算辅助页面!$Z$5:$AM$26,COLUMN()-20,0)</f>
        <v>38700</v>
      </c>
      <c r="Y127" s="226">
        <f>VLOOKUP($U127,计算辅助页面!$Z$5:$AM$26,COLUMN()-20,0)</f>
        <v>55900</v>
      </c>
      <c r="Z127" s="293">
        <f>VLOOKUP($U127,计算辅助页面!$Z$5:$AM$26,COLUMN()-20,0)</f>
        <v>78500</v>
      </c>
      <c r="AA127" s="226">
        <f>VLOOKUP($U127,计算辅助页面!$Z$5:$AM$26,COLUMN()-20,0)</f>
        <v>109500</v>
      </c>
      <c r="AB127" s="226">
        <f>VLOOKUP($U127,计算辅助页面!$Z$5:$AM$26,COLUMN()-20,0)</f>
        <v>153500</v>
      </c>
      <c r="AC127" s="226">
        <f>VLOOKUP($U127,计算辅助页面!$Z$5:$AM$26,COLUMN()-20,0)</f>
        <v>214500</v>
      </c>
      <c r="AD127" s="226">
        <f>VLOOKUP($U127,计算辅助页面!$Z$5:$AM$26,COLUMN()-20,0)</f>
        <v>300500</v>
      </c>
      <c r="AE127" s="226">
        <f>VLOOKUP($U127,计算辅助页面!$Z$5:$AM$26,COLUMN()-20,0)</f>
        <v>421000</v>
      </c>
      <c r="AF127" s="226">
        <f>VLOOKUP($U127,计算辅助页面!$Z$5:$AM$26,COLUMN()-20,0)</f>
        <v>589000</v>
      </c>
      <c r="AG127" s="243">
        <f>VLOOKUP($U127,计算辅助页面!$Z$5:$AM$26,COLUMN()-20,0)</f>
        <v>968000</v>
      </c>
      <c r="AH127" s="173">
        <f>VLOOKUP($U127,计算辅助页面!$Z$5:$AM$26,COLUMN()-20,0)</f>
        <v>11923560</v>
      </c>
      <c r="AI127" s="267">
        <v>70000</v>
      </c>
      <c r="AJ127" s="260">
        <f>VLOOKUP(D127&amp;E127,计算辅助页面!$V$5:$Y$18,2,0)</f>
        <v>8</v>
      </c>
      <c r="AK127" s="174">
        <f t="shared" ref="AK127" si="202">IF(AI127,2*AI127,"")</f>
        <v>140000</v>
      </c>
      <c r="AL127" s="174">
        <f>VLOOKUP(D127&amp;E127,计算辅助页面!$V$5:$Y$18,3,0)</f>
        <v>5</v>
      </c>
      <c r="AM127" s="179">
        <f t="shared" ref="AM127" si="203">IF(AN127="×",AN127,IF(AI127,6*AI127,""))</f>
        <v>420000</v>
      </c>
      <c r="AN127" s="179">
        <f>VLOOKUP(D127&amp;E127,计算辅助页面!$V$5:$Y$18,4,0)</f>
        <v>3</v>
      </c>
      <c r="AO127" s="173">
        <f t="shared" ref="AO127" si="204">IF(AI127,IF(AN127="×",4*(AI127*AJ127+AK127*AL127),4*(AI127*AJ127+AK127*AL127+AM127*AN127)),"")</f>
        <v>10080000</v>
      </c>
      <c r="AP127" s="195">
        <f t="shared" ref="AP127" si="205">IF(AND(AH127,AO127),AO127+AH127,"")</f>
        <v>22003560</v>
      </c>
      <c r="AQ127" s="365" t="s">
        <v>722</v>
      </c>
      <c r="AR127" s="366" t="str">
        <f t="shared" si="166"/>
        <v>EVO</v>
      </c>
      <c r="AS127" s="352" t="s">
        <v>1545</v>
      </c>
      <c r="AT127" s="353" t="s">
        <v>1553</v>
      </c>
      <c r="AU127" s="229" t="s">
        <v>712</v>
      </c>
      <c r="AW127" s="357">
        <v>369</v>
      </c>
      <c r="AY127" s="357">
        <v>487</v>
      </c>
      <c r="AZ127" s="384" t="s">
        <v>1564</v>
      </c>
      <c r="BA127" s="369"/>
      <c r="BB127" s="369"/>
      <c r="BC127" s="369"/>
      <c r="BD127" s="369"/>
      <c r="BE127" s="369"/>
      <c r="BF127" s="369"/>
      <c r="BG127" s="369"/>
      <c r="BH127" s="369"/>
      <c r="BI127" s="369"/>
      <c r="BJ127" s="369"/>
      <c r="BK127" s="369"/>
      <c r="BL127" s="369"/>
      <c r="BM127" s="369"/>
      <c r="BN127" s="369"/>
      <c r="BO127" s="369"/>
      <c r="BP127" s="369"/>
      <c r="BQ127" s="369"/>
      <c r="BR127" s="369"/>
      <c r="BS127" s="369"/>
      <c r="BT127" s="369"/>
      <c r="BU127" s="389" t="s">
        <v>1569</v>
      </c>
      <c r="BV127" s="326"/>
      <c r="BW127" s="326"/>
      <c r="BX127" s="326"/>
      <c r="BY127" s="367"/>
      <c r="BZ127" s="368"/>
      <c r="CA127" s="368"/>
      <c r="CB127" s="368"/>
      <c r="CC127" s="368"/>
      <c r="CD127" s="368"/>
      <c r="CE127" s="368"/>
      <c r="CF127" s="368"/>
      <c r="CG127" s="368"/>
      <c r="CH127" s="368"/>
      <c r="CI127" s="42"/>
      <c r="CJ127" s="42"/>
      <c r="CK127" s="42"/>
      <c r="CL127" s="42"/>
    </row>
    <row r="128" spans="1:90" ht="21" customHeight="1" thickBot="1">
      <c r="A128" s="48">
        <v>126</v>
      </c>
      <c r="B128" s="49" t="s">
        <v>509</v>
      </c>
      <c r="C128" s="86" t="s">
        <v>791</v>
      </c>
      <c r="D128" s="257" t="s">
        <v>178</v>
      </c>
      <c r="E128" s="247" t="s">
        <v>79</v>
      </c>
      <c r="F128" s="173">
        <f>9-LEN(E128)-LEN(SUBSTITUTE(E128,"★",""))</f>
        <v>3</v>
      </c>
      <c r="G128" s="83" t="s">
        <v>512</v>
      </c>
      <c r="H128" s="222">
        <v>55</v>
      </c>
      <c r="I128" s="222">
        <v>18</v>
      </c>
      <c r="J128" s="222">
        <v>24</v>
      </c>
      <c r="K128" s="222">
        <v>32</v>
      </c>
      <c r="L128" s="222">
        <v>50</v>
      </c>
      <c r="M128" s="222">
        <v>61</v>
      </c>
      <c r="N128" s="226">
        <f t="shared" si="165"/>
        <v>240</v>
      </c>
      <c r="O128" s="51">
        <v>4276</v>
      </c>
      <c r="P128" s="209">
        <v>368.1</v>
      </c>
      <c r="Q128" s="216">
        <v>81.14</v>
      </c>
      <c r="R128" s="216">
        <v>65.02</v>
      </c>
      <c r="S128" s="216">
        <v>63.31</v>
      </c>
      <c r="T128" s="216">
        <v>6.22</v>
      </c>
      <c r="U128" s="84">
        <v>9890</v>
      </c>
      <c r="V128" s="292">
        <f>VLOOKUP($U128,计算辅助页面!$Z$5:$AM$26,COLUMN()-20,0)</f>
        <v>16100</v>
      </c>
      <c r="W128" s="292">
        <f>VLOOKUP($U128,计算辅助页面!$Z$5:$AM$26,COLUMN()-20,0)</f>
        <v>25800</v>
      </c>
      <c r="X128" s="226">
        <f>VLOOKUP($U128,计算辅助页面!$Z$5:$AM$26,COLUMN()-20,0)</f>
        <v>38700</v>
      </c>
      <c r="Y128" s="226">
        <f>VLOOKUP($U128,计算辅助页面!$Z$5:$AM$26,COLUMN()-20,0)</f>
        <v>55900</v>
      </c>
      <c r="Z128" s="293">
        <f>VLOOKUP($U128,计算辅助页面!$Z$5:$AM$26,COLUMN()-20,0)</f>
        <v>78500</v>
      </c>
      <c r="AA128" s="226">
        <f>VLOOKUP($U128,计算辅助页面!$Z$5:$AM$26,COLUMN()-20,0)</f>
        <v>109500</v>
      </c>
      <c r="AB128" s="226">
        <f>VLOOKUP($U128,计算辅助页面!$Z$5:$AM$26,COLUMN()-20,0)</f>
        <v>153500</v>
      </c>
      <c r="AC128" s="226">
        <f>VLOOKUP($U128,计算辅助页面!$Z$5:$AM$26,COLUMN()-20,0)</f>
        <v>214500</v>
      </c>
      <c r="AD128" s="226">
        <f>VLOOKUP($U128,计算辅助页面!$Z$5:$AM$26,COLUMN()-20,0)</f>
        <v>300500</v>
      </c>
      <c r="AE128" s="226">
        <f>VLOOKUP($U128,计算辅助页面!$Z$5:$AM$26,COLUMN()-20,0)</f>
        <v>421000</v>
      </c>
      <c r="AF128" s="226">
        <f>VLOOKUP($U128,计算辅助页面!$Z$5:$AM$26,COLUMN()-20,0)</f>
        <v>589000</v>
      </c>
      <c r="AG128" s="243">
        <f>VLOOKUP($U128,计算辅助页面!$Z$5:$AM$26,COLUMN()-20,0)</f>
        <v>968000</v>
      </c>
      <c r="AH128" s="173">
        <f>VLOOKUP($U128,计算辅助页面!$Z$5:$AM$26,COLUMN()-20,0)</f>
        <v>11923560</v>
      </c>
      <c r="AI128" s="267">
        <v>70000</v>
      </c>
      <c r="AJ128" s="260">
        <f>VLOOKUP(D128&amp;E128,计算辅助页面!$V$5:$Y$18,2,0)</f>
        <v>8</v>
      </c>
      <c r="AK128" s="174">
        <f t="shared" si="155"/>
        <v>140000</v>
      </c>
      <c r="AL128" s="174">
        <f>VLOOKUP(D128&amp;E128,计算辅助页面!$V$5:$Y$18,3,0)</f>
        <v>5</v>
      </c>
      <c r="AM128" s="179">
        <f t="shared" si="156"/>
        <v>420000</v>
      </c>
      <c r="AN128" s="179">
        <f>VLOOKUP(D128&amp;E128,计算辅助页面!$V$5:$Y$18,4,0)</f>
        <v>3</v>
      </c>
      <c r="AO128" s="173">
        <f t="shared" si="157"/>
        <v>10080000</v>
      </c>
      <c r="AP128" s="195">
        <f t="shared" si="158"/>
        <v>22003560</v>
      </c>
      <c r="AQ128" s="365" t="s">
        <v>563</v>
      </c>
      <c r="AR128" s="366" t="str">
        <f t="shared" si="166"/>
        <v>Evija</v>
      </c>
      <c r="AS128" s="352" t="s">
        <v>956</v>
      </c>
      <c r="AT128" s="353" t="s">
        <v>669</v>
      </c>
      <c r="AU128" s="229" t="s">
        <v>712</v>
      </c>
      <c r="AW128" s="357">
        <v>383</v>
      </c>
      <c r="AY128" s="357">
        <v>509</v>
      </c>
      <c r="AZ128" s="357" t="s">
        <v>1121</v>
      </c>
      <c r="BA128" s="369"/>
      <c r="BB128" s="369"/>
      <c r="BC128" s="369"/>
      <c r="BD128" s="369"/>
      <c r="BE128" s="369"/>
      <c r="BF128" s="369"/>
      <c r="BG128" s="369"/>
      <c r="BH128" s="369"/>
      <c r="BI128" s="369"/>
      <c r="BJ128" s="369"/>
      <c r="BK128" s="369">
        <v>1</v>
      </c>
      <c r="BL128" s="369"/>
      <c r="BM128" s="369"/>
      <c r="BN128" s="369"/>
      <c r="BO128" s="369"/>
      <c r="BP128" s="369"/>
      <c r="BQ128" s="369"/>
      <c r="BR128" s="369"/>
      <c r="BS128" s="369"/>
      <c r="BT128" s="369"/>
      <c r="BU128" s="387" t="s">
        <v>1176</v>
      </c>
      <c r="BV128" s="326"/>
      <c r="BW128" s="326"/>
      <c r="BX128" s="326"/>
      <c r="BY128" s="367">
        <v>350</v>
      </c>
      <c r="BZ128" s="368">
        <v>73</v>
      </c>
      <c r="CA128" s="368">
        <v>45.33</v>
      </c>
      <c r="CB128" s="368">
        <v>42.53</v>
      </c>
      <c r="CC128" s="368">
        <f t="shared" si="159"/>
        <v>18.100000000000023</v>
      </c>
      <c r="CD128" s="368">
        <f t="shared" si="160"/>
        <v>8.14</v>
      </c>
      <c r="CE128" s="368">
        <f t="shared" si="161"/>
        <v>19.689999999999998</v>
      </c>
      <c r="CF128" s="368">
        <f t="shared" si="162"/>
        <v>20.78</v>
      </c>
      <c r="CG128" s="368">
        <f t="shared" si="163"/>
        <v>66.710000000000022</v>
      </c>
      <c r="CH128" s="368">
        <f t="shared" si="164"/>
        <v>68.885100000000008</v>
      </c>
      <c r="CI128" s="42"/>
      <c r="CJ128" s="42"/>
      <c r="CK128" s="42"/>
      <c r="CL128" s="42"/>
    </row>
    <row r="129" spans="1:90" ht="21" customHeight="1" thickBot="1">
      <c r="A129" s="80">
        <v>127</v>
      </c>
      <c r="B129" s="71" t="s">
        <v>600</v>
      </c>
      <c r="C129" s="86" t="s">
        <v>792</v>
      </c>
      <c r="D129" s="257" t="s">
        <v>337</v>
      </c>
      <c r="E129" s="249" t="s">
        <v>79</v>
      </c>
      <c r="F129" s="173">
        <f>9-LEN(E129)-LEN(SUBSTITUTE(E129,"★",""))</f>
        <v>3</v>
      </c>
      <c r="G129" s="83" t="s">
        <v>69</v>
      </c>
      <c r="H129" s="222" t="s">
        <v>449</v>
      </c>
      <c r="I129" s="222">
        <v>26</v>
      </c>
      <c r="J129" s="222">
        <v>34</v>
      </c>
      <c r="K129" s="222">
        <v>46</v>
      </c>
      <c r="L129" s="222">
        <v>61</v>
      </c>
      <c r="M129" s="222">
        <v>78</v>
      </c>
      <c r="N129" s="226">
        <f t="shared" si="165"/>
        <v>245</v>
      </c>
      <c r="O129" s="72">
        <v>4309</v>
      </c>
      <c r="P129" s="214">
        <v>377.6</v>
      </c>
      <c r="Q129" s="221">
        <v>74.66</v>
      </c>
      <c r="R129" s="221">
        <v>66.61</v>
      </c>
      <c r="S129" s="221">
        <v>73.12</v>
      </c>
      <c r="T129" s="221">
        <v>7.4</v>
      </c>
      <c r="U129" s="91">
        <v>9890</v>
      </c>
      <c r="V129" s="299">
        <f>VLOOKUP($U129,计算辅助页面!$Z$5:$AM$26,COLUMN()-20,0)</f>
        <v>16100</v>
      </c>
      <c r="W129" s="299">
        <f>VLOOKUP($U129,计算辅助页面!$Z$5:$AM$26,COLUMN()-20,0)</f>
        <v>25800</v>
      </c>
      <c r="X129" s="241">
        <f>VLOOKUP($U129,计算辅助页面!$Z$5:$AM$26,COLUMN()-20,0)</f>
        <v>38700</v>
      </c>
      <c r="Y129" s="241">
        <f>VLOOKUP($U129,计算辅助页面!$Z$5:$AM$26,COLUMN()-20,0)</f>
        <v>55900</v>
      </c>
      <c r="Z129" s="300">
        <f>VLOOKUP($U129,计算辅助页面!$Z$5:$AM$26,COLUMN()-20,0)</f>
        <v>78500</v>
      </c>
      <c r="AA129" s="241">
        <f>VLOOKUP($U129,计算辅助页面!$Z$5:$AM$26,COLUMN()-20,0)</f>
        <v>109500</v>
      </c>
      <c r="AB129" s="241">
        <f>VLOOKUP($U129,计算辅助页面!$Z$5:$AM$26,COLUMN()-20,0)</f>
        <v>153500</v>
      </c>
      <c r="AC129" s="241">
        <f>VLOOKUP($U129,计算辅助页面!$Z$5:$AM$26,COLUMN()-20,0)</f>
        <v>214500</v>
      </c>
      <c r="AD129" s="241">
        <f>VLOOKUP($U129,计算辅助页面!$Z$5:$AM$26,COLUMN()-20,0)</f>
        <v>300500</v>
      </c>
      <c r="AE129" s="241">
        <f>VLOOKUP($U129,计算辅助页面!$Z$5:$AM$26,COLUMN()-20,0)</f>
        <v>421000</v>
      </c>
      <c r="AF129" s="241">
        <f>VLOOKUP($U129,计算辅助页面!$Z$5:$AM$26,COLUMN()-20,0)</f>
        <v>589000</v>
      </c>
      <c r="AG129" s="241">
        <f>VLOOKUP($U129,计算辅助页面!$Z$5:$AM$26,COLUMN()-20,0)</f>
        <v>968000</v>
      </c>
      <c r="AH129" s="186">
        <f>VLOOKUP($U129,计算辅助页面!$Z$5:$AM$26,COLUMN()-20,0)</f>
        <v>11923560</v>
      </c>
      <c r="AI129" s="267">
        <v>70000</v>
      </c>
      <c r="AJ129" s="260">
        <f>VLOOKUP(D129&amp;E129,计算辅助页面!$V$5:$Y$18,2,0)</f>
        <v>8</v>
      </c>
      <c r="AK129" s="174">
        <f t="shared" si="155"/>
        <v>140000</v>
      </c>
      <c r="AL129" s="174">
        <f>VLOOKUP(D129&amp;E129,计算辅助页面!$V$5:$Y$18,3,0)</f>
        <v>5</v>
      </c>
      <c r="AM129" s="179">
        <f t="shared" si="156"/>
        <v>420000</v>
      </c>
      <c r="AN129" s="179">
        <f>VLOOKUP(D129&amp;E129,计算辅助页面!$V$5:$Y$18,4,0)</f>
        <v>3</v>
      </c>
      <c r="AO129" s="173">
        <f t="shared" si="157"/>
        <v>10080000</v>
      </c>
      <c r="AP129" s="195">
        <f t="shared" si="158"/>
        <v>22003560</v>
      </c>
      <c r="AQ129" s="365" t="s">
        <v>569</v>
      </c>
      <c r="AR129" s="366" t="str">
        <f t="shared" si="166"/>
        <v>F1 LM🔑</v>
      </c>
      <c r="AS129" s="352" t="s">
        <v>959</v>
      </c>
      <c r="AT129" s="353" t="s">
        <v>677</v>
      </c>
      <c r="AU129" s="229" t="s">
        <v>712</v>
      </c>
      <c r="AW129" s="357">
        <v>392</v>
      </c>
      <c r="AY129" s="357">
        <v>526</v>
      </c>
      <c r="AZ129" s="357" t="s">
        <v>1115</v>
      </c>
      <c r="BA129" s="369"/>
      <c r="BB129" s="369"/>
      <c r="BC129" s="369"/>
      <c r="BD129" s="369"/>
      <c r="BE129" s="369"/>
      <c r="BF129" s="369"/>
      <c r="BG129" s="369"/>
      <c r="BH129" s="369"/>
      <c r="BI129" s="369"/>
      <c r="BJ129" s="369"/>
      <c r="BK129" s="369"/>
      <c r="BL129" s="369">
        <v>1</v>
      </c>
      <c r="BM129" s="369"/>
      <c r="BN129" s="369">
        <v>1</v>
      </c>
      <c r="BO129" s="369">
        <v>1</v>
      </c>
      <c r="BP129" s="369"/>
      <c r="BQ129" s="369"/>
      <c r="BR129" s="369"/>
      <c r="BS129" s="369"/>
      <c r="BT129" s="369"/>
      <c r="BU129" s="387" t="s">
        <v>1165</v>
      </c>
      <c r="BV129" s="326"/>
      <c r="BW129" s="326"/>
      <c r="BX129" s="326"/>
      <c r="BY129" s="367">
        <v>364.2</v>
      </c>
      <c r="BZ129" s="368">
        <v>65.989999999999995</v>
      </c>
      <c r="CA129" s="368">
        <v>52.17</v>
      </c>
      <c r="CB129" s="368">
        <v>54.76</v>
      </c>
      <c r="CC129" s="368">
        <f t="shared" si="159"/>
        <v>13.400000000000034</v>
      </c>
      <c r="CD129" s="368">
        <f t="shared" si="160"/>
        <v>8.6700000000000017</v>
      </c>
      <c r="CE129" s="368">
        <f t="shared" si="161"/>
        <v>14.439999999999998</v>
      </c>
      <c r="CF129" s="368">
        <f t="shared" si="162"/>
        <v>18.360000000000007</v>
      </c>
      <c r="CG129" s="368">
        <f t="shared" si="163"/>
        <v>54.87000000000004</v>
      </c>
      <c r="CH129" s="368">
        <f t="shared" si="164"/>
        <v>59.278500000000022</v>
      </c>
      <c r="CI129" s="42"/>
      <c r="CJ129" s="42"/>
      <c r="CK129" s="42"/>
      <c r="CL129" s="42"/>
    </row>
    <row r="130" spans="1:90" ht="21" customHeight="1" thickBot="1">
      <c r="A130" s="48">
        <v>128</v>
      </c>
      <c r="B130" s="71" t="s">
        <v>1418</v>
      </c>
      <c r="C130" s="86" t="s">
        <v>1423</v>
      </c>
      <c r="D130" s="257" t="s">
        <v>7</v>
      </c>
      <c r="E130" s="249" t="s">
        <v>79</v>
      </c>
      <c r="F130" s="230"/>
      <c r="G130" s="229"/>
      <c r="H130" s="236">
        <v>55</v>
      </c>
      <c r="I130" s="222">
        <v>18</v>
      </c>
      <c r="J130" s="222">
        <v>24</v>
      </c>
      <c r="K130" s="222">
        <v>32</v>
      </c>
      <c r="L130" s="222">
        <v>50</v>
      </c>
      <c r="M130" s="222">
        <v>61</v>
      </c>
      <c r="N130" s="226">
        <f t="shared" ref="N130" si="206">IF(COUNTBLANK(H130:M130),"",SUM(H130:M130))</f>
        <v>240</v>
      </c>
      <c r="O130" s="72">
        <v>4327</v>
      </c>
      <c r="P130" s="214">
        <v>361.5</v>
      </c>
      <c r="Q130" s="221">
        <v>83.36</v>
      </c>
      <c r="R130" s="221">
        <v>79.150000000000006</v>
      </c>
      <c r="S130" s="221">
        <v>45.82</v>
      </c>
      <c r="T130" s="221"/>
      <c r="U130" s="91">
        <v>9890</v>
      </c>
      <c r="V130" s="292">
        <f>VLOOKUP($U130,计算辅助页面!$Z$5:$AM$26,COLUMN()-20,0)</f>
        <v>16100</v>
      </c>
      <c r="W130" s="292">
        <f>VLOOKUP($U130,计算辅助页面!$Z$5:$AM$26,COLUMN()-20,0)</f>
        <v>25800</v>
      </c>
      <c r="X130" s="226">
        <f>VLOOKUP($U130,计算辅助页面!$Z$5:$AM$26,COLUMN()-20,0)</f>
        <v>38700</v>
      </c>
      <c r="Y130" s="226">
        <f>VLOOKUP($U130,计算辅助页面!$Z$5:$AM$26,COLUMN()-20,0)</f>
        <v>55900</v>
      </c>
      <c r="Z130" s="293">
        <f>VLOOKUP($U130,计算辅助页面!$Z$5:$AM$26,COLUMN()-20,0)</f>
        <v>78500</v>
      </c>
      <c r="AA130" s="226">
        <f>VLOOKUP($U130,计算辅助页面!$Z$5:$AM$26,COLUMN()-20,0)</f>
        <v>109500</v>
      </c>
      <c r="AB130" s="226">
        <f>VLOOKUP($U130,计算辅助页面!$Z$5:$AM$26,COLUMN()-20,0)</f>
        <v>153500</v>
      </c>
      <c r="AC130" s="226">
        <f>VLOOKUP($U130,计算辅助页面!$Z$5:$AM$26,COLUMN()-20,0)</f>
        <v>214500</v>
      </c>
      <c r="AD130" s="226">
        <f>VLOOKUP($U130,计算辅助页面!$Z$5:$AM$26,COLUMN()-20,0)</f>
        <v>300500</v>
      </c>
      <c r="AE130" s="226">
        <f>VLOOKUP($U130,计算辅助页面!$Z$5:$AM$26,COLUMN()-20,0)</f>
        <v>421000</v>
      </c>
      <c r="AF130" s="226">
        <f>VLOOKUP($U130,计算辅助页面!$Z$5:$AM$26,COLUMN()-20,0)</f>
        <v>589000</v>
      </c>
      <c r="AG130" s="243">
        <f>VLOOKUP($U130,计算辅助页面!$Z$5:$AM$26,COLUMN()-20,0)</f>
        <v>968000</v>
      </c>
      <c r="AH130" s="173">
        <f>VLOOKUP($U130,计算辅助页面!$Z$5:$AM$26,COLUMN()-20,0)</f>
        <v>11923560</v>
      </c>
      <c r="AI130" s="267">
        <v>70000</v>
      </c>
      <c r="AJ130" s="260">
        <f>VLOOKUP(D130&amp;E130,计算辅助页面!$V$5:$Y$18,2,0)</f>
        <v>8</v>
      </c>
      <c r="AK130" s="174">
        <f t="shared" ref="AK130" si="207">IF(AI130,2*AI130,"")</f>
        <v>140000</v>
      </c>
      <c r="AL130" s="174">
        <f>VLOOKUP(D130&amp;E130,计算辅助页面!$V$5:$Y$18,3,0)</f>
        <v>5</v>
      </c>
      <c r="AM130" s="179">
        <f t="shared" ref="AM130" si="208">IF(AN130="×",AN130,IF(AI130,6*AI130,""))</f>
        <v>420000</v>
      </c>
      <c r="AN130" s="179">
        <f>VLOOKUP(D130&amp;E130,计算辅助页面!$V$5:$Y$18,4,0)</f>
        <v>3</v>
      </c>
      <c r="AO130" s="173">
        <f t="shared" ref="AO130" si="209">IF(AI130,IF(AN130="×",4*(AI130*AJ130+AK130*AL130),4*(AI130*AJ130+AK130*AL130+AM130*AN130)),"")</f>
        <v>10080000</v>
      </c>
      <c r="AP130" s="195">
        <f t="shared" ref="AP130" si="210">IF(AND(AH130,AO130),AO130+AH130,"")</f>
        <v>22003560</v>
      </c>
      <c r="AQ130" s="365" t="s">
        <v>1419</v>
      </c>
      <c r="AR130" s="366" t="str">
        <f t="shared" si="166"/>
        <v>Interceptor</v>
      </c>
      <c r="AS130" s="352" t="s">
        <v>1392</v>
      </c>
      <c r="AT130" s="353" t="s">
        <v>1420</v>
      </c>
      <c r="AU130" s="229" t="s">
        <v>712</v>
      </c>
      <c r="AZ130" s="384" t="s">
        <v>1412</v>
      </c>
      <c r="BA130" s="369"/>
      <c r="BB130" s="369"/>
      <c r="BC130" s="369"/>
      <c r="BD130" s="369"/>
      <c r="BE130" s="369"/>
      <c r="BF130" s="369"/>
      <c r="BG130" s="369"/>
      <c r="BH130" s="369"/>
      <c r="BI130" s="369"/>
      <c r="BJ130" s="369"/>
      <c r="BK130" s="369"/>
      <c r="BL130" s="369"/>
      <c r="BM130" s="369"/>
      <c r="BN130" s="369"/>
      <c r="BO130" s="369"/>
      <c r="BP130" s="369"/>
      <c r="BQ130" s="369"/>
      <c r="BR130" s="369"/>
      <c r="BS130" s="369"/>
      <c r="BT130" s="369"/>
      <c r="BU130" s="387"/>
      <c r="BV130" s="326"/>
      <c r="BW130" s="326"/>
      <c r="BX130" s="326"/>
      <c r="BY130" s="367"/>
      <c r="BZ130" s="368"/>
      <c r="CA130" s="368"/>
      <c r="CB130" s="368"/>
      <c r="CC130" s="368"/>
      <c r="CD130" s="368"/>
      <c r="CE130" s="368"/>
      <c r="CF130" s="368"/>
      <c r="CG130" s="368"/>
      <c r="CH130" s="368"/>
      <c r="CI130" s="42"/>
      <c r="CJ130" s="42"/>
      <c r="CK130" s="42"/>
      <c r="CL130" s="42"/>
    </row>
    <row r="131" spans="1:90" ht="21" customHeight="1" thickBot="1">
      <c r="A131" s="80">
        <v>129</v>
      </c>
      <c r="B131" s="71" t="s">
        <v>985</v>
      </c>
      <c r="C131" s="86" t="s">
        <v>974</v>
      </c>
      <c r="D131" s="257" t="s">
        <v>7</v>
      </c>
      <c r="E131" s="249" t="s">
        <v>79</v>
      </c>
      <c r="F131" s="230"/>
      <c r="G131" s="229"/>
      <c r="H131" s="222" t="s">
        <v>449</v>
      </c>
      <c r="I131" s="222">
        <v>26</v>
      </c>
      <c r="J131" s="222">
        <v>34</v>
      </c>
      <c r="K131" s="222">
        <v>46</v>
      </c>
      <c r="L131" s="222">
        <v>61</v>
      </c>
      <c r="M131" s="222">
        <v>78</v>
      </c>
      <c r="N131" s="226">
        <f t="shared" si="165"/>
        <v>245</v>
      </c>
      <c r="O131" s="72">
        <v>4348</v>
      </c>
      <c r="P131" s="214">
        <v>370.5</v>
      </c>
      <c r="Q131" s="221">
        <v>79.08</v>
      </c>
      <c r="R131" s="221">
        <v>84.44</v>
      </c>
      <c r="S131" s="217">
        <v>54.64</v>
      </c>
      <c r="T131" s="221">
        <v>5.0999999999999996</v>
      </c>
      <c r="U131" s="84">
        <v>9890</v>
      </c>
      <c r="V131" s="299">
        <f>VLOOKUP($U131,计算辅助页面!$Z$5:$AM$26,COLUMN()-20,0)</f>
        <v>16100</v>
      </c>
      <c r="W131" s="299">
        <f>VLOOKUP($U131,计算辅助页面!$Z$5:$AM$26,COLUMN()-20,0)</f>
        <v>25800</v>
      </c>
      <c r="X131" s="241">
        <f>VLOOKUP($U131,计算辅助页面!$Z$5:$AM$26,COLUMN()-20,0)</f>
        <v>38700</v>
      </c>
      <c r="Y131" s="241">
        <f>VLOOKUP($U131,计算辅助页面!$Z$5:$AM$26,COLUMN()-20,0)</f>
        <v>55900</v>
      </c>
      <c r="Z131" s="300">
        <f>VLOOKUP($U131,计算辅助页面!$Z$5:$AM$26,COLUMN()-20,0)</f>
        <v>78500</v>
      </c>
      <c r="AA131" s="241">
        <f>VLOOKUP($U131,计算辅助页面!$Z$5:$AM$26,COLUMN()-20,0)</f>
        <v>109500</v>
      </c>
      <c r="AB131" s="241">
        <f>VLOOKUP($U131,计算辅助页面!$Z$5:$AM$26,COLUMN()-20,0)</f>
        <v>153500</v>
      </c>
      <c r="AC131" s="241">
        <f>VLOOKUP($U131,计算辅助页面!$Z$5:$AM$26,COLUMN()-20,0)</f>
        <v>214500</v>
      </c>
      <c r="AD131" s="241">
        <f>VLOOKUP($U131,计算辅助页面!$Z$5:$AM$26,COLUMN()-20,0)</f>
        <v>300500</v>
      </c>
      <c r="AE131" s="241">
        <f>VLOOKUP($U131,计算辅助页面!$Z$5:$AM$26,COLUMN()-20,0)</f>
        <v>421000</v>
      </c>
      <c r="AF131" s="241">
        <f>VLOOKUP($U131,计算辅助页面!$Z$5:$AM$26,COLUMN()-20,0)</f>
        <v>589000</v>
      </c>
      <c r="AG131" s="241">
        <f>VLOOKUP($U131,计算辅助页面!$Z$5:$AM$26,COLUMN()-20,0)</f>
        <v>968000</v>
      </c>
      <c r="AH131" s="186">
        <f>VLOOKUP($U131,计算辅助页面!$Z$5:$AM$26,COLUMN()-20,0)</f>
        <v>11923560</v>
      </c>
      <c r="AI131" s="267">
        <v>70000</v>
      </c>
      <c r="AJ131" s="260">
        <f>VLOOKUP(D131&amp;E131,计算辅助页面!$V$5:$Y$18,2,0)</f>
        <v>8</v>
      </c>
      <c r="AK131" s="174">
        <f t="shared" si="155"/>
        <v>140000</v>
      </c>
      <c r="AL131" s="174">
        <f>VLOOKUP(D131&amp;E131,计算辅助页面!$V$5:$Y$18,3,0)</f>
        <v>5</v>
      </c>
      <c r="AM131" s="179">
        <f t="shared" si="156"/>
        <v>420000</v>
      </c>
      <c r="AN131" s="179">
        <f>VLOOKUP(D131&amp;E131,计算辅助页面!$V$5:$Y$18,4,0)</f>
        <v>3</v>
      </c>
      <c r="AO131" s="173">
        <f t="shared" si="157"/>
        <v>10080000</v>
      </c>
      <c r="AP131" s="195">
        <f t="shared" si="158"/>
        <v>22003560</v>
      </c>
      <c r="AQ131" s="365" t="s">
        <v>982</v>
      </c>
      <c r="AR131" s="366" t="str">
        <f t="shared" si="166"/>
        <v>W12 Coupe🔑</v>
      </c>
      <c r="AS131" s="352" t="s">
        <v>975</v>
      </c>
      <c r="AT131" s="353" t="s">
        <v>978</v>
      </c>
      <c r="AU131" s="229" t="s">
        <v>712</v>
      </c>
      <c r="AW131" s="357">
        <v>385</v>
      </c>
      <c r="AY131" s="357">
        <v>513</v>
      </c>
      <c r="AZ131" s="357" t="s">
        <v>1121</v>
      </c>
      <c r="BA131" s="369"/>
      <c r="BB131" s="369"/>
      <c r="BC131" s="369"/>
      <c r="BD131" s="369"/>
      <c r="BE131" s="369"/>
      <c r="BF131" s="369"/>
      <c r="BG131" s="369"/>
      <c r="BH131" s="369"/>
      <c r="BI131" s="369"/>
      <c r="BJ131" s="369"/>
      <c r="BK131" s="369">
        <v>1</v>
      </c>
      <c r="BL131" s="369"/>
      <c r="BM131" s="369"/>
      <c r="BN131" s="369">
        <v>1</v>
      </c>
      <c r="BO131" s="369">
        <v>1</v>
      </c>
      <c r="BP131" s="369"/>
      <c r="BQ131" s="369"/>
      <c r="BR131" s="369"/>
      <c r="BS131" s="369"/>
      <c r="BT131" s="369"/>
      <c r="BU131" s="387" t="s">
        <v>1128</v>
      </c>
      <c r="BV131" s="326"/>
      <c r="BW131" s="326"/>
      <c r="BX131" s="326"/>
      <c r="BY131" s="367">
        <v>357</v>
      </c>
      <c r="BZ131" s="368">
        <v>68.5</v>
      </c>
      <c r="CA131" s="368">
        <v>57.23</v>
      </c>
      <c r="CB131" s="368">
        <v>30.21</v>
      </c>
      <c r="CC131" s="368">
        <f t="shared" si="159"/>
        <v>13.5</v>
      </c>
      <c r="CD131" s="368">
        <f t="shared" si="160"/>
        <v>10.579999999999998</v>
      </c>
      <c r="CE131" s="368">
        <f t="shared" si="161"/>
        <v>27.21</v>
      </c>
      <c r="CF131" s="368">
        <f t="shared" si="162"/>
        <v>24.43</v>
      </c>
      <c r="CG131" s="368">
        <f t="shared" si="163"/>
        <v>75.72</v>
      </c>
      <c r="CH131" s="368">
        <f t="shared" si="164"/>
        <v>84.852699999999999</v>
      </c>
      <c r="CI131" s="42"/>
      <c r="CJ131" s="42"/>
      <c r="CK131" s="42"/>
      <c r="CL131" s="42"/>
    </row>
    <row r="132" spans="1:90" ht="21" customHeight="1" thickBot="1">
      <c r="A132" s="48">
        <v>130</v>
      </c>
      <c r="B132" s="71" t="s">
        <v>1403</v>
      </c>
      <c r="C132" s="86" t="s">
        <v>1404</v>
      </c>
      <c r="D132" s="257" t="s">
        <v>178</v>
      </c>
      <c r="E132" s="401" t="s">
        <v>191</v>
      </c>
      <c r="F132" s="180"/>
      <c r="G132" s="92"/>
      <c r="H132" s="235">
        <v>55</v>
      </c>
      <c r="I132" s="235">
        <v>18</v>
      </c>
      <c r="J132" s="235">
        <v>24</v>
      </c>
      <c r="K132" s="235">
        <v>32</v>
      </c>
      <c r="L132" s="222">
        <v>47</v>
      </c>
      <c r="M132" s="222">
        <v>50</v>
      </c>
      <c r="N132" s="226">
        <f t="shared" si="165"/>
        <v>226</v>
      </c>
      <c r="O132" s="402">
        <v>4363</v>
      </c>
      <c r="P132" s="214">
        <v>376.6</v>
      </c>
      <c r="Q132" s="221">
        <v>83.17</v>
      </c>
      <c r="R132" s="221">
        <v>58.41</v>
      </c>
      <c r="S132" s="220">
        <v>64.38</v>
      </c>
      <c r="T132" s="221">
        <v>6.1</v>
      </c>
      <c r="U132" s="84">
        <v>9890</v>
      </c>
      <c r="V132" s="299">
        <f>VLOOKUP($U132,计算辅助页面!$Z$5:$AM$26,COLUMN()-20,0)</f>
        <v>16100</v>
      </c>
      <c r="W132" s="299">
        <f>VLOOKUP($U132,计算辅助页面!$Z$5:$AM$26,COLUMN()-20,0)</f>
        <v>25800</v>
      </c>
      <c r="X132" s="241">
        <f>VLOOKUP($U132,计算辅助页面!$Z$5:$AM$26,COLUMN()-20,0)</f>
        <v>38700</v>
      </c>
      <c r="Y132" s="241">
        <f>VLOOKUP($U132,计算辅助页面!$Z$5:$AM$26,COLUMN()-20,0)</f>
        <v>55900</v>
      </c>
      <c r="Z132" s="300">
        <f>VLOOKUP($U132,计算辅助页面!$Z$5:$AM$26,COLUMN()-20,0)</f>
        <v>78500</v>
      </c>
      <c r="AA132" s="241">
        <f>VLOOKUP($U132,计算辅助页面!$Z$5:$AM$26,COLUMN()-20,0)</f>
        <v>109500</v>
      </c>
      <c r="AB132" s="241">
        <f>VLOOKUP($U132,计算辅助页面!$Z$5:$AM$26,COLUMN()-20,0)</f>
        <v>153500</v>
      </c>
      <c r="AC132" s="241">
        <f>VLOOKUP($U132,计算辅助页面!$Z$5:$AM$26,COLUMN()-20,0)</f>
        <v>214500</v>
      </c>
      <c r="AD132" s="241">
        <f>VLOOKUP($U132,计算辅助页面!$Z$5:$AM$26,COLUMN()-20,0)</f>
        <v>300500</v>
      </c>
      <c r="AE132" s="241">
        <f>VLOOKUP($U132,计算辅助页面!$Z$5:$AM$26,COLUMN()-20,0)</f>
        <v>421000</v>
      </c>
      <c r="AF132" s="241">
        <f>VLOOKUP($U132,计算辅助页面!$Z$5:$AM$26,COLUMN()-20,0)</f>
        <v>589000</v>
      </c>
      <c r="AG132" s="241">
        <f>VLOOKUP($U132,计算辅助页面!$Z$5:$AM$26,COLUMN()-20,0)</f>
        <v>968000</v>
      </c>
      <c r="AH132" s="186">
        <f>VLOOKUP($U132,计算辅助页面!$Z$5:$AM$26,COLUMN()-20,0)</f>
        <v>11923560</v>
      </c>
      <c r="AI132" s="267">
        <v>70000</v>
      </c>
      <c r="AJ132" s="260">
        <f>VLOOKUP(D132&amp;E132,计算辅助页面!$V$5:$Y$18,2,0)</f>
        <v>8</v>
      </c>
      <c r="AK132" s="174">
        <f t="shared" ref="AK132" si="211">IF(AI132,2*AI132,"")</f>
        <v>140000</v>
      </c>
      <c r="AL132" s="174">
        <f>VLOOKUP(D132&amp;E132,计算辅助页面!$V$5:$Y$18,3,0)</f>
        <v>5</v>
      </c>
      <c r="AM132" s="179">
        <f t="shared" ref="AM132" si="212">IF(AN132="×",AN132,IF(AI132,6*AI132,""))</f>
        <v>420000</v>
      </c>
      <c r="AN132" s="179">
        <f>VLOOKUP(D132&amp;E132,计算辅助页面!$V$5:$Y$18,4,0)</f>
        <v>3</v>
      </c>
      <c r="AO132" s="173">
        <f t="shared" ref="AO132" si="213">IF(AI132,IF(AN132="×",4*(AI132*AJ132+AK132*AL132),4*(AI132*AJ132+AK132*AL132+AM132*AN132)),"")</f>
        <v>10080000</v>
      </c>
      <c r="AP132" s="195">
        <f t="shared" ref="AP132" si="214">IF(AND(AH132,AO132),AO132+AH132,"")</f>
        <v>22003560</v>
      </c>
      <c r="AQ132" s="365" t="s">
        <v>901</v>
      </c>
      <c r="AR132" s="366" t="str">
        <f t="shared" si="166"/>
        <v>Huayra R</v>
      </c>
      <c r="AS132" s="352" t="s">
        <v>1392</v>
      </c>
      <c r="AT132" s="353" t="s">
        <v>1405</v>
      </c>
      <c r="AU132" s="92" t="s">
        <v>712</v>
      </c>
      <c r="AW132" s="357">
        <v>391</v>
      </c>
      <c r="AY132" s="357">
        <v>524</v>
      </c>
      <c r="AZ132" s="384" t="s">
        <v>1330</v>
      </c>
      <c r="BA132" s="369"/>
      <c r="BB132" s="369"/>
      <c r="BC132" s="369"/>
      <c r="BD132" s="369"/>
      <c r="BE132" s="369"/>
      <c r="BF132" s="369"/>
      <c r="BG132" s="369"/>
      <c r="BH132" s="369"/>
      <c r="BI132" s="369"/>
      <c r="BJ132" s="369"/>
      <c r="BK132" s="369"/>
      <c r="BL132" s="369"/>
      <c r="BM132" s="369"/>
      <c r="BN132" s="369"/>
      <c r="BO132" s="369"/>
      <c r="BP132" s="369"/>
      <c r="BQ132" s="369"/>
      <c r="BR132" s="369"/>
      <c r="BS132" s="369"/>
      <c r="BT132" s="369"/>
      <c r="BU132" s="389" t="s">
        <v>1415</v>
      </c>
      <c r="BV132" s="326"/>
      <c r="BW132" s="326"/>
      <c r="BX132" s="326"/>
      <c r="BY132" s="367"/>
      <c r="BZ132" s="368"/>
      <c r="CA132" s="368"/>
      <c r="CB132" s="368"/>
      <c r="CC132" s="368"/>
      <c r="CD132" s="368"/>
      <c r="CE132" s="368"/>
      <c r="CF132" s="368"/>
      <c r="CG132" s="368"/>
      <c r="CH132" s="368"/>
      <c r="CI132" s="42"/>
      <c r="CJ132" s="42"/>
      <c r="CK132" s="42"/>
      <c r="CL132" s="42"/>
    </row>
    <row r="133" spans="1:90" ht="21" customHeight="1" thickBot="1">
      <c r="A133" s="80">
        <v>131</v>
      </c>
      <c r="B133" s="71" t="s">
        <v>1617</v>
      </c>
      <c r="C133" s="86" t="s">
        <v>1513</v>
      </c>
      <c r="D133" s="257" t="s">
        <v>178</v>
      </c>
      <c r="E133" s="401" t="s">
        <v>191</v>
      </c>
      <c r="F133" s="230"/>
      <c r="G133" s="229"/>
      <c r="H133" s="222" t="s">
        <v>449</v>
      </c>
      <c r="I133" s="222">
        <v>26</v>
      </c>
      <c r="J133" s="222">
        <v>34</v>
      </c>
      <c r="K133" s="222">
        <v>46</v>
      </c>
      <c r="L133" s="222">
        <v>61</v>
      </c>
      <c r="M133" s="222">
        <v>78</v>
      </c>
      <c r="N133" s="226">
        <f t="shared" ref="N133" si="215">IF(COUNTBLANK(H133:M133),"",SUM(H133:M133))</f>
        <v>245</v>
      </c>
      <c r="O133" s="72">
        <v>4375</v>
      </c>
      <c r="P133" s="214">
        <v>361.5</v>
      </c>
      <c r="Q133" s="221">
        <v>86.36</v>
      </c>
      <c r="R133" s="221">
        <v>76.33</v>
      </c>
      <c r="S133" s="221">
        <v>54.22</v>
      </c>
      <c r="T133" s="221">
        <v>5.2</v>
      </c>
      <c r="U133" s="84">
        <v>9890</v>
      </c>
      <c r="V133" s="299">
        <f>VLOOKUP($U133,计算辅助页面!$Z$5:$AM$26,COLUMN()-20,0)</f>
        <v>16100</v>
      </c>
      <c r="W133" s="299">
        <f>VLOOKUP($U133,计算辅助页面!$Z$5:$AM$26,COLUMN()-20,0)</f>
        <v>25800</v>
      </c>
      <c r="X133" s="241">
        <f>VLOOKUP($U133,计算辅助页面!$Z$5:$AM$26,COLUMN()-20,0)</f>
        <v>38700</v>
      </c>
      <c r="Y133" s="241">
        <f>VLOOKUP($U133,计算辅助页面!$Z$5:$AM$26,COLUMN()-20,0)</f>
        <v>55900</v>
      </c>
      <c r="Z133" s="300">
        <f>VLOOKUP($U133,计算辅助页面!$Z$5:$AM$26,COLUMN()-20,0)</f>
        <v>78500</v>
      </c>
      <c r="AA133" s="241">
        <f>VLOOKUP($U133,计算辅助页面!$Z$5:$AM$26,COLUMN()-20,0)</f>
        <v>109500</v>
      </c>
      <c r="AB133" s="241">
        <f>VLOOKUP($U133,计算辅助页面!$Z$5:$AM$26,COLUMN()-20,0)</f>
        <v>153500</v>
      </c>
      <c r="AC133" s="241">
        <f>VLOOKUP($U133,计算辅助页面!$Z$5:$AM$26,COLUMN()-20,0)</f>
        <v>214500</v>
      </c>
      <c r="AD133" s="241">
        <f>VLOOKUP($U133,计算辅助页面!$Z$5:$AM$26,COLUMN()-20,0)</f>
        <v>300500</v>
      </c>
      <c r="AE133" s="241">
        <f>VLOOKUP($U133,计算辅助页面!$Z$5:$AM$26,COLUMN()-20,0)</f>
        <v>421000</v>
      </c>
      <c r="AF133" s="241">
        <f>VLOOKUP($U133,计算辅助页面!$Z$5:$AM$26,COLUMN()-20,0)</f>
        <v>589000</v>
      </c>
      <c r="AG133" s="241">
        <f>VLOOKUP($U133,计算辅助页面!$Z$5:$AM$26,COLUMN()-20,0)</f>
        <v>968000</v>
      </c>
      <c r="AH133" s="186">
        <f>VLOOKUP($U133,计算辅助页面!$Z$5:$AM$26,COLUMN()-20,0)</f>
        <v>11923560</v>
      </c>
      <c r="AI133" s="267">
        <v>70000</v>
      </c>
      <c r="AJ133" s="260">
        <f>VLOOKUP(D133&amp;E133,计算辅助页面!$V$5:$Y$18,2,0)</f>
        <v>8</v>
      </c>
      <c r="AK133" s="174">
        <f t="shared" ref="AK133" si="216">IF(AI133,2*AI133,"")</f>
        <v>140000</v>
      </c>
      <c r="AL133" s="174">
        <f>VLOOKUP(D133&amp;E133,计算辅助页面!$V$5:$Y$18,3,0)</f>
        <v>5</v>
      </c>
      <c r="AM133" s="179">
        <f t="shared" ref="AM133" si="217">IF(AN133="×",AN133,IF(AI133,6*AI133,""))</f>
        <v>420000</v>
      </c>
      <c r="AN133" s="179">
        <f>VLOOKUP(D133&amp;E133,计算辅助页面!$V$5:$Y$18,4,0)</f>
        <v>3</v>
      </c>
      <c r="AO133" s="173">
        <f t="shared" ref="AO133" si="218">IF(AI133,IF(AN133="×",4*(AI133*AJ133+AK133*AL133),4*(AI133*AJ133+AK133*AL133+AM133*AN133)),"")</f>
        <v>10080000</v>
      </c>
      <c r="AP133" s="195">
        <f t="shared" ref="AP133" si="219">IF(AND(AH133,AO133),AO133+AH133,"")</f>
        <v>22003560</v>
      </c>
      <c r="AQ133" s="365" t="s">
        <v>566</v>
      </c>
      <c r="AR133" s="366" t="str">
        <f t="shared" si="166"/>
        <v>Revuelto🔑</v>
      </c>
      <c r="AS133" s="352" t="s">
        <v>1514</v>
      </c>
      <c r="AT133" s="353" t="s">
        <v>1515</v>
      </c>
      <c r="AU133" s="229" t="s">
        <v>712</v>
      </c>
      <c r="AW133" s="357">
        <v>376</v>
      </c>
      <c r="AY133" s="357">
        <v>498</v>
      </c>
      <c r="AZ133" s="384" t="s">
        <v>1535</v>
      </c>
      <c r="BA133" s="369"/>
      <c r="BB133" s="369"/>
      <c r="BC133" s="369"/>
      <c r="BD133" s="369"/>
      <c r="BE133" s="369"/>
      <c r="BF133" s="369"/>
      <c r="BG133" s="369"/>
      <c r="BH133" s="369"/>
      <c r="BI133" s="369"/>
      <c r="BJ133" s="369"/>
      <c r="BK133" s="369"/>
      <c r="BL133" s="369"/>
      <c r="BM133" s="369"/>
      <c r="BN133" s="369">
        <v>1</v>
      </c>
      <c r="BO133" s="369"/>
      <c r="BP133" s="369"/>
      <c r="BQ133" s="369"/>
      <c r="BR133" s="369"/>
      <c r="BS133" s="369"/>
      <c r="BT133" s="369"/>
      <c r="BU133" s="389" t="s">
        <v>1382</v>
      </c>
      <c r="BV133" s="326"/>
      <c r="BW133" s="326"/>
      <c r="BX133" s="326"/>
      <c r="BY133" s="367"/>
      <c r="BZ133" s="368"/>
      <c r="CA133" s="368"/>
      <c r="CB133" s="368"/>
      <c r="CC133" s="368"/>
      <c r="CD133" s="368"/>
      <c r="CE133" s="368"/>
      <c r="CF133" s="368"/>
      <c r="CG133" s="368"/>
      <c r="CH133" s="368"/>
      <c r="CI133" s="42"/>
      <c r="CJ133" s="42"/>
      <c r="CK133" s="42"/>
      <c r="CL133" s="42"/>
    </row>
    <row r="134" spans="1:90" ht="21" customHeight="1" thickBot="1">
      <c r="A134" s="48">
        <v>132</v>
      </c>
      <c r="B134" s="405" t="s">
        <v>36</v>
      </c>
      <c r="C134" s="404" t="s">
        <v>793</v>
      </c>
      <c r="D134" s="254" t="s">
        <v>8</v>
      </c>
      <c r="E134" s="246" t="s">
        <v>45</v>
      </c>
      <c r="F134" s="172">
        <f t="shared" ref="F134:F141" si="220">9-LEN(E134)-LEN(SUBSTITUTE(E134,"★",""))</f>
        <v>5</v>
      </c>
      <c r="G134" s="81" t="s">
        <v>70</v>
      </c>
      <c r="H134" s="231">
        <v>45</v>
      </c>
      <c r="I134" s="231">
        <v>21</v>
      </c>
      <c r="J134" s="231">
        <v>28</v>
      </c>
      <c r="K134" s="231">
        <v>42</v>
      </c>
      <c r="L134" s="231" t="s">
        <v>59</v>
      </c>
      <c r="M134" s="231" t="s">
        <v>59</v>
      </c>
      <c r="N134" s="238">
        <f t="shared" si="165"/>
        <v>136</v>
      </c>
      <c r="O134" s="47">
        <v>3012</v>
      </c>
      <c r="P134" s="208">
        <v>343.5</v>
      </c>
      <c r="Q134" s="215">
        <v>78.7</v>
      </c>
      <c r="R134" s="215">
        <v>47.8</v>
      </c>
      <c r="S134" s="215">
        <v>64.790000000000006</v>
      </c>
      <c r="T134" s="215">
        <v>6.8659999999999997</v>
      </c>
      <c r="U134" s="82">
        <v>3220</v>
      </c>
      <c r="V134" s="290">
        <f>VLOOKUP($U134,计算辅助页面!$Z$5:$AM$26,COLUMN()-20,0)</f>
        <v>5300</v>
      </c>
      <c r="W134" s="290">
        <f>VLOOKUP($U134,计算辅助页面!$Z$5:$AM$26,COLUMN()-20,0)</f>
        <v>8400</v>
      </c>
      <c r="X134" s="238">
        <f>VLOOKUP($U134,计算辅助页面!$Z$5:$AM$26,COLUMN()-20,0)</f>
        <v>12600</v>
      </c>
      <c r="Y134" s="238">
        <f>VLOOKUP($U134,计算辅助页面!$Z$5:$AM$26,COLUMN()-20,0)</f>
        <v>18200</v>
      </c>
      <c r="Z134" s="291">
        <f>VLOOKUP($U134,计算辅助页面!$Z$5:$AM$26,COLUMN()-20,0)</f>
        <v>25500</v>
      </c>
      <c r="AA134" s="238">
        <f>VLOOKUP($U134,计算辅助页面!$Z$5:$AM$26,COLUMN()-20,0)</f>
        <v>35500</v>
      </c>
      <c r="AB134" s="238">
        <f>VLOOKUP($U134,计算辅助页面!$Z$5:$AM$26,COLUMN()-20,0)</f>
        <v>50000</v>
      </c>
      <c r="AC134" s="238">
        <f>VLOOKUP($U134,计算辅助页面!$Z$5:$AM$26,COLUMN()-20,0)</f>
        <v>70000</v>
      </c>
      <c r="AD134" s="238">
        <f>VLOOKUP($U134,计算辅助页面!$Z$5:$AM$26,COLUMN()-20,0)</f>
        <v>98000</v>
      </c>
      <c r="AE134" s="238">
        <f>VLOOKUP($U134,计算辅助页面!$Z$5:$AM$26,COLUMN()-20,0)</f>
        <v>137000</v>
      </c>
      <c r="AF134" s="238" t="str">
        <f>VLOOKUP($U134,计算辅助页面!$Z$5:$AM$26,COLUMN()-20,0)</f>
        <v>×</v>
      </c>
      <c r="AG134" s="238" t="str">
        <f>VLOOKUP($U134,计算辅助页面!$Z$5:$AM$26,COLUMN()-20,0)</f>
        <v>×</v>
      </c>
      <c r="AH134" s="172">
        <f>VLOOKUP($U134,计算辅助页面!$Z$5:$AM$26,COLUMN()-20,0)</f>
        <v>1854880</v>
      </c>
      <c r="AI134" s="266">
        <v>25000</v>
      </c>
      <c r="AJ134" s="259">
        <f>VLOOKUP(D134&amp;E134,计算辅助页面!$V$5:$Y$18,2,0)</f>
        <v>5</v>
      </c>
      <c r="AK134" s="181">
        <f t="shared" si="155"/>
        <v>50000</v>
      </c>
      <c r="AL134" s="181">
        <f>VLOOKUP(D134&amp;E134,计算辅助页面!$V$5:$Y$18,3,0)</f>
        <v>5</v>
      </c>
      <c r="AM134" s="183">
        <f t="shared" si="156"/>
        <v>150000</v>
      </c>
      <c r="AN134" s="183">
        <f>VLOOKUP(D134&amp;E134,计算辅助页面!$V$5:$Y$18,4,0)</f>
        <v>2</v>
      </c>
      <c r="AO134" s="172">
        <f t="shared" si="157"/>
        <v>2700000</v>
      </c>
      <c r="AP134" s="194">
        <f t="shared" si="158"/>
        <v>4554880</v>
      </c>
      <c r="AQ134" s="365" t="s">
        <v>567</v>
      </c>
      <c r="AR134" s="366" t="str">
        <f t="shared" si="166"/>
        <v>Vulcan</v>
      </c>
      <c r="AS134" s="352" t="s">
        <v>603</v>
      </c>
      <c r="AT134" s="353" t="s">
        <v>640</v>
      </c>
      <c r="AU134" s="81" t="s">
        <v>711</v>
      </c>
      <c r="AV134" s="357">
        <v>7</v>
      </c>
      <c r="AW134" s="357">
        <v>357</v>
      </c>
      <c r="AY134" s="357">
        <v>467</v>
      </c>
      <c r="AZ134" s="357" t="s">
        <v>1110</v>
      </c>
      <c r="BA134" s="369">
        <v>1</v>
      </c>
      <c r="BB134" s="369"/>
      <c r="BC134" s="369">
        <v>1</v>
      </c>
      <c r="BD134" s="369">
        <v>1</v>
      </c>
      <c r="BE134" s="369"/>
      <c r="BF134" s="369">
        <v>1</v>
      </c>
      <c r="BG134" s="369"/>
      <c r="BH134" s="369"/>
      <c r="BI134" s="369"/>
      <c r="BJ134" s="369"/>
      <c r="BK134" s="369"/>
      <c r="BL134" s="369"/>
      <c r="BM134" s="369"/>
      <c r="BN134" s="369"/>
      <c r="BO134" s="369"/>
      <c r="BP134" s="369"/>
      <c r="BQ134" s="369"/>
      <c r="BR134" s="369"/>
      <c r="BS134" s="369"/>
      <c r="BT134" s="369">
        <v>1</v>
      </c>
      <c r="BU134" s="387" t="s">
        <v>1177</v>
      </c>
      <c r="BV134" s="326"/>
      <c r="BW134" s="326"/>
      <c r="BX134" s="326"/>
      <c r="BY134" s="367">
        <v>328</v>
      </c>
      <c r="BZ134" s="368">
        <v>73</v>
      </c>
      <c r="CA134" s="368">
        <v>39.630000000000003</v>
      </c>
      <c r="CB134" s="368">
        <v>50.33</v>
      </c>
      <c r="CC134" s="368">
        <f t="shared" si="159"/>
        <v>15.5</v>
      </c>
      <c r="CD134" s="368">
        <f t="shared" si="160"/>
        <v>5.7000000000000028</v>
      </c>
      <c r="CE134" s="368">
        <f t="shared" si="161"/>
        <v>8.1699999999999946</v>
      </c>
      <c r="CF134" s="368">
        <f t="shared" si="162"/>
        <v>14.460000000000008</v>
      </c>
      <c r="CG134" s="368">
        <f t="shared" si="163"/>
        <v>43.830000000000005</v>
      </c>
      <c r="CH134" s="368">
        <f t="shared" si="164"/>
        <v>42.675900000000013</v>
      </c>
      <c r="CI134" s="42"/>
      <c r="CJ134" s="42"/>
      <c r="CK134" s="42"/>
      <c r="CL134" s="42"/>
    </row>
    <row r="135" spans="1:90" ht="21" customHeight="1" thickBot="1">
      <c r="A135" s="80">
        <v>133</v>
      </c>
      <c r="B135" s="49" t="s">
        <v>38</v>
      </c>
      <c r="C135" s="86" t="s">
        <v>794</v>
      </c>
      <c r="D135" s="255" t="s">
        <v>8</v>
      </c>
      <c r="E135" s="247" t="s">
        <v>45</v>
      </c>
      <c r="F135" s="173">
        <f t="shared" si="220"/>
        <v>5</v>
      </c>
      <c r="G135" s="83" t="s">
        <v>70</v>
      </c>
      <c r="H135" s="222">
        <v>45</v>
      </c>
      <c r="I135" s="222">
        <v>21</v>
      </c>
      <c r="J135" s="222">
        <v>28</v>
      </c>
      <c r="K135" s="222">
        <v>42</v>
      </c>
      <c r="L135" s="222" t="s">
        <v>59</v>
      </c>
      <c r="M135" s="222" t="s">
        <v>59</v>
      </c>
      <c r="N135" s="226">
        <f t="shared" si="165"/>
        <v>136</v>
      </c>
      <c r="O135" s="51">
        <v>3157</v>
      </c>
      <c r="P135" s="209">
        <v>329.7</v>
      </c>
      <c r="Q135" s="216">
        <v>84.83</v>
      </c>
      <c r="R135" s="216">
        <v>60.69</v>
      </c>
      <c r="S135" s="216">
        <v>60.6</v>
      </c>
      <c r="T135" s="216">
        <v>6.4829999999999997</v>
      </c>
      <c r="U135" s="84">
        <v>3220</v>
      </c>
      <c r="V135" s="292">
        <f>VLOOKUP($U135,计算辅助页面!$Z$5:$AM$26,COLUMN()-20,0)</f>
        <v>5300</v>
      </c>
      <c r="W135" s="292">
        <f>VLOOKUP($U135,计算辅助页面!$Z$5:$AM$26,COLUMN()-20,0)</f>
        <v>8400</v>
      </c>
      <c r="X135" s="226">
        <f>VLOOKUP($U135,计算辅助页面!$Z$5:$AM$26,COLUMN()-20,0)</f>
        <v>12600</v>
      </c>
      <c r="Y135" s="226">
        <f>VLOOKUP($U135,计算辅助页面!$Z$5:$AM$26,COLUMN()-20,0)</f>
        <v>18200</v>
      </c>
      <c r="Z135" s="293">
        <f>VLOOKUP($U135,计算辅助页面!$Z$5:$AM$26,COLUMN()-20,0)</f>
        <v>25500</v>
      </c>
      <c r="AA135" s="226">
        <f>VLOOKUP($U135,计算辅助页面!$Z$5:$AM$26,COLUMN()-20,0)</f>
        <v>35500</v>
      </c>
      <c r="AB135" s="226">
        <f>VLOOKUP($U135,计算辅助页面!$Z$5:$AM$26,COLUMN()-20,0)</f>
        <v>50000</v>
      </c>
      <c r="AC135" s="226">
        <f>VLOOKUP($U135,计算辅助页面!$Z$5:$AM$26,COLUMN()-20,0)</f>
        <v>70000</v>
      </c>
      <c r="AD135" s="226">
        <f>VLOOKUP($U135,计算辅助页面!$Z$5:$AM$26,COLUMN()-20,0)</f>
        <v>98000</v>
      </c>
      <c r="AE135" s="226">
        <f>VLOOKUP($U135,计算辅助页面!$Z$5:$AM$26,COLUMN()-20,0)</f>
        <v>137000</v>
      </c>
      <c r="AF135" s="226" t="str">
        <f>VLOOKUP($U135,计算辅助页面!$Z$5:$AM$26,COLUMN()-20,0)</f>
        <v>×</v>
      </c>
      <c r="AG135" s="226" t="str">
        <f>VLOOKUP($U135,计算辅助页面!$Z$5:$AM$26,COLUMN()-20,0)</f>
        <v>×</v>
      </c>
      <c r="AH135" s="173">
        <f>VLOOKUP($U135,计算辅助页面!$Z$5:$AM$26,COLUMN()-20,0)</f>
        <v>1854880</v>
      </c>
      <c r="AI135" s="267">
        <v>25000</v>
      </c>
      <c r="AJ135" s="260">
        <f>VLOOKUP(D135&amp;E135,计算辅助页面!$V$5:$Y$18,2,0)</f>
        <v>5</v>
      </c>
      <c r="AK135" s="174">
        <f t="shared" si="155"/>
        <v>50000</v>
      </c>
      <c r="AL135" s="174">
        <f>VLOOKUP(D135&amp;E135,计算辅助页面!$V$5:$Y$18,3,0)</f>
        <v>5</v>
      </c>
      <c r="AM135" s="179">
        <f t="shared" si="156"/>
        <v>150000</v>
      </c>
      <c r="AN135" s="179">
        <f>VLOOKUP(D135&amp;E135,计算辅助页面!$V$5:$Y$18,4,0)</f>
        <v>2</v>
      </c>
      <c r="AO135" s="173">
        <f t="shared" si="157"/>
        <v>2700000</v>
      </c>
      <c r="AP135" s="195">
        <f t="shared" si="158"/>
        <v>4554880</v>
      </c>
      <c r="AQ135" s="365" t="s">
        <v>560</v>
      </c>
      <c r="AR135" s="366" t="str">
        <f t="shared" si="166"/>
        <v>GT-R Nismo</v>
      </c>
      <c r="AS135" s="352" t="s">
        <v>603</v>
      </c>
      <c r="AT135" s="353" t="s">
        <v>628</v>
      </c>
      <c r="AU135" s="81" t="s">
        <v>711</v>
      </c>
      <c r="AV135" s="357">
        <v>8</v>
      </c>
      <c r="AW135" s="357">
        <v>344</v>
      </c>
      <c r="AY135" s="357">
        <v>444</v>
      </c>
      <c r="AZ135" s="357" t="s">
        <v>1110</v>
      </c>
      <c r="BA135" s="369"/>
      <c r="BB135" s="369"/>
      <c r="BC135" s="369">
        <v>1</v>
      </c>
      <c r="BD135" s="369">
        <v>1</v>
      </c>
      <c r="BE135" s="369"/>
      <c r="BF135" s="369">
        <v>1</v>
      </c>
      <c r="BG135" s="369"/>
      <c r="BH135" s="369"/>
      <c r="BI135" s="369"/>
      <c r="BJ135" s="369"/>
      <c r="BK135" s="369"/>
      <c r="BL135" s="369"/>
      <c r="BM135" s="369"/>
      <c r="BN135" s="369"/>
      <c r="BO135" s="369"/>
      <c r="BP135" s="369"/>
      <c r="BQ135" s="369"/>
      <c r="BR135" s="369"/>
      <c r="BS135" s="369"/>
      <c r="BT135" s="369">
        <v>1</v>
      </c>
      <c r="BU135" s="387" t="s">
        <v>1178</v>
      </c>
      <c r="BV135" s="326"/>
      <c r="BW135" s="326"/>
      <c r="BX135" s="326"/>
      <c r="BY135" s="367">
        <v>315</v>
      </c>
      <c r="BZ135" s="368">
        <v>77.5</v>
      </c>
      <c r="CA135" s="368">
        <v>48.8</v>
      </c>
      <c r="CB135" s="368">
        <v>43.24</v>
      </c>
      <c r="CC135" s="368">
        <f t="shared" si="159"/>
        <v>14.699999999999989</v>
      </c>
      <c r="CD135" s="368">
        <f t="shared" si="160"/>
        <v>7.3299999999999983</v>
      </c>
      <c r="CE135" s="368">
        <f t="shared" si="161"/>
        <v>11.89</v>
      </c>
      <c r="CF135" s="368">
        <f t="shared" si="162"/>
        <v>17.36</v>
      </c>
      <c r="CG135" s="368">
        <f t="shared" si="163"/>
        <v>51.279999999999987</v>
      </c>
      <c r="CH135" s="368">
        <f t="shared" si="164"/>
        <v>53.187999999999988</v>
      </c>
      <c r="CI135" s="42"/>
      <c r="CJ135" s="42"/>
      <c r="CK135" s="42"/>
      <c r="CL135" s="42"/>
    </row>
    <row r="136" spans="1:90" ht="21" customHeight="1" thickBot="1">
      <c r="A136" s="48">
        <v>134</v>
      </c>
      <c r="B136" s="52" t="s">
        <v>729</v>
      </c>
      <c r="C136" s="86" t="s">
        <v>730</v>
      </c>
      <c r="D136" s="255" t="s">
        <v>8</v>
      </c>
      <c r="E136" s="247" t="s">
        <v>45</v>
      </c>
      <c r="F136" s="173">
        <f t="shared" si="220"/>
        <v>5</v>
      </c>
      <c r="G136" s="83" t="s">
        <v>735</v>
      </c>
      <c r="H136" s="236">
        <v>60</v>
      </c>
      <c r="I136" s="236">
        <v>40</v>
      </c>
      <c r="J136" s="236">
        <v>51</v>
      </c>
      <c r="K136" s="395">
        <v>63</v>
      </c>
      <c r="L136" s="222" t="s">
        <v>59</v>
      </c>
      <c r="M136" s="222" t="s">
        <v>59</v>
      </c>
      <c r="N136" s="226">
        <f t="shared" si="165"/>
        <v>214</v>
      </c>
      <c r="O136" s="53">
        <v>3194</v>
      </c>
      <c r="P136" s="210">
        <v>326.10000000000002</v>
      </c>
      <c r="Q136" s="217">
        <v>83.03</v>
      </c>
      <c r="R136" s="217">
        <v>70.489999999999995</v>
      </c>
      <c r="S136" s="217">
        <v>68.680000000000007</v>
      </c>
      <c r="T136" s="217"/>
      <c r="U136" s="85">
        <v>6440</v>
      </c>
      <c r="V136" s="292">
        <v>10500</v>
      </c>
      <c r="W136" s="294">
        <v>16800</v>
      </c>
      <c r="X136" s="243">
        <v>25200</v>
      </c>
      <c r="Y136" s="243">
        <v>36400</v>
      </c>
      <c r="Z136" s="303">
        <v>51000</v>
      </c>
      <c r="AA136" s="243">
        <v>71500</v>
      </c>
      <c r="AB136" s="243">
        <v>100000</v>
      </c>
      <c r="AC136" s="243">
        <v>140000</v>
      </c>
      <c r="AD136" s="359">
        <v>196000</v>
      </c>
      <c r="AE136" s="359">
        <v>274000</v>
      </c>
      <c r="AF136" s="226" t="str">
        <f>VLOOKUP($U136,计算辅助页面!$Z$5:$AM$26,COLUMN()-20,0)</f>
        <v>×</v>
      </c>
      <c r="AG136" s="226" t="str">
        <f>VLOOKUP($U136,计算辅助页面!$Z$5:$AM$26,COLUMN()-20,0)</f>
        <v>×</v>
      </c>
      <c r="AH136" s="173">
        <f>VLOOKUP($U136,计算辅助页面!$Z$5:$AM$26,COLUMN()-20,0)</f>
        <v>3711360</v>
      </c>
      <c r="AI136" s="268">
        <v>50000</v>
      </c>
      <c r="AJ136" s="260">
        <f>VLOOKUP(D136&amp;E136,计算辅助页面!$V$5:$Y$18,2,0)</f>
        <v>5</v>
      </c>
      <c r="AK136" s="189">
        <f t="shared" si="155"/>
        <v>100000</v>
      </c>
      <c r="AL136" s="174">
        <f>VLOOKUP(D136&amp;E136,计算辅助页面!$V$5:$Y$18,3,0)</f>
        <v>5</v>
      </c>
      <c r="AM136" s="179">
        <f t="shared" si="156"/>
        <v>300000</v>
      </c>
      <c r="AN136" s="179">
        <f>VLOOKUP(D136&amp;E136,计算辅助页面!$V$5:$Y$18,4,0)</f>
        <v>2</v>
      </c>
      <c r="AO136" s="173">
        <f t="shared" si="157"/>
        <v>5400000</v>
      </c>
      <c r="AP136" s="195">
        <f t="shared" si="158"/>
        <v>9111360</v>
      </c>
      <c r="AQ136" s="365" t="s">
        <v>1056</v>
      </c>
      <c r="AR136" s="366" t="str">
        <f t="shared" si="166"/>
        <v>EP9</v>
      </c>
      <c r="AS136" s="352" t="s">
        <v>734</v>
      </c>
      <c r="AT136" s="353" t="s">
        <v>879</v>
      </c>
      <c r="AU136" s="81" t="s">
        <v>711</v>
      </c>
      <c r="AW136" s="357">
        <v>339</v>
      </c>
      <c r="AY136" s="357">
        <v>437</v>
      </c>
      <c r="AZ136" s="357" t="s">
        <v>1114</v>
      </c>
      <c r="BA136" s="369"/>
      <c r="BB136" s="369"/>
      <c r="BC136" s="369"/>
      <c r="BD136" s="369"/>
      <c r="BE136" s="369"/>
      <c r="BF136" s="369"/>
      <c r="BG136" s="369">
        <v>1</v>
      </c>
      <c r="BH136" s="369"/>
      <c r="BI136" s="369"/>
      <c r="BJ136" s="369"/>
      <c r="BK136" s="369"/>
      <c r="BL136" s="369"/>
      <c r="BM136" s="369"/>
      <c r="BN136" s="369"/>
      <c r="BO136" s="369">
        <v>1</v>
      </c>
      <c r="BP136" s="369"/>
      <c r="BQ136" s="369"/>
      <c r="BR136" s="369"/>
      <c r="BS136" s="369"/>
      <c r="BT136" s="369"/>
      <c r="BU136" s="387" t="s">
        <v>1179</v>
      </c>
      <c r="BW136" s="326">
        <v>1</v>
      </c>
      <c r="BX136" s="326"/>
      <c r="BY136" s="367">
        <v>313</v>
      </c>
      <c r="BZ136" s="368">
        <v>75.7</v>
      </c>
      <c r="CA136" s="368">
        <v>52.47</v>
      </c>
      <c r="CB136" s="368">
        <v>49.64</v>
      </c>
      <c r="CC136" s="368">
        <f t="shared" si="159"/>
        <v>13.100000000000023</v>
      </c>
      <c r="CD136" s="368">
        <f t="shared" si="160"/>
        <v>7.3299999999999983</v>
      </c>
      <c r="CE136" s="368">
        <f t="shared" si="161"/>
        <v>18.019999999999996</v>
      </c>
      <c r="CF136" s="368">
        <f t="shared" si="162"/>
        <v>19.040000000000006</v>
      </c>
      <c r="CG136" s="368">
        <f t="shared" si="163"/>
        <v>57.490000000000023</v>
      </c>
      <c r="CH136" s="368">
        <f t="shared" si="164"/>
        <v>61.753300000000003</v>
      </c>
      <c r="CI136" s="42"/>
      <c r="CJ136" s="42"/>
      <c r="CK136" s="42"/>
      <c r="CL136" s="42"/>
    </row>
    <row r="137" spans="1:90" s="95" customFormat="1" ht="21" customHeight="1" thickBot="1">
      <c r="A137" s="80">
        <v>135</v>
      </c>
      <c r="B137" s="49" t="s">
        <v>84</v>
      </c>
      <c r="C137" s="86" t="s">
        <v>795</v>
      </c>
      <c r="D137" s="255" t="s">
        <v>8</v>
      </c>
      <c r="E137" s="247" t="s">
        <v>45</v>
      </c>
      <c r="F137" s="173">
        <f t="shared" si="220"/>
        <v>5</v>
      </c>
      <c r="G137" s="83" t="s">
        <v>159</v>
      </c>
      <c r="H137" s="222">
        <v>45</v>
      </c>
      <c r="I137" s="222">
        <v>21</v>
      </c>
      <c r="J137" s="222">
        <v>28</v>
      </c>
      <c r="K137" s="222">
        <v>42</v>
      </c>
      <c r="L137" s="222" t="s">
        <v>59</v>
      </c>
      <c r="M137" s="222" t="s">
        <v>59</v>
      </c>
      <c r="N137" s="226">
        <f t="shared" si="165"/>
        <v>136</v>
      </c>
      <c r="O137" s="51">
        <v>3230</v>
      </c>
      <c r="P137" s="209">
        <v>350.6</v>
      </c>
      <c r="Q137" s="216">
        <v>80.41</v>
      </c>
      <c r="R137" s="216">
        <v>48.37</v>
      </c>
      <c r="S137" s="216">
        <v>64.650000000000006</v>
      </c>
      <c r="T137" s="216">
        <v>6.6820000000000004</v>
      </c>
      <c r="U137" s="84">
        <v>3220</v>
      </c>
      <c r="V137" s="292">
        <f>VLOOKUP($U137,计算辅助页面!$Z$5:$AM$26,COLUMN()-20,0)</f>
        <v>5300</v>
      </c>
      <c r="W137" s="292">
        <f>VLOOKUP($U137,计算辅助页面!$Z$5:$AM$26,COLUMN()-20,0)</f>
        <v>8400</v>
      </c>
      <c r="X137" s="226">
        <f>VLOOKUP($U137,计算辅助页面!$Z$5:$AM$26,COLUMN()-20,0)</f>
        <v>12600</v>
      </c>
      <c r="Y137" s="226">
        <f>VLOOKUP($U137,计算辅助页面!$Z$5:$AM$26,COLUMN()-20,0)</f>
        <v>18200</v>
      </c>
      <c r="Z137" s="293">
        <f>VLOOKUP($U137,计算辅助页面!$Z$5:$AM$26,COLUMN()-20,0)</f>
        <v>25500</v>
      </c>
      <c r="AA137" s="226">
        <f>VLOOKUP($U137,计算辅助页面!$Z$5:$AM$26,COLUMN()-20,0)</f>
        <v>35500</v>
      </c>
      <c r="AB137" s="226">
        <f>VLOOKUP($U137,计算辅助页面!$Z$5:$AM$26,COLUMN()-20,0)</f>
        <v>50000</v>
      </c>
      <c r="AC137" s="226">
        <f>VLOOKUP($U137,计算辅助页面!$Z$5:$AM$26,COLUMN()-20,0)</f>
        <v>70000</v>
      </c>
      <c r="AD137" s="226">
        <f>VLOOKUP($U137,计算辅助页面!$Z$5:$AM$26,COLUMN()-20,0)</f>
        <v>98000</v>
      </c>
      <c r="AE137" s="226">
        <f>VLOOKUP($U137,计算辅助页面!$Z$5:$AM$26,COLUMN()-20,0)</f>
        <v>137000</v>
      </c>
      <c r="AF137" s="226" t="str">
        <f>VLOOKUP($U137,计算辅助页面!$Z$5:$AM$26,COLUMN()-20,0)</f>
        <v>×</v>
      </c>
      <c r="AG137" s="226" t="str">
        <f>VLOOKUP($U137,计算辅助页面!$Z$5:$AM$26,COLUMN()-20,0)</f>
        <v>×</v>
      </c>
      <c r="AH137" s="173">
        <f>VLOOKUP($U137,计算辅助页面!$Z$5:$AM$26,COLUMN()-20,0)</f>
        <v>1854880</v>
      </c>
      <c r="AI137" s="267">
        <v>25000</v>
      </c>
      <c r="AJ137" s="260">
        <f>VLOOKUP(D137&amp;E137,计算辅助页面!$V$5:$Y$18,2,0)</f>
        <v>5</v>
      </c>
      <c r="AK137" s="174">
        <f t="shared" si="155"/>
        <v>50000</v>
      </c>
      <c r="AL137" s="174">
        <f>VLOOKUP(D137&amp;E137,计算辅助页面!$V$5:$Y$18,3,0)</f>
        <v>5</v>
      </c>
      <c r="AM137" s="179">
        <f t="shared" si="156"/>
        <v>150000</v>
      </c>
      <c r="AN137" s="179">
        <f>VLOOKUP(D137&amp;E137,计算辅助页面!$V$5:$Y$18,4,0)</f>
        <v>2</v>
      </c>
      <c r="AO137" s="173">
        <f t="shared" si="157"/>
        <v>2700000</v>
      </c>
      <c r="AP137" s="195">
        <f t="shared" si="158"/>
        <v>4554880</v>
      </c>
      <c r="AQ137" s="365" t="s">
        <v>568</v>
      </c>
      <c r="AR137" s="366" t="str">
        <f t="shared" ref="AR137:AR146" si="221">TRIM(RIGHT(B137,LEN(B137)-LEN(AQ137)-1))</f>
        <v>J50</v>
      </c>
      <c r="AS137" s="352" t="s">
        <v>857</v>
      </c>
      <c r="AT137" s="353" t="s">
        <v>645</v>
      </c>
      <c r="AU137" s="81" t="s">
        <v>711</v>
      </c>
      <c r="AV137" s="357">
        <v>9</v>
      </c>
      <c r="AW137" s="357">
        <v>365</v>
      </c>
      <c r="AX137" s="357"/>
      <c r="AY137" s="357">
        <v>479</v>
      </c>
      <c r="AZ137" s="357" t="s">
        <v>1110</v>
      </c>
      <c r="BA137" s="369"/>
      <c r="BB137" s="369"/>
      <c r="BC137" s="369">
        <v>1</v>
      </c>
      <c r="BD137" s="369">
        <v>1</v>
      </c>
      <c r="BE137" s="369"/>
      <c r="BF137" s="369">
        <v>1</v>
      </c>
      <c r="BG137" s="369"/>
      <c r="BH137" s="369"/>
      <c r="BI137" s="369"/>
      <c r="BJ137" s="369"/>
      <c r="BK137" s="369"/>
      <c r="BL137" s="369"/>
      <c r="BM137" s="369"/>
      <c r="BN137" s="369"/>
      <c r="BO137" s="369"/>
      <c r="BP137" s="369"/>
      <c r="BQ137" s="369"/>
      <c r="BR137" s="369" t="s">
        <v>1146</v>
      </c>
      <c r="BS137" s="369"/>
      <c r="BT137" s="369">
        <v>1</v>
      </c>
      <c r="BU137" s="387" t="s">
        <v>1180</v>
      </c>
      <c r="BV137" s="326"/>
      <c r="BW137" s="326"/>
      <c r="BX137" s="326"/>
      <c r="BY137" s="367">
        <v>333</v>
      </c>
      <c r="BZ137" s="368">
        <v>73.900000000000006</v>
      </c>
      <c r="CA137" s="368">
        <v>42.27</v>
      </c>
      <c r="CB137" s="368">
        <v>48.91</v>
      </c>
      <c r="CC137" s="368">
        <f t="shared" si="159"/>
        <v>17.600000000000023</v>
      </c>
      <c r="CD137" s="368">
        <f t="shared" si="160"/>
        <v>6.5099999999999909</v>
      </c>
      <c r="CE137" s="368">
        <f t="shared" si="161"/>
        <v>6.0999999999999943</v>
      </c>
      <c r="CF137" s="368">
        <f t="shared" si="162"/>
        <v>15.740000000000009</v>
      </c>
      <c r="CG137" s="368">
        <f t="shared" si="163"/>
        <v>45.950000000000017</v>
      </c>
      <c r="CH137" s="368">
        <f t="shared" si="164"/>
        <v>44.064700000000002</v>
      </c>
      <c r="CI137" s="94"/>
      <c r="CJ137" s="94"/>
      <c r="CK137" s="94"/>
      <c r="CL137" s="94"/>
    </row>
    <row r="138" spans="1:90" ht="21" customHeight="1" thickBot="1">
      <c r="A138" s="48">
        <v>136</v>
      </c>
      <c r="B138" s="49" t="s">
        <v>39</v>
      </c>
      <c r="C138" s="86" t="s">
        <v>796</v>
      </c>
      <c r="D138" s="255" t="s">
        <v>8</v>
      </c>
      <c r="E138" s="247" t="s">
        <v>45</v>
      </c>
      <c r="F138" s="173">
        <f t="shared" si="220"/>
        <v>5</v>
      </c>
      <c r="G138" s="83" t="s">
        <v>69</v>
      </c>
      <c r="H138" s="222">
        <v>45</v>
      </c>
      <c r="I138" s="222">
        <v>21</v>
      </c>
      <c r="J138" s="222">
        <v>28</v>
      </c>
      <c r="K138" s="222">
        <v>42</v>
      </c>
      <c r="L138" s="222" t="s">
        <v>59</v>
      </c>
      <c r="M138" s="222" t="s">
        <v>59</v>
      </c>
      <c r="N138" s="226">
        <f t="shared" si="165"/>
        <v>136</v>
      </c>
      <c r="O138" s="51">
        <v>3306</v>
      </c>
      <c r="P138" s="209">
        <v>353.5</v>
      </c>
      <c r="Q138" s="216">
        <v>80.33</v>
      </c>
      <c r="R138" s="216">
        <v>45.29</v>
      </c>
      <c r="S138" s="216">
        <v>67.55</v>
      </c>
      <c r="T138" s="216">
        <v>7.0659999999999998</v>
      </c>
      <c r="U138" s="84">
        <v>3220</v>
      </c>
      <c r="V138" s="292">
        <f>VLOOKUP($U138,计算辅助页面!$Z$5:$AM$26,COLUMN()-20,0)</f>
        <v>5300</v>
      </c>
      <c r="W138" s="292">
        <f>VLOOKUP($U138,计算辅助页面!$Z$5:$AM$26,COLUMN()-20,0)</f>
        <v>8400</v>
      </c>
      <c r="X138" s="226">
        <f>VLOOKUP($U138,计算辅助页面!$Z$5:$AM$26,COLUMN()-20,0)</f>
        <v>12600</v>
      </c>
      <c r="Y138" s="226">
        <f>VLOOKUP($U138,计算辅助页面!$Z$5:$AM$26,COLUMN()-20,0)</f>
        <v>18200</v>
      </c>
      <c r="Z138" s="293">
        <f>VLOOKUP($U138,计算辅助页面!$Z$5:$AM$26,COLUMN()-20,0)</f>
        <v>25500</v>
      </c>
      <c r="AA138" s="226">
        <f>VLOOKUP($U138,计算辅助页面!$Z$5:$AM$26,COLUMN()-20,0)</f>
        <v>35500</v>
      </c>
      <c r="AB138" s="226">
        <f>VLOOKUP($U138,计算辅助页面!$Z$5:$AM$26,COLUMN()-20,0)</f>
        <v>50000</v>
      </c>
      <c r="AC138" s="226">
        <f>VLOOKUP($U138,计算辅助页面!$Z$5:$AM$26,COLUMN()-20,0)</f>
        <v>70000</v>
      </c>
      <c r="AD138" s="226">
        <f>VLOOKUP($U138,计算辅助页面!$Z$5:$AM$26,COLUMN()-20,0)</f>
        <v>98000</v>
      </c>
      <c r="AE138" s="226">
        <f>VLOOKUP($U138,计算辅助页面!$Z$5:$AM$26,COLUMN()-20,0)</f>
        <v>137000</v>
      </c>
      <c r="AF138" s="226" t="str">
        <f>VLOOKUP($U138,计算辅助页面!$Z$5:$AM$26,COLUMN()-20,0)</f>
        <v>×</v>
      </c>
      <c r="AG138" s="226" t="str">
        <f>VLOOKUP($U138,计算辅助页面!$Z$5:$AM$26,COLUMN()-20,0)</f>
        <v>×</v>
      </c>
      <c r="AH138" s="173">
        <f>VLOOKUP($U138,计算辅助页面!$Z$5:$AM$26,COLUMN()-20,0)</f>
        <v>1854880</v>
      </c>
      <c r="AI138" s="267">
        <v>25000</v>
      </c>
      <c r="AJ138" s="260">
        <f>VLOOKUP(D138&amp;E138,计算辅助页面!$V$5:$Y$18,2,0)</f>
        <v>5</v>
      </c>
      <c r="AK138" s="174">
        <f t="shared" si="155"/>
        <v>50000</v>
      </c>
      <c r="AL138" s="174">
        <f>VLOOKUP(D138&amp;E138,计算辅助页面!$V$5:$Y$18,3,0)</f>
        <v>5</v>
      </c>
      <c r="AM138" s="179">
        <f t="shared" si="156"/>
        <v>150000</v>
      </c>
      <c r="AN138" s="179">
        <f>VLOOKUP(D138&amp;E138,计算辅助页面!$V$5:$Y$18,4,0)</f>
        <v>2</v>
      </c>
      <c r="AO138" s="173">
        <f t="shared" si="157"/>
        <v>2700000</v>
      </c>
      <c r="AP138" s="195">
        <f t="shared" si="158"/>
        <v>4554880</v>
      </c>
      <c r="AQ138" s="365" t="s">
        <v>561</v>
      </c>
      <c r="AR138" s="366" t="str">
        <f t="shared" si="221"/>
        <v>Viper GTS</v>
      </c>
      <c r="AS138" s="352" t="s">
        <v>603</v>
      </c>
      <c r="AT138" s="353" t="s">
        <v>648</v>
      </c>
      <c r="AU138" s="81" t="s">
        <v>711</v>
      </c>
      <c r="AV138" s="357">
        <v>9</v>
      </c>
      <c r="AW138" s="357">
        <v>368</v>
      </c>
      <c r="AY138" s="357">
        <v>484</v>
      </c>
      <c r="AZ138" s="357" t="s">
        <v>1110</v>
      </c>
      <c r="BA138" s="369"/>
      <c r="BB138" s="369"/>
      <c r="BC138" s="369">
        <v>1</v>
      </c>
      <c r="BD138" s="369">
        <v>1</v>
      </c>
      <c r="BE138" s="369"/>
      <c r="BF138" s="369">
        <v>1</v>
      </c>
      <c r="BG138" s="369"/>
      <c r="BH138" s="369"/>
      <c r="BI138" s="369"/>
      <c r="BJ138" s="369"/>
      <c r="BK138" s="369"/>
      <c r="BL138" s="369"/>
      <c r="BM138" s="369"/>
      <c r="BN138" s="369"/>
      <c r="BO138" s="369"/>
      <c r="BP138" s="369"/>
      <c r="BQ138" s="369"/>
      <c r="BR138" s="369"/>
      <c r="BS138" s="369"/>
      <c r="BT138" s="369">
        <v>1</v>
      </c>
      <c r="BU138" s="387" t="s">
        <v>1181</v>
      </c>
      <c r="BV138" s="326"/>
      <c r="BW138" s="326"/>
      <c r="BX138" s="326"/>
      <c r="BY138" s="367">
        <v>340</v>
      </c>
      <c r="BZ138" s="368">
        <v>73</v>
      </c>
      <c r="CA138" s="368">
        <v>40.65</v>
      </c>
      <c r="CB138" s="368">
        <v>56.63</v>
      </c>
      <c r="CC138" s="368">
        <f t="shared" si="159"/>
        <v>13.5</v>
      </c>
      <c r="CD138" s="368">
        <f t="shared" si="160"/>
        <v>7.3299999999999983</v>
      </c>
      <c r="CE138" s="368">
        <f t="shared" si="161"/>
        <v>4.6400000000000006</v>
      </c>
      <c r="CF138" s="368">
        <f t="shared" si="162"/>
        <v>10.919999999999995</v>
      </c>
      <c r="CG138" s="368">
        <f t="shared" si="163"/>
        <v>36.389999999999993</v>
      </c>
      <c r="CH138" s="368">
        <f t="shared" si="164"/>
        <v>36.368299999999991</v>
      </c>
      <c r="CI138" s="42"/>
      <c r="CJ138" s="42"/>
      <c r="CK138" s="42"/>
      <c r="CL138" s="42"/>
    </row>
    <row r="139" spans="1:90" ht="21" customHeight="1">
      <c r="A139" s="80">
        <v>137</v>
      </c>
      <c r="B139" s="52" t="s">
        <v>1406</v>
      </c>
      <c r="C139" s="86" t="s">
        <v>1407</v>
      </c>
      <c r="D139" s="255" t="s">
        <v>199</v>
      </c>
      <c r="E139" s="394" t="s">
        <v>176</v>
      </c>
      <c r="F139" s="230"/>
      <c r="G139" s="229"/>
      <c r="H139" s="395">
        <v>60</v>
      </c>
      <c r="I139" s="395">
        <v>40</v>
      </c>
      <c r="J139" s="395">
        <v>51</v>
      </c>
      <c r="K139" s="395">
        <v>63</v>
      </c>
      <c r="L139" s="222" t="s">
        <v>59</v>
      </c>
      <c r="M139" s="222" t="s">
        <v>59</v>
      </c>
      <c r="N139" s="226">
        <f t="shared" ref="N139" si="222">IF(COUNTBLANK(H139:M139),"",SUM(H139:M139))</f>
        <v>214</v>
      </c>
      <c r="O139" s="53">
        <v>3342</v>
      </c>
      <c r="P139" s="210">
        <v>348.3</v>
      </c>
      <c r="Q139" s="217">
        <v>76.55</v>
      </c>
      <c r="R139" s="217">
        <v>74.23</v>
      </c>
      <c r="S139" s="217">
        <v>59.35</v>
      </c>
      <c r="T139" s="217"/>
      <c r="U139" s="85">
        <v>6440</v>
      </c>
      <c r="V139" s="292">
        <v>10500</v>
      </c>
      <c r="W139" s="294">
        <v>16800</v>
      </c>
      <c r="X139" s="243">
        <v>25200</v>
      </c>
      <c r="Y139" s="243">
        <v>36400</v>
      </c>
      <c r="Z139" s="303">
        <v>51000</v>
      </c>
      <c r="AA139" s="243">
        <v>71500</v>
      </c>
      <c r="AB139" s="243">
        <v>100000</v>
      </c>
      <c r="AC139" s="243">
        <v>140000</v>
      </c>
      <c r="AD139" s="359">
        <v>196000</v>
      </c>
      <c r="AE139" s="359">
        <v>274000</v>
      </c>
      <c r="AF139" s="226" t="str">
        <f>VLOOKUP($U139,计算辅助页面!$Z$5:$AM$26,COLUMN()-20,0)</f>
        <v>×</v>
      </c>
      <c r="AG139" s="226" t="str">
        <f>VLOOKUP($U139,计算辅助页面!$Z$5:$AM$26,COLUMN()-20,0)</f>
        <v>×</v>
      </c>
      <c r="AH139" s="173">
        <f>VLOOKUP($U139,计算辅助页面!$Z$5:$AM$26,COLUMN()-20,0)</f>
        <v>3711360</v>
      </c>
      <c r="AI139" s="268">
        <v>50000</v>
      </c>
      <c r="AJ139" s="260">
        <f>VLOOKUP(D139&amp;E139,计算辅助页面!$V$5:$Y$18,2,0)</f>
        <v>5</v>
      </c>
      <c r="AK139" s="189">
        <f t="shared" ref="AK139" si="223">IF(AI139,2*AI139,"")</f>
        <v>100000</v>
      </c>
      <c r="AL139" s="174">
        <f>VLOOKUP(D139&amp;E139,计算辅助页面!$V$5:$Y$18,3,0)</f>
        <v>5</v>
      </c>
      <c r="AM139" s="179">
        <f t="shared" ref="AM139" si="224">IF(AN139="×",AN139,IF(AI139,6*AI139,""))</f>
        <v>300000</v>
      </c>
      <c r="AN139" s="179">
        <f>VLOOKUP(D139&amp;E139,计算辅助页面!$V$5:$Y$18,4,0)</f>
        <v>2</v>
      </c>
      <c r="AO139" s="173">
        <f t="shared" ref="AO139" si="225">IF(AI139,IF(AN139="×",4*(AI139*AJ139+AK139*AL139),4*(AI139*AJ139+AK139*AL139+AM139*AN139)),"")</f>
        <v>5400000</v>
      </c>
      <c r="AP139" s="195">
        <f t="shared" ref="AP139" si="226">IF(AND(AH139,AO139),AO139+AH139,"")</f>
        <v>9111360</v>
      </c>
      <c r="AQ139" s="365" t="s">
        <v>597</v>
      </c>
      <c r="AR139" s="366" t="str">
        <f t="shared" si="221"/>
        <v>Continental GT Speed</v>
      </c>
      <c r="AS139" s="352" t="s">
        <v>1392</v>
      </c>
      <c r="AT139" s="353" t="s">
        <v>1408</v>
      </c>
      <c r="AU139" s="81" t="s">
        <v>711</v>
      </c>
      <c r="AW139" s="357">
        <v>362</v>
      </c>
      <c r="AY139" s="357">
        <v>475</v>
      </c>
      <c r="AZ139" s="384" t="s">
        <v>1274</v>
      </c>
      <c r="BA139" s="369"/>
      <c r="BB139" s="369"/>
      <c r="BC139" s="369"/>
      <c r="BD139" s="369"/>
      <c r="BE139" s="369"/>
      <c r="BF139" s="369"/>
      <c r="BG139" s="369">
        <v>1</v>
      </c>
      <c r="BH139" s="369"/>
      <c r="BI139" s="369"/>
      <c r="BJ139" s="369"/>
      <c r="BK139" s="369"/>
      <c r="BL139" s="369"/>
      <c r="BM139" s="369"/>
      <c r="BN139" s="369"/>
      <c r="BO139" s="369"/>
      <c r="BP139" s="369"/>
      <c r="BQ139" s="369"/>
      <c r="BR139" s="369"/>
      <c r="BS139" s="369"/>
      <c r="BT139" s="369"/>
      <c r="BU139" s="389" t="s">
        <v>1414</v>
      </c>
      <c r="BV139" s="326"/>
      <c r="BW139" s="326"/>
      <c r="BX139" s="326"/>
      <c r="BY139" s="367"/>
      <c r="BZ139" s="368"/>
      <c r="CA139" s="368"/>
      <c r="CB139" s="368"/>
      <c r="CC139" s="368"/>
      <c r="CD139" s="368"/>
      <c r="CE139" s="368"/>
      <c r="CF139" s="368"/>
      <c r="CG139" s="368"/>
      <c r="CH139" s="368"/>
      <c r="CI139" s="42"/>
      <c r="CJ139" s="42"/>
      <c r="CK139" s="42"/>
      <c r="CL139" s="42"/>
    </row>
    <row r="140" spans="1:90" ht="21" customHeight="1" thickBot="1">
      <c r="A140" s="48">
        <v>138</v>
      </c>
      <c r="B140" s="49" t="s">
        <v>40</v>
      </c>
      <c r="C140" s="86" t="s">
        <v>797</v>
      </c>
      <c r="D140" s="255" t="s">
        <v>8</v>
      </c>
      <c r="E140" s="247" t="s">
        <v>78</v>
      </c>
      <c r="F140" s="173">
        <f t="shared" si="220"/>
        <v>4</v>
      </c>
      <c r="G140" s="83" t="s">
        <v>72</v>
      </c>
      <c r="H140" s="222">
        <v>35</v>
      </c>
      <c r="I140" s="222">
        <v>12</v>
      </c>
      <c r="J140" s="222">
        <v>15</v>
      </c>
      <c r="K140" s="222">
        <v>24</v>
      </c>
      <c r="L140" s="222">
        <v>36</v>
      </c>
      <c r="M140" s="222" t="s">
        <v>59</v>
      </c>
      <c r="N140" s="226">
        <f t="shared" si="165"/>
        <v>122</v>
      </c>
      <c r="O140" s="51">
        <v>3445</v>
      </c>
      <c r="P140" s="209">
        <v>364.6</v>
      </c>
      <c r="Q140" s="216">
        <v>80.23</v>
      </c>
      <c r="R140" s="216">
        <v>43.06</v>
      </c>
      <c r="S140" s="216">
        <v>71.400000000000006</v>
      </c>
      <c r="T140" s="216">
        <v>7.45</v>
      </c>
      <c r="U140" s="84">
        <v>4260</v>
      </c>
      <c r="V140" s="292">
        <f>VLOOKUP($U140,计算辅助页面!$Z$5:$AM$26,COLUMN()-20,0)</f>
        <v>6900</v>
      </c>
      <c r="W140" s="292">
        <f>VLOOKUP($U140,计算辅助页面!$Z$5:$AM$26,COLUMN()-20,0)</f>
        <v>11100</v>
      </c>
      <c r="X140" s="226">
        <f>VLOOKUP($U140,计算辅助页面!$Z$5:$AM$26,COLUMN()-20,0)</f>
        <v>16700</v>
      </c>
      <c r="Y140" s="226">
        <f>VLOOKUP($U140,计算辅助页面!$Z$5:$AM$26,COLUMN()-20,0)</f>
        <v>24100</v>
      </c>
      <c r="Z140" s="293">
        <f>VLOOKUP($U140,计算辅助页面!$Z$5:$AM$26,COLUMN()-20,0)</f>
        <v>33500</v>
      </c>
      <c r="AA140" s="226">
        <f>VLOOKUP($U140,计算辅助页面!$Z$5:$AM$26,COLUMN()-20,0)</f>
        <v>47000</v>
      </c>
      <c r="AB140" s="226">
        <f>VLOOKUP($U140,计算辅助页面!$Z$5:$AM$26,COLUMN()-20,0)</f>
        <v>66000</v>
      </c>
      <c r="AC140" s="226">
        <f>VLOOKUP($U140,计算辅助页面!$Z$5:$AM$26,COLUMN()-20,0)</f>
        <v>92500</v>
      </c>
      <c r="AD140" s="226">
        <f>VLOOKUP($U140,计算辅助页面!$Z$5:$AM$26,COLUMN()-20,0)</f>
        <v>129500</v>
      </c>
      <c r="AE140" s="226">
        <f>VLOOKUP($U140,计算辅助页面!$Z$5:$AM$26,COLUMN()-20,0)</f>
        <v>181000</v>
      </c>
      <c r="AF140" s="226">
        <f>VLOOKUP($U140,计算辅助页面!$Z$5:$AM$26,COLUMN()-20,0)</f>
        <v>254000</v>
      </c>
      <c r="AG140" s="226" t="str">
        <f>VLOOKUP($U140,计算辅助页面!$Z$5:$AM$26,COLUMN()-20,0)</f>
        <v>×</v>
      </c>
      <c r="AH140" s="173">
        <f>VLOOKUP($U140,计算辅助页面!$Z$5:$AM$26,COLUMN()-20,0)</f>
        <v>3466240</v>
      </c>
      <c r="AI140" s="267">
        <v>30000</v>
      </c>
      <c r="AJ140" s="260">
        <f>VLOOKUP(D140&amp;E140,计算辅助页面!$V$5:$Y$18,2,0)</f>
        <v>6</v>
      </c>
      <c r="AK140" s="174">
        <f t="shared" si="155"/>
        <v>60000</v>
      </c>
      <c r="AL140" s="174">
        <f>VLOOKUP(D140&amp;E140,计算辅助页面!$V$5:$Y$18,3,0)</f>
        <v>5</v>
      </c>
      <c r="AM140" s="179">
        <f t="shared" si="156"/>
        <v>180000</v>
      </c>
      <c r="AN140" s="179">
        <f>VLOOKUP(D140&amp;E140,计算辅助页面!$V$5:$Y$18,4,0)</f>
        <v>3</v>
      </c>
      <c r="AO140" s="173">
        <f t="shared" si="157"/>
        <v>4080000</v>
      </c>
      <c r="AP140" s="195">
        <f t="shared" si="158"/>
        <v>7546240</v>
      </c>
      <c r="AQ140" s="365" t="s">
        <v>568</v>
      </c>
      <c r="AR140" s="366" t="str">
        <f t="shared" si="221"/>
        <v>LaFerrari</v>
      </c>
      <c r="AS140" s="352" t="s">
        <v>603</v>
      </c>
      <c r="AT140" s="353" t="s">
        <v>661</v>
      </c>
      <c r="AU140" s="327" t="s">
        <v>712</v>
      </c>
      <c r="AV140" s="357">
        <v>10</v>
      </c>
      <c r="AW140" s="357">
        <v>379</v>
      </c>
      <c r="AY140" s="357">
        <v>503</v>
      </c>
      <c r="AZ140" s="357" t="s">
        <v>1110</v>
      </c>
      <c r="BA140" s="369"/>
      <c r="BB140" s="369"/>
      <c r="BC140" s="369">
        <v>1</v>
      </c>
      <c r="BD140" s="369">
        <v>1</v>
      </c>
      <c r="BE140" s="369"/>
      <c r="BF140" s="369"/>
      <c r="BG140" s="369"/>
      <c r="BH140" s="369"/>
      <c r="BI140" s="369"/>
      <c r="BJ140" s="369"/>
      <c r="BK140" s="369"/>
      <c r="BL140" s="369"/>
      <c r="BM140" s="369"/>
      <c r="BN140" s="369"/>
      <c r="BO140" s="369"/>
      <c r="BP140" s="369"/>
      <c r="BQ140" s="369"/>
      <c r="BR140" s="369"/>
      <c r="BS140" s="369"/>
      <c r="BT140" s="369">
        <v>1</v>
      </c>
      <c r="BU140" s="387" t="s">
        <v>1182</v>
      </c>
      <c r="BV140" s="326"/>
      <c r="BW140" s="326"/>
      <c r="BX140" s="326"/>
      <c r="BY140" s="367">
        <v>350</v>
      </c>
      <c r="BZ140" s="368">
        <v>73</v>
      </c>
      <c r="CA140" s="368">
        <v>37.69</v>
      </c>
      <c r="CB140" s="368">
        <v>62.92</v>
      </c>
      <c r="CC140" s="368">
        <f t="shared" si="159"/>
        <v>14.600000000000023</v>
      </c>
      <c r="CD140" s="368">
        <f t="shared" si="160"/>
        <v>7.230000000000004</v>
      </c>
      <c r="CE140" s="368">
        <f t="shared" si="161"/>
        <v>5.3700000000000045</v>
      </c>
      <c r="CF140" s="368">
        <f t="shared" si="162"/>
        <v>8.480000000000004</v>
      </c>
      <c r="CG140" s="368">
        <f t="shared" si="163"/>
        <v>35.680000000000035</v>
      </c>
      <c r="CH140" s="368">
        <f t="shared" si="164"/>
        <v>34.247000000000028</v>
      </c>
      <c r="CI140" s="42"/>
      <c r="CJ140" s="42"/>
      <c r="CK140" s="42"/>
      <c r="CL140" s="42"/>
    </row>
    <row r="141" spans="1:90" ht="21" customHeight="1">
      <c r="A141" s="80">
        <v>139</v>
      </c>
      <c r="B141" s="49" t="s">
        <v>599</v>
      </c>
      <c r="C141" s="86" t="s">
        <v>798</v>
      </c>
      <c r="D141" s="255" t="s">
        <v>8</v>
      </c>
      <c r="E141" s="247" t="s">
        <v>78</v>
      </c>
      <c r="F141" s="173">
        <f t="shared" si="220"/>
        <v>4</v>
      </c>
      <c r="G141" s="83" t="s">
        <v>72</v>
      </c>
      <c r="H141" s="222">
        <v>35</v>
      </c>
      <c r="I141" s="222">
        <v>12</v>
      </c>
      <c r="J141" s="222">
        <v>15</v>
      </c>
      <c r="K141" s="222">
        <v>24</v>
      </c>
      <c r="L141" s="222">
        <v>36</v>
      </c>
      <c r="M141" s="222" t="s">
        <v>59</v>
      </c>
      <c r="N141" s="226">
        <f t="shared" si="165"/>
        <v>122</v>
      </c>
      <c r="O141" s="51">
        <v>3602</v>
      </c>
      <c r="P141" s="209">
        <v>364.6</v>
      </c>
      <c r="Q141" s="216">
        <v>83.64</v>
      </c>
      <c r="R141" s="216">
        <v>47.54</v>
      </c>
      <c r="S141" s="216">
        <v>62.89</v>
      </c>
      <c r="T141" s="216">
        <v>6.02</v>
      </c>
      <c r="U141" s="84">
        <v>4260</v>
      </c>
      <c r="V141" s="292">
        <f>VLOOKUP($U141,计算辅助页面!$Z$5:$AM$26,COLUMN()-20,0)</f>
        <v>6900</v>
      </c>
      <c r="W141" s="292">
        <f>VLOOKUP($U141,计算辅助页面!$Z$5:$AM$26,COLUMN()-20,0)</f>
        <v>11100</v>
      </c>
      <c r="X141" s="226">
        <f>VLOOKUP($U141,计算辅助页面!$Z$5:$AM$26,COLUMN()-20,0)</f>
        <v>16700</v>
      </c>
      <c r="Y141" s="226">
        <f>VLOOKUP($U141,计算辅助页面!$Z$5:$AM$26,COLUMN()-20,0)</f>
        <v>24100</v>
      </c>
      <c r="Z141" s="293">
        <f>VLOOKUP($U141,计算辅助页面!$Z$5:$AM$26,COLUMN()-20,0)</f>
        <v>33500</v>
      </c>
      <c r="AA141" s="226">
        <f>VLOOKUP($U141,计算辅助页面!$Z$5:$AM$26,COLUMN()-20,0)</f>
        <v>47000</v>
      </c>
      <c r="AB141" s="226">
        <f>VLOOKUP($U141,计算辅助页面!$Z$5:$AM$26,COLUMN()-20,0)</f>
        <v>66000</v>
      </c>
      <c r="AC141" s="226">
        <f>VLOOKUP($U141,计算辅助页面!$Z$5:$AM$26,COLUMN()-20,0)</f>
        <v>92500</v>
      </c>
      <c r="AD141" s="226">
        <f>VLOOKUP($U141,计算辅助页面!$Z$5:$AM$26,COLUMN()-20,0)</f>
        <v>129500</v>
      </c>
      <c r="AE141" s="226">
        <f>VLOOKUP($U141,计算辅助页面!$Z$5:$AM$26,COLUMN()-20,0)</f>
        <v>181000</v>
      </c>
      <c r="AF141" s="226">
        <f>VLOOKUP($U141,计算辅助页面!$Z$5:$AM$26,COLUMN()-20,0)</f>
        <v>254000</v>
      </c>
      <c r="AG141" s="226" t="str">
        <f>VLOOKUP($U141,计算辅助页面!$Z$5:$AM$26,COLUMN()-20,0)</f>
        <v>×</v>
      </c>
      <c r="AH141" s="173">
        <f>VLOOKUP($U141,计算辅助页面!$Z$5:$AM$26,COLUMN()-20,0)</f>
        <v>3466240</v>
      </c>
      <c r="AI141" s="267">
        <v>30000</v>
      </c>
      <c r="AJ141" s="260">
        <f>VLOOKUP(D141&amp;E141,计算辅助页面!$V$5:$Y$18,2,0)</f>
        <v>6</v>
      </c>
      <c r="AK141" s="174">
        <f t="shared" si="155"/>
        <v>60000</v>
      </c>
      <c r="AL141" s="174">
        <f>VLOOKUP(D141&amp;E141,计算辅助页面!$V$5:$Y$18,3,0)</f>
        <v>5</v>
      </c>
      <c r="AM141" s="179">
        <f t="shared" si="156"/>
        <v>180000</v>
      </c>
      <c r="AN141" s="179">
        <f>VLOOKUP(D141&amp;E141,计算辅助页面!$V$5:$Y$18,4,0)</f>
        <v>3</v>
      </c>
      <c r="AO141" s="173">
        <f t="shared" si="157"/>
        <v>4080000</v>
      </c>
      <c r="AP141" s="195">
        <f t="shared" si="158"/>
        <v>7546240</v>
      </c>
      <c r="AQ141" s="365" t="s">
        <v>569</v>
      </c>
      <c r="AR141" s="366" t="str">
        <f t="shared" si="221"/>
        <v>P1™</v>
      </c>
      <c r="AS141" s="352" t="s">
        <v>603</v>
      </c>
      <c r="AT141" s="353" t="s">
        <v>662</v>
      </c>
      <c r="AU141" s="327" t="s">
        <v>712</v>
      </c>
      <c r="AV141" s="357">
        <v>11</v>
      </c>
      <c r="AW141" s="357">
        <v>379</v>
      </c>
      <c r="AY141" s="357">
        <v>503</v>
      </c>
      <c r="AZ141" s="357" t="s">
        <v>1110</v>
      </c>
      <c r="BA141" s="369"/>
      <c r="BB141" s="369"/>
      <c r="BC141" s="369">
        <v>1</v>
      </c>
      <c r="BD141" s="369">
        <v>1</v>
      </c>
      <c r="BE141" s="369"/>
      <c r="BF141" s="369"/>
      <c r="BG141" s="369"/>
      <c r="BH141" s="369"/>
      <c r="BI141" s="369"/>
      <c r="BJ141" s="369"/>
      <c r="BK141" s="369"/>
      <c r="BL141" s="369"/>
      <c r="BM141" s="369"/>
      <c r="BN141" s="369"/>
      <c r="BO141" s="369"/>
      <c r="BP141" s="369"/>
      <c r="BQ141" s="369">
        <v>1</v>
      </c>
      <c r="BR141" s="369"/>
      <c r="BS141" s="369"/>
      <c r="BT141" s="369">
        <v>1</v>
      </c>
      <c r="BU141" s="387" t="s">
        <v>1165</v>
      </c>
      <c r="BV141" s="326"/>
      <c r="BW141" s="326"/>
      <c r="BX141" s="326"/>
      <c r="BY141" s="367">
        <v>350</v>
      </c>
      <c r="BZ141" s="368">
        <v>74.8</v>
      </c>
      <c r="CA141" s="368">
        <v>39.979999999999997</v>
      </c>
      <c r="CB141" s="368">
        <v>53.74</v>
      </c>
      <c r="CC141" s="368">
        <f t="shared" si="159"/>
        <v>14.600000000000023</v>
      </c>
      <c r="CD141" s="368">
        <f t="shared" si="160"/>
        <v>8.8400000000000034</v>
      </c>
      <c r="CE141" s="368">
        <f t="shared" si="161"/>
        <v>7.5600000000000023</v>
      </c>
      <c r="CF141" s="368">
        <f t="shared" si="162"/>
        <v>9.1499999999999986</v>
      </c>
      <c r="CG141" s="368">
        <f t="shared" si="163"/>
        <v>40.150000000000027</v>
      </c>
      <c r="CH141" s="368">
        <f t="shared" si="164"/>
        <v>40.396800000000013</v>
      </c>
      <c r="CI141" s="42"/>
      <c r="CJ141" s="42"/>
      <c r="CK141" s="42"/>
      <c r="CL141" s="42"/>
    </row>
    <row r="142" spans="1:90" ht="21" customHeight="1" thickBot="1">
      <c r="A142" s="48">
        <v>140</v>
      </c>
      <c r="B142" s="52" t="s">
        <v>997</v>
      </c>
      <c r="C142" s="86" t="s">
        <v>996</v>
      </c>
      <c r="D142" s="255" t="s">
        <v>8</v>
      </c>
      <c r="E142" s="247" t="s">
        <v>78</v>
      </c>
      <c r="F142" s="230"/>
      <c r="G142" s="229"/>
      <c r="H142" s="236" t="s">
        <v>449</v>
      </c>
      <c r="I142" s="236">
        <v>28</v>
      </c>
      <c r="J142" s="236">
        <v>32</v>
      </c>
      <c r="K142" s="236">
        <v>44</v>
      </c>
      <c r="L142" s="236">
        <v>83</v>
      </c>
      <c r="M142" s="222" t="s">
        <v>59</v>
      </c>
      <c r="N142" s="226">
        <f t="shared" si="165"/>
        <v>187</v>
      </c>
      <c r="O142" s="53">
        <v>3678</v>
      </c>
      <c r="P142" s="210">
        <v>350.1</v>
      </c>
      <c r="Q142" s="217">
        <v>79.430000000000007</v>
      </c>
      <c r="R142" s="217">
        <v>73.540000000000006</v>
      </c>
      <c r="S142" s="217">
        <v>73.67</v>
      </c>
      <c r="T142" s="217"/>
      <c r="U142" s="85">
        <v>9550</v>
      </c>
      <c r="V142" s="292">
        <f>VLOOKUP($U142,计算辅助页面!$Z$5:$AM$26,COLUMN()-20,0)</f>
        <v>15600</v>
      </c>
      <c r="W142" s="292">
        <f>VLOOKUP($U142,计算辅助页面!$Z$5:$AM$26,COLUMN()-20,0)</f>
        <v>24900</v>
      </c>
      <c r="X142" s="226">
        <f>VLOOKUP($U142,计算辅助页面!$Z$5:$AM$26,COLUMN()-20,0)</f>
        <v>37400</v>
      </c>
      <c r="Y142" s="226">
        <f>VLOOKUP($U142,计算辅助页面!$Z$5:$AM$26,COLUMN()-20,0)</f>
        <v>54000</v>
      </c>
      <c r="Z142" s="293">
        <f>VLOOKUP($U142,计算辅助页面!$Z$5:$AM$26,COLUMN()-20,0)</f>
        <v>75500</v>
      </c>
      <c r="AA142" s="226">
        <f>VLOOKUP($U142,计算辅助页面!$Z$5:$AM$26,COLUMN()-20,0)</f>
        <v>105500</v>
      </c>
      <c r="AB142" s="226">
        <f>VLOOKUP($U142,计算辅助页面!$Z$5:$AM$26,COLUMN()-20,0)</f>
        <v>148000</v>
      </c>
      <c r="AC142" s="226">
        <f>VLOOKUP($U142,计算辅助页面!$Z$5:$AM$26,COLUMN()-20,0)</f>
        <v>207500</v>
      </c>
      <c r="AD142" s="226">
        <f>VLOOKUP($U142,计算辅助页面!$Z$5:$AM$26,COLUMN()-20,0)</f>
        <v>290000</v>
      </c>
      <c r="AE142" s="226">
        <f>VLOOKUP($U142,计算辅助页面!$Z$5:$AM$26,COLUMN()-20,0)</f>
        <v>406000</v>
      </c>
      <c r="AF142" s="226">
        <f>VLOOKUP($U142,计算辅助页面!$Z$5:$AM$26,COLUMN()-20,0)</f>
        <v>569000</v>
      </c>
      <c r="AG142" s="226" t="str">
        <f>VLOOKUP($U142,计算辅助页面!$Z$5:$AM$26,COLUMN()-20,0)</f>
        <v>×</v>
      </c>
      <c r="AH142" s="173">
        <f>VLOOKUP($U142,计算辅助页面!$Z$5:$AM$26,COLUMN()-20,0)</f>
        <v>7771800</v>
      </c>
      <c r="AI142" s="268">
        <v>60000</v>
      </c>
      <c r="AJ142" s="260">
        <f>VLOOKUP(D142&amp;E142,计算辅助页面!$V$5:$Y$18,2,0)</f>
        <v>6</v>
      </c>
      <c r="AK142" s="174">
        <f t="shared" ref="AK142" si="227">IF(AI142,2*AI142,"")</f>
        <v>120000</v>
      </c>
      <c r="AL142" s="174">
        <f>VLOOKUP(D142&amp;E142,计算辅助页面!$V$5:$Y$18,3,0)</f>
        <v>5</v>
      </c>
      <c r="AM142" s="179">
        <f t="shared" ref="AM142" si="228">IF(AN142="×",AN142,IF(AI142,6*AI142,""))</f>
        <v>360000</v>
      </c>
      <c r="AN142" s="179">
        <f>VLOOKUP(D142&amp;E142,计算辅助页面!$V$5:$Y$18,4,0)</f>
        <v>3</v>
      </c>
      <c r="AO142" s="173">
        <f t="shared" ref="AO142" si="229">IF(AI142,IF(AN142="×",4*(AI142*AJ142+AK142*AL142),4*(AI142*AJ142+AK142*AL142+AM142*AN142)),"")</f>
        <v>8160000</v>
      </c>
      <c r="AP142" s="195">
        <f t="shared" ref="AP142" si="230">IF(AND(AH142,AO142),AO142+AH142,"")</f>
        <v>15931800</v>
      </c>
      <c r="AQ142" s="365" t="s">
        <v>901</v>
      </c>
      <c r="AR142" s="366" t="str">
        <f t="shared" si="221"/>
        <v>Zonda HP Barchetta🔑</v>
      </c>
      <c r="AS142" s="352" t="s">
        <v>991</v>
      </c>
      <c r="AT142" s="353" t="s">
        <v>998</v>
      </c>
      <c r="AU142" s="327" t="s">
        <v>712</v>
      </c>
      <c r="AW142" s="357">
        <v>364</v>
      </c>
      <c r="AY142" s="357">
        <v>478</v>
      </c>
      <c r="AZ142" s="357" t="s">
        <v>1115</v>
      </c>
      <c r="BA142" s="369"/>
      <c r="BB142" s="369"/>
      <c r="BC142" s="369"/>
      <c r="BD142" s="369"/>
      <c r="BE142" s="369"/>
      <c r="BF142" s="369"/>
      <c r="BG142" s="369"/>
      <c r="BH142" s="369"/>
      <c r="BI142" s="369"/>
      <c r="BJ142" s="369"/>
      <c r="BK142" s="369"/>
      <c r="BL142" s="369">
        <v>1</v>
      </c>
      <c r="BM142" s="369"/>
      <c r="BN142" s="369">
        <v>1</v>
      </c>
      <c r="BO142" s="369">
        <v>1</v>
      </c>
      <c r="BP142" s="369"/>
      <c r="BQ142" s="369"/>
      <c r="BR142" s="369" t="s">
        <v>1146</v>
      </c>
      <c r="BS142" s="369"/>
      <c r="BT142" s="369"/>
      <c r="BU142" s="387" t="s">
        <v>1183</v>
      </c>
      <c r="BV142" s="326"/>
      <c r="BW142" s="326"/>
      <c r="BX142" s="326"/>
      <c r="BY142" s="367"/>
      <c r="BZ142" s="368"/>
      <c r="CA142" s="368"/>
      <c r="CB142" s="368"/>
      <c r="CC142" s="368"/>
      <c r="CD142" s="368"/>
      <c r="CE142" s="368"/>
      <c r="CF142" s="368"/>
      <c r="CG142" s="368"/>
      <c r="CH142" s="368"/>
      <c r="CI142" s="42"/>
      <c r="CJ142" s="42"/>
      <c r="CK142" s="42"/>
      <c r="CL142" s="42"/>
    </row>
    <row r="143" spans="1:90" ht="21" customHeight="1">
      <c r="A143" s="80">
        <v>141</v>
      </c>
      <c r="B143" s="49" t="s">
        <v>125</v>
      </c>
      <c r="C143" s="86" t="s">
        <v>799</v>
      </c>
      <c r="D143" s="255" t="s">
        <v>8</v>
      </c>
      <c r="E143" s="247" t="s">
        <v>78</v>
      </c>
      <c r="F143" s="173">
        <f t="shared" ref="F143:F159" si="231">9-LEN(E143)-LEN(SUBSTITUTE(E143,"★",""))</f>
        <v>4</v>
      </c>
      <c r="G143" s="83" t="s">
        <v>71</v>
      </c>
      <c r="H143" s="222">
        <v>35</v>
      </c>
      <c r="I143" s="222">
        <v>12</v>
      </c>
      <c r="J143" s="222">
        <v>15</v>
      </c>
      <c r="K143" s="222">
        <v>24</v>
      </c>
      <c r="L143" s="222">
        <v>36</v>
      </c>
      <c r="M143" s="222" t="s">
        <v>59</v>
      </c>
      <c r="N143" s="226">
        <f t="shared" si="165"/>
        <v>122</v>
      </c>
      <c r="O143" s="51">
        <v>3763</v>
      </c>
      <c r="P143" s="209">
        <v>367.9</v>
      </c>
      <c r="Q143" s="216">
        <v>80.83</v>
      </c>
      <c r="R143" s="216">
        <v>50.15</v>
      </c>
      <c r="S143" s="216">
        <v>70.599999999999994</v>
      </c>
      <c r="T143" s="216">
        <v>7.2329999999999997</v>
      </c>
      <c r="U143" s="84">
        <v>4260</v>
      </c>
      <c r="V143" s="292">
        <f>VLOOKUP($U143,计算辅助页面!$Z$5:$AM$26,COLUMN()-20,0)</f>
        <v>6900</v>
      </c>
      <c r="W143" s="292">
        <f>VLOOKUP($U143,计算辅助页面!$Z$5:$AM$26,COLUMN()-20,0)</f>
        <v>11100</v>
      </c>
      <c r="X143" s="226">
        <f>VLOOKUP($U143,计算辅助页面!$Z$5:$AM$26,COLUMN()-20,0)</f>
        <v>16700</v>
      </c>
      <c r="Y143" s="226">
        <f>VLOOKUP($U143,计算辅助页面!$Z$5:$AM$26,COLUMN()-20,0)</f>
        <v>24100</v>
      </c>
      <c r="Z143" s="293">
        <f>VLOOKUP($U143,计算辅助页面!$Z$5:$AM$26,COLUMN()-20,0)</f>
        <v>33500</v>
      </c>
      <c r="AA143" s="226">
        <f>VLOOKUP($U143,计算辅助页面!$Z$5:$AM$26,COLUMN()-20,0)</f>
        <v>47000</v>
      </c>
      <c r="AB143" s="226">
        <f>VLOOKUP($U143,计算辅助页面!$Z$5:$AM$26,COLUMN()-20,0)</f>
        <v>66000</v>
      </c>
      <c r="AC143" s="226">
        <f>VLOOKUP($U143,计算辅助页面!$Z$5:$AM$26,COLUMN()-20,0)</f>
        <v>92500</v>
      </c>
      <c r="AD143" s="226">
        <f>VLOOKUP($U143,计算辅助页面!$Z$5:$AM$26,COLUMN()-20,0)</f>
        <v>129500</v>
      </c>
      <c r="AE143" s="226">
        <f>VLOOKUP($U143,计算辅助页面!$Z$5:$AM$26,COLUMN()-20,0)</f>
        <v>181000</v>
      </c>
      <c r="AF143" s="226">
        <f>VLOOKUP($U143,计算辅助页面!$Z$5:$AM$26,COLUMN()-20,0)</f>
        <v>254000</v>
      </c>
      <c r="AG143" s="226" t="str">
        <f>VLOOKUP($U143,计算辅助页面!$Z$5:$AM$26,COLUMN()-20,0)</f>
        <v>×</v>
      </c>
      <c r="AH143" s="173">
        <f>VLOOKUP($U143,计算辅助页面!$Z$5:$AM$26,COLUMN()-20,0)</f>
        <v>3466240</v>
      </c>
      <c r="AI143" s="267">
        <v>30000</v>
      </c>
      <c r="AJ143" s="260">
        <f>VLOOKUP(D143&amp;E143,计算辅助页面!$V$5:$Y$18,2,0)</f>
        <v>6</v>
      </c>
      <c r="AK143" s="174">
        <f t="shared" ref="AK143:AK167" si="232">IF(AI143,2*AI143,"")</f>
        <v>60000</v>
      </c>
      <c r="AL143" s="174">
        <f>VLOOKUP(D143&amp;E143,计算辅助页面!$V$5:$Y$18,3,0)</f>
        <v>5</v>
      </c>
      <c r="AM143" s="179">
        <f t="shared" ref="AM143:AM167" si="233">IF(AN143="×",AN143,IF(AI143,6*AI143,""))</f>
        <v>180000</v>
      </c>
      <c r="AN143" s="179">
        <f>VLOOKUP(D143&amp;E143,计算辅助页面!$V$5:$Y$18,4,0)</f>
        <v>3</v>
      </c>
      <c r="AO143" s="173">
        <f t="shared" ref="AO143:AO167" si="234">IF(AI143,IF(AN143="×",4*(AI143*AJ143+AK143*AL143),4*(AI143*AJ143+AK143*AL143+AM143*AN143)),"")</f>
        <v>4080000</v>
      </c>
      <c r="AP143" s="195">
        <f t="shared" ref="AP143:AP167" si="235">IF(AND(AH143,AO143),AO143+AH143,"")</f>
        <v>7546240</v>
      </c>
      <c r="AQ143" s="365" t="s">
        <v>566</v>
      </c>
      <c r="AR143" s="366" t="str">
        <f t="shared" si="221"/>
        <v>Aventador SV Coupe</v>
      </c>
      <c r="AS143" s="352" t="s">
        <v>603</v>
      </c>
      <c r="AT143" s="353" t="s">
        <v>667</v>
      </c>
      <c r="AU143" s="327" t="s">
        <v>712</v>
      </c>
      <c r="AV143" s="357">
        <v>12</v>
      </c>
      <c r="AW143" s="357">
        <v>382</v>
      </c>
      <c r="AY143" s="357">
        <v>509</v>
      </c>
      <c r="AZ143" s="357" t="s">
        <v>1110</v>
      </c>
      <c r="BA143" s="369"/>
      <c r="BB143" s="369"/>
      <c r="BC143" s="369">
        <v>1</v>
      </c>
      <c r="BD143" s="369">
        <v>1</v>
      </c>
      <c r="BE143" s="369"/>
      <c r="BF143" s="369">
        <v>1</v>
      </c>
      <c r="BG143" s="369"/>
      <c r="BH143" s="369"/>
      <c r="BI143" s="369"/>
      <c r="BJ143" s="369"/>
      <c r="BK143" s="369"/>
      <c r="BL143" s="369"/>
      <c r="BM143" s="369"/>
      <c r="BN143" s="369"/>
      <c r="BO143" s="369"/>
      <c r="BP143" s="369"/>
      <c r="BQ143" s="369">
        <v>1</v>
      </c>
      <c r="BR143" s="369"/>
      <c r="BS143" s="369"/>
      <c r="BT143" s="369">
        <v>1</v>
      </c>
      <c r="BU143" s="387" t="s">
        <v>1184</v>
      </c>
      <c r="BV143" s="326"/>
      <c r="BW143" s="326"/>
      <c r="BX143" s="326"/>
      <c r="BY143" s="367">
        <v>350</v>
      </c>
      <c r="BZ143" s="368">
        <v>74.8</v>
      </c>
      <c r="CA143" s="368">
        <v>41.51</v>
      </c>
      <c r="CB143" s="368">
        <v>59.86</v>
      </c>
      <c r="CC143" s="368">
        <f t="shared" ref="CC143:CC167" si="236">P143-BY143</f>
        <v>17.899999999999977</v>
      </c>
      <c r="CD143" s="368">
        <f t="shared" ref="CD143:CD167" si="237">Q143-BZ143</f>
        <v>6.0300000000000011</v>
      </c>
      <c r="CE143" s="368">
        <f t="shared" ref="CE143:CE167" si="238">R143-CA143</f>
        <v>8.64</v>
      </c>
      <c r="CF143" s="368">
        <f t="shared" ref="CF143:CF167" si="239">S143-CB143</f>
        <v>10.739999999999995</v>
      </c>
      <c r="CG143" s="368">
        <f t="shared" ref="CG143:CG167" si="240">SUM(CC143:CF143)</f>
        <v>43.309999999999974</v>
      </c>
      <c r="CH143" s="368">
        <f t="shared" ref="CH143:CH167" si="241">0.32*(P143-BY143)+1.75*(Q143-BZ143)+1.13*(R143-CA143)+1.28*(S143-CB143)</f>
        <v>39.790899999999986</v>
      </c>
      <c r="CI143" s="42"/>
      <c r="CJ143" s="42"/>
      <c r="CK143" s="42"/>
      <c r="CL143" s="42"/>
    </row>
    <row r="144" spans="1:90" ht="21" customHeight="1" thickBot="1">
      <c r="A144" s="48">
        <v>142</v>
      </c>
      <c r="B144" s="49" t="s">
        <v>194</v>
      </c>
      <c r="C144" s="86">
        <v>812</v>
      </c>
      <c r="D144" s="255" t="s">
        <v>8</v>
      </c>
      <c r="E144" s="247" t="s">
        <v>78</v>
      </c>
      <c r="F144" s="173">
        <f t="shared" si="231"/>
        <v>4</v>
      </c>
      <c r="G144" s="83" t="s">
        <v>71</v>
      </c>
      <c r="H144" s="222">
        <v>50</v>
      </c>
      <c r="I144" s="222">
        <v>23</v>
      </c>
      <c r="J144" s="222">
        <v>27</v>
      </c>
      <c r="K144" s="222">
        <v>36</v>
      </c>
      <c r="L144" s="222">
        <v>51</v>
      </c>
      <c r="M144" s="222" t="s">
        <v>59</v>
      </c>
      <c r="N144" s="226">
        <f t="shared" si="165"/>
        <v>187</v>
      </c>
      <c r="O144" s="51">
        <v>3827</v>
      </c>
      <c r="P144" s="209">
        <v>353.6</v>
      </c>
      <c r="Q144" s="216">
        <v>81.13</v>
      </c>
      <c r="R144" s="216">
        <v>63.17</v>
      </c>
      <c r="S144" s="216">
        <v>74.33</v>
      </c>
      <c r="T144" s="225">
        <v>8.1999999999999993</v>
      </c>
      <c r="U144" s="84">
        <v>9550</v>
      </c>
      <c r="V144" s="292">
        <f>VLOOKUP($U144,计算辅助页面!$Z$5:$AM$26,COLUMN()-20,0)</f>
        <v>15600</v>
      </c>
      <c r="W144" s="292">
        <f>VLOOKUP($U144,计算辅助页面!$Z$5:$AM$26,COLUMN()-20,0)</f>
        <v>24900</v>
      </c>
      <c r="X144" s="226">
        <f>VLOOKUP($U144,计算辅助页面!$Z$5:$AM$26,COLUMN()-20,0)</f>
        <v>37400</v>
      </c>
      <c r="Y144" s="226">
        <f>VLOOKUP($U144,计算辅助页面!$Z$5:$AM$26,COLUMN()-20,0)</f>
        <v>54000</v>
      </c>
      <c r="Z144" s="293">
        <f>VLOOKUP($U144,计算辅助页面!$Z$5:$AM$26,COLUMN()-20,0)</f>
        <v>75500</v>
      </c>
      <c r="AA144" s="226">
        <f>VLOOKUP($U144,计算辅助页面!$Z$5:$AM$26,COLUMN()-20,0)</f>
        <v>105500</v>
      </c>
      <c r="AB144" s="226">
        <f>VLOOKUP($U144,计算辅助页面!$Z$5:$AM$26,COLUMN()-20,0)</f>
        <v>148000</v>
      </c>
      <c r="AC144" s="226">
        <f>VLOOKUP($U144,计算辅助页面!$Z$5:$AM$26,COLUMN()-20,0)</f>
        <v>207500</v>
      </c>
      <c r="AD144" s="226">
        <f>VLOOKUP($U144,计算辅助页面!$Z$5:$AM$26,COLUMN()-20,0)</f>
        <v>290000</v>
      </c>
      <c r="AE144" s="226">
        <f>VLOOKUP($U144,计算辅助页面!$Z$5:$AM$26,COLUMN()-20,0)</f>
        <v>406000</v>
      </c>
      <c r="AF144" s="226">
        <f>VLOOKUP($U144,计算辅助页面!$Z$5:$AM$26,COLUMN()-20,0)</f>
        <v>569000</v>
      </c>
      <c r="AG144" s="226" t="str">
        <f>VLOOKUP($U144,计算辅助页面!$Z$5:$AM$26,COLUMN()-20,0)</f>
        <v>×</v>
      </c>
      <c r="AH144" s="173">
        <f>VLOOKUP($U144,计算辅助页面!$Z$5:$AM$26,COLUMN()-20,0)</f>
        <v>7771800</v>
      </c>
      <c r="AI144" s="267">
        <v>60000</v>
      </c>
      <c r="AJ144" s="260">
        <f>VLOOKUP(D144&amp;E144,计算辅助页面!$V$5:$Y$18,2,0)</f>
        <v>6</v>
      </c>
      <c r="AK144" s="174">
        <f t="shared" si="232"/>
        <v>120000</v>
      </c>
      <c r="AL144" s="174">
        <f>VLOOKUP(D144&amp;E144,计算辅助页面!$V$5:$Y$18,3,0)</f>
        <v>5</v>
      </c>
      <c r="AM144" s="179">
        <f t="shared" si="233"/>
        <v>360000</v>
      </c>
      <c r="AN144" s="179">
        <f>VLOOKUP(D144&amp;E144,计算辅助页面!$V$5:$Y$18,4,0)</f>
        <v>3</v>
      </c>
      <c r="AO144" s="173">
        <f t="shared" si="234"/>
        <v>8160000</v>
      </c>
      <c r="AP144" s="195">
        <f t="shared" si="235"/>
        <v>15931800</v>
      </c>
      <c r="AQ144" s="365" t="s">
        <v>568</v>
      </c>
      <c r="AR144" s="366" t="str">
        <f t="shared" si="221"/>
        <v>812 SuperFast</v>
      </c>
      <c r="AS144" s="352" t="s">
        <v>955</v>
      </c>
      <c r="AT144" s="353" t="s">
        <v>649</v>
      </c>
      <c r="AU144" s="327" t="s">
        <v>712</v>
      </c>
      <c r="AW144" s="357">
        <v>368</v>
      </c>
      <c r="AY144" s="357">
        <v>484</v>
      </c>
      <c r="AZ144" s="357" t="s">
        <v>1111</v>
      </c>
      <c r="BA144" s="369"/>
      <c r="BB144" s="369"/>
      <c r="BC144" s="369"/>
      <c r="BD144" s="369">
        <v>1</v>
      </c>
      <c r="BE144" s="369"/>
      <c r="BF144" s="369"/>
      <c r="BG144" s="369"/>
      <c r="BH144" s="369"/>
      <c r="BI144" s="369"/>
      <c r="BJ144" s="369"/>
      <c r="BK144" s="369"/>
      <c r="BL144" s="369"/>
      <c r="BM144" s="369"/>
      <c r="BN144" s="369"/>
      <c r="BO144" s="369"/>
      <c r="BP144" s="369"/>
      <c r="BQ144" s="369"/>
      <c r="BR144" s="369"/>
      <c r="BS144" s="369"/>
      <c r="BT144" s="369">
        <v>1</v>
      </c>
      <c r="BU144" s="387" t="s">
        <v>1185</v>
      </c>
      <c r="BV144" s="326">
        <v>1</v>
      </c>
      <c r="BW144" s="326"/>
      <c r="BX144" s="326"/>
      <c r="BY144" s="367">
        <v>340</v>
      </c>
      <c r="BZ144" s="368">
        <v>73.900000000000006</v>
      </c>
      <c r="CA144" s="368">
        <v>46.64</v>
      </c>
      <c r="CB144" s="368">
        <v>60.62</v>
      </c>
      <c r="CC144" s="368">
        <f t="shared" si="236"/>
        <v>13.600000000000023</v>
      </c>
      <c r="CD144" s="368">
        <f t="shared" si="237"/>
        <v>7.2299999999999898</v>
      </c>
      <c r="CE144" s="368">
        <f t="shared" si="238"/>
        <v>16.53</v>
      </c>
      <c r="CF144" s="368">
        <f t="shared" si="239"/>
        <v>13.71</v>
      </c>
      <c r="CG144" s="368">
        <f t="shared" si="240"/>
        <v>51.070000000000014</v>
      </c>
      <c r="CH144" s="368">
        <f t="shared" si="241"/>
        <v>53.232199999999992</v>
      </c>
      <c r="CI144" s="42"/>
      <c r="CJ144" s="42"/>
      <c r="CK144" s="42"/>
      <c r="CL144" s="42"/>
    </row>
    <row r="145" spans="1:90" ht="21" customHeight="1">
      <c r="A145" s="80">
        <v>143</v>
      </c>
      <c r="B145" s="52" t="s">
        <v>1103</v>
      </c>
      <c r="C145" s="86" t="s">
        <v>1011</v>
      </c>
      <c r="D145" s="255" t="s">
        <v>8</v>
      </c>
      <c r="E145" s="247" t="s">
        <v>78</v>
      </c>
      <c r="F145" s="230"/>
      <c r="G145" s="229"/>
      <c r="H145" s="236" t="s">
        <v>449</v>
      </c>
      <c r="I145" s="236">
        <v>28</v>
      </c>
      <c r="J145" s="236">
        <v>32</v>
      </c>
      <c r="K145" s="236">
        <v>44</v>
      </c>
      <c r="L145" s="236">
        <v>83</v>
      </c>
      <c r="M145" s="222" t="s">
        <v>59</v>
      </c>
      <c r="N145" s="226">
        <f t="shared" ref="N145" si="242">IF(COUNTBLANK(H145:M145),"",SUM(H145:M145))</f>
        <v>187</v>
      </c>
      <c r="O145" s="53">
        <v>3846</v>
      </c>
      <c r="P145" s="210">
        <v>349.8</v>
      </c>
      <c r="Q145" s="217">
        <v>82.43</v>
      </c>
      <c r="R145" s="217">
        <v>79.319999999999993</v>
      </c>
      <c r="S145" s="217">
        <v>65.28</v>
      </c>
      <c r="T145" s="217"/>
      <c r="U145" s="85"/>
      <c r="V145" s="294"/>
      <c r="W145" s="294"/>
      <c r="X145" s="243"/>
      <c r="Y145" s="243"/>
      <c r="Z145" s="303"/>
      <c r="AA145" s="243"/>
      <c r="AB145" s="243"/>
      <c r="AC145" s="243"/>
      <c r="AD145" s="243"/>
      <c r="AE145" s="243"/>
      <c r="AF145" s="243"/>
      <c r="AG145" s="243"/>
      <c r="AH145" s="230"/>
      <c r="AI145" s="268"/>
      <c r="AJ145" s="260">
        <f>VLOOKUP(D145&amp;E145,计算辅助页面!$V$5:$Y$18,2,0)</f>
        <v>6</v>
      </c>
      <c r="AK145" s="189"/>
      <c r="AL145" s="174">
        <f>VLOOKUP(D145&amp;E145,计算辅助页面!$V$5:$Y$18,3,0)</f>
        <v>5</v>
      </c>
      <c r="AM145" s="193"/>
      <c r="AN145" s="179">
        <f>VLOOKUP(D145&amp;E145,计算辅助页面!$V$5:$Y$18,4,0)</f>
        <v>3</v>
      </c>
      <c r="AO145" s="230"/>
      <c r="AP145" s="195"/>
      <c r="AQ145" s="365" t="s">
        <v>1055</v>
      </c>
      <c r="AR145" s="366" t="str">
        <f t="shared" si="221"/>
        <v>Mclaren Senna GTR™🔑</v>
      </c>
      <c r="AS145" s="352" t="s">
        <v>1082</v>
      </c>
      <c r="AT145" s="353" t="s">
        <v>1079</v>
      </c>
      <c r="AU145" s="327" t="s">
        <v>712</v>
      </c>
      <c r="AW145" s="357">
        <v>364</v>
      </c>
      <c r="AY145" s="357">
        <v>477</v>
      </c>
      <c r="AZ145" s="357" t="s">
        <v>1115</v>
      </c>
      <c r="BA145" s="369"/>
      <c r="BB145" s="369"/>
      <c r="BC145" s="369"/>
      <c r="BD145" s="369"/>
      <c r="BE145" s="369"/>
      <c r="BF145" s="369"/>
      <c r="BG145" s="369"/>
      <c r="BH145" s="369"/>
      <c r="BI145" s="369"/>
      <c r="BJ145" s="369"/>
      <c r="BK145" s="369"/>
      <c r="BL145" s="369"/>
      <c r="BM145" s="369"/>
      <c r="BN145" s="369">
        <v>1</v>
      </c>
      <c r="BO145" s="369"/>
      <c r="BP145" s="369"/>
      <c r="BQ145" s="369"/>
      <c r="BR145" s="369"/>
      <c r="BS145" s="369"/>
      <c r="BT145" s="369"/>
      <c r="BU145" s="387" t="s">
        <v>1186</v>
      </c>
      <c r="BV145" s="326"/>
      <c r="BW145" s="326"/>
      <c r="BX145" s="326"/>
      <c r="BY145" s="367">
        <v>335</v>
      </c>
      <c r="BZ145" s="368">
        <v>74.8</v>
      </c>
      <c r="CA145" s="368">
        <v>57.64</v>
      </c>
      <c r="CB145" s="368">
        <v>49.12</v>
      </c>
      <c r="CC145" s="368">
        <v>6.72</v>
      </c>
      <c r="CD145" s="368"/>
      <c r="CE145" s="368"/>
      <c r="CF145" s="368"/>
      <c r="CG145" s="368"/>
      <c r="CH145" s="368"/>
      <c r="CI145" s="42"/>
      <c r="CJ145" s="42"/>
      <c r="CK145" s="42"/>
      <c r="CL145" s="42"/>
    </row>
    <row r="146" spans="1:90" ht="21" customHeight="1" thickBot="1">
      <c r="A146" s="48">
        <v>144</v>
      </c>
      <c r="B146" s="52" t="s">
        <v>397</v>
      </c>
      <c r="C146" s="86" t="s">
        <v>800</v>
      </c>
      <c r="D146" s="255" t="s">
        <v>8</v>
      </c>
      <c r="E146" s="247" t="s">
        <v>78</v>
      </c>
      <c r="F146" s="173">
        <f t="shared" si="231"/>
        <v>4</v>
      </c>
      <c r="G146" s="83" t="s">
        <v>71</v>
      </c>
      <c r="H146" s="222">
        <v>50</v>
      </c>
      <c r="I146" s="222">
        <v>23</v>
      </c>
      <c r="J146" s="222">
        <v>27</v>
      </c>
      <c r="K146" s="222">
        <v>36</v>
      </c>
      <c r="L146" s="222">
        <v>51</v>
      </c>
      <c r="M146" s="222" t="s">
        <v>59</v>
      </c>
      <c r="N146" s="226">
        <f t="shared" si="165"/>
        <v>187</v>
      </c>
      <c r="O146" s="53">
        <v>3876</v>
      </c>
      <c r="P146" s="210">
        <v>355.4</v>
      </c>
      <c r="Q146" s="217">
        <v>82.03</v>
      </c>
      <c r="R146" s="217">
        <v>60.09</v>
      </c>
      <c r="S146" s="217">
        <v>76.33</v>
      </c>
      <c r="T146" s="217">
        <v>8.8000000000000007</v>
      </c>
      <c r="U146" s="84">
        <v>9550</v>
      </c>
      <c r="V146" s="292">
        <f>VLOOKUP($U146,计算辅助页面!$Z$5:$AM$26,COLUMN()-20,0)</f>
        <v>15600</v>
      </c>
      <c r="W146" s="292">
        <f>VLOOKUP($U146,计算辅助页面!$Z$5:$AM$26,COLUMN()-20,0)</f>
        <v>24900</v>
      </c>
      <c r="X146" s="226">
        <f>VLOOKUP($U146,计算辅助页面!$Z$5:$AM$26,COLUMN()-20,0)</f>
        <v>37400</v>
      </c>
      <c r="Y146" s="226">
        <f>VLOOKUP($U146,计算辅助页面!$Z$5:$AM$26,COLUMN()-20,0)</f>
        <v>54000</v>
      </c>
      <c r="Z146" s="293">
        <f>VLOOKUP($U146,计算辅助页面!$Z$5:$AM$26,COLUMN()-20,0)</f>
        <v>75500</v>
      </c>
      <c r="AA146" s="226">
        <f>VLOOKUP($U146,计算辅助页面!$Z$5:$AM$26,COLUMN()-20,0)</f>
        <v>105500</v>
      </c>
      <c r="AB146" s="226">
        <f>VLOOKUP($U146,计算辅助页面!$Z$5:$AM$26,COLUMN()-20,0)</f>
        <v>148000</v>
      </c>
      <c r="AC146" s="226">
        <f>VLOOKUP($U146,计算辅助页面!$Z$5:$AM$26,COLUMN()-20,0)</f>
        <v>207500</v>
      </c>
      <c r="AD146" s="226">
        <f>VLOOKUP($U146,计算辅助页面!$Z$5:$AM$26,COLUMN()-20,0)</f>
        <v>290000</v>
      </c>
      <c r="AE146" s="226">
        <f>VLOOKUP($U146,计算辅助页面!$Z$5:$AM$26,COLUMN()-20,0)</f>
        <v>406000</v>
      </c>
      <c r="AF146" s="226">
        <f>VLOOKUP($U146,计算辅助页面!$Z$5:$AM$26,COLUMN()-20,0)</f>
        <v>569000</v>
      </c>
      <c r="AG146" s="226" t="str">
        <f>VLOOKUP($U146,计算辅助页面!$Z$5:$AM$26,COLUMN()-20,0)</f>
        <v>×</v>
      </c>
      <c r="AH146" s="173">
        <f>VLOOKUP($U146,计算辅助页面!$Z$5:$AM$26,COLUMN()-20,0)</f>
        <v>7771800</v>
      </c>
      <c r="AI146" s="267">
        <v>60000</v>
      </c>
      <c r="AJ146" s="260">
        <f>VLOOKUP(D146&amp;E146,计算辅助页面!$V$5:$Y$18,2,0)</f>
        <v>6</v>
      </c>
      <c r="AK146" s="174">
        <f t="shared" si="232"/>
        <v>120000</v>
      </c>
      <c r="AL146" s="174">
        <f>VLOOKUP(D146&amp;E146,计算辅助页面!$V$5:$Y$18,3,0)</f>
        <v>5</v>
      </c>
      <c r="AM146" s="179">
        <f t="shared" si="233"/>
        <v>360000</v>
      </c>
      <c r="AN146" s="179">
        <f>VLOOKUP(D146&amp;E146,计算辅助页面!$V$5:$Y$18,4,0)</f>
        <v>3</v>
      </c>
      <c r="AO146" s="173">
        <f t="shared" si="234"/>
        <v>8160000</v>
      </c>
      <c r="AP146" s="195">
        <f t="shared" si="235"/>
        <v>15931800</v>
      </c>
      <c r="AQ146" s="365" t="s">
        <v>906</v>
      </c>
      <c r="AR146" s="366" t="str">
        <f t="shared" si="221"/>
        <v>ZR1</v>
      </c>
      <c r="AS146" s="352" t="s">
        <v>960</v>
      </c>
      <c r="AT146" s="353" t="s">
        <v>651</v>
      </c>
      <c r="AU146" s="327" t="s">
        <v>712</v>
      </c>
      <c r="AW146" s="357">
        <v>370</v>
      </c>
      <c r="AY146" s="357">
        <v>487</v>
      </c>
      <c r="AZ146" s="357" t="s">
        <v>1120</v>
      </c>
      <c r="BA146" s="369"/>
      <c r="BB146" s="369"/>
      <c r="BC146" s="369"/>
      <c r="BD146" s="369"/>
      <c r="BE146" s="369"/>
      <c r="BF146" s="369"/>
      <c r="BG146" s="369"/>
      <c r="BH146" s="369"/>
      <c r="BI146" s="369">
        <v>1</v>
      </c>
      <c r="BJ146" s="369"/>
      <c r="BK146" s="369"/>
      <c r="BL146" s="369"/>
      <c r="BM146" s="369"/>
      <c r="BN146" s="369"/>
      <c r="BO146" s="369"/>
      <c r="BP146" s="369"/>
      <c r="BQ146" s="369"/>
      <c r="BR146" s="369"/>
      <c r="BS146" s="369"/>
      <c r="BT146" s="369"/>
      <c r="BU146" s="387" t="s">
        <v>1140</v>
      </c>
      <c r="BV146" s="326"/>
      <c r="BW146" s="326"/>
      <c r="BX146" s="326"/>
      <c r="BY146" s="367">
        <v>341</v>
      </c>
      <c r="BZ146" s="368">
        <v>74.8</v>
      </c>
      <c r="CA146" s="368">
        <v>48.24</v>
      </c>
      <c r="CB146" s="368">
        <v>59.75</v>
      </c>
      <c r="CC146" s="368">
        <f t="shared" si="236"/>
        <v>14.399999999999977</v>
      </c>
      <c r="CD146" s="368">
        <f t="shared" si="237"/>
        <v>7.230000000000004</v>
      </c>
      <c r="CE146" s="368">
        <f t="shared" si="238"/>
        <v>11.850000000000001</v>
      </c>
      <c r="CF146" s="368">
        <f t="shared" si="239"/>
        <v>16.579999999999998</v>
      </c>
      <c r="CG146" s="368">
        <f t="shared" si="240"/>
        <v>50.059999999999981</v>
      </c>
      <c r="CH146" s="368">
        <f t="shared" si="241"/>
        <v>51.873400000000004</v>
      </c>
      <c r="CI146" s="42"/>
      <c r="CJ146" s="42"/>
      <c r="CK146" s="42"/>
      <c r="CL146" s="42"/>
    </row>
    <row r="147" spans="1:90" ht="21" customHeight="1">
      <c r="A147" s="80">
        <v>145</v>
      </c>
      <c r="B147" s="52" t="s">
        <v>592</v>
      </c>
      <c r="C147" s="86" t="s">
        <v>801</v>
      </c>
      <c r="D147" s="255" t="s">
        <v>8</v>
      </c>
      <c r="E147" s="247" t="s">
        <v>78</v>
      </c>
      <c r="F147" s="173">
        <f t="shared" si="231"/>
        <v>4</v>
      </c>
      <c r="G147" s="83" t="s">
        <v>71</v>
      </c>
      <c r="H147" s="222">
        <v>50</v>
      </c>
      <c r="I147" s="222">
        <v>23</v>
      </c>
      <c r="J147" s="222">
        <v>27</v>
      </c>
      <c r="K147" s="222">
        <v>36</v>
      </c>
      <c r="L147" s="222">
        <v>51</v>
      </c>
      <c r="M147" s="222" t="s">
        <v>59</v>
      </c>
      <c r="N147" s="226">
        <f t="shared" si="165"/>
        <v>187</v>
      </c>
      <c r="O147" s="53">
        <v>3898</v>
      </c>
      <c r="P147" s="210">
        <v>369.2</v>
      </c>
      <c r="Q147" s="217">
        <v>75.540000000000006</v>
      </c>
      <c r="R147" s="217">
        <v>73.17</v>
      </c>
      <c r="S147" s="217">
        <v>74.12</v>
      </c>
      <c r="T147" s="217">
        <v>7.87</v>
      </c>
      <c r="U147" s="84">
        <v>9550</v>
      </c>
      <c r="V147" s="292">
        <f>VLOOKUP($U147,计算辅助页面!$Z$5:$AM$26,COLUMN()-20,0)</f>
        <v>15600</v>
      </c>
      <c r="W147" s="292">
        <f>VLOOKUP($U147,计算辅助页面!$Z$5:$AM$26,COLUMN()-20,0)</f>
        <v>24900</v>
      </c>
      <c r="X147" s="226">
        <f>VLOOKUP($U147,计算辅助页面!$Z$5:$AM$26,COLUMN()-20,0)</f>
        <v>37400</v>
      </c>
      <c r="Y147" s="226">
        <f>VLOOKUP($U147,计算辅助页面!$Z$5:$AM$26,COLUMN()-20,0)</f>
        <v>54000</v>
      </c>
      <c r="Z147" s="293">
        <f>VLOOKUP($U147,计算辅助页面!$Z$5:$AM$26,COLUMN()-20,0)</f>
        <v>75500</v>
      </c>
      <c r="AA147" s="226">
        <f>VLOOKUP($U147,计算辅助页面!$Z$5:$AM$26,COLUMN()-20,0)</f>
        <v>105500</v>
      </c>
      <c r="AB147" s="226">
        <f>VLOOKUP($U147,计算辅助页面!$Z$5:$AM$26,COLUMN()-20,0)</f>
        <v>148000</v>
      </c>
      <c r="AC147" s="226">
        <f>VLOOKUP($U147,计算辅助页面!$Z$5:$AM$26,COLUMN()-20,0)</f>
        <v>207500</v>
      </c>
      <c r="AD147" s="226">
        <f>VLOOKUP($U147,计算辅助页面!$Z$5:$AM$26,COLUMN()-20,0)</f>
        <v>290000</v>
      </c>
      <c r="AE147" s="226">
        <f>VLOOKUP($U147,计算辅助页面!$Z$5:$AM$26,COLUMN()-20,0)</f>
        <v>406000</v>
      </c>
      <c r="AF147" s="226">
        <f>VLOOKUP($U147,计算辅助页面!$Z$5:$AM$26,COLUMN()-20,0)</f>
        <v>569000</v>
      </c>
      <c r="AG147" s="226" t="str">
        <f>VLOOKUP($U147,计算辅助页面!$Z$5:$AM$26,COLUMN()-20,0)</f>
        <v>×</v>
      </c>
      <c r="AH147" s="173">
        <f>VLOOKUP($U147,计算辅助页面!$Z$5:$AM$26,COLUMN()-20,0)</f>
        <v>7771800</v>
      </c>
      <c r="AI147" s="267">
        <v>60000</v>
      </c>
      <c r="AJ147" s="260">
        <f>VLOOKUP(D147&amp;E147,计算辅助页面!$V$5:$Y$18,2,0)</f>
        <v>6</v>
      </c>
      <c r="AK147" s="174">
        <f t="shared" si="232"/>
        <v>120000</v>
      </c>
      <c r="AL147" s="174">
        <f>VLOOKUP(D147&amp;E147,计算辅助页面!$V$5:$Y$18,3,0)</f>
        <v>5</v>
      </c>
      <c r="AM147" s="179">
        <f t="shared" si="233"/>
        <v>360000</v>
      </c>
      <c r="AN147" s="179">
        <f>VLOOKUP(D147&amp;E147,计算辅助页面!$V$5:$Y$18,4,0)</f>
        <v>3</v>
      </c>
      <c r="AO147" s="173">
        <f t="shared" si="234"/>
        <v>8160000</v>
      </c>
      <c r="AP147" s="195">
        <f t="shared" si="235"/>
        <v>15931800</v>
      </c>
      <c r="AQ147" s="365" t="s">
        <v>596</v>
      </c>
      <c r="AR147" s="366"/>
      <c r="AS147" s="352" t="s">
        <v>959</v>
      </c>
      <c r="AT147" s="353" t="s">
        <v>696</v>
      </c>
      <c r="AU147" s="327" t="s">
        <v>712</v>
      </c>
      <c r="AW147" s="357">
        <v>383</v>
      </c>
      <c r="AY147" s="357">
        <v>510</v>
      </c>
      <c r="AZ147" s="357" t="s">
        <v>1117</v>
      </c>
      <c r="BA147" s="369"/>
      <c r="BB147" s="369"/>
      <c r="BC147" s="369"/>
      <c r="BD147" s="369"/>
      <c r="BE147" s="369"/>
      <c r="BF147" s="369"/>
      <c r="BG147" s="369"/>
      <c r="BH147" s="369">
        <v>1</v>
      </c>
      <c r="BI147" s="369"/>
      <c r="BJ147" s="369"/>
      <c r="BK147" s="369"/>
      <c r="BL147" s="369"/>
      <c r="BM147" s="369"/>
      <c r="BN147" s="369"/>
      <c r="BO147" s="369"/>
      <c r="BP147" s="369"/>
      <c r="BQ147" s="369"/>
      <c r="BR147" s="369"/>
      <c r="BS147" s="369"/>
      <c r="BT147" s="369"/>
      <c r="BU147" s="387" t="s">
        <v>1187</v>
      </c>
      <c r="BV147" s="326"/>
      <c r="BW147" s="326"/>
      <c r="BX147" s="326"/>
      <c r="BY147" s="367">
        <v>354</v>
      </c>
      <c r="BZ147" s="368">
        <v>66.7</v>
      </c>
      <c r="CA147" s="368">
        <v>57.27</v>
      </c>
      <c r="CB147" s="368">
        <v>57.27</v>
      </c>
      <c r="CC147" s="368">
        <f t="shared" si="236"/>
        <v>15.199999999999989</v>
      </c>
      <c r="CD147" s="368">
        <f t="shared" si="237"/>
        <v>8.8400000000000034</v>
      </c>
      <c r="CE147" s="368">
        <f t="shared" si="238"/>
        <v>15.899999999999999</v>
      </c>
      <c r="CF147" s="368">
        <f t="shared" si="239"/>
        <v>16.850000000000001</v>
      </c>
      <c r="CG147" s="368">
        <f t="shared" si="240"/>
        <v>56.789999999999992</v>
      </c>
      <c r="CH147" s="368">
        <f t="shared" si="241"/>
        <v>59.869</v>
      </c>
      <c r="CI147" s="42"/>
      <c r="CJ147" s="42"/>
      <c r="CK147" s="42"/>
      <c r="CL147" s="42"/>
    </row>
    <row r="148" spans="1:90" ht="21" customHeight="1" thickBot="1">
      <c r="A148" s="48">
        <v>146</v>
      </c>
      <c r="B148" s="49" t="s">
        <v>127</v>
      </c>
      <c r="C148" s="86" t="s">
        <v>802</v>
      </c>
      <c r="D148" s="255" t="s">
        <v>8</v>
      </c>
      <c r="E148" s="247" t="s">
        <v>78</v>
      </c>
      <c r="F148" s="173">
        <f t="shared" si="231"/>
        <v>4</v>
      </c>
      <c r="G148" s="83" t="s">
        <v>71</v>
      </c>
      <c r="H148" s="222">
        <v>45</v>
      </c>
      <c r="I148" s="222">
        <v>12</v>
      </c>
      <c r="J148" s="222">
        <v>15</v>
      </c>
      <c r="K148" s="222">
        <v>24</v>
      </c>
      <c r="L148" s="222">
        <v>36</v>
      </c>
      <c r="M148" s="222" t="s">
        <v>59</v>
      </c>
      <c r="N148" s="226">
        <f t="shared" si="165"/>
        <v>132</v>
      </c>
      <c r="O148" s="51">
        <v>3929</v>
      </c>
      <c r="P148" s="209">
        <v>368.8</v>
      </c>
      <c r="Q148" s="216">
        <v>80.33</v>
      </c>
      <c r="R148" s="216">
        <v>54.68</v>
      </c>
      <c r="S148" s="216">
        <v>74.63</v>
      </c>
      <c r="T148" s="216">
        <v>7.9500000000000011</v>
      </c>
      <c r="U148" s="84">
        <v>4260</v>
      </c>
      <c r="V148" s="292">
        <f>VLOOKUP($U148,计算辅助页面!$Z$5:$AM$26,COLUMN()-20,0)</f>
        <v>6900</v>
      </c>
      <c r="W148" s="292">
        <f>VLOOKUP($U148,计算辅助页面!$Z$5:$AM$26,COLUMN()-20,0)</f>
        <v>11100</v>
      </c>
      <c r="X148" s="226">
        <f>VLOOKUP($U148,计算辅助页面!$Z$5:$AM$26,COLUMN()-20,0)</f>
        <v>16700</v>
      </c>
      <c r="Y148" s="226">
        <f>VLOOKUP($U148,计算辅助页面!$Z$5:$AM$26,COLUMN()-20,0)</f>
        <v>24100</v>
      </c>
      <c r="Z148" s="293">
        <f>VLOOKUP($U148,计算辅助页面!$Z$5:$AM$26,COLUMN()-20,0)</f>
        <v>33500</v>
      </c>
      <c r="AA148" s="226">
        <f>VLOOKUP($U148,计算辅助页面!$Z$5:$AM$26,COLUMN()-20,0)</f>
        <v>47000</v>
      </c>
      <c r="AB148" s="226">
        <f>VLOOKUP($U148,计算辅助页面!$Z$5:$AM$26,COLUMN()-20,0)</f>
        <v>66000</v>
      </c>
      <c r="AC148" s="226">
        <f>VLOOKUP($U148,计算辅助页面!$Z$5:$AM$26,COLUMN()-20,0)</f>
        <v>92500</v>
      </c>
      <c r="AD148" s="226">
        <f>VLOOKUP($U148,计算辅助页面!$Z$5:$AM$26,COLUMN()-20,0)</f>
        <v>129500</v>
      </c>
      <c r="AE148" s="226">
        <f>VLOOKUP($U148,计算辅助页面!$Z$5:$AM$26,COLUMN()-20,0)</f>
        <v>181000</v>
      </c>
      <c r="AF148" s="226">
        <f>VLOOKUP($U148,计算辅助页面!$Z$5:$AM$26,COLUMN()-20,0)</f>
        <v>254000</v>
      </c>
      <c r="AG148" s="226" t="str">
        <f>VLOOKUP($U148,计算辅助页面!$Z$5:$AM$26,COLUMN()-20,0)</f>
        <v>×</v>
      </c>
      <c r="AH148" s="173">
        <f>VLOOKUP($U148,计算辅助页面!$Z$5:$AM$26,COLUMN()-20,0)</f>
        <v>3466240</v>
      </c>
      <c r="AI148" s="267">
        <v>30000</v>
      </c>
      <c r="AJ148" s="260">
        <f>VLOOKUP(D148&amp;E148,计算辅助页面!$V$5:$Y$18,2,0)</f>
        <v>6</v>
      </c>
      <c r="AK148" s="174">
        <f t="shared" si="232"/>
        <v>60000</v>
      </c>
      <c r="AL148" s="174">
        <f>VLOOKUP(D148&amp;E148,计算辅助页面!$V$5:$Y$18,3,0)</f>
        <v>5</v>
      </c>
      <c r="AM148" s="179">
        <f t="shared" si="233"/>
        <v>180000</v>
      </c>
      <c r="AN148" s="179">
        <f>VLOOKUP(D148&amp;E148,计算辅助页面!$V$5:$Y$18,4,0)</f>
        <v>3</v>
      </c>
      <c r="AO148" s="173">
        <f t="shared" si="234"/>
        <v>4080000</v>
      </c>
      <c r="AP148" s="195">
        <f t="shared" si="235"/>
        <v>7546240</v>
      </c>
      <c r="AQ148" s="365" t="s">
        <v>128</v>
      </c>
      <c r="AR148" s="366" t="str">
        <f t="shared" ref="AR148:AR160" si="243">TRIM(RIGHT(B148,LEN(B148)-LEN(AQ148)-1))</f>
        <v>Force 1 V10</v>
      </c>
      <c r="AS148" s="352" t="s">
        <v>603</v>
      </c>
      <c r="AT148" s="353" t="s">
        <v>672</v>
      </c>
      <c r="AU148" s="327" t="s">
        <v>712</v>
      </c>
      <c r="AW148" s="357">
        <v>384</v>
      </c>
      <c r="AY148" s="357">
        <v>512</v>
      </c>
      <c r="AZ148" s="357" t="s">
        <v>1116</v>
      </c>
      <c r="BA148" s="369"/>
      <c r="BB148" s="369"/>
      <c r="BC148" s="369"/>
      <c r="BD148" s="369"/>
      <c r="BE148" s="369">
        <v>1</v>
      </c>
      <c r="BF148" s="369"/>
      <c r="BG148" s="369"/>
      <c r="BH148" s="369"/>
      <c r="BI148" s="369"/>
      <c r="BJ148" s="369"/>
      <c r="BK148" s="369"/>
      <c r="BL148" s="369"/>
      <c r="BM148" s="369"/>
      <c r="BN148" s="369"/>
      <c r="BO148" s="369"/>
      <c r="BP148" s="369"/>
      <c r="BQ148" s="369"/>
      <c r="BR148" s="369"/>
      <c r="BS148" s="369"/>
      <c r="BT148" s="369"/>
      <c r="BU148" s="387" t="s">
        <v>1188</v>
      </c>
      <c r="BV148" s="326">
        <v>1</v>
      </c>
      <c r="BW148" s="326"/>
      <c r="BX148" s="326"/>
      <c r="BY148" s="367">
        <v>350</v>
      </c>
      <c r="BZ148" s="368">
        <v>73.900000000000006</v>
      </c>
      <c r="CA148" s="368">
        <v>43.04</v>
      </c>
      <c r="CB148" s="368">
        <v>60.88</v>
      </c>
      <c r="CC148" s="368">
        <f t="shared" si="236"/>
        <v>18.800000000000011</v>
      </c>
      <c r="CD148" s="368">
        <f t="shared" si="237"/>
        <v>6.4299999999999926</v>
      </c>
      <c r="CE148" s="368">
        <f t="shared" si="238"/>
        <v>11.64</v>
      </c>
      <c r="CF148" s="368">
        <f t="shared" si="239"/>
        <v>13.749999999999993</v>
      </c>
      <c r="CG148" s="368">
        <f t="shared" si="240"/>
        <v>50.62</v>
      </c>
      <c r="CH148" s="368">
        <f t="shared" si="241"/>
        <v>48.021699999999981</v>
      </c>
      <c r="CI148" s="42"/>
      <c r="CJ148" s="42"/>
      <c r="CK148" s="42"/>
      <c r="CL148" s="42"/>
    </row>
    <row r="149" spans="1:90" ht="21" customHeight="1">
      <c r="A149" s="80">
        <v>147</v>
      </c>
      <c r="B149" s="52" t="s">
        <v>1316</v>
      </c>
      <c r="C149" s="86" t="s">
        <v>1317</v>
      </c>
      <c r="D149" s="255" t="s">
        <v>8</v>
      </c>
      <c r="E149" s="247" t="s">
        <v>78</v>
      </c>
      <c r="F149" s="230"/>
      <c r="G149" s="229"/>
      <c r="H149" s="222">
        <v>50</v>
      </c>
      <c r="I149" s="222">
        <v>23</v>
      </c>
      <c r="J149" s="222">
        <v>27</v>
      </c>
      <c r="K149" s="222">
        <v>36</v>
      </c>
      <c r="L149" s="222">
        <v>51</v>
      </c>
      <c r="M149" s="222" t="s">
        <v>59</v>
      </c>
      <c r="N149" s="226">
        <f t="shared" ref="N149" si="244">IF(COUNTBLANK(H149:M149),"",SUM(H149:M149))</f>
        <v>187</v>
      </c>
      <c r="O149" s="53">
        <v>4025</v>
      </c>
      <c r="P149" s="210">
        <v>358</v>
      </c>
      <c r="Q149" s="217">
        <v>82.03</v>
      </c>
      <c r="R149" s="217">
        <v>60.84</v>
      </c>
      <c r="S149" s="217">
        <v>77.62</v>
      </c>
      <c r="T149" s="217"/>
      <c r="U149" s="87">
        <v>9550</v>
      </c>
      <c r="V149" s="292">
        <f>VLOOKUP($U149,计算辅助页面!$Z$5:$AM$26,COLUMN()-20,0)</f>
        <v>15600</v>
      </c>
      <c r="W149" s="292">
        <f>VLOOKUP($U149,计算辅助页面!$Z$5:$AM$26,COLUMN()-20,0)</f>
        <v>24900</v>
      </c>
      <c r="X149" s="226">
        <f>VLOOKUP($U149,计算辅助页面!$Z$5:$AM$26,COLUMN()-20,0)</f>
        <v>37400</v>
      </c>
      <c r="Y149" s="226">
        <f>VLOOKUP($U149,计算辅助页面!$Z$5:$AM$26,COLUMN()-20,0)</f>
        <v>54000</v>
      </c>
      <c r="Z149" s="293">
        <f>VLOOKUP($U149,计算辅助页面!$Z$5:$AM$26,COLUMN()-20,0)</f>
        <v>75500</v>
      </c>
      <c r="AA149" s="226">
        <f>VLOOKUP($U149,计算辅助页面!$Z$5:$AM$26,COLUMN()-20,0)</f>
        <v>105500</v>
      </c>
      <c r="AB149" s="226">
        <f>VLOOKUP($U149,计算辅助页面!$Z$5:$AM$26,COLUMN()-20,0)</f>
        <v>148000</v>
      </c>
      <c r="AC149" s="226">
        <f>VLOOKUP($U149,计算辅助页面!$Z$5:$AM$26,COLUMN()-20,0)</f>
        <v>207500</v>
      </c>
      <c r="AD149" s="226">
        <f>VLOOKUP($U149,计算辅助页面!$Z$5:$AM$26,COLUMN()-20,0)</f>
        <v>290000</v>
      </c>
      <c r="AE149" s="226">
        <f>VLOOKUP($U149,计算辅助页面!$Z$5:$AM$26,COLUMN()-20,0)</f>
        <v>406000</v>
      </c>
      <c r="AF149" s="226">
        <f>VLOOKUP($U149,计算辅助页面!$Z$5:$AM$26,COLUMN()-20,0)</f>
        <v>569000</v>
      </c>
      <c r="AG149" s="226" t="str">
        <f>VLOOKUP($U149,计算辅助页面!$Z$5:$AM$26,COLUMN()-20,0)</f>
        <v>×</v>
      </c>
      <c r="AH149" s="173">
        <f>VLOOKUP($U149,计算辅助页面!$Z$5:$AM$26,COLUMN()-20,0)</f>
        <v>7771800</v>
      </c>
      <c r="AI149" s="267">
        <v>60000</v>
      </c>
      <c r="AJ149" s="260">
        <f>VLOOKUP(D149&amp;E149,计算辅助页面!$V$5:$Y$18,2,0)</f>
        <v>6</v>
      </c>
      <c r="AK149" s="174">
        <f t="shared" ref="AK149" si="245">IF(AI149,2*AI149,"")</f>
        <v>120000</v>
      </c>
      <c r="AL149" s="174">
        <f>VLOOKUP(D149&amp;E149,计算辅助页面!$V$5:$Y$18,3,0)</f>
        <v>5</v>
      </c>
      <c r="AM149" s="179">
        <f t="shared" ref="AM149" si="246">IF(AN149="×",AN149,IF(AI149,6*AI149,""))</f>
        <v>360000</v>
      </c>
      <c r="AN149" s="179">
        <f>VLOOKUP(D149&amp;E149,计算辅助页面!$V$5:$Y$18,4,0)</f>
        <v>3</v>
      </c>
      <c r="AO149" s="173">
        <f t="shared" ref="AO149" si="247">IF(AI149,IF(AN149="×",4*(AI149*AJ149+AK149*AL149),4*(AI149*AJ149+AK149*AL149+AM149*AN149)),"")</f>
        <v>8160000</v>
      </c>
      <c r="AP149" s="195">
        <f t="shared" ref="AP149" si="248">IF(AND(AH149,AO149),AO149+AH149,"")</f>
        <v>15931800</v>
      </c>
      <c r="AQ149" s="365" t="s">
        <v>569</v>
      </c>
      <c r="AR149" s="366" t="str">
        <f t="shared" si="243"/>
        <v>Senna GTR</v>
      </c>
      <c r="AS149" s="352" t="s">
        <v>1308</v>
      </c>
      <c r="AT149" s="353" t="s">
        <v>1318</v>
      </c>
      <c r="AU149" s="327" t="s">
        <v>712</v>
      </c>
      <c r="AW149" s="357">
        <v>372</v>
      </c>
      <c r="AY149" s="357">
        <v>492</v>
      </c>
      <c r="AZ149" s="384" t="s">
        <v>1329</v>
      </c>
      <c r="BA149" s="369"/>
      <c r="BB149" s="369"/>
      <c r="BC149" s="369"/>
      <c r="BD149" s="369"/>
      <c r="BE149" s="369"/>
      <c r="BF149" s="369">
        <v>1</v>
      </c>
      <c r="BG149" s="369"/>
      <c r="BH149" s="369"/>
      <c r="BI149" s="369"/>
      <c r="BJ149" s="369"/>
      <c r="BK149" s="369"/>
      <c r="BL149" s="369"/>
      <c r="BM149" s="369"/>
      <c r="BN149" s="369"/>
      <c r="BO149" s="369"/>
      <c r="BP149" s="369"/>
      <c r="BQ149" s="369"/>
      <c r="BR149" s="369"/>
      <c r="BS149" s="369"/>
      <c r="BT149" s="369"/>
      <c r="BU149" s="389" t="s">
        <v>1358</v>
      </c>
      <c r="BV149" s="326"/>
      <c r="BW149" s="326"/>
      <c r="BX149" s="326"/>
      <c r="BY149" s="367"/>
      <c r="BZ149" s="368"/>
      <c r="CA149" s="368"/>
      <c r="CB149" s="368"/>
      <c r="CC149" s="368"/>
      <c r="CD149" s="368"/>
      <c r="CE149" s="368"/>
      <c r="CF149" s="368"/>
      <c r="CG149" s="368"/>
      <c r="CH149" s="368"/>
      <c r="CI149" s="42"/>
      <c r="CJ149" s="42"/>
      <c r="CK149" s="42"/>
      <c r="CL149" s="42"/>
    </row>
    <row r="150" spans="1:90" ht="21" customHeight="1" thickBot="1">
      <c r="A150" s="48">
        <v>148</v>
      </c>
      <c r="B150" s="52" t="s">
        <v>1002</v>
      </c>
      <c r="C150" s="86" t="s">
        <v>1003</v>
      </c>
      <c r="D150" s="255" t="s">
        <v>8</v>
      </c>
      <c r="E150" s="247" t="s">
        <v>79</v>
      </c>
      <c r="F150" s="230"/>
      <c r="G150" s="229"/>
      <c r="H150" s="232">
        <v>70</v>
      </c>
      <c r="I150" s="232">
        <v>23</v>
      </c>
      <c r="J150" s="232">
        <v>27</v>
      </c>
      <c r="K150" s="232">
        <v>36</v>
      </c>
      <c r="L150" s="232">
        <v>52</v>
      </c>
      <c r="M150" s="232">
        <v>59</v>
      </c>
      <c r="N150" s="226">
        <f t="shared" si="165"/>
        <v>267</v>
      </c>
      <c r="O150" s="53">
        <v>4081</v>
      </c>
      <c r="P150" s="210">
        <v>364.7</v>
      </c>
      <c r="Q150" s="217">
        <v>81.13</v>
      </c>
      <c r="R150" s="217">
        <v>73.73</v>
      </c>
      <c r="S150" s="217">
        <v>73.930000000000007</v>
      </c>
      <c r="T150" s="217">
        <v>7.8</v>
      </c>
      <c r="U150" s="87">
        <v>16100</v>
      </c>
      <c r="V150" s="292">
        <f>VLOOKUP($U150,计算辅助页面!$Z$5:$AM$26,COLUMN()-20,0)</f>
        <v>26300</v>
      </c>
      <c r="W150" s="292">
        <f>VLOOKUP($U150,计算辅助页面!$Z$5:$AM$26,COLUMN()-20,0)</f>
        <v>42000</v>
      </c>
      <c r="X150" s="226">
        <f>VLOOKUP($U150,计算辅助页面!$Z$5:$AM$26,COLUMN()-20,0)</f>
        <v>63000</v>
      </c>
      <c r="Y150" s="226">
        <f>VLOOKUP($U150,计算辅助页面!$Z$5:$AM$26,COLUMN()-20,0)</f>
        <v>91000</v>
      </c>
      <c r="Z150" s="293">
        <f>VLOOKUP($U150,计算辅助页面!$Z$5:$AM$26,COLUMN()-20,0)</f>
        <v>127500</v>
      </c>
      <c r="AA150" s="226">
        <f>VLOOKUP($U150,计算辅助页面!$Z$5:$AM$26,COLUMN()-20,0)</f>
        <v>178500</v>
      </c>
      <c r="AB150" s="226">
        <f>VLOOKUP($U150,计算辅助页面!$Z$5:$AM$26,COLUMN()-20,0)</f>
        <v>249500</v>
      </c>
      <c r="AC150" s="226">
        <f>VLOOKUP($U150,计算辅助页面!$Z$5:$AM$26,COLUMN()-20,0)</f>
        <v>349500</v>
      </c>
      <c r="AD150" s="226">
        <f>VLOOKUP($U150,计算辅助页面!$Z$5:$AM$26,COLUMN()-20,0)</f>
        <v>489500</v>
      </c>
      <c r="AE150" s="226">
        <f>VLOOKUP($U150,计算辅助页面!$Z$5:$AM$26,COLUMN()-20,0)</f>
        <v>685000</v>
      </c>
      <c r="AF150" s="226">
        <f>VLOOKUP($U150,计算辅助页面!$Z$5:$AM$26,COLUMN()-20,0)</f>
        <v>959000</v>
      </c>
      <c r="AG150" s="226">
        <f>VLOOKUP($U150,计算辅助页面!$Z$5:$AM$26,COLUMN()-20,0)</f>
        <v>1575000</v>
      </c>
      <c r="AH150" s="173">
        <f>VLOOKUP($U150,计算辅助页面!$Z$5:$AM$26,COLUMN()-20,0)</f>
        <v>19407600</v>
      </c>
      <c r="AI150" s="267">
        <v>80000</v>
      </c>
      <c r="AJ150" s="260">
        <f>VLOOKUP(D150&amp;E150,计算辅助页面!$V$5:$Y$18,2,0)</f>
        <v>6</v>
      </c>
      <c r="AK150" s="174">
        <f t="shared" ref="AK150" si="249">IF(AI150,2*AI150,"")</f>
        <v>160000</v>
      </c>
      <c r="AL150" s="174">
        <f>VLOOKUP(D150&amp;E150,计算辅助页面!$V$5:$Y$18,3,0)</f>
        <v>5</v>
      </c>
      <c r="AM150" s="179">
        <f t="shared" ref="AM150" si="250">IF(AN150="×",AN150,IF(AI150,6*AI150,""))</f>
        <v>480000</v>
      </c>
      <c r="AN150" s="179">
        <f>VLOOKUP(D150&amp;E150,计算辅助页面!$V$5:$Y$18,4,0)</f>
        <v>4</v>
      </c>
      <c r="AO150" s="173">
        <f t="shared" ref="AO150" si="251">IF(AI150,IF(AN150="×",4*(AI150*AJ150+AK150*AL150),4*(AI150*AJ150+AK150*AL150+AM150*AN150)),"")</f>
        <v>12800000</v>
      </c>
      <c r="AP150" s="195">
        <f t="shared" ref="AP150" si="252">IF(AND(AH150,AO150),AO150+AH150,"")</f>
        <v>32207600</v>
      </c>
      <c r="AQ150" s="365" t="s">
        <v>566</v>
      </c>
      <c r="AR150" s="366" t="str">
        <f t="shared" si="243"/>
        <v>Aventador SVJ Roadster</v>
      </c>
      <c r="AS150" s="352" t="s">
        <v>991</v>
      </c>
      <c r="AT150" s="353" t="s">
        <v>1004</v>
      </c>
      <c r="AU150" s="327" t="s">
        <v>712</v>
      </c>
      <c r="AW150" s="357">
        <v>379</v>
      </c>
      <c r="AY150" s="357">
        <v>503</v>
      </c>
      <c r="AZ150" s="357" t="s">
        <v>1117</v>
      </c>
      <c r="BA150" s="369"/>
      <c r="BB150" s="369"/>
      <c r="BC150" s="369"/>
      <c r="BD150" s="369"/>
      <c r="BE150" s="369"/>
      <c r="BF150" s="369"/>
      <c r="BG150" s="369"/>
      <c r="BH150" s="369">
        <v>1</v>
      </c>
      <c r="BI150" s="369"/>
      <c r="BJ150" s="369"/>
      <c r="BK150" s="369"/>
      <c r="BL150" s="369"/>
      <c r="BM150" s="369"/>
      <c r="BN150" s="369"/>
      <c r="BO150" s="369"/>
      <c r="BP150" s="369"/>
      <c r="BQ150" s="369"/>
      <c r="BR150" s="369" t="s">
        <v>1146</v>
      </c>
      <c r="BS150" s="369"/>
      <c r="BT150" s="369"/>
      <c r="BU150" s="387" t="s">
        <v>1172</v>
      </c>
      <c r="BV150" s="326"/>
      <c r="BW150" s="326"/>
      <c r="BX150" s="326"/>
      <c r="BY150" s="367"/>
      <c r="BZ150" s="368"/>
      <c r="CA150" s="368"/>
      <c r="CB150" s="368"/>
      <c r="CC150" s="368"/>
      <c r="CD150" s="368"/>
      <c r="CE150" s="368"/>
      <c r="CF150" s="368"/>
      <c r="CG150" s="368"/>
      <c r="CH150" s="368"/>
      <c r="CI150" s="42"/>
      <c r="CJ150" s="42"/>
      <c r="CK150" s="42"/>
      <c r="CL150" s="42"/>
    </row>
    <row r="151" spans="1:90" ht="21" customHeight="1">
      <c r="A151" s="80">
        <v>149</v>
      </c>
      <c r="B151" s="49" t="s">
        <v>129</v>
      </c>
      <c r="C151" s="86">
        <v>918</v>
      </c>
      <c r="D151" s="255" t="s">
        <v>8</v>
      </c>
      <c r="E151" s="247" t="s">
        <v>78</v>
      </c>
      <c r="F151" s="173">
        <f t="shared" si="231"/>
        <v>4</v>
      </c>
      <c r="G151" s="83" t="s">
        <v>71</v>
      </c>
      <c r="H151" s="222">
        <v>35</v>
      </c>
      <c r="I151" s="222">
        <v>12</v>
      </c>
      <c r="J151" s="222">
        <v>15</v>
      </c>
      <c r="K151" s="222">
        <v>24</v>
      </c>
      <c r="L151" s="222">
        <v>36</v>
      </c>
      <c r="M151" s="222" t="s">
        <v>59</v>
      </c>
      <c r="N151" s="226">
        <f t="shared" si="165"/>
        <v>122</v>
      </c>
      <c r="O151" s="51">
        <v>4099</v>
      </c>
      <c r="P151" s="209">
        <v>362.4</v>
      </c>
      <c r="Q151" s="216">
        <v>83.03</v>
      </c>
      <c r="R151" s="216">
        <v>51.8</v>
      </c>
      <c r="S151" s="216">
        <v>79.97</v>
      </c>
      <c r="T151" s="216">
        <v>9.4830000000000005</v>
      </c>
      <c r="U151" s="84">
        <v>4260</v>
      </c>
      <c r="V151" s="292">
        <f>VLOOKUP($U151,计算辅助页面!$Z$5:$AM$26,COLUMN()-20,0)</f>
        <v>6900</v>
      </c>
      <c r="W151" s="292">
        <f>VLOOKUP($U151,计算辅助页面!$Z$5:$AM$26,COLUMN()-20,0)</f>
        <v>11100</v>
      </c>
      <c r="X151" s="226">
        <f>VLOOKUP($U151,计算辅助页面!$Z$5:$AM$26,COLUMN()-20,0)</f>
        <v>16700</v>
      </c>
      <c r="Y151" s="226">
        <f>VLOOKUP($U151,计算辅助页面!$Z$5:$AM$26,COLUMN()-20,0)</f>
        <v>24100</v>
      </c>
      <c r="Z151" s="293">
        <f>VLOOKUP($U151,计算辅助页面!$Z$5:$AM$26,COLUMN()-20,0)</f>
        <v>33500</v>
      </c>
      <c r="AA151" s="226">
        <f>VLOOKUP($U151,计算辅助页面!$Z$5:$AM$26,COLUMN()-20,0)</f>
        <v>47000</v>
      </c>
      <c r="AB151" s="226">
        <f>VLOOKUP($U151,计算辅助页面!$Z$5:$AM$26,COLUMN()-20,0)</f>
        <v>66000</v>
      </c>
      <c r="AC151" s="226">
        <f>VLOOKUP($U151,计算辅助页面!$Z$5:$AM$26,COLUMN()-20,0)</f>
        <v>92500</v>
      </c>
      <c r="AD151" s="226">
        <f>VLOOKUP($U151,计算辅助页面!$Z$5:$AM$26,COLUMN()-20,0)</f>
        <v>129500</v>
      </c>
      <c r="AE151" s="226">
        <f>VLOOKUP($U151,计算辅助页面!$Z$5:$AM$26,COLUMN()-20,0)</f>
        <v>181000</v>
      </c>
      <c r="AF151" s="226">
        <f>VLOOKUP($U151,计算辅助页面!$Z$5:$AM$26,COLUMN()-20,0)</f>
        <v>254000</v>
      </c>
      <c r="AG151" s="226" t="str">
        <f>VLOOKUP($U151,计算辅助页面!$Z$5:$AM$26,COLUMN()-20,0)</f>
        <v>×</v>
      </c>
      <c r="AH151" s="173">
        <f>VLOOKUP($U151,计算辅助页面!$Z$5:$AM$26,COLUMN()-20,0)</f>
        <v>3466240</v>
      </c>
      <c r="AI151" s="267">
        <v>30000</v>
      </c>
      <c r="AJ151" s="260">
        <f>VLOOKUP(D151&amp;E151,计算辅助页面!$V$5:$Y$18,2,0)</f>
        <v>6</v>
      </c>
      <c r="AK151" s="174">
        <f t="shared" si="232"/>
        <v>60000</v>
      </c>
      <c r="AL151" s="174">
        <f>VLOOKUP(D151&amp;E151,计算辅助页面!$V$5:$Y$18,3,0)</f>
        <v>5</v>
      </c>
      <c r="AM151" s="179">
        <f t="shared" si="233"/>
        <v>180000</v>
      </c>
      <c r="AN151" s="179">
        <f>VLOOKUP(D151&amp;E151,计算辅助页面!$V$5:$Y$18,4,0)</f>
        <v>3</v>
      </c>
      <c r="AO151" s="173">
        <f t="shared" si="234"/>
        <v>4080000</v>
      </c>
      <c r="AP151" s="195">
        <f t="shared" si="235"/>
        <v>7546240</v>
      </c>
      <c r="AQ151" s="365" t="s">
        <v>562</v>
      </c>
      <c r="AR151" s="366" t="str">
        <f t="shared" si="243"/>
        <v>918 Spyder</v>
      </c>
      <c r="AS151" s="352" t="s">
        <v>603</v>
      </c>
      <c r="AT151" s="353" t="s">
        <v>656</v>
      </c>
      <c r="AU151" s="327" t="s">
        <v>712</v>
      </c>
      <c r="AV151" s="357">
        <v>14</v>
      </c>
      <c r="AW151" s="357">
        <v>377</v>
      </c>
      <c r="AY151" s="357">
        <v>499</v>
      </c>
      <c r="AZ151" s="357" t="s">
        <v>1119</v>
      </c>
      <c r="BA151" s="369"/>
      <c r="BB151" s="369"/>
      <c r="BC151" s="369"/>
      <c r="BD151" s="369">
        <v>1</v>
      </c>
      <c r="BE151" s="369"/>
      <c r="BF151" s="369"/>
      <c r="BG151" s="369"/>
      <c r="BH151" s="369"/>
      <c r="BI151" s="369"/>
      <c r="BJ151" s="369"/>
      <c r="BK151" s="369"/>
      <c r="BL151" s="369"/>
      <c r="BM151" s="369"/>
      <c r="BN151" s="369"/>
      <c r="BO151" s="369"/>
      <c r="BP151" s="369"/>
      <c r="BQ151" s="369">
        <v>1</v>
      </c>
      <c r="BR151" s="369"/>
      <c r="BS151" s="369"/>
      <c r="BT151" s="369">
        <v>1</v>
      </c>
      <c r="BU151" s="387" t="s">
        <v>1132</v>
      </c>
      <c r="BV151" s="326"/>
      <c r="BW151" s="326"/>
      <c r="BX151" s="326"/>
      <c r="BY151" s="367">
        <v>345</v>
      </c>
      <c r="BZ151" s="368">
        <v>76.599999999999994</v>
      </c>
      <c r="CA151" s="368">
        <v>41.84</v>
      </c>
      <c r="CB151" s="368">
        <v>66.31</v>
      </c>
      <c r="CC151" s="368">
        <f t="shared" si="236"/>
        <v>17.399999999999977</v>
      </c>
      <c r="CD151" s="368">
        <f t="shared" si="237"/>
        <v>6.4300000000000068</v>
      </c>
      <c r="CE151" s="368">
        <f t="shared" si="238"/>
        <v>9.9599999999999937</v>
      </c>
      <c r="CF151" s="368">
        <f t="shared" si="239"/>
        <v>13.659999999999997</v>
      </c>
      <c r="CG151" s="368">
        <f t="shared" si="240"/>
        <v>47.449999999999974</v>
      </c>
      <c r="CH151" s="368">
        <f t="shared" si="241"/>
        <v>45.560099999999991</v>
      </c>
      <c r="CI151" s="42"/>
      <c r="CJ151" s="42"/>
      <c r="CK151" s="42"/>
      <c r="CL151" s="42"/>
    </row>
    <row r="152" spans="1:90" ht="21" customHeight="1" thickBot="1">
      <c r="A152" s="48">
        <v>150</v>
      </c>
      <c r="B152" s="55" t="s">
        <v>382</v>
      </c>
      <c r="C152" s="86" t="s">
        <v>803</v>
      </c>
      <c r="D152" s="255" t="s">
        <v>8</v>
      </c>
      <c r="E152" s="247" t="s">
        <v>79</v>
      </c>
      <c r="F152" s="173">
        <f t="shared" si="231"/>
        <v>3</v>
      </c>
      <c r="G152" s="83" t="s">
        <v>73</v>
      </c>
      <c r="H152" s="232">
        <v>50</v>
      </c>
      <c r="I152" s="222">
        <v>23</v>
      </c>
      <c r="J152" s="222">
        <v>27</v>
      </c>
      <c r="K152" s="222">
        <v>36</v>
      </c>
      <c r="L152" s="222">
        <v>52</v>
      </c>
      <c r="M152" s="232">
        <v>62</v>
      </c>
      <c r="N152" s="226">
        <f t="shared" si="165"/>
        <v>250</v>
      </c>
      <c r="O152" s="57">
        <v>4099</v>
      </c>
      <c r="P152" s="211">
        <v>339.9</v>
      </c>
      <c r="Q152" s="218">
        <v>86.24</v>
      </c>
      <c r="R152" s="218">
        <v>95.92</v>
      </c>
      <c r="S152" s="218">
        <v>84.9</v>
      </c>
      <c r="T152" s="218">
        <v>13.23</v>
      </c>
      <c r="U152" s="87">
        <v>16100</v>
      </c>
      <c r="V152" s="295">
        <f>VLOOKUP($U152,计算辅助页面!$Z$5:$AM$26,COLUMN()-20,0)</f>
        <v>26300</v>
      </c>
      <c r="W152" s="295">
        <f>VLOOKUP($U152,计算辅助页面!$Z$5:$AM$26,COLUMN()-20,0)</f>
        <v>42000</v>
      </c>
      <c r="X152" s="239">
        <f>VLOOKUP($U152,计算辅助页面!$Z$5:$AM$26,COLUMN()-20,0)</f>
        <v>63000</v>
      </c>
      <c r="Y152" s="239">
        <f>VLOOKUP($U152,计算辅助页面!$Z$5:$AM$26,COLUMN()-20,0)</f>
        <v>91000</v>
      </c>
      <c r="Z152" s="296">
        <f>VLOOKUP($U152,计算辅助页面!$Z$5:$AM$26,COLUMN()-20,0)</f>
        <v>127500</v>
      </c>
      <c r="AA152" s="239">
        <f>VLOOKUP($U152,计算辅助页面!$Z$5:$AM$26,COLUMN()-20,0)</f>
        <v>178500</v>
      </c>
      <c r="AB152" s="239">
        <f>VLOOKUP($U152,计算辅助页面!$Z$5:$AM$26,COLUMN()-20,0)</f>
        <v>249500</v>
      </c>
      <c r="AC152" s="239">
        <f>VLOOKUP($U152,计算辅助页面!$Z$5:$AM$26,COLUMN()-20,0)</f>
        <v>349500</v>
      </c>
      <c r="AD152" s="239">
        <f>VLOOKUP($U152,计算辅助页面!$Z$5:$AM$26,COLUMN()-20,0)</f>
        <v>489500</v>
      </c>
      <c r="AE152" s="239">
        <f>VLOOKUP($U152,计算辅助页面!$Z$5:$AM$26,COLUMN()-20,0)</f>
        <v>685000</v>
      </c>
      <c r="AF152" s="239">
        <f>VLOOKUP($U152,计算辅助页面!$Z$5:$AM$26,COLUMN()-20,0)</f>
        <v>959000</v>
      </c>
      <c r="AG152" s="239">
        <f>VLOOKUP($U152,计算辅助页面!$Z$5:$AM$26,COLUMN()-20,0)</f>
        <v>1575000</v>
      </c>
      <c r="AH152" s="173">
        <f>VLOOKUP($U152,计算辅助页面!$Z$5:$AM$26,COLUMN()-20,0)</f>
        <v>19407600</v>
      </c>
      <c r="AI152" s="267">
        <v>80000</v>
      </c>
      <c r="AJ152" s="260">
        <f>VLOOKUP(D152&amp;E152,计算辅助页面!$V$5:$Y$18,2,0)</f>
        <v>6</v>
      </c>
      <c r="AK152" s="174">
        <f t="shared" si="232"/>
        <v>160000</v>
      </c>
      <c r="AL152" s="174">
        <f>VLOOKUP(D152&amp;E152,计算辅助页面!$V$5:$Y$18,3,0)</f>
        <v>5</v>
      </c>
      <c r="AM152" s="179">
        <f t="shared" si="233"/>
        <v>480000</v>
      </c>
      <c r="AN152" s="179">
        <f>VLOOKUP(D152&amp;E152,计算辅助页面!$V$5:$Y$18,4,0)</f>
        <v>4</v>
      </c>
      <c r="AO152" s="173">
        <f t="shared" si="234"/>
        <v>12800000</v>
      </c>
      <c r="AP152" s="195">
        <f t="shared" si="235"/>
        <v>32207600</v>
      </c>
      <c r="AQ152" s="365" t="s">
        <v>1054</v>
      </c>
      <c r="AR152" s="366" t="str">
        <f t="shared" si="243"/>
        <v>Dendrobium</v>
      </c>
      <c r="AS152" s="352" t="s">
        <v>965</v>
      </c>
      <c r="AT152" s="353" t="s">
        <v>635</v>
      </c>
      <c r="AU152" s="327" t="s">
        <v>712</v>
      </c>
      <c r="AV152" s="357">
        <v>16</v>
      </c>
      <c r="AW152" s="357">
        <v>354</v>
      </c>
      <c r="AX152" s="357">
        <v>363</v>
      </c>
      <c r="AY152" s="357">
        <v>474</v>
      </c>
      <c r="AZ152" s="357" t="s">
        <v>1119</v>
      </c>
      <c r="BA152" s="369"/>
      <c r="BB152" s="369"/>
      <c r="BC152" s="369"/>
      <c r="BD152" s="369">
        <v>1</v>
      </c>
      <c r="BE152" s="369"/>
      <c r="BF152" s="369"/>
      <c r="BG152" s="369"/>
      <c r="BH152" s="369"/>
      <c r="BI152" s="369"/>
      <c r="BJ152" s="369"/>
      <c r="BK152" s="369"/>
      <c r="BL152" s="369"/>
      <c r="BM152" s="369"/>
      <c r="BN152" s="369"/>
      <c r="BO152" s="369"/>
      <c r="BP152" s="369"/>
      <c r="BQ152" s="369"/>
      <c r="BR152" s="369"/>
      <c r="BS152" s="369"/>
      <c r="BT152" s="369">
        <v>1</v>
      </c>
      <c r="BU152" s="387" t="s">
        <v>1189</v>
      </c>
      <c r="BV152" s="326"/>
      <c r="BW152" s="326"/>
      <c r="BX152" s="326"/>
      <c r="BY152" s="367">
        <v>320</v>
      </c>
      <c r="BZ152" s="368">
        <v>76.599999999999994</v>
      </c>
      <c r="CA152" s="368">
        <v>53.29</v>
      </c>
      <c r="CB152" s="368">
        <v>59.03</v>
      </c>
      <c r="CC152" s="368">
        <f t="shared" si="236"/>
        <v>19.899999999999977</v>
      </c>
      <c r="CD152" s="368">
        <f t="shared" si="237"/>
        <v>9.64</v>
      </c>
      <c r="CE152" s="368">
        <f t="shared" si="238"/>
        <v>42.63</v>
      </c>
      <c r="CF152" s="368">
        <f t="shared" si="239"/>
        <v>25.870000000000005</v>
      </c>
      <c r="CG152" s="368">
        <f t="shared" si="240"/>
        <v>98.039999999999992</v>
      </c>
      <c r="CH152" s="368">
        <f t="shared" si="241"/>
        <v>104.5235</v>
      </c>
      <c r="CI152" s="42"/>
      <c r="CJ152" s="42"/>
      <c r="CK152" s="42"/>
      <c r="CL152" s="42"/>
    </row>
    <row r="153" spans="1:90" ht="21" customHeight="1">
      <c r="A153" s="80">
        <v>151</v>
      </c>
      <c r="B153" s="55" t="s">
        <v>1466</v>
      </c>
      <c r="C153" s="86" t="s">
        <v>1467</v>
      </c>
      <c r="D153" s="255" t="s">
        <v>8</v>
      </c>
      <c r="E153" s="247" t="s">
        <v>79</v>
      </c>
      <c r="F153" s="230"/>
      <c r="G153" s="229"/>
      <c r="H153" s="232">
        <v>70</v>
      </c>
      <c r="I153" s="232">
        <v>23</v>
      </c>
      <c r="J153" s="232">
        <v>27</v>
      </c>
      <c r="K153" s="232">
        <v>36</v>
      </c>
      <c r="L153" s="232">
        <v>52</v>
      </c>
      <c r="M153" s="232">
        <v>59</v>
      </c>
      <c r="N153" s="239">
        <f t="shared" ref="N153" si="253">IF(COUNTBLANK(H153:M153),"",SUM(H153:M153))</f>
        <v>267</v>
      </c>
      <c r="O153" s="57">
        <v>4108</v>
      </c>
      <c r="P153" s="211">
        <v>344.3</v>
      </c>
      <c r="Q153" s="218">
        <v>90.03</v>
      </c>
      <c r="R153" s="218">
        <v>94.15</v>
      </c>
      <c r="S153" s="218">
        <v>69.94</v>
      </c>
      <c r="T153" s="218"/>
      <c r="U153" s="87">
        <v>16100</v>
      </c>
      <c r="V153" s="295">
        <f>VLOOKUP($U153,计算辅助页面!$Z$5:$AM$26,COLUMN()-20,0)</f>
        <v>26300</v>
      </c>
      <c r="W153" s="295">
        <f>VLOOKUP($U153,计算辅助页面!$Z$5:$AM$26,COLUMN()-20,0)</f>
        <v>42000</v>
      </c>
      <c r="X153" s="239">
        <f>VLOOKUP($U153,计算辅助页面!$Z$5:$AM$26,COLUMN()-20,0)</f>
        <v>63000</v>
      </c>
      <c r="Y153" s="239">
        <f>VLOOKUP($U153,计算辅助页面!$Z$5:$AM$26,COLUMN()-20,0)</f>
        <v>91000</v>
      </c>
      <c r="Z153" s="296">
        <f>VLOOKUP($U153,计算辅助页面!$Z$5:$AM$26,COLUMN()-20,0)</f>
        <v>127500</v>
      </c>
      <c r="AA153" s="239">
        <f>VLOOKUP($U153,计算辅助页面!$Z$5:$AM$26,COLUMN()-20,0)</f>
        <v>178500</v>
      </c>
      <c r="AB153" s="239">
        <f>VLOOKUP($U153,计算辅助页面!$Z$5:$AM$26,COLUMN()-20,0)</f>
        <v>249500</v>
      </c>
      <c r="AC153" s="239">
        <f>VLOOKUP($U153,计算辅助页面!$Z$5:$AM$26,COLUMN()-20,0)</f>
        <v>349500</v>
      </c>
      <c r="AD153" s="239">
        <f>VLOOKUP($U153,计算辅助页面!$Z$5:$AM$26,COLUMN()-20,0)</f>
        <v>489500</v>
      </c>
      <c r="AE153" s="239">
        <f>VLOOKUP($U153,计算辅助页面!$Z$5:$AM$26,COLUMN()-20,0)</f>
        <v>685000</v>
      </c>
      <c r="AF153" s="239">
        <f>VLOOKUP($U153,计算辅助页面!$Z$5:$AM$26,COLUMN()-20,0)</f>
        <v>959000</v>
      </c>
      <c r="AG153" s="239">
        <f>VLOOKUP($U153,计算辅助页面!$Z$5:$AM$26,COLUMN()-20,0)</f>
        <v>1575000</v>
      </c>
      <c r="AH153" s="173">
        <f>VLOOKUP($U153,计算辅助页面!$Z$5:$AM$26,COLUMN()-20,0)</f>
        <v>19407600</v>
      </c>
      <c r="AI153" s="267">
        <v>80000</v>
      </c>
      <c r="AJ153" s="260">
        <f>VLOOKUP(D153&amp;E153,计算辅助页面!$V$5:$Y$18,2,0)</f>
        <v>6</v>
      </c>
      <c r="AK153" s="174">
        <f t="shared" ref="AK153" si="254">IF(AI153,2*AI153,"")</f>
        <v>160000</v>
      </c>
      <c r="AL153" s="174">
        <f>VLOOKUP(D153&amp;E153,计算辅助页面!$V$5:$Y$18,3,0)</f>
        <v>5</v>
      </c>
      <c r="AM153" s="179">
        <f t="shared" ref="AM153" si="255">IF(AN153="×",AN153,IF(AI153,6*AI153,""))</f>
        <v>480000</v>
      </c>
      <c r="AN153" s="179">
        <f>VLOOKUP(D153&amp;E153,计算辅助页面!$V$5:$Y$18,4,0)</f>
        <v>4</v>
      </c>
      <c r="AO153" s="173">
        <f t="shared" ref="AO153" si="256">IF(AI153,IF(AN153="×",4*(AI153*AJ153+AK153*AL153),4*(AI153*AJ153+AK153*AL153+AM153*AN153)),"")</f>
        <v>12800000</v>
      </c>
      <c r="AP153" s="195">
        <f t="shared" ref="AP153" si="257">IF(AND(AH153,AO153),AO153+AH153,"")</f>
        <v>32207600</v>
      </c>
      <c r="AQ153" s="365" t="s">
        <v>1053</v>
      </c>
      <c r="AR153" s="366" t="str">
        <f t="shared" si="243"/>
        <v>9x8</v>
      </c>
      <c r="AS153" s="352" t="s">
        <v>1457</v>
      </c>
      <c r="AT153" s="353" t="s">
        <v>1467</v>
      </c>
      <c r="AU153" s="327" t="s">
        <v>712</v>
      </c>
      <c r="AW153" s="357">
        <v>358</v>
      </c>
      <c r="AY153" s="357">
        <v>468</v>
      </c>
      <c r="AZ153" s="384" t="s">
        <v>1412</v>
      </c>
      <c r="BA153" s="369"/>
      <c r="BB153" s="369"/>
      <c r="BC153" s="369"/>
      <c r="BD153" s="369"/>
      <c r="BE153" s="369"/>
      <c r="BF153" s="369"/>
      <c r="BG153" s="369"/>
      <c r="BH153" s="369"/>
      <c r="BI153" s="369"/>
      <c r="BJ153" s="369"/>
      <c r="BK153" s="369"/>
      <c r="BL153" s="369"/>
      <c r="BM153" s="369"/>
      <c r="BN153" s="369"/>
      <c r="BO153" s="369"/>
      <c r="BP153" s="369"/>
      <c r="BQ153" s="369"/>
      <c r="BR153" s="369"/>
      <c r="BS153" s="369"/>
      <c r="BT153" s="369"/>
      <c r="BU153" s="389" t="s">
        <v>805</v>
      </c>
      <c r="BV153" s="326"/>
      <c r="BW153" s="326"/>
      <c r="BX153" s="326"/>
      <c r="BY153" s="367"/>
      <c r="BZ153" s="368"/>
      <c r="CA153" s="368"/>
      <c r="CB153" s="368"/>
      <c r="CC153" s="368"/>
      <c r="CD153" s="368"/>
      <c r="CE153" s="368"/>
      <c r="CF153" s="368"/>
      <c r="CG153" s="368"/>
      <c r="CH153" s="368"/>
      <c r="CI153" s="42"/>
      <c r="CJ153" s="42"/>
      <c r="CK153" s="42"/>
      <c r="CL153" s="42"/>
    </row>
    <row r="154" spans="1:90" ht="21" customHeight="1" thickBot="1">
      <c r="A154" s="48">
        <v>152</v>
      </c>
      <c r="B154" s="55" t="s">
        <v>163</v>
      </c>
      <c r="C154" s="86">
        <v>570</v>
      </c>
      <c r="D154" s="255" t="s">
        <v>8</v>
      </c>
      <c r="E154" s="247" t="s">
        <v>79</v>
      </c>
      <c r="F154" s="173">
        <f t="shared" si="231"/>
        <v>3</v>
      </c>
      <c r="G154" s="83" t="s">
        <v>73</v>
      </c>
      <c r="H154" s="222">
        <v>50</v>
      </c>
      <c r="I154" s="222">
        <v>12</v>
      </c>
      <c r="J154" s="222">
        <v>15</v>
      </c>
      <c r="K154" s="222">
        <v>24</v>
      </c>
      <c r="L154" s="222">
        <v>37</v>
      </c>
      <c r="M154" s="222">
        <v>45</v>
      </c>
      <c r="N154" s="226">
        <f t="shared" ref="N154:N205" si="258">IF(COUNTBLANK(H154:M154),"",SUM(H154:M154))</f>
        <v>183</v>
      </c>
      <c r="O154" s="57">
        <v>4116</v>
      </c>
      <c r="P154" s="211">
        <v>377.2</v>
      </c>
      <c r="Q154" s="218">
        <v>79.23</v>
      </c>
      <c r="R154" s="218">
        <v>66.06</v>
      </c>
      <c r="S154" s="218">
        <v>64.75</v>
      </c>
      <c r="T154" s="218">
        <v>6.2000000000000011</v>
      </c>
      <c r="U154" s="84">
        <v>16100</v>
      </c>
      <c r="V154" s="292">
        <f>VLOOKUP($U154,计算辅助页面!$Z$5:$AM$26,COLUMN()-20,0)</f>
        <v>26300</v>
      </c>
      <c r="W154" s="292">
        <f>VLOOKUP($U154,计算辅助页面!$Z$5:$AM$26,COLUMN()-20,0)</f>
        <v>42000</v>
      </c>
      <c r="X154" s="226">
        <f>VLOOKUP($U154,计算辅助页面!$Z$5:$AM$26,COLUMN()-20,0)</f>
        <v>63000</v>
      </c>
      <c r="Y154" s="226">
        <f>VLOOKUP($U154,计算辅助页面!$Z$5:$AM$26,COLUMN()-20,0)</f>
        <v>91000</v>
      </c>
      <c r="Z154" s="293">
        <f>VLOOKUP($U154,计算辅助页面!$Z$5:$AM$26,COLUMN()-20,0)</f>
        <v>127500</v>
      </c>
      <c r="AA154" s="226">
        <f>VLOOKUP($U154,计算辅助页面!$Z$5:$AM$26,COLUMN()-20,0)</f>
        <v>178500</v>
      </c>
      <c r="AB154" s="226">
        <f>VLOOKUP($U154,计算辅助页面!$Z$5:$AM$26,COLUMN()-20,0)</f>
        <v>249500</v>
      </c>
      <c r="AC154" s="226">
        <f>VLOOKUP($U154,计算辅助页面!$Z$5:$AM$26,COLUMN()-20,0)</f>
        <v>349500</v>
      </c>
      <c r="AD154" s="226">
        <f>VLOOKUP($U154,计算辅助页面!$Z$5:$AM$26,COLUMN()-20,0)</f>
        <v>489500</v>
      </c>
      <c r="AE154" s="226">
        <f>VLOOKUP($U154,计算辅助页面!$Z$5:$AM$26,COLUMN()-20,0)</f>
        <v>685000</v>
      </c>
      <c r="AF154" s="226">
        <f>VLOOKUP($U154,计算辅助页面!$Z$5:$AM$26,COLUMN()-20,0)</f>
        <v>959000</v>
      </c>
      <c r="AG154" s="226">
        <f>VLOOKUP($U154,计算辅助页面!$Z$5:$AM$26,COLUMN()-20,0)</f>
        <v>1575000</v>
      </c>
      <c r="AH154" s="173">
        <f>VLOOKUP($U154,计算辅助页面!$Z$5:$AM$26,COLUMN()-20,0)</f>
        <v>19407600</v>
      </c>
      <c r="AI154" s="267">
        <v>80000</v>
      </c>
      <c r="AJ154" s="260">
        <f>VLOOKUP(D154&amp;E154,计算辅助页面!$V$5:$Y$18,2,0)</f>
        <v>6</v>
      </c>
      <c r="AK154" s="174">
        <f t="shared" si="232"/>
        <v>160000</v>
      </c>
      <c r="AL154" s="174">
        <f>VLOOKUP(D154&amp;E154,计算辅助页面!$V$5:$Y$18,3,0)</f>
        <v>5</v>
      </c>
      <c r="AM154" s="179">
        <f t="shared" si="233"/>
        <v>480000</v>
      </c>
      <c r="AN154" s="179">
        <f>VLOOKUP(D154&amp;E154,计算辅助页面!$V$5:$Y$18,4,0)</f>
        <v>4</v>
      </c>
      <c r="AO154" s="173">
        <f t="shared" si="234"/>
        <v>12800000</v>
      </c>
      <c r="AP154" s="195">
        <f t="shared" si="235"/>
        <v>32207600</v>
      </c>
      <c r="AQ154" s="365" t="s">
        <v>569</v>
      </c>
      <c r="AR154" s="366" t="str">
        <f t="shared" si="243"/>
        <v>570S Spider</v>
      </c>
      <c r="AS154" s="352" t="s">
        <v>858</v>
      </c>
      <c r="AT154" s="353" t="s">
        <v>676</v>
      </c>
      <c r="AU154" s="327" t="s">
        <v>712</v>
      </c>
      <c r="AV154" s="357">
        <v>16</v>
      </c>
      <c r="AW154" s="357">
        <v>393</v>
      </c>
      <c r="AY154" s="357">
        <v>526</v>
      </c>
      <c r="AZ154" s="357" t="s">
        <v>1119</v>
      </c>
      <c r="BA154" s="369"/>
      <c r="BB154" s="369"/>
      <c r="BC154" s="369"/>
      <c r="BD154" s="369">
        <v>1</v>
      </c>
      <c r="BE154" s="369"/>
      <c r="BF154" s="369"/>
      <c r="BG154" s="369"/>
      <c r="BH154" s="369"/>
      <c r="BI154" s="369"/>
      <c r="BJ154" s="369"/>
      <c r="BK154" s="369"/>
      <c r="BL154" s="369"/>
      <c r="BM154" s="369"/>
      <c r="BN154" s="369"/>
      <c r="BO154" s="369">
        <v>1</v>
      </c>
      <c r="BP154" s="369"/>
      <c r="BQ154" s="369"/>
      <c r="BR154" s="369" t="s">
        <v>1124</v>
      </c>
      <c r="BS154" s="369"/>
      <c r="BT154" s="369">
        <v>1</v>
      </c>
      <c r="BU154" s="387" t="s">
        <v>1165</v>
      </c>
      <c r="BV154" s="326"/>
      <c r="BW154" s="326"/>
      <c r="BX154" s="326"/>
      <c r="BY154" s="367">
        <v>356</v>
      </c>
      <c r="BZ154" s="368">
        <v>71.2</v>
      </c>
      <c r="CA154" s="368">
        <v>46.08</v>
      </c>
      <c r="CB154" s="368">
        <v>47.38</v>
      </c>
      <c r="CC154" s="368">
        <f t="shared" si="236"/>
        <v>21.199999999999989</v>
      </c>
      <c r="CD154" s="368">
        <f t="shared" si="237"/>
        <v>8.0300000000000011</v>
      </c>
      <c r="CE154" s="368">
        <f t="shared" si="238"/>
        <v>19.980000000000004</v>
      </c>
      <c r="CF154" s="368">
        <f t="shared" si="239"/>
        <v>17.369999999999997</v>
      </c>
      <c r="CG154" s="368">
        <f t="shared" si="240"/>
        <v>66.579999999999984</v>
      </c>
      <c r="CH154" s="368">
        <f t="shared" si="241"/>
        <v>65.647499999999994</v>
      </c>
      <c r="CI154" s="42"/>
      <c r="CJ154" s="42"/>
      <c r="CK154" s="42"/>
      <c r="CL154" s="42"/>
    </row>
    <row r="155" spans="1:90" ht="21" customHeight="1">
      <c r="A155" s="80">
        <v>153</v>
      </c>
      <c r="B155" s="55" t="s">
        <v>184</v>
      </c>
      <c r="C155" s="86" t="s">
        <v>804</v>
      </c>
      <c r="D155" s="256" t="s">
        <v>8</v>
      </c>
      <c r="E155" s="252" t="s">
        <v>78</v>
      </c>
      <c r="F155" s="173">
        <f t="shared" si="231"/>
        <v>4</v>
      </c>
      <c r="G155" s="83" t="s">
        <v>72</v>
      </c>
      <c r="H155" s="222">
        <v>50</v>
      </c>
      <c r="I155" s="222">
        <v>23</v>
      </c>
      <c r="J155" s="222">
        <v>27</v>
      </c>
      <c r="K155" s="222">
        <v>36</v>
      </c>
      <c r="L155" s="222">
        <v>51</v>
      </c>
      <c r="M155" s="222" t="s">
        <v>59</v>
      </c>
      <c r="N155" s="226">
        <f t="shared" si="258"/>
        <v>187</v>
      </c>
      <c r="O155" s="57">
        <v>4133</v>
      </c>
      <c r="P155" s="211">
        <v>363.8</v>
      </c>
      <c r="Q155" s="218">
        <v>79.83</v>
      </c>
      <c r="R155" s="218">
        <v>73.099999999999994</v>
      </c>
      <c r="S155" s="218">
        <v>77.86</v>
      </c>
      <c r="T155" s="218">
        <v>8.8320000000000007</v>
      </c>
      <c r="U155" s="84">
        <v>9550</v>
      </c>
      <c r="V155" s="292">
        <f>VLOOKUP($U155,计算辅助页面!$Z$5:$AM$26,COLUMN()-20,0)</f>
        <v>15600</v>
      </c>
      <c r="W155" s="292">
        <f>VLOOKUP($U155,计算辅助页面!$Z$5:$AM$26,COLUMN()-20,0)</f>
        <v>24900</v>
      </c>
      <c r="X155" s="226">
        <f>VLOOKUP($U155,计算辅助页面!$Z$5:$AM$26,COLUMN()-20,0)</f>
        <v>37400</v>
      </c>
      <c r="Y155" s="226">
        <f>VLOOKUP($U155,计算辅助页面!$Z$5:$AM$26,COLUMN()-20,0)</f>
        <v>54000</v>
      </c>
      <c r="Z155" s="293">
        <f>VLOOKUP($U155,计算辅助页面!$Z$5:$AM$26,COLUMN()-20,0)</f>
        <v>75500</v>
      </c>
      <c r="AA155" s="226">
        <f>VLOOKUP($U155,计算辅助页面!$Z$5:$AM$26,COLUMN()-20,0)</f>
        <v>105500</v>
      </c>
      <c r="AB155" s="226">
        <f>VLOOKUP($U155,计算辅助页面!$Z$5:$AM$26,COLUMN()-20,0)</f>
        <v>148000</v>
      </c>
      <c r="AC155" s="226">
        <f>VLOOKUP($U155,计算辅助页面!$Z$5:$AM$26,COLUMN()-20,0)</f>
        <v>207500</v>
      </c>
      <c r="AD155" s="226">
        <f>VLOOKUP($U155,计算辅助页面!$Z$5:$AM$26,COLUMN()-20,0)</f>
        <v>290000</v>
      </c>
      <c r="AE155" s="226">
        <f>VLOOKUP($U155,计算辅助页面!$Z$5:$AM$26,COLUMN()-20,0)</f>
        <v>406000</v>
      </c>
      <c r="AF155" s="226">
        <f>VLOOKUP($U155,计算辅助页面!$Z$5:$AM$26,COLUMN()-20,0)</f>
        <v>569000</v>
      </c>
      <c r="AG155" s="226" t="str">
        <f>VLOOKUP($U155,计算辅助页面!$Z$5:$AM$26,COLUMN()-20,0)</f>
        <v>×</v>
      </c>
      <c r="AH155" s="173">
        <f>VLOOKUP($U155,计算辅助页面!$Z$5:$AM$26,COLUMN()-20,0)</f>
        <v>7771800</v>
      </c>
      <c r="AI155" s="267">
        <v>60000</v>
      </c>
      <c r="AJ155" s="260">
        <f>VLOOKUP(D155&amp;E155,计算辅助页面!$V$5:$Y$18,2,0)</f>
        <v>6</v>
      </c>
      <c r="AK155" s="174">
        <f t="shared" si="232"/>
        <v>120000</v>
      </c>
      <c r="AL155" s="174">
        <f>VLOOKUP(D155&amp;E155,计算辅助页面!$V$5:$Y$18,3,0)</f>
        <v>5</v>
      </c>
      <c r="AM155" s="179">
        <f t="shared" si="233"/>
        <v>360000</v>
      </c>
      <c r="AN155" s="179">
        <f>VLOOKUP(D155&amp;E155,计算辅助页面!$V$5:$Y$18,4,0)</f>
        <v>3</v>
      </c>
      <c r="AO155" s="173">
        <f t="shared" si="234"/>
        <v>8160000</v>
      </c>
      <c r="AP155" s="195">
        <f t="shared" si="235"/>
        <v>15931800</v>
      </c>
      <c r="AQ155" s="365" t="s">
        <v>566</v>
      </c>
      <c r="AR155" s="366" t="str">
        <f t="shared" si="243"/>
        <v>Aventador J</v>
      </c>
      <c r="AS155" s="352" t="s">
        <v>964</v>
      </c>
      <c r="AT155" s="353" t="s">
        <v>659</v>
      </c>
      <c r="AU155" s="327" t="s">
        <v>712</v>
      </c>
      <c r="AV155" s="357">
        <v>15</v>
      </c>
      <c r="AW155" s="357">
        <v>378</v>
      </c>
      <c r="AY155" s="357">
        <v>502</v>
      </c>
      <c r="AZ155" s="357" t="s">
        <v>1119</v>
      </c>
      <c r="BA155" s="369"/>
      <c r="BB155" s="369"/>
      <c r="BC155" s="369"/>
      <c r="BD155" s="369">
        <v>1</v>
      </c>
      <c r="BE155" s="369"/>
      <c r="BF155" s="369"/>
      <c r="BG155" s="369"/>
      <c r="BH155" s="369"/>
      <c r="BI155" s="369"/>
      <c r="BJ155" s="369"/>
      <c r="BK155" s="369"/>
      <c r="BL155" s="369"/>
      <c r="BM155" s="369"/>
      <c r="BN155" s="369"/>
      <c r="BO155" s="369"/>
      <c r="BP155" s="369"/>
      <c r="BQ155" s="369"/>
      <c r="BR155" s="369" t="s">
        <v>1146</v>
      </c>
      <c r="BS155" s="369"/>
      <c r="BT155" s="369">
        <v>1</v>
      </c>
      <c r="BU155" s="387" t="s">
        <v>1190</v>
      </c>
      <c r="BV155" s="326"/>
      <c r="BW155" s="326"/>
      <c r="BX155" s="326"/>
      <c r="BY155" s="367">
        <v>350</v>
      </c>
      <c r="BZ155" s="368">
        <v>73</v>
      </c>
      <c r="CA155" s="368">
        <v>49.16</v>
      </c>
      <c r="CB155" s="368">
        <v>62.92</v>
      </c>
      <c r="CC155" s="368">
        <f t="shared" si="236"/>
        <v>13.800000000000011</v>
      </c>
      <c r="CD155" s="368">
        <f t="shared" si="237"/>
        <v>6.8299999999999983</v>
      </c>
      <c r="CE155" s="368">
        <f t="shared" si="238"/>
        <v>23.939999999999998</v>
      </c>
      <c r="CF155" s="368">
        <f t="shared" si="239"/>
        <v>14.939999999999998</v>
      </c>
      <c r="CG155" s="368">
        <f t="shared" si="240"/>
        <v>59.510000000000005</v>
      </c>
      <c r="CH155" s="368">
        <f t="shared" si="241"/>
        <v>62.543899999999994</v>
      </c>
      <c r="CI155" s="42"/>
      <c r="CJ155" s="42"/>
      <c r="CK155" s="42"/>
      <c r="CL155" s="42"/>
    </row>
    <row r="156" spans="1:90" ht="21" customHeight="1" thickBot="1">
      <c r="A156" s="48">
        <v>154</v>
      </c>
      <c r="B156" s="55" t="s">
        <v>717</v>
      </c>
      <c r="C156" s="86" t="s">
        <v>805</v>
      </c>
      <c r="D156" s="256" t="s">
        <v>199</v>
      </c>
      <c r="E156" s="247" t="s">
        <v>79</v>
      </c>
      <c r="F156" s="230">
        <f t="shared" si="231"/>
        <v>3</v>
      </c>
      <c r="G156" s="229" t="s">
        <v>402</v>
      </c>
      <c r="H156" s="232">
        <v>50</v>
      </c>
      <c r="I156" s="222">
        <v>23</v>
      </c>
      <c r="J156" s="222">
        <v>27</v>
      </c>
      <c r="K156" s="222">
        <v>36</v>
      </c>
      <c r="L156" s="222">
        <v>52</v>
      </c>
      <c r="M156" s="232">
        <v>62</v>
      </c>
      <c r="N156" s="226">
        <f t="shared" si="258"/>
        <v>250</v>
      </c>
      <c r="O156" s="57">
        <v>4145</v>
      </c>
      <c r="P156" s="211">
        <v>370.6</v>
      </c>
      <c r="Q156" s="218">
        <v>81.93</v>
      </c>
      <c r="R156" s="218">
        <v>84.82</v>
      </c>
      <c r="S156" s="218">
        <v>59.61</v>
      </c>
      <c r="T156" s="218"/>
      <c r="U156" s="85">
        <v>16100</v>
      </c>
      <c r="V156" s="294">
        <f>VLOOKUP($U156,计算辅助页面!$Z$5:$AM$26,COLUMN()-20,0)</f>
        <v>26300</v>
      </c>
      <c r="W156" s="294">
        <f>VLOOKUP($U156,计算辅助页面!$Z$5:$AM$26,COLUMN()-20,0)</f>
        <v>42000</v>
      </c>
      <c r="X156" s="243">
        <f>VLOOKUP($U156,计算辅助页面!$Z$5:$AM$26,COLUMN()-20,0)</f>
        <v>63000</v>
      </c>
      <c r="Y156" s="243">
        <f>VLOOKUP($U156,计算辅助页面!$Z$5:$AM$26,COLUMN()-20,0)</f>
        <v>91000</v>
      </c>
      <c r="Z156" s="303">
        <f>VLOOKUP($U156,计算辅助页面!$Z$5:$AM$26,COLUMN()-20,0)</f>
        <v>127500</v>
      </c>
      <c r="AA156" s="243">
        <f>VLOOKUP($U156,计算辅助页面!$Z$5:$AM$26,COLUMN()-20,0)</f>
        <v>178500</v>
      </c>
      <c r="AB156" s="243">
        <f>VLOOKUP($U156,计算辅助页面!$Z$5:$AM$26,COLUMN()-20,0)</f>
        <v>249500</v>
      </c>
      <c r="AC156" s="243">
        <f>VLOOKUP($U156,计算辅助页面!$Z$5:$AM$26,COLUMN()-20,0)</f>
        <v>349500</v>
      </c>
      <c r="AD156" s="243">
        <f>VLOOKUP($U156,计算辅助页面!$Z$5:$AM$26,COLUMN()-20,0)</f>
        <v>489500</v>
      </c>
      <c r="AE156" s="243">
        <f>VLOOKUP($U156,计算辅助页面!$Z$5:$AM$26,COLUMN()-20,0)</f>
        <v>685000</v>
      </c>
      <c r="AF156" s="243">
        <f>VLOOKUP($U156,计算辅助页面!$Z$5:$AM$26,COLUMN()-20,0)</f>
        <v>959000</v>
      </c>
      <c r="AG156" s="239">
        <f>VLOOKUP($U156,计算辅助页面!$Z$5:$AM$26,COLUMN()-20,0)</f>
        <v>1575000</v>
      </c>
      <c r="AH156" s="230">
        <f>VLOOKUP($U156,计算辅助页面!$Z$5:$AM$26,COLUMN()-20,0)</f>
        <v>19407600</v>
      </c>
      <c r="AI156" s="268">
        <v>80000</v>
      </c>
      <c r="AJ156" s="264">
        <f>VLOOKUP(D156&amp;E156,计算辅助页面!$V$5:$Y$18,2,0)</f>
        <v>6</v>
      </c>
      <c r="AK156" s="189">
        <f t="shared" si="232"/>
        <v>160000</v>
      </c>
      <c r="AL156" s="189">
        <f>VLOOKUP(D156&amp;E156,计算辅助页面!$V$5:$Y$18,3,0)</f>
        <v>5</v>
      </c>
      <c r="AM156" s="193">
        <f t="shared" si="233"/>
        <v>480000</v>
      </c>
      <c r="AN156" s="193">
        <f>VLOOKUP(D156&amp;E156,计算辅助页面!$V$5:$Y$18,4,0)</f>
        <v>4</v>
      </c>
      <c r="AO156" s="230">
        <f t="shared" si="234"/>
        <v>12800000</v>
      </c>
      <c r="AP156" s="195">
        <f t="shared" si="235"/>
        <v>32207600</v>
      </c>
      <c r="AQ156" s="365" t="s">
        <v>1053</v>
      </c>
      <c r="AR156" s="366" t="str">
        <f t="shared" si="243"/>
        <v>Onyx</v>
      </c>
      <c r="AS156" s="352" t="s">
        <v>723</v>
      </c>
      <c r="AT156" s="353" t="s">
        <v>880</v>
      </c>
      <c r="AU156" s="327" t="s">
        <v>712</v>
      </c>
      <c r="AW156" s="357">
        <v>385</v>
      </c>
      <c r="AY156" s="357">
        <v>514</v>
      </c>
      <c r="AZ156" s="357" t="s">
        <v>1117</v>
      </c>
      <c r="BA156" s="369"/>
      <c r="BB156" s="369"/>
      <c r="BC156" s="369"/>
      <c r="BD156" s="369"/>
      <c r="BE156" s="369"/>
      <c r="BF156" s="369"/>
      <c r="BG156" s="369"/>
      <c r="BH156" s="369">
        <v>1</v>
      </c>
      <c r="BI156" s="369"/>
      <c r="BJ156" s="369"/>
      <c r="BK156" s="369"/>
      <c r="BL156" s="369"/>
      <c r="BM156" s="369"/>
      <c r="BN156" s="369"/>
      <c r="BO156" s="369"/>
      <c r="BP156" s="369"/>
      <c r="BQ156" s="369"/>
      <c r="BR156" s="369"/>
      <c r="BS156" s="369"/>
      <c r="BT156" s="369"/>
      <c r="BU156" s="387" t="s">
        <v>1191</v>
      </c>
      <c r="BV156" s="326"/>
      <c r="BW156" s="326"/>
      <c r="BX156" s="326"/>
      <c r="BY156" s="367">
        <v>360</v>
      </c>
      <c r="BZ156" s="368">
        <v>73.900000000000006</v>
      </c>
      <c r="CA156" s="368">
        <v>63.83</v>
      </c>
      <c r="CB156" s="368">
        <v>35.08</v>
      </c>
      <c r="CC156" s="368">
        <f t="shared" si="236"/>
        <v>10.600000000000023</v>
      </c>
      <c r="CD156" s="368">
        <f t="shared" si="237"/>
        <v>8.0300000000000011</v>
      </c>
      <c r="CE156" s="368">
        <f t="shared" si="238"/>
        <v>20.989999999999995</v>
      </c>
      <c r="CF156" s="368">
        <f t="shared" si="239"/>
        <v>24.53</v>
      </c>
      <c r="CG156" s="368">
        <f t="shared" si="240"/>
        <v>64.15000000000002</v>
      </c>
      <c r="CH156" s="368">
        <f t="shared" si="241"/>
        <v>72.561599999999999</v>
      </c>
      <c r="CI156" s="42"/>
      <c r="CJ156" s="42"/>
      <c r="CK156" s="42"/>
      <c r="CL156" s="42"/>
    </row>
    <row r="157" spans="1:90" ht="21" customHeight="1">
      <c r="A157" s="80">
        <v>155</v>
      </c>
      <c r="B157" s="55" t="s">
        <v>1294</v>
      </c>
      <c r="C157" s="86" t="s">
        <v>1278</v>
      </c>
      <c r="D157" s="256" t="s">
        <v>199</v>
      </c>
      <c r="E157" s="247" t="s">
        <v>79</v>
      </c>
      <c r="F157" s="230"/>
      <c r="G157" s="229"/>
      <c r="H157" s="385" t="s">
        <v>408</v>
      </c>
      <c r="I157" s="236">
        <v>28</v>
      </c>
      <c r="J157" s="236">
        <v>32</v>
      </c>
      <c r="K157" s="236">
        <v>44</v>
      </c>
      <c r="L157" s="236">
        <v>59</v>
      </c>
      <c r="M157" s="236">
        <v>86</v>
      </c>
      <c r="N157" s="243">
        <f t="shared" ref="N157" si="259">IF(COUNTBLANK(H157:M157),"",SUM(H157:M157))</f>
        <v>249</v>
      </c>
      <c r="O157" s="57">
        <v>4158</v>
      </c>
      <c r="P157" s="211">
        <v>368.3</v>
      </c>
      <c r="Q157" s="218">
        <v>84.54</v>
      </c>
      <c r="R157" s="218">
        <v>57.29</v>
      </c>
      <c r="S157" s="218">
        <v>67.540000000000006</v>
      </c>
      <c r="T157" s="218">
        <v>6.8</v>
      </c>
      <c r="U157" s="85">
        <v>16100</v>
      </c>
      <c r="V157" s="294">
        <f>VLOOKUP($U157,计算辅助页面!$Z$5:$AM$26,COLUMN()-20,0)</f>
        <v>26300</v>
      </c>
      <c r="W157" s="294">
        <f>VLOOKUP($U157,计算辅助页面!$Z$5:$AM$26,COLUMN()-20,0)</f>
        <v>42000</v>
      </c>
      <c r="X157" s="243">
        <f>VLOOKUP($U157,计算辅助页面!$Z$5:$AM$26,COLUMN()-20,0)</f>
        <v>63000</v>
      </c>
      <c r="Y157" s="243">
        <f>VLOOKUP($U157,计算辅助页面!$Z$5:$AM$26,COLUMN()-20,0)</f>
        <v>91000</v>
      </c>
      <c r="Z157" s="303">
        <f>VLOOKUP($U157,计算辅助页面!$Z$5:$AM$26,COLUMN()-20,0)</f>
        <v>127500</v>
      </c>
      <c r="AA157" s="243">
        <f>VLOOKUP($U157,计算辅助页面!$Z$5:$AM$26,COLUMN()-20,0)</f>
        <v>178500</v>
      </c>
      <c r="AB157" s="243">
        <f>VLOOKUP($U157,计算辅助页面!$Z$5:$AM$26,COLUMN()-20,0)</f>
        <v>249500</v>
      </c>
      <c r="AC157" s="243">
        <f>VLOOKUP($U157,计算辅助页面!$Z$5:$AM$26,COLUMN()-20,0)</f>
        <v>349500</v>
      </c>
      <c r="AD157" s="243">
        <f>VLOOKUP($U157,计算辅助页面!$Z$5:$AM$26,COLUMN()-20,0)</f>
        <v>489500</v>
      </c>
      <c r="AE157" s="243">
        <f>VLOOKUP($U157,计算辅助页面!$Z$5:$AM$26,COLUMN()-20,0)</f>
        <v>685000</v>
      </c>
      <c r="AF157" s="243">
        <f>VLOOKUP($U157,计算辅助页面!$Z$5:$AM$26,COLUMN()-20,0)</f>
        <v>959000</v>
      </c>
      <c r="AG157" s="239">
        <f>VLOOKUP($U157,计算辅助页面!$Z$5:$AM$26,COLUMN()-20,0)</f>
        <v>1575000</v>
      </c>
      <c r="AH157" s="230">
        <f>VLOOKUP($U157,计算辅助页面!$Z$5:$AM$26,COLUMN()-20,0)</f>
        <v>19407600</v>
      </c>
      <c r="AI157" s="268">
        <v>80000</v>
      </c>
      <c r="AJ157" s="264">
        <f>VLOOKUP(D157&amp;E157,计算辅助页面!$V$5:$Y$18,2,0)</f>
        <v>6</v>
      </c>
      <c r="AK157" s="189">
        <f t="shared" ref="AK157" si="260">IF(AI157,2*AI157,"")</f>
        <v>160000</v>
      </c>
      <c r="AL157" s="189">
        <f>VLOOKUP(D157&amp;E157,计算辅助页面!$V$5:$Y$18,3,0)</f>
        <v>5</v>
      </c>
      <c r="AM157" s="193">
        <f t="shared" ref="AM157" si="261">IF(AN157="×",AN157,IF(AI157,6*AI157,""))</f>
        <v>480000</v>
      </c>
      <c r="AN157" s="193">
        <f>VLOOKUP(D157&amp;E157,计算辅助页面!$V$5:$Y$18,4,0)</f>
        <v>4</v>
      </c>
      <c r="AO157" s="230">
        <f t="shared" ref="AO157" si="262">IF(AI157,IF(AN157="×",4*(AI157*AJ157+AK157*AL157),4*(AI157*AJ157+AK157*AL157+AM157*AN157)),"")</f>
        <v>12800000</v>
      </c>
      <c r="AP157" s="195">
        <f t="shared" ref="AP157" si="263">IF(AND(AH157,AO157),AO157+AH157,"")</f>
        <v>32207600</v>
      </c>
      <c r="AQ157" s="365" t="s">
        <v>901</v>
      </c>
      <c r="AR157" s="366" t="str">
        <f t="shared" si="243"/>
        <v>Zonda R🔑</v>
      </c>
      <c r="AS157" s="352" t="s">
        <v>1268</v>
      </c>
      <c r="AT157" s="353" t="s">
        <v>1279</v>
      </c>
      <c r="AU157" s="327" t="s">
        <v>712</v>
      </c>
      <c r="AW157" s="357">
        <v>383</v>
      </c>
      <c r="AY157" s="357">
        <v>509</v>
      </c>
      <c r="AZ157" s="384" t="s">
        <v>1280</v>
      </c>
      <c r="BA157" s="369"/>
      <c r="BB157" s="369"/>
      <c r="BC157" s="369"/>
      <c r="BD157" s="369"/>
      <c r="BE157" s="369"/>
      <c r="BF157" s="369"/>
      <c r="BG157" s="369"/>
      <c r="BH157" s="369"/>
      <c r="BI157" s="369"/>
      <c r="BJ157" s="369"/>
      <c r="BK157" s="369"/>
      <c r="BL157" s="369"/>
      <c r="BM157" s="369"/>
      <c r="BN157" s="369">
        <v>1</v>
      </c>
      <c r="BO157" s="369">
        <v>1</v>
      </c>
      <c r="BP157" s="369"/>
      <c r="BQ157" s="369"/>
      <c r="BR157" s="369"/>
      <c r="BS157" s="369"/>
      <c r="BT157" s="369"/>
      <c r="BU157" s="389" t="s">
        <v>1303</v>
      </c>
      <c r="BV157" s="326"/>
      <c r="BW157" s="326"/>
      <c r="BX157" s="326"/>
      <c r="BY157" s="367"/>
      <c r="BZ157" s="368"/>
      <c r="CA157" s="368"/>
      <c r="CB157" s="368"/>
      <c r="CC157" s="368"/>
      <c r="CD157" s="368"/>
      <c r="CE157" s="368"/>
      <c r="CF157" s="368"/>
      <c r="CG157" s="368"/>
      <c r="CH157" s="368"/>
      <c r="CI157" s="42"/>
      <c r="CJ157" s="42"/>
      <c r="CK157" s="42"/>
      <c r="CL157" s="42"/>
    </row>
    <row r="158" spans="1:90" ht="21" customHeight="1" thickBot="1">
      <c r="A158" s="48">
        <v>156</v>
      </c>
      <c r="B158" s="55" t="s">
        <v>1293</v>
      </c>
      <c r="C158" s="86" t="s">
        <v>1281</v>
      </c>
      <c r="D158" s="256" t="s">
        <v>199</v>
      </c>
      <c r="E158" s="247" t="s">
        <v>79</v>
      </c>
      <c r="F158" s="230"/>
      <c r="G158" s="229"/>
      <c r="H158" s="385" t="s">
        <v>408</v>
      </c>
      <c r="I158" s="236">
        <v>28</v>
      </c>
      <c r="J158" s="236">
        <v>32</v>
      </c>
      <c r="K158" s="236">
        <v>44</v>
      </c>
      <c r="L158" s="236">
        <v>59</v>
      </c>
      <c r="M158" s="236">
        <v>86</v>
      </c>
      <c r="N158" s="243">
        <f t="shared" ref="N158" si="264">IF(COUNTBLANK(H158:M158),"",SUM(H158:M158))</f>
        <v>249</v>
      </c>
      <c r="O158" s="57">
        <v>4187</v>
      </c>
      <c r="P158" s="211">
        <v>358.6</v>
      </c>
      <c r="Q158" s="218">
        <v>89.33</v>
      </c>
      <c r="R158" s="218">
        <v>82.63</v>
      </c>
      <c r="S158" s="218">
        <v>55.24</v>
      </c>
      <c r="T158" s="218"/>
      <c r="U158" s="85">
        <v>16100</v>
      </c>
      <c r="V158" s="294">
        <f>VLOOKUP($U158,计算辅助页面!$Z$5:$AM$26,COLUMN()-20,0)</f>
        <v>26300</v>
      </c>
      <c r="W158" s="294">
        <f>VLOOKUP($U158,计算辅助页面!$Z$5:$AM$26,COLUMN()-20,0)</f>
        <v>42000</v>
      </c>
      <c r="X158" s="243">
        <f>VLOOKUP($U158,计算辅助页面!$Z$5:$AM$26,COLUMN()-20,0)</f>
        <v>63000</v>
      </c>
      <c r="Y158" s="243">
        <f>VLOOKUP($U158,计算辅助页面!$Z$5:$AM$26,COLUMN()-20,0)</f>
        <v>91000</v>
      </c>
      <c r="Z158" s="303">
        <f>VLOOKUP($U158,计算辅助页面!$Z$5:$AM$26,COLUMN()-20,0)</f>
        <v>127500</v>
      </c>
      <c r="AA158" s="243">
        <f>VLOOKUP($U158,计算辅助页面!$Z$5:$AM$26,COLUMN()-20,0)</f>
        <v>178500</v>
      </c>
      <c r="AB158" s="243">
        <f>VLOOKUP($U158,计算辅助页面!$Z$5:$AM$26,COLUMN()-20,0)</f>
        <v>249500</v>
      </c>
      <c r="AC158" s="243">
        <f>VLOOKUP($U158,计算辅助页面!$Z$5:$AM$26,COLUMN()-20,0)</f>
        <v>349500</v>
      </c>
      <c r="AD158" s="243">
        <f>VLOOKUP($U158,计算辅助页面!$Z$5:$AM$26,COLUMN()-20,0)</f>
        <v>489500</v>
      </c>
      <c r="AE158" s="243">
        <f>VLOOKUP($U158,计算辅助页面!$Z$5:$AM$26,COLUMN()-20,0)</f>
        <v>685000</v>
      </c>
      <c r="AF158" s="243">
        <f>VLOOKUP($U158,计算辅助页面!$Z$5:$AM$26,COLUMN()-20,0)</f>
        <v>959000</v>
      </c>
      <c r="AG158" s="239">
        <f>VLOOKUP($U158,计算辅助页面!$Z$5:$AM$26,COLUMN()-20,0)</f>
        <v>1575000</v>
      </c>
      <c r="AH158" s="230">
        <f>VLOOKUP($U158,计算辅助页面!$Z$5:$AM$26,COLUMN()-20,0)</f>
        <v>19407600</v>
      </c>
      <c r="AI158" s="268">
        <v>80000</v>
      </c>
      <c r="AJ158" s="264">
        <f>VLOOKUP(D158&amp;E158,计算辅助页面!$V$5:$Y$18,2,0)</f>
        <v>6</v>
      </c>
      <c r="AK158" s="189">
        <f t="shared" ref="AK158" si="265">IF(AI158,2*AI158,"")</f>
        <v>160000</v>
      </c>
      <c r="AL158" s="189">
        <f>VLOOKUP(D158&amp;E158,计算辅助页面!$V$5:$Y$18,3,0)</f>
        <v>5</v>
      </c>
      <c r="AM158" s="193">
        <f t="shared" ref="AM158" si="266">IF(AN158="×",AN158,IF(AI158,6*AI158,""))</f>
        <v>480000</v>
      </c>
      <c r="AN158" s="193">
        <f>VLOOKUP(D158&amp;E158,计算辅助页面!$V$5:$Y$18,4,0)</f>
        <v>4</v>
      </c>
      <c r="AO158" s="230">
        <f t="shared" ref="AO158" si="267">IF(AI158,IF(AN158="×",4*(AI158*AJ158+AK158*AL158),4*(AI158*AJ158+AK158*AL158+AM158*AN158)),"")</f>
        <v>12800000</v>
      </c>
      <c r="AP158" s="195">
        <f t="shared" ref="AP158" si="268">IF(AND(AH158,AO158),AO158+AH158,"")</f>
        <v>32207600</v>
      </c>
      <c r="AQ158" s="365" t="s">
        <v>1059</v>
      </c>
      <c r="AR158" s="366" t="str">
        <f t="shared" si="243"/>
        <v>007S🔑</v>
      </c>
      <c r="AS158" s="352" t="s">
        <v>1268</v>
      </c>
      <c r="AT158" s="353" t="s">
        <v>1282</v>
      </c>
      <c r="AU158" s="327" t="s">
        <v>712</v>
      </c>
      <c r="AW158" s="357">
        <v>373</v>
      </c>
      <c r="AY158" s="357">
        <v>493</v>
      </c>
      <c r="AZ158" s="384" t="s">
        <v>1280</v>
      </c>
      <c r="BA158" s="369"/>
      <c r="BB158" s="369"/>
      <c r="BC158" s="369"/>
      <c r="BD158" s="369"/>
      <c r="BE158" s="369"/>
      <c r="BF158" s="369"/>
      <c r="BG158" s="369"/>
      <c r="BH158" s="369"/>
      <c r="BI158" s="369"/>
      <c r="BJ158" s="369"/>
      <c r="BK158" s="369"/>
      <c r="BL158" s="369"/>
      <c r="BM158" s="369"/>
      <c r="BN158" s="369">
        <v>1</v>
      </c>
      <c r="BO158" s="369">
        <v>1</v>
      </c>
      <c r="BP158" s="369"/>
      <c r="BQ158" s="369"/>
      <c r="BR158" s="369"/>
      <c r="BS158" s="369"/>
      <c r="BT158" s="369"/>
      <c r="BU158" s="387"/>
      <c r="BV158" s="326"/>
      <c r="BW158" s="326"/>
      <c r="BX158" s="326"/>
      <c r="BY158" s="367"/>
      <c r="BZ158" s="368"/>
      <c r="CA158" s="368"/>
      <c r="CB158" s="368"/>
      <c r="CC158" s="368"/>
      <c r="CD158" s="368"/>
      <c r="CE158" s="368"/>
      <c r="CF158" s="368"/>
      <c r="CG158" s="368"/>
      <c r="CH158" s="368"/>
      <c r="CI158" s="42"/>
      <c r="CJ158" s="42"/>
      <c r="CK158" s="42"/>
      <c r="CL158" s="42"/>
    </row>
    <row r="159" spans="1:90" ht="21" customHeight="1">
      <c r="A159" s="80">
        <v>157</v>
      </c>
      <c r="B159" s="55" t="s">
        <v>718</v>
      </c>
      <c r="C159" s="86" t="s">
        <v>806</v>
      </c>
      <c r="D159" s="256" t="s">
        <v>199</v>
      </c>
      <c r="E159" s="247" t="s">
        <v>79</v>
      </c>
      <c r="F159" s="230">
        <f t="shared" si="231"/>
        <v>3</v>
      </c>
      <c r="G159" s="83" t="s">
        <v>402</v>
      </c>
      <c r="H159" s="232">
        <v>50</v>
      </c>
      <c r="I159" s="222">
        <v>23</v>
      </c>
      <c r="J159" s="222">
        <v>27</v>
      </c>
      <c r="K159" s="222">
        <v>36</v>
      </c>
      <c r="L159" s="222">
        <v>52</v>
      </c>
      <c r="M159" s="232">
        <v>62</v>
      </c>
      <c r="N159" s="226">
        <f t="shared" si="258"/>
        <v>250</v>
      </c>
      <c r="O159" s="57">
        <v>4222</v>
      </c>
      <c r="P159" s="211">
        <v>388.7</v>
      </c>
      <c r="Q159" s="218">
        <v>76.53</v>
      </c>
      <c r="R159" s="218">
        <v>64.61</v>
      </c>
      <c r="S159" s="218">
        <v>67.2</v>
      </c>
      <c r="T159" s="218">
        <v>6.3</v>
      </c>
      <c r="U159" s="85">
        <v>16100</v>
      </c>
      <c r="V159" s="294">
        <f>VLOOKUP($U159,计算辅助页面!$Z$5:$AM$26,COLUMN()-20,0)</f>
        <v>26300</v>
      </c>
      <c r="W159" s="294">
        <f>VLOOKUP($U159,计算辅助页面!$Z$5:$AM$26,COLUMN()-20,0)</f>
        <v>42000</v>
      </c>
      <c r="X159" s="243">
        <f>VLOOKUP($U159,计算辅助页面!$Z$5:$AM$26,COLUMN()-20,0)</f>
        <v>63000</v>
      </c>
      <c r="Y159" s="243">
        <f>VLOOKUP($U159,计算辅助页面!$Z$5:$AM$26,COLUMN()-20,0)</f>
        <v>91000</v>
      </c>
      <c r="Z159" s="303">
        <f>VLOOKUP($U159,计算辅助页面!$Z$5:$AM$26,COLUMN()-20,0)</f>
        <v>127500</v>
      </c>
      <c r="AA159" s="243">
        <f>VLOOKUP($U159,计算辅助页面!$Z$5:$AM$26,COLUMN()-20,0)</f>
        <v>178500</v>
      </c>
      <c r="AB159" s="243">
        <f>VLOOKUP($U159,计算辅助页面!$Z$5:$AM$26,COLUMN()-20,0)</f>
        <v>249500</v>
      </c>
      <c r="AC159" s="243">
        <f>VLOOKUP($U159,计算辅助页面!$Z$5:$AM$26,COLUMN()-20,0)</f>
        <v>349500</v>
      </c>
      <c r="AD159" s="243">
        <f>VLOOKUP($U159,计算辅助页面!$Z$5:$AM$26,COLUMN()-20,0)</f>
        <v>489500</v>
      </c>
      <c r="AE159" s="243">
        <f>VLOOKUP($U159,计算辅助页面!$Z$5:$AM$26,COLUMN()-20,0)</f>
        <v>685000</v>
      </c>
      <c r="AF159" s="243">
        <f>VLOOKUP($U159,计算辅助页面!$Z$5:$AM$26,COLUMN()-20,0)</f>
        <v>959000</v>
      </c>
      <c r="AG159" s="239">
        <f>VLOOKUP($U159,计算辅助页面!$Z$5:$AM$26,COLUMN()-20,0)</f>
        <v>1575000</v>
      </c>
      <c r="AH159" s="230">
        <f>VLOOKUP($U159,计算辅助页面!$Z$5:$AM$26,COLUMN()-20,0)</f>
        <v>19407600</v>
      </c>
      <c r="AI159" s="268">
        <v>80000</v>
      </c>
      <c r="AJ159" s="264">
        <f>VLOOKUP(D159&amp;E159,计算辅助页面!$V$5:$Y$18,2,0)</f>
        <v>6</v>
      </c>
      <c r="AK159" s="189">
        <f t="shared" si="232"/>
        <v>160000</v>
      </c>
      <c r="AL159" s="189">
        <f>VLOOKUP(D159&amp;E159,计算辅助页面!$V$5:$Y$18,3,0)</f>
        <v>5</v>
      </c>
      <c r="AM159" s="193">
        <f t="shared" si="233"/>
        <v>480000</v>
      </c>
      <c r="AN159" s="193">
        <f>VLOOKUP(D159&amp;E159,计算辅助页面!$V$5:$Y$18,4,0)</f>
        <v>4</v>
      </c>
      <c r="AO159" s="230">
        <f t="shared" si="234"/>
        <v>12800000</v>
      </c>
      <c r="AP159" s="195">
        <f t="shared" si="235"/>
        <v>32207600</v>
      </c>
      <c r="AQ159" s="365" t="s">
        <v>1052</v>
      </c>
      <c r="AR159" s="366" t="str">
        <f t="shared" si="243"/>
        <v>GT by Citroen</v>
      </c>
      <c r="AS159" s="352" t="s">
        <v>723</v>
      </c>
      <c r="AT159" s="353" t="s">
        <v>881</v>
      </c>
      <c r="AU159" s="327" t="s">
        <v>712</v>
      </c>
      <c r="AW159" s="357">
        <v>404</v>
      </c>
      <c r="AY159" s="357">
        <v>545</v>
      </c>
      <c r="AZ159" s="357" t="s">
        <v>1112</v>
      </c>
      <c r="BA159" s="369"/>
      <c r="BB159" s="369"/>
      <c r="BC159" s="369"/>
      <c r="BD159" s="369"/>
      <c r="BE159" s="369"/>
      <c r="BF159" s="369"/>
      <c r="BG159" s="369"/>
      <c r="BH159" s="369"/>
      <c r="BI159" s="369"/>
      <c r="BJ159" s="369"/>
      <c r="BK159" s="369"/>
      <c r="BL159" s="369"/>
      <c r="BM159" s="369"/>
      <c r="BN159" s="369"/>
      <c r="BO159" s="369"/>
      <c r="BP159" s="369"/>
      <c r="BQ159" s="369"/>
      <c r="BR159" s="369"/>
      <c r="BS159" s="369"/>
      <c r="BT159" s="369"/>
      <c r="BU159" s="387" t="s">
        <v>1192</v>
      </c>
      <c r="BV159" s="326"/>
      <c r="BW159" s="326"/>
      <c r="BX159" s="326"/>
      <c r="BY159" s="367">
        <v>375</v>
      </c>
      <c r="BZ159" s="368">
        <v>68.5</v>
      </c>
      <c r="CA159" s="368">
        <v>55.71</v>
      </c>
      <c r="CB159" s="368">
        <v>50.08</v>
      </c>
      <c r="CC159" s="368">
        <f t="shared" si="236"/>
        <v>13.699999999999989</v>
      </c>
      <c r="CD159" s="368">
        <f t="shared" si="237"/>
        <v>8.0300000000000011</v>
      </c>
      <c r="CE159" s="368">
        <f t="shared" si="238"/>
        <v>8.8999999999999986</v>
      </c>
      <c r="CF159" s="368">
        <f t="shared" si="239"/>
        <v>17.120000000000005</v>
      </c>
      <c r="CG159" s="368">
        <f t="shared" si="240"/>
        <v>47.749999999999993</v>
      </c>
      <c r="CH159" s="368">
        <f t="shared" si="241"/>
        <v>50.4071</v>
      </c>
      <c r="CI159" s="42"/>
      <c r="CJ159" s="42"/>
      <c r="CK159" s="42"/>
      <c r="CL159" s="42"/>
    </row>
    <row r="160" spans="1:90" ht="21" customHeight="1" thickBot="1">
      <c r="A160" s="48">
        <v>158</v>
      </c>
      <c r="B160" s="55" t="s">
        <v>1574</v>
      </c>
      <c r="C160" s="86" t="s">
        <v>1561</v>
      </c>
      <c r="D160" s="256" t="s">
        <v>199</v>
      </c>
      <c r="E160" s="247" t="s">
        <v>79</v>
      </c>
      <c r="F160" s="230"/>
      <c r="G160" s="229"/>
      <c r="H160" s="236" t="s">
        <v>449</v>
      </c>
      <c r="I160" s="236">
        <v>28</v>
      </c>
      <c r="J160" s="236">
        <v>32</v>
      </c>
      <c r="K160" s="236">
        <v>44</v>
      </c>
      <c r="L160" s="236">
        <v>59</v>
      </c>
      <c r="M160" s="236">
        <v>86</v>
      </c>
      <c r="N160" s="243">
        <f t="shared" ref="N160" si="269">IF(COUNTBLANK(H160:M160),"",SUM(H160:M160))</f>
        <v>249</v>
      </c>
      <c r="O160" s="57">
        <v>4229</v>
      </c>
      <c r="P160" s="211">
        <v>352</v>
      </c>
      <c r="Q160" s="218">
        <v>84.94</v>
      </c>
      <c r="R160" s="218">
        <v>87.96</v>
      </c>
      <c r="S160" s="218">
        <v>72.61</v>
      </c>
      <c r="T160" s="218">
        <v>7.9</v>
      </c>
      <c r="U160" s="85">
        <v>16100</v>
      </c>
      <c r="V160" s="294">
        <f>VLOOKUP($U160,计算辅助页面!$Z$5:$AM$26,COLUMN()-20,0)</f>
        <v>26300</v>
      </c>
      <c r="W160" s="294">
        <f>VLOOKUP($U160,计算辅助页面!$Z$5:$AM$26,COLUMN()-20,0)</f>
        <v>42000</v>
      </c>
      <c r="X160" s="243">
        <f>VLOOKUP($U160,计算辅助页面!$Z$5:$AM$26,COLUMN()-20,0)</f>
        <v>63000</v>
      </c>
      <c r="Y160" s="243">
        <f>VLOOKUP($U160,计算辅助页面!$Z$5:$AM$26,COLUMN()-20,0)</f>
        <v>91000</v>
      </c>
      <c r="Z160" s="303">
        <f>VLOOKUP($U160,计算辅助页面!$Z$5:$AM$26,COLUMN()-20,0)</f>
        <v>127500</v>
      </c>
      <c r="AA160" s="243">
        <f>VLOOKUP($U160,计算辅助页面!$Z$5:$AM$26,COLUMN()-20,0)</f>
        <v>178500</v>
      </c>
      <c r="AB160" s="243">
        <f>VLOOKUP($U160,计算辅助页面!$Z$5:$AM$26,COLUMN()-20,0)</f>
        <v>249500</v>
      </c>
      <c r="AC160" s="243">
        <f>VLOOKUP($U160,计算辅助页面!$Z$5:$AM$26,COLUMN()-20,0)</f>
        <v>349500</v>
      </c>
      <c r="AD160" s="243">
        <f>VLOOKUP($U160,计算辅助页面!$Z$5:$AM$26,COLUMN()-20,0)</f>
        <v>489500</v>
      </c>
      <c r="AE160" s="243">
        <f>VLOOKUP($U160,计算辅助页面!$Z$5:$AM$26,COLUMN()-20,0)</f>
        <v>685000</v>
      </c>
      <c r="AF160" s="243">
        <f>VLOOKUP($U160,计算辅助页面!$Z$5:$AM$26,COLUMN()-20,0)</f>
        <v>959000</v>
      </c>
      <c r="AG160" s="239">
        <f>VLOOKUP($U160,计算辅助页面!$Z$5:$AM$26,COLUMN()-20,0)</f>
        <v>1575000</v>
      </c>
      <c r="AH160" s="230">
        <f>VLOOKUP($U160,计算辅助页面!$Z$5:$AM$26,COLUMN()-20,0)</f>
        <v>19407600</v>
      </c>
      <c r="AI160" s="268">
        <v>80000</v>
      </c>
      <c r="AJ160" s="264">
        <f>VLOOKUP(D160&amp;E160,计算辅助页面!$V$5:$Y$18,2,0)</f>
        <v>6</v>
      </c>
      <c r="AK160" s="189">
        <f t="shared" ref="AK160" si="270">IF(AI160,2*AI160,"")</f>
        <v>160000</v>
      </c>
      <c r="AL160" s="189">
        <f>VLOOKUP(D160&amp;E160,计算辅助页面!$V$5:$Y$18,3,0)</f>
        <v>5</v>
      </c>
      <c r="AM160" s="193">
        <f t="shared" ref="AM160" si="271">IF(AN160="×",AN160,IF(AI160,6*AI160,""))</f>
        <v>480000</v>
      </c>
      <c r="AN160" s="193">
        <f>VLOOKUP(D160&amp;E160,计算辅助页面!$V$5:$Y$18,4,0)</f>
        <v>4</v>
      </c>
      <c r="AO160" s="230">
        <f t="shared" ref="AO160" si="272">IF(AI160,IF(AN160="×",4*(AI160*AJ160+AK160*AL160),4*(AI160*AJ160+AK160*AL160+AM160*AN160)),"")</f>
        <v>12800000</v>
      </c>
      <c r="AP160" s="195">
        <f t="shared" ref="AP160" si="273">IF(AND(AH160,AO160),AO160+AH160,"")</f>
        <v>32207600</v>
      </c>
      <c r="AQ160" s="365" t="s">
        <v>562</v>
      </c>
      <c r="AR160" s="366" t="str">
        <f t="shared" si="243"/>
        <v>935 (2019)🔑</v>
      </c>
      <c r="AS160" s="352" t="s">
        <v>1578</v>
      </c>
      <c r="AT160" s="353" t="s">
        <v>1579</v>
      </c>
      <c r="AU160" s="327" t="s">
        <v>712</v>
      </c>
      <c r="AW160" s="357">
        <v>366</v>
      </c>
      <c r="AY160" s="357">
        <v>481</v>
      </c>
      <c r="AZ160" s="384" t="s">
        <v>1565</v>
      </c>
      <c r="BA160" s="369"/>
      <c r="BB160" s="369"/>
      <c r="BC160" s="369"/>
      <c r="BD160" s="369"/>
      <c r="BE160" s="369"/>
      <c r="BF160" s="369"/>
      <c r="BG160" s="369"/>
      <c r="BH160" s="369"/>
      <c r="BI160" s="369"/>
      <c r="BJ160" s="369"/>
      <c r="BK160" s="369"/>
      <c r="BL160" s="369"/>
      <c r="BM160" s="369"/>
      <c r="BN160" s="369">
        <v>1</v>
      </c>
      <c r="BO160" s="369"/>
      <c r="BP160" s="369"/>
      <c r="BQ160" s="369"/>
      <c r="BR160" s="369"/>
      <c r="BS160" s="369"/>
      <c r="BT160" s="369"/>
      <c r="BU160" s="389" t="s">
        <v>1566</v>
      </c>
      <c r="BV160" s="326"/>
      <c r="BW160" s="326"/>
      <c r="BX160" s="326"/>
      <c r="BY160" s="367"/>
      <c r="BZ160" s="368"/>
      <c r="CA160" s="368"/>
      <c r="CB160" s="368"/>
      <c r="CC160" s="368"/>
      <c r="CD160" s="368"/>
      <c r="CE160" s="368"/>
      <c r="CF160" s="368"/>
      <c r="CG160" s="368"/>
      <c r="CH160" s="368"/>
      <c r="CI160" s="42"/>
      <c r="CJ160" s="42"/>
      <c r="CK160" s="42"/>
      <c r="CL160" s="42"/>
    </row>
    <row r="161" spans="1:90" ht="21" customHeight="1">
      <c r="A161" s="80">
        <v>159</v>
      </c>
      <c r="B161" s="55" t="s">
        <v>969</v>
      </c>
      <c r="C161" s="86" t="s">
        <v>970</v>
      </c>
      <c r="D161" s="256" t="s">
        <v>199</v>
      </c>
      <c r="E161" s="247" t="s">
        <v>79</v>
      </c>
      <c r="F161" s="230"/>
      <c r="G161" s="229"/>
      <c r="H161" s="232">
        <v>70</v>
      </c>
      <c r="I161" s="232">
        <v>23</v>
      </c>
      <c r="J161" s="232">
        <v>27</v>
      </c>
      <c r="K161" s="232">
        <v>36</v>
      </c>
      <c r="L161" s="232">
        <v>52</v>
      </c>
      <c r="M161" s="232">
        <v>59</v>
      </c>
      <c r="N161" s="226">
        <f t="shared" si="258"/>
        <v>267</v>
      </c>
      <c r="O161" s="57">
        <v>4255</v>
      </c>
      <c r="P161" s="211">
        <v>371.4</v>
      </c>
      <c r="Q161" s="218">
        <v>78.33</v>
      </c>
      <c r="R161" s="218">
        <v>76.84</v>
      </c>
      <c r="S161" s="218">
        <v>69.63</v>
      </c>
      <c r="T161" s="218">
        <v>6.8</v>
      </c>
      <c r="U161" s="85">
        <v>16100</v>
      </c>
      <c r="V161" s="294">
        <f>VLOOKUP($U161,计算辅助页面!$Z$5:$AM$26,COLUMN()-20,0)</f>
        <v>26300</v>
      </c>
      <c r="W161" s="294">
        <f>VLOOKUP($U161,计算辅助页面!$Z$5:$AM$26,COLUMN()-20,0)</f>
        <v>42000</v>
      </c>
      <c r="X161" s="243">
        <f>VLOOKUP($U161,计算辅助页面!$Z$5:$AM$26,COLUMN()-20,0)</f>
        <v>63000</v>
      </c>
      <c r="Y161" s="243">
        <f>VLOOKUP($U161,计算辅助页面!$Z$5:$AM$26,COLUMN()-20,0)</f>
        <v>91000</v>
      </c>
      <c r="Z161" s="303">
        <f>VLOOKUP($U161,计算辅助页面!$Z$5:$AM$26,COLUMN()-20,0)</f>
        <v>127500</v>
      </c>
      <c r="AA161" s="243">
        <f>VLOOKUP($U161,计算辅助页面!$Z$5:$AM$26,COLUMN()-20,0)</f>
        <v>178500</v>
      </c>
      <c r="AB161" s="243">
        <f>VLOOKUP($U161,计算辅助页面!$Z$5:$AM$26,COLUMN()-20,0)</f>
        <v>249500</v>
      </c>
      <c r="AC161" s="243">
        <f>VLOOKUP($U161,计算辅助页面!$Z$5:$AM$26,COLUMN()-20,0)</f>
        <v>349500</v>
      </c>
      <c r="AD161" s="243">
        <f>VLOOKUP($U161,计算辅助页面!$Z$5:$AM$26,COLUMN()-20,0)</f>
        <v>489500</v>
      </c>
      <c r="AE161" s="243">
        <f>VLOOKUP($U161,计算辅助页面!$Z$5:$AM$26,COLUMN()-20,0)</f>
        <v>685000</v>
      </c>
      <c r="AF161" s="243">
        <f>VLOOKUP($U161,计算辅助页面!$Z$5:$AM$26,COLUMN()-20,0)</f>
        <v>959000</v>
      </c>
      <c r="AG161" s="239">
        <f>VLOOKUP($U161,计算辅助页面!$Z$5:$AM$26,COLUMN()-20,0)</f>
        <v>1575000</v>
      </c>
      <c r="AH161" s="230">
        <f>VLOOKUP($U161,计算辅助页面!$Z$5:$AM$26,COLUMN()-20,0)</f>
        <v>19407600</v>
      </c>
      <c r="AI161" s="268">
        <v>80000</v>
      </c>
      <c r="AJ161" s="264">
        <f>VLOOKUP(D161&amp;E161,计算辅助页面!$V$5:$Y$18,2,0)</f>
        <v>6</v>
      </c>
      <c r="AK161" s="189">
        <f t="shared" si="232"/>
        <v>160000</v>
      </c>
      <c r="AL161" s="189">
        <f>VLOOKUP(D161&amp;E161,计算辅助页面!$V$5:$Y$18,3,0)</f>
        <v>5</v>
      </c>
      <c r="AM161" s="193">
        <f t="shared" si="233"/>
        <v>480000</v>
      </c>
      <c r="AN161" s="193">
        <f>VLOOKUP(D161&amp;E161,计算辅助页面!$V$5:$Y$18,4,0)</f>
        <v>4</v>
      </c>
      <c r="AO161" s="230">
        <f t="shared" si="234"/>
        <v>12800000</v>
      </c>
      <c r="AP161" s="195">
        <f t="shared" si="235"/>
        <v>32207600</v>
      </c>
      <c r="AQ161" s="365" t="s">
        <v>567</v>
      </c>
      <c r="AR161" s="366" t="str">
        <f t="shared" ref="AR161:AR216" si="274">TRIM(RIGHT(B161,LEN(B161)-LEN(AQ161)-1))</f>
        <v>Victor</v>
      </c>
      <c r="AS161" s="352" t="s">
        <v>975</v>
      </c>
      <c r="AT161" s="353" t="s">
        <v>979</v>
      </c>
      <c r="AU161" s="327" t="s">
        <v>712</v>
      </c>
      <c r="AW161" s="357">
        <v>387</v>
      </c>
      <c r="AY161" s="357">
        <v>516</v>
      </c>
      <c r="AZ161" s="357" t="s">
        <v>1114</v>
      </c>
      <c r="BA161" s="369"/>
      <c r="BB161" s="369"/>
      <c r="BC161" s="369"/>
      <c r="BD161" s="369"/>
      <c r="BE161" s="369"/>
      <c r="BF161" s="369"/>
      <c r="BG161" s="369">
        <v>1</v>
      </c>
      <c r="BH161" s="369"/>
      <c r="BI161" s="369"/>
      <c r="BJ161" s="369"/>
      <c r="BK161" s="369"/>
      <c r="BL161" s="369"/>
      <c r="BM161" s="369"/>
      <c r="BN161" s="369"/>
      <c r="BO161" s="369">
        <v>1</v>
      </c>
      <c r="BP161" s="369"/>
      <c r="BQ161" s="369"/>
      <c r="BR161" s="369"/>
      <c r="BS161" s="369"/>
      <c r="BT161" s="369"/>
      <c r="BU161" s="387" t="s">
        <v>1193</v>
      </c>
      <c r="BV161" s="326"/>
      <c r="BW161" s="326"/>
      <c r="BX161" s="326"/>
      <c r="BY161" s="367">
        <v>360</v>
      </c>
      <c r="BZ161" s="368">
        <v>70.3</v>
      </c>
      <c r="CA161" s="368">
        <v>54.85</v>
      </c>
      <c r="CB161" s="368">
        <v>47.57</v>
      </c>
      <c r="CC161" s="368">
        <f t="shared" si="236"/>
        <v>11.399999999999977</v>
      </c>
      <c r="CD161" s="368">
        <f t="shared" si="237"/>
        <v>8.0300000000000011</v>
      </c>
      <c r="CE161" s="368">
        <f t="shared" si="238"/>
        <v>21.990000000000002</v>
      </c>
      <c r="CF161" s="368">
        <f t="shared" si="239"/>
        <v>22.059999999999995</v>
      </c>
      <c r="CG161" s="368">
        <f t="shared" si="240"/>
        <v>63.479999999999976</v>
      </c>
      <c r="CH161" s="368">
        <f t="shared" si="241"/>
        <v>70.786000000000001</v>
      </c>
      <c r="CI161" s="42"/>
      <c r="CJ161" s="42"/>
      <c r="CK161" s="42"/>
      <c r="CL161" s="42"/>
    </row>
    <row r="162" spans="1:90" ht="21" customHeight="1" thickBot="1">
      <c r="A162" s="48">
        <v>160</v>
      </c>
      <c r="B162" s="55" t="s">
        <v>451</v>
      </c>
      <c r="C162" s="86" t="s">
        <v>807</v>
      </c>
      <c r="D162" s="256" t="s">
        <v>199</v>
      </c>
      <c r="E162" s="247" t="s">
        <v>79</v>
      </c>
      <c r="F162" s="230">
        <f t="shared" ref="F162:F191" si="275">9-LEN(E162)-LEN(SUBSTITUTE(E162,"★",""))</f>
        <v>3</v>
      </c>
      <c r="G162" s="229" t="s">
        <v>402</v>
      </c>
      <c r="H162" s="236" t="s">
        <v>449</v>
      </c>
      <c r="I162" s="236">
        <v>28</v>
      </c>
      <c r="J162" s="236">
        <v>32</v>
      </c>
      <c r="K162" s="236">
        <v>44</v>
      </c>
      <c r="L162" s="236">
        <v>59</v>
      </c>
      <c r="M162" s="236">
        <v>86</v>
      </c>
      <c r="N162" s="243">
        <f t="shared" si="258"/>
        <v>249</v>
      </c>
      <c r="O162" s="57">
        <v>4270</v>
      </c>
      <c r="P162" s="211">
        <v>356.9</v>
      </c>
      <c r="Q162" s="218">
        <v>83.64</v>
      </c>
      <c r="R162" s="218">
        <v>85.42</v>
      </c>
      <c r="S162" s="218">
        <v>73.650000000000006</v>
      </c>
      <c r="T162" s="218">
        <v>8.08</v>
      </c>
      <c r="U162" s="85">
        <v>16100</v>
      </c>
      <c r="V162" s="294">
        <f>VLOOKUP($U162,计算辅助页面!$Z$5:$AM$26,COLUMN()-20,0)</f>
        <v>26300</v>
      </c>
      <c r="W162" s="294">
        <f>VLOOKUP($U162,计算辅助页面!$Z$5:$AM$26,COLUMN()-20,0)</f>
        <v>42000</v>
      </c>
      <c r="X162" s="243">
        <f>VLOOKUP($U162,计算辅助页面!$Z$5:$AM$26,COLUMN()-20,0)</f>
        <v>63000</v>
      </c>
      <c r="Y162" s="243">
        <f>VLOOKUP($U162,计算辅助页面!$Z$5:$AM$26,COLUMN()-20,0)</f>
        <v>91000</v>
      </c>
      <c r="Z162" s="303">
        <f>VLOOKUP($U162,计算辅助页面!$Z$5:$AM$26,COLUMN()-20,0)</f>
        <v>127500</v>
      </c>
      <c r="AA162" s="243">
        <f>VLOOKUP($U162,计算辅助页面!$Z$5:$AM$26,COLUMN()-20,0)</f>
        <v>178500</v>
      </c>
      <c r="AB162" s="243">
        <f>VLOOKUP($U162,计算辅助页面!$Z$5:$AM$26,COLUMN()-20,0)</f>
        <v>249500</v>
      </c>
      <c r="AC162" s="243">
        <f>VLOOKUP($U162,计算辅助页面!$Z$5:$AM$26,COLUMN()-20,0)</f>
        <v>349500</v>
      </c>
      <c r="AD162" s="243">
        <f>VLOOKUP($U162,计算辅助页面!$Z$5:$AM$26,COLUMN()-20,0)</f>
        <v>489500</v>
      </c>
      <c r="AE162" s="243">
        <f>VLOOKUP($U162,计算辅助页面!$Z$5:$AM$26,COLUMN()-20,0)</f>
        <v>685000</v>
      </c>
      <c r="AF162" s="243">
        <f>VLOOKUP($U162,计算辅助页面!$Z$5:$AM$26,COLUMN()-20,0)</f>
        <v>959000</v>
      </c>
      <c r="AG162" s="239">
        <f>VLOOKUP($U162,计算辅助页面!$Z$5:$AM$26,COLUMN()-20,0)</f>
        <v>1575000</v>
      </c>
      <c r="AH162" s="230">
        <f>VLOOKUP($U162,计算辅助页面!$Z$5:$AM$26,COLUMN()-20,0)</f>
        <v>19407600</v>
      </c>
      <c r="AI162" s="268">
        <v>80000</v>
      </c>
      <c r="AJ162" s="264">
        <f>VLOOKUP(D162&amp;E162,计算辅助页面!$V$5:$Y$18,2,0)</f>
        <v>6</v>
      </c>
      <c r="AK162" s="189">
        <f t="shared" si="232"/>
        <v>160000</v>
      </c>
      <c r="AL162" s="189">
        <f>VLOOKUP(D162&amp;E162,计算辅助页面!$V$5:$Y$18,3,0)</f>
        <v>5</v>
      </c>
      <c r="AM162" s="193">
        <f t="shared" si="233"/>
        <v>480000</v>
      </c>
      <c r="AN162" s="193">
        <f>VLOOKUP(D162&amp;E162,计算辅助页面!$V$5:$Y$18,4,0)</f>
        <v>4</v>
      </c>
      <c r="AO162" s="230">
        <f t="shared" si="234"/>
        <v>12800000</v>
      </c>
      <c r="AP162" s="195">
        <f t="shared" si="235"/>
        <v>32207600</v>
      </c>
      <c r="AQ162" s="365" t="s">
        <v>562</v>
      </c>
      <c r="AR162" s="366" t="str">
        <f t="shared" si="274"/>
        <v>911 GT2 RS ClubSport🔑</v>
      </c>
      <c r="AS162" s="352" t="s">
        <v>957</v>
      </c>
      <c r="AT162" s="353" t="s">
        <v>652</v>
      </c>
      <c r="AU162" s="327" t="s">
        <v>712</v>
      </c>
      <c r="AW162" s="357">
        <v>371</v>
      </c>
      <c r="AY162" s="357">
        <v>490</v>
      </c>
      <c r="AZ162" s="357" t="s">
        <v>1115</v>
      </c>
      <c r="BA162" s="369"/>
      <c r="BB162" s="369"/>
      <c r="BC162" s="369"/>
      <c r="BD162" s="369"/>
      <c r="BE162" s="369"/>
      <c r="BF162" s="369"/>
      <c r="BG162" s="369"/>
      <c r="BH162" s="369"/>
      <c r="BI162" s="369"/>
      <c r="BJ162" s="369"/>
      <c r="BK162" s="369"/>
      <c r="BL162" s="369">
        <v>1</v>
      </c>
      <c r="BM162" s="369"/>
      <c r="BN162" s="369">
        <v>1</v>
      </c>
      <c r="BO162" s="369">
        <v>1</v>
      </c>
      <c r="BP162" s="369"/>
      <c r="BQ162" s="369"/>
      <c r="BR162" s="369"/>
      <c r="BS162" s="369"/>
      <c r="BT162" s="369"/>
      <c r="BU162" s="387" t="s">
        <v>1132</v>
      </c>
      <c r="BV162" s="326"/>
      <c r="BW162" s="326"/>
      <c r="BX162" s="326"/>
      <c r="BY162" s="367">
        <v>340</v>
      </c>
      <c r="BZ162" s="368">
        <v>74.8</v>
      </c>
      <c r="CA162" s="368">
        <v>55.63</v>
      </c>
      <c r="CB162" s="368">
        <v>49.64</v>
      </c>
      <c r="CC162" s="368">
        <f t="shared" si="236"/>
        <v>16.899999999999977</v>
      </c>
      <c r="CD162" s="368">
        <f t="shared" si="237"/>
        <v>8.8400000000000034</v>
      </c>
      <c r="CE162" s="368">
        <f t="shared" si="238"/>
        <v>29.79</v>
      </c>
      <c r="CF162" s="368">
        <f t="shared" si="239"/>
        <v>24.010000000000005</v>
      </c>
      <c r="CG162" s="368">
        <f t="shared" si="240"/>
        <v>79.539999999999992</v>
      </c>
      <c r="CH162" s="368">
        <f t="shared" si="241"/>
        <v>85.273499999999999</v>
      </c>
      <c r="CI162" s="42"/>
      <c r="CJ162" s="42"/>
      <c r="CK162" s="42"/>
      <c r="CL162" s="42"/>
    </row>
    <row r="163" spans="1:90" ht="21" customHeight="1">
      <c r="A163" s="80">
        <v>161</v>
      </c>
      <c r="B163" s="55" t="s">
        <v>130</v>
      </c>
      <c r="C163" s="86" t="s">
        <v>808</v>
      </c>
      <c r="D163" s="256" t="s">
        <v>8</v>
      </c>
      <c r="E163" s="247" t="s">
        <v>79</v>
      </c>
      <c r="F163" s="173">
        <f t="shared" si="275"/>
        <v>3</v>
      </c>
      <c r="G163" s="83" t="s">
        <v>73</v>
      </c>
      <c r="H163" s="222">
        <v>50</v>
      </c>
      <c r="I163" s="222">
        <v>12</v>
      </c>
      <c r="J163" s="222">
        <v>15</v>
      </c>
      <c r="K163" s="222">
        <v>24</v>
      </c>
      <c r="L163" s="222">
        <v>37</v>
      </c>
      <c r="M163" s="222">
        <v>45</v>
      </c>
      <c r="N163" s="226">
        <f t="shared" si="258"/>
        <v>183</v>
      </c>
      <c r="O163" s="57">
        <v>4274</v>
      </c>
      <c r="P163" s="211">
        <v>365.4</v>
      </c>
      <c r="Q163" s="218">
        <v>80.040000000000006</v>
      </c>
      <c r="R163" s="218">
        <v>63.11</v>
      </c>
      <c r="S163" s="218">
        <v>86.75</v>
      </c>
      <c r="T163" s="218">
        <v>11.832000000000001</v>
      </c>
      <c r="U163" s="84">
        <v>5290</v>
      </c>
      <c r="V163" s="292">
        <f>VLOOKUP($U163,计算辅助页面!$Z$5:$AM$26,COLUMN()-20,0)</f>
        <v>8600</v>
      </c>
      <c r="W163" s="292">
        <f>VLOOKUP($U163,计算辅助页面!$Z$5:$AM$26,COLUMN()-20,0)</f>
        <v>13800</v>
      </c>
      <c r="X163" s="226">
        <f>VLOOKUP($U163,计算辅助页面!$Z$5:$AM$26,COLUMN()-20,0)</f>
        <v>20700</v>
      </c>
      <c r="Y163" s="226">
        <f>VLOOKUP($U163,计算辅助页面!$Z$5:$AM$26,COLUMN()-20,0)</f>
        <v>29900</v>
      </c>
      <c r="Z163" s="293">
        <f>VLOOKUP($U163,计算辅助页面!$Z$5:$AM$26,COLUMN()-20,0)</f>
        <v>42000</v>
      </c>
      <c r="AA163" s="226">
        <f>VLOOKUP($U163,计算辅助页面!$Z$5:$AM$26,COLUMN()-20,0)</f>
        <v>58500</v>
      </c>
      <c r="AB163" s="226">
        <f>VLOOKUP($U163,计算辅助页面!$Z$5:$AM$26,COLUMN()-20,0)</f>
        <v>82000</v>
      </c>
      <c r="AC163" s="226">
        <f>VLOOKUP($U163,计算辅助页面!$Z$5:$AM$26,COLUMN()-20,0)</f>
        <v>115000</v>
      </c>
      <c r="AD163" s="226">
        <f>VLOOKUP($U163,计算辅助页面!$Z$5:$AM$26,COLUMN()-20,0)</f>
        <v>161000</v>
      </c>
      <c r="AE163" s="226">
        <f>VLOOKUP($U163,计算辅助页面!$Z$5:$AM$26,COLUMN()-20,0)</f>
        <v>225000</v>
      </c>
      <c r="AF163" s="226">
        <f>VLOOKUP($U163,计算辅助页面!$Z$5:$AM$26,COLUMN()-20,0)</f>
        <v>315000</v>
      </c>
      <c r="AG163" s="226">
        <f>VLOOKUP($U163,计算辅助页面!$Z$5:$AM$26,COLUMN()-20,0)</f>
        <v>517000</v>
      </c>
      <c r="AH163" s="173">
        <f>VLOOKUP($U163,计算辅助页面!$Z$5:$AM$26,COLUMN()-20,0)</f>
        <v>6375160</v>
      </c>
      <c r="AI163" s="267">
        <v>40000</v>
      </c>
      <c r="AJ163" s="260">
        <f>VLOOKUP(D163&amp;E163,计算辅助页面!$V$5:$Y$18,2,0)</f>
        <v>6</v>
      </c>
      <c r="AK163" s="174">
        <f t="shared" si="232"/>
        <v>80000</v>
      </c>
      <c r="AL163" s="174">
        <f>VLOOKUP(D163&amp;E163,计算辅助页面!$V$5:$Y$18,3,0)</f>
        <v>5</v>
      </c>
      <c r="AM163" s="179">
        <f t="shared" si="233"/>
        <v>240000</v>
      </c>
      <c r="AN163" s="179">
        <f>VLOOKUP(D163&amp;E163,计算辅助页面!$V$5:$Y$18,4,0)</f>
        <v>4</v>
      </c>
      <c r="AO163" s="173">
        <f t="shared" si="234"/>
        <v>6400000</v>
      </c>
      <c r="AP163" s="195">
        <f t="shared" si="235"/>
        <v>12775160</v>
      </c>
      <c r="AQ163" s="365" t="s">
        <v>901</v>
      </c>
      <c r="AR163" s="366" t="str">
        <f t="shared" si="274"/>
        <v>Huayra BC</v>
      </c>
      <c r="AS163" s="352" t="s">
        <v>603</v>
      </c>
      <c r="AT163" s="353" t="s">
        <v>664</v>
      </c>
      <c r="AU163" s="327" t="s">
        <v>712</v>
      </c>
      <c r="AV163" s="357">
        <v>17</v>
      </c>
      <c r="AW163" s="357">
        <v>380</v>
      </c>
      <c r="AY163" s="357">
        <v>504</v>
      </c>
      <c r="AZ163" s="357" t="s">
        <v>1119</v>
      </c>
      <c r="BA163" s="369"/>
      <c r="BB163" s="369"/>
      <c r="BC163" s="369"/>
      <c r="BD163" s="369">
        <v>1</v>
      </c>
      <c r="BE163" s="369"/>
      <c r="BF163" s="369"/>
      <c r="BG163" s="369"/>
      <c r="BH163" s="369"/>
      <c r="BI163" s="369"/>
      <c r="BJ163" s="369"/>
      <c r="BK163" s="369"/>
      <c r="BL163" s="369"/>
      <c r="BM163" s="369"/>
      <c r="BN163" s="369"/>
      <c r="BO163" s="369"/>
      <c r="BP163" s="369"/>
      <c r="BQ163" s="369"/>
      <c r="BR163" s="369"/>
      <c r="BS163" s="369"/>
      <c r="BT163" s="369">
        <v>1</v>
      </c>
      <c r="BU163" s="387" t="s">
        <v>1194</v>
      </c>
      <c r="BV163" s="326"/>
      <c r="BW163" s="326"/>
      <c r="BX163" s="326"/>
      <c r="BY163" s="367">
        <v>350</v>
      </c>
      <c r="BZ163" s="368">
        <v>71.2</v>
      </c>
      <c r="CA163" s="368">
        <v>46.1</v>
      </c>
      <c r="CB163" s="368">
        <v>73.11</v>
      </c>
      <c r="CC163" s="368">
        <f t="shared" si="236"/>
        <v>15.399999999999977</v>
      </c>
      <c r="CD163" s="368">
        <f t="shared" si="237"/>
        <v>8.8400000000000034</v>
      </c>
      <c r="CE163" s="368">
        <f t="shared" si="238"/>
        <v>17.009999999999998</v>
      </c>
      <c r="CF163" s="368">
        <f t="shared" si="239"/>
        <v>13.64</v>
      </c>
      <c r="CG163" s="368">
        <f t="shared" si="240"/>
        <v>54.889999999999979</v>
      </c>
      <c r="CH163" s="368">
        <f t="shared" si="241"/>
        <v>57.078499999999998</v>
      </c>
      <c r="CI163" s="42"/>
      <c r="CJ163" s="42"/>
      <c r="CK163" s="42"/>
      <c r="CL163" s="42"/>
    </row>
    <row r="164" spans="1:90" ht="21" customHeight="1" thickBot="1">
      <c r="A164" s="48">
        <v>162</v>
      </c>
      <c r="B164" s="55" t="s">
        <v>1468</v>
      </c>
      <c r="C164" s="86" t="s">
        <v>1469</v>
      </c>
      <c r="D164" s="256" t="s">
        <v>8</v>
      </c>
      <c r="E164" s="247" t="s">
        <v>79</v>
      </c>
      <c r="F164" s="230"/>
      <c r="G164" s="229"/>
      <c r="H164" s="232">
        <v>70</v>
      </c>
      <c r="I164" s="232">
        <v>23</v>
      </c>
      <c r="J164" s="232">
        <v>27</v>
      </c>
      <c r="K164" s="232">
        <v>36</v>
      </c>
      <c r="L164" s="232">
        <v>52</v>
      </c>
      <c r="M164" s="232">
        <v>59</v>
      </c>
      <c r="N164" s="226">
        <f t="shared" ref="N164" si="276">IF(COUNTBLANK(H164:M164),"",SUM(H164:M164))</f>
        <v>267</v>
      </c>
      <c r="O164" s="57">
        <v>4279</v>
      </c>
      <c r="P164" s="211">
        <v>357</v>
      </c>
      <c r="Q164" s="218">
        <v>84.34</v>
      </c>
      <c r="R164" s="218">
        <v>85.82</v>
      </c>
      <c r="S164" s="218">
        <v>78.22</v>
      </c>
      <c r="T164" s="218"/>
      <c r="U164" s="84">
        <v>16100</v>
      </c>
      <c r="V164" s="292">
        <f>VLOOKUP($U164,计算辅助页面!$Z$5:$AM$26,COLUMN()-20,0)</f>
        <v>26300</v>
      </c>
      <c r="W164" s="292">
        <f>VLOOKUP($U164,计算辅助页面!$Z$5:$AM$26,COLUMN()-20,0)</f>
        <v>42000</v>
      </c>
      <c r="X164" s="226">
        <f>VLOOKUP($U164,计算辅助页面!$Z$5:$AM$26,COLUMN()-20,0)</f>
        <v>63000</v>
      </c>
      <c r="Y164" s="226">
        <f>VLOOKUP($U164,计算辅助页面!$Z$5:$AM$26,COLUMN()-20,0)</f>
        <v>91000</v>
      </c>
      <c r="Z164" s="293">
        <f>VLOOKUP($U164,计算辅助页面!$Z$5:$AM$26,COLUMN()-20,0)</f>
        <v>127500</v>
      </c>
      <c r="AA164" s="226">
        <f>VLOOKUP($U164,计算辅助页面!$Z$5:$AM$26,COLUMN()-20,0)</f>
        <v>178500</v>
      </c>
      <c r="AB164" s="226">
        <f>VLOOKUP($U164,计算辅助页面!$Z$5:$AM$26,COLUMN()-20,0)</f>
        <v>249500</v>
      </c>
      <c r="AC164" s="226">
        <f>VLOOKUP($U164,计算辅助页面!$Z$5:$AM$26,COLUMN()-20,0)</f>
        <v>349500</v>
      </c>
      <c r="AD164" s="226">
        <f>VLOOKUP($U164,计算辅助页面!$Z$5:$AM$26,COLUMN()-20,0)</f>
        <v>489500</v>
      </c>
      <c r="AE164" s="226">
        <f>VLOOKUP($U164,计算辅助页面!$Z$5:$AM$26,COLUMN()-20,0)</f>
        <v>685000</v>
      </c>
      <c r="AF164" s="226">
        <f>VLOOKUP($U164,计算辅助页面!$Z$5:$AM$26,COLUMN()-20,0)</f>
        <v>959000</v>
      </c>
      <c r="AG164" s="226">
        <f>VLOOKUP($U164,计算辅助页面!$Z$5:$AM$26,COLUMN()-20,0)</f>
        <v>1575000</v>
      </c>
      <c r="AH164" s="173">
        <f>VLOOKUP($U164,计算辅助页面!$Z$5:$AM$26,COLUMN()-20,0)</f>
        <v>19407600</v>
      </c>
      <c r="AI164" s="267">
        <v>80000</v>
      </c>
      <c r="AJ164" s="260">
        <f>VLOOKUP(D164&amp;E164,计算辅助页面!$V$5:$Y$18,2,0)</f>
        <v>6</v>
      </c>
      <c r="AK164" s="174">
        <f>IF(AI164,2*AI164,"")</f>
        <v>160000</v>
      </c>
      <c r="AL164" s="174">
        <f>VLOOKUP(D164&amp;E164,计算辅助页面!$V$5:$Y$18,3,0)</f>
        <v>5</v>
      </c>
      <c r="AM164" s="179">
        <f>IF(AN164="×",AN164,IF(AI164,6*AI164,""))</f>
        <v>480000</v>
      </c>
      <c r="AN164" s="179">
        <f>VLOOKUP(D164&amp;E164,计算辅助页面!$V$5:$Y$18,4,0)</f>
        <v>4</v>
      </c>
      <c r="AO164" s="173">
        <f>IF(AI164,IF(AN164="×",4*(AI164*AJ164+AK164*AL164),4*(AI164*AJ164+AK164*AL164+AM164*AN164)),"")</f>
        <v>12800000</v>
      </c>
      <c r="AP164" s="195">
        <f>IF(AND(AH164,AO164),AO164+AH164,"")</f>
        <v>32207600</v>
      </c>
      <c r="AQ164" s="365" t="s">
        <v>569</v>
      </c>
      <c r="AR164" s="366" t="str">
        <f t="shared" si="274"/>
        <v>650S GT3</v>
      </c>
      <c r="AS164" s="352" t="s">
        <v>1457</v>
      </c>
      <c r="AT164" s="353" t="s">
        <v>1476</v>
      </c>
      <c r="AU164" s="327" t="s">
        <v>712</v>
      </c>
      <c r="AW164" s="357">
        <v>371</v>
      </c>
      <c r="AY164" s="357">
        <v>490</v>
      </c>
      <c r="AZ164" s="357" t="s">
        <v>1507</v>
      </c>
      <c r="BA164" s="369"/>
      <c r="BB164" s="369"/>
      <c r="BC164" s="369"/>
      <c r="BD164" s="369"/>
      <c r="BE164" s="369"/>
      <c r="BF164" s="369"/>
      <c r="BG164" s="369"/>
      <c r="BH164" s="369"/>
      <c r="BI164" s="369"/>
      <c r="BJ164" s="369"/>
      <c r="BK164" s="369"/>
      <c r="BL164" s="369"/>
      <c r="BM164" s="369"/>
      <c r="BN164" s="369"/>
      <c r="BO164" s="369"/>
      <c r="BP164" s="369"/>
      <c r="BQ164" s="369"/>
      <c r="BR164" s="369"/>
      <c r="BS164" s="369"/>
      <c r="BT164" s="369"/>
      <c r="BU164" s="389" t="s">
        <v>1356</v>
      </c>
      <c r="BV164" s="326"/>
      <c r="BW164" s="326"/>
      <c r="BX164" s="326"/>
      <c r="BY164" s="367"/>
      <c r="BZ164" s="368"/>
      <c r="CA164" s="368"/>
      <c r="CB164" s="368"/>
      <c r="CC164" s="368"/>
      <c r="CD164" s="368"/>
      <c r="CE164" s="368"/>
      <c r="CF164" s="368"/>
      <c r="CG164" s="368"/>
      <c r="CH164" s="368"/>
      <c r="CI164" s="42"/>
      <c r="CJ164" s="42"/>
      <c r="CK164" s="42"/>
      <c r="CL164" s="42"/>
    </row>
    <row r="165" spans="1:90" ht="21" customHeight="1">
      <c r="A165" s="80">
        <v>163</v>
      </c>
      <c r="B165" s="55" t="s">
        <v>1012</v>
      </c>
      <c r="C165" s="86" t="s">
        <v>809</v>
      </c>
      <c r="D165" s="256" t="s">
        <v>8</v>
      </c>
      <c r="E165" s="247" t="s">
        <v>79</v>
      </c>
      <c r="F165" s="173">
        <f t="shared" si="275"/>
        <v>3</v>
      </c>
      <c r="G165" s="229" t="s">
        <v>402</v>
      </c>
      <c r="H165" s="236" t="s">
        <v>449</v>
      </c>
      <c r="I165" s="236">
        <v>28</v>
      </c>
      <c r="J165" s="222">
        <v>32</v>
      </c>
      <c r="K165" s="222">
        <v>44</v>
      </c>
      <c r="L165" s="222">
        <v>59</v>
      </c>
      <c r="M165" s="222">
        <v>86</v>
      </c>
      <c r="N165" s="226">
        <f t="shared" si="258"/>
        <v>249</v>
      </c>
      <c r="O165" s="57">
        <v>4284</v>
      </c>
      <c r="P165" s="211">
        <v>362.1</v>
      </c>
      <c r="Q165" s="218">
        <v>82.03</v>
      </c>
      <c r="R165" s="218">
        <v>64</v>
      </c>
      <c r="S165" s="218">
        <v>82.48</v>
      </c>
      <c r="T165" s="218">
        <v>10.35</v>
      </c>
      <c r="U165" s="84">
        <v>16100</v>
      </c>
      <c r="V165" s="292">
        <f>VLOOKUP($U165,计算辅助页面!$Z$5:$AM$26,COLUMN()-20,0)</f>
        <v>26300</v>
      </c>
      <c r="W165" s="292">
        <f>VLOOKUP($U165,计算辅助页面!$Z$5:$AM$26,COLUMN()-20,0)</f>
        <v>42000</v>
      </c>
      <c r="X165" s="226">
        <f>VLOOKUP($U165,计算辅助页面!$Z$5:$AM$26,COLUMN()-20,0)</f>
        <v>63000</v>
      </c>
      <c r="Y165" s="226">
        <f>VLOOKUP($U165,计算辅助页面!$Z$5:$AM$26,COLUMN()-20,0)</f>
        <v>91000</v>
      </c>
      <c r="Z165" s="293">
        <f>VLOOKUP($U165,计算辅助页面!$Z$5:$AM$26,COLUMN()-20,0)</f>
        <v>127500</v>
      </c>
      <c r="AA165" s="226">
        <f>VLOOKUP($U165,计算辅助页面!$Z$5:$AM$26,COLUMN()-20,0)</f>
        <v>178500</v>
      </c>
      <c r="AB165" s="226">
        <f>VLOOKUP($U165,计算辅助页面!$Z$5:$AM$26,COLUMN()-20,0)</f>
        <v>249500</v>
      </c>
      <c r="AC165" s="226">
        <f>VLOOKUP($U165,计算辅助页面!$Z$5:$AM$26,COLUMN()-20,0)</f>
        <v>349500</v>
      </c>
      <c r="AD165" s="226">
        <f>VLOOKUP($U165,计算辅助页面!$Z$5:$AM$26,COLUMN()-20,0)</f>
        <v>489500</v>
      </c>
      <c r="AE165" s="226">
        <f>VLOOKUP($U165,计算辅助页面!$Z$5:$AM$26,COLUMN()-20,0)</f>
        <v>685000</v>
      </c>
      <c r="AF165" s="226">
        <f>VLOOKUP($U165,计算辅助页面!$Z$5:$AM$26,COLUMN()-20,0)</f>
        <v>959000</v>
      </c>
      <c r="AG165" s="226">
        <f>VLOOKUP($U165,计算辅助页面!$Z$5:$AM$26,COLUMN()-20,0)</f>
        <v>1575000</v>
      </c>
      <c r="AH165" s="173">
        <f>VLOOKUP($U165,计算辅助页面!$Z$5:$AM$26,COLUMN()-20,0)</f>
        <v>19407600</v>
      </c>
      <c r="AI165" s="267">
        <v>80000</v>
      </c>
      <c r="AJ165" s="260">
        <f>VLOOKUP(D165&amp;E165,计算辅助页面!$V$5:$Y$18,2,0)</f>
        <v>6</v>
      </c>
      <c r="AK165" s="174">
        <f>IF(AI165,2*AI165,"")</f>
        <v>160000</v>
      </c>
      <c r="AL165" s="174">
        <f>VLOOKUP(D165&amp;E165,计算辅助页面!$V$5:$Y$18,3,0)</f>
        <v>5</v>
      </c>
      <c r="AM165" s="179">
        <f>IF(AN165="×",AN165,IF(AI165,6*AI165,""))</f>
        <v>480000</v>
      </c>
      <c r="AN165" s="179">
        <f>VLOOKUP(D165&amp;E165,计算辅助页面!$V$5:$Y$18,4,0)</f>
        <v>4</v>
      </c>
      <c r="AO165" s="173">
        <f>IF(AI165,IF(AN165="×",4*(AI165*AJ165+AK165*AL165),4*(AI165*AJ165+AK165*AL165+AM165*AN165)),"")</f>
        <v>12800000</v>
      </c>
      <c r="AP165" s="195">
        <f>IF(AND(AH165,AO165),AO165+AH165,"")</f>
        <v>32207600</v>
      </c>
      <c r="AQ165" s="365" t="s">
        <v>566</v>
      </c>
      <c r="AR165" s="366" t="str">
        <f t="shared" si="274"/>
        <v>SC18🔑</v>
      </c>
      <c r="AS165" s="352" t="s">
        <v>963</v>
      </c>
      <c r="AT165" s="353" t="s">
        <v>655</v>
      </c>
      <c r="AU165" s="327" t="s">
        <v>712</v>
      </c>
      <c r="AW165" s="357">
        <v>376</v>
      </c>
      <c r="AY165" s="357">
        <v>499</v>
      </c>
      <c r="AZ165" s="357" t="s">
        <v>1115</v>
      </c>
      <c r="BA165" s="369"/>
      <c r="BB165" s="369"/>
      <c r="BC165" s="369"/>
      <c r="BD165" s="369"/>
      <c r="BE165" s="369"/>
      <c r="BF165" s="369"/>
      <c r="BG165" s="369"/>
      <c r="BH165" s="369"/>
      <c r="BI165" s="369"/>
      <c r="BJ165" s="369"/>
      <c r="BK165" s="369"/>
      <c r="BL165" s="369"/>
      <c r="BM165" s="369"/>
      <c r="BN165" s="369">
        <v>1</v>
      </c>
      <c r="BO165" s="369">
        <v>1</v>
      </c>
      <c r="BP165" s="369"/>
      <c r="BQ165" s="369"/>
      <c r="BR165" s="369"/>
      <c r="BS165" s="369"/>
      <c r="BT165" s="369"/>
      <c r="BU165" s="387" t="s">
        <v>1172</v>
      </c>
      <c r="BV165" s="326"/>
      <c r="BW165" s="326"/>
      <c r="BX165" s="326"/>
      <c r="BY165" s="367">
        <v>350</v>
      </c>
      <c r="BZ165" s="368">
        <v>74.8</v>
      </c>
      <c r="CA165" s="368">
        <v>45.33</v>
      </c>
      <c r="CB165" s="368">
        <v>64.959999999999994</v>
      </c>
      <c r="CC165" s="368">
        <f t="shared" si="236"/>
        <v>12.100000000000023</v>
      </c>
      <c r="CD165" s="368">
        <f t="shared" si="237"/>
        <v>7.230000000000004</v>
      </c>
      <c r="CE165" s="368">
        <f t="shared" si="238"/>
        <v>18.670000000000002</v>
      </c>
      <c r="CF165" s="368">
        <f t="shared" si="239"/>
        <v>17.52000000000001</v>
      </c>
      <c r="CG165" s="368">
        <f t="shared" si="240"/>
        <v>55.520000000000039</v>
      </c>
      <c r="CH165" s="368">
        <f t="shared" si="241"/>
        <v>60.047200000000032</v>
      </c>
      <c r="CI165" s="42"/>
      <c r="CJ165" s="42"/>
      <c r="CK165" s="42"/>
      <c r="CL165" s="42"/>
    </row>
    <row r="166" spans="1:90" ht="21" customHeight="1" thickBot="1">
      <c r="A166" s="48">
        <v>164</v>
      </c>
      <c r="B166" s="55" t="s">
        <v>193</v>
      </c>
      <c r="C166" s="86" t="s">
        <v>810</v>
      </c>
      <c r="D166" s="256" t="s">
        <v>8</v>
      </c>
      <c r="E166" s="247" t="s">
        <v>79</v>
      </c>
      <c r="F166" s="173">
        <f t="shared" si="275"/>
        <v>3</v>
      </c>
      <c r="G166" s="83" t="s">
        <v>402</v>
      </c>
      <c r="H166" s="232">
        <v>50</v>
      </c>
      <c r="I166" s="222">
        <v>23</v>
      </c>
      <c r="J166" s="222">
        <v>27</v>
      </c>
      <c r="K166" s="222">
        <v>36</v>
      </c>
      <c r="L166" s="222">
        <v>52</v>
      </c>
      <c r="M166" s="232">
        <v>62</v>
      </c>
      <c r="N166" s="226">
        <f t="shared" si="258"/>
        <v>250</v>
      </c>
      <c r="O166" s="57">
        <v>4291</v>
      </c>
      <c r="P166" s="211">
        <v>366.2</v>
      </c>
      <c r="Q166" s="218">
        <v>81.03</v>
      </c>
      <c r="R166" s="218">
        <v>82.48</v>
      </c>
      <c r="S166" s="218">
        <v>70.099999999999994</v>
      </c>
      <c r="T166" s="223">
        <v>7.2</v>
      </c>
      <c r="U166" s="87">
        <v>16100</v>
      </c>
      <c r="V166" s="295">
        <f>VLOOKUP($U166,计算辅助页面!$Z$5:$AM$26,COLUMN()-20,0)</f>
        <v>26300</v>
      </c>
      <c r="W166" s="295">
        <f>VLOOKUP($U166,计算辅助页面!$Z$5:$AM$26,COLUMN()-20,0)</f>
        <v>42000</v>
      </c>
      <c r="X166" s="239">
        <f>VLOOKUP($U166,计算辅助页面!$Z$5:$AM$26,COLUMN()-20,0)</f>
        <v>63000</v>
      </c>
      <c r="Y166" s="239">
        <f>VLOOKUP($U166,计算辅助页面!$Z$5:$AM$26,COLUMN()-20,0)</f>
        <v>91000</v>
      </c>
      <c r="Z166" s="296">
        <f>VLOOKUP($U166,计算辅助页面!$Z$5:$AM$26,COLUMN()-20,0)</f>
        <v>127500</v>
      </c>
      <c r="AA166" s="239">
        <f>VLOOKUP($U166,计算辅助页面!$Z$5:$AM$26,COLUMN()-20,0)</f>
        <v>178500</v>
      </c>
      <c r="AB166" s="239">
        <f>VLOOKUP($U166,计算辅助页面!$Z$5:$AM$26,COLUMN()-20,0)</f>
        <v>249500</v>
      </c>
      <c r="AC166" s="239">
        <f>VLOOKUP($U166,计算辅助页面!$Z$5:$AM$26,COLUMN()-20,0)</f>
        <v>349500</v>
      </c>
      <c r="AD166" s="239">
        <f>VLOOKUP($U166,计算辅助页面!$Z$5:$AM$26,COLUMN()-20,0)</f>
        <v>489500</v>
      </c>
      <c r="AE166" s="239">
        <f>VLOOKUP($U166,计算辅助页面!$Z$5:$AM$26,COLUMN()-20,0)</f>
        <v>685000</v>
      </c>
      <c r="AF166" s="239">
        <f>VLOOKUP($U166,计算辅助页面!$Z$5:$AM$26,COLUMN()-20,0)</f>
        <v>959000</v>
      </c>
      <c r="AG166" s="239">
        <f>VLOOKUP($U166,计算辅助页面!$Z$5:$AM$26,COLUMN()-20,0)</f>
        <v>1575000</v>
      </c>
      <c r="AH166" s="173">
        <f>VLOOKUP($U166,计算辅助页面!$Z$5:$AM$26,COLUMN()-20,0)</f>
        <v>19407600</v>
      </c>
      <c r="AI166" s="267">
        <v>80000</v>
      </c>
      <c r="AJ166" s="260">
        <f>VLOOKUP(D166&amp;E166,计算辅助页面!$V$5:$Y$18,2,0)</f>
        <v>6</v>
      </c>
      <c r="AK166" s="174">
        <f t="shared" si="232"/>
        <v>160000</v>
      </c>
      <c r="AL166" s="174">
        <f>VLOOKUP(D166&amp;E166,计算辅助页面!$V$5:$Y$18,3,0)</f>
        <v>5</v>
      </c>
      <c r="AM166" s="179">
        <f t="shared" si="233"/>
        <v>480000</v>
      </c>
      <c r="AN166" s="179">
        <f>VLOOKUP(D166&amp;E166,计算辅助页面!$V$5:$Y$18,4,0)</f>
        <v>4</v>
      </c>
      <c r="AO166" s="173">
        <f t="shared" si="234"/>
        <v>12800000</v>
      </c>
      <c r="AP166" s="195">
        <f t="shared" si="235"/>
        <v>32207600</v>
      </c>
      <c r="AQ166" s="365" t="s">
        <v>568</v>
      </c>
      <c r="AR166" s="366" t="str">
        <f t="shared" si="274"/>
        <v>LaFerrari Aperta</v>
      </c>
      <c r="AS166" s="352" t="s">
        <v>955</v>
      </c>
      <c r="AT166" s="353" t="s">
        <v>665</v>
      </c>
      <c r="AU166" s="327" t="s">
        <v>712</v>
      </c>
      <c r="AV166" s="357">
        <v>17</v>
      </c>
      <c r="AW166" s="357">
        <v>381</v>
      </c>
      <c r="AY166" s="357">
        <v>506</v>
      </c>
      <c r="AZ166" s="357" t="s">
        <v>1119</v>
      </c>
      <c r="BA166" s="369"/>
      <c r="BB166" s="369"/>
      <c r="BC166" s="369"/>
      <c r="BD166" s="369">
        <v>1</v>
      </c>
      <c r="BE166" s="369"/>
      <c r="BF166" s="369"/>
      <c r="BG166" s="369"/>
      <c r="BH166" s="369"/>
      <c r="BI166" s="369"/>
      <c r="BJ166" s="369"/>
      <c r="BK166" s="369"/>
      <c r="BL166" s="369"/>
      <c r="BM166" s="369"/>
      <c r="BN166" s="369"/>
      <c r="BO166" s="369">
        <v>1</v>
      </c>
      <c r="BP166" s="369"/>
      <c r="BQ166" s="369"/>
      <c r="BR166" s="369" t="s">
        <v>1146</v>
      </c>
      <c r="BS166" s="369"/>
      <c r="BT166" s="369">
        <v>1</v>
      </c>
      <c r="BU166" s="387" t="s">
        <v>1195</v>
      </c>
      <c r="BV166" s="326"/>
      <c r="BW166" s="326"/>
      <c r="BX166" s="326"/>
      <c r="BY166" s="367">
        <v>350</v>
      </c>
      <c r="BZ166" s="368">
        <v>73</v>
      </c>
      <c r="CA166" s="368">
        <v>60.62</v>
      </c>
      <c r="CB166" s="368">
        <v>48.65</v>
      </c>
      <c r="CC166" s="368">
        <f t="shared" si="236"/>
        <v>16.199999999999989</v>
      </c>
      <c r="CD166" s="368">
        <f t="shared" si="237"/>
        <v>8.0300000000000011</v>
      </c>
      <c r="CE166" s="368">
        <f t="shared" si="238"/>
        <v>21.860000000000007</v>
      </c>
      <c r="CF166" s="368">
        <f t="shared" si="239"/>
        <v>21.449999999999996</v>
      </c>
      <c r="CG166" s="368">
        <f t="shared" si="240"/>
        <v>67.539999999999992</v>
      </c>
      <c r="CH166" s="368">
        <f t="shared" si="241"/>
        <v>71.394300000000001</v>
      </c>
      <c r="CI166" s="42"/>
      <c r="CJ166" s="42"/>
      <c r="CK166" s="42"/>
      <c r="CL166" s="42"/>
    </row>
    <row r="167" spans="1:90" ht="21" customHeight="1">
      <c r="A167" s="80">
        <v>165</v>
      </c>
      <c r="B167" s="55" t="s">
        <v>700</v>
      </c>
      <c r="C167" s="86" t="s">
        <v>811</v>
      </c>
      <c r="D167" s="256" t="s">
        <v>8</v>
      </c>
      <c r="E167" s="247" t="s">
        <v>79</v>
      </c>
      <c r="F167" s="173">
        <f t="shared" si="275"/>
        <v>3</v>
      </c>
      <c r="G167" s="229" t="s">
        <v>402</v>
      </c>
      <c r="H167" s="232">
        <v>50</v>
      </c>
      <c r="I167" s="222">
        <v>23</v>
      </c>
      <c r="J167" s="222">
        <v>27</v>
      </c>
      <c r="K167" s="222">
        <v>36</v>
      </c>
      <c r="L167" s="222">
        <v>52</v>
      </c>
      <c r="M167" s="232">
        <v>62</v>
      </c>
      <c r="N167" s="226">
        <f t="shared" si="258"/>
        <v>250</v>
      </c>
      <c r="O167" s="57">
        <v>4305</v>
      </c>
      <c r="P167" s="211">
        <v>360.2</v>
      </c>
      <c r="Q167" s="218">
        <v>83.14</v>
      </c>
      <c r="R167" s="218">
        <v>94.22</v>
      </c>
      <c r="S167" s="218">
        <v>69.790000000000006</v>
      </c>
      <c r="T167" s="223"/>
      <c r="U167" s="87">
        <v>16100</v>
      </c>
      <c r="V167" s="295">
        <f>VLOOKUP($U167,计算辅助页面!$Z$5:$AM$26,COLUMN()-20,0)</f>
        <v>26300</v>
      </c>
      <c r="W167" s="295">
        <f>VLOOKUP($U167,计算辅助页面!$Z$5:$AM$26,COLUMN()-20,0)</f>
        <v>42000</v>
      </c>
      <c r="X167" s="239">
        <f>VLOOKUP($U167,计算辅助页面!$Z$5:$AM$26,COLUMN()-20,0)</f>
        <v>63000</v>
      </c>
      <c r="Y167" s="239">
        <f>VLOOKUP($U167,计算辅助页面!$Z$5:$AM$26,COLUMN()-20,0)</f>
        <v>91000</v>
      </c>
      <c r="Z167" s="296">
        <f>VLOOKUP($U167,计算辅助页面!$Z$5:$AM$26,COLUMN()-20,0)</f>
        <v>127500</v>
      </c>
      <c r="AA167" s="239">
        <f>VLOOKUP($U167,计算辅助页面!$Z$5:$AM$26,COLUMN()-20,0)</f>
        <v>178500</v>
      </c>
      <c r="AB167" s="239">
        <f>VLOOKUP($U167,计算辅助页面!$Z$5:$AM$26,COLUMN()-20,0)</f>
        <v>249500</v>
      </c>
      <c r="AC167" s="239">
        <f>VLOOKUP($U167,计算辅助页面!$Z$5:$AM$26,COLUMN()-20,0)</f>
        <v>349500</v>
      </c>
      <c r="AD167" s="239">
        <f>VLOOKUP($U167,计算辅助页面!$Z$5:$AM$26,COLUMN()-20,0)</f>
        <v>489500</v>
      </c>
      <c r="AE167" s="239">
        <f>VLOOKUP($U167,计算辅助页面!$Z$5:$AM$26,COLUMN()-20,0)</f>
        <v>685000</v>
      </c>
      <c r="AF167" s="239">
        <f>VLOOKUP($U167,计算辅助页面!$Z$5:$AM$26,COLUMN()-20,0)</f>
        <v>959000</v>
      </c>
      <c r="AG167" s="239">
        <f>VLOOKUP($U167,计算辅助页面!$Z$5:$AM$26,COLUMN()-20,0)</f>
        <v>1575000</v>
      </c>
      <c r="AH167" s="173">
        <f>VLOOKUP($U167,计算辅助页面!$Z$5:$AM$26,COLUMN()-20,0)</f>
        <v>19407600</v>
      </c>
      <c r="AI167" s="267">
        <v>80000</v>
      </c>
      <c r="AJ167" s="260">
        <f>VLOOKUP(D167&amp;E167,计算辅助页面!$V$5:$Y$18,2,0)</f>
        <v>6</v>
      </c>
      <c r="AK167" s="174">
        <f t="shared" si="232"/>
        <v>160000</v>
      </c>
      <c r="AL167" s="174">
        <f>VLOOKUP(D167&amp;E167,计算辅助页面!$V$5:$Y$18,3,0)</f>
        <v>5</v>
      </c>
      <c r="AM167" s="179">
        <f t="shared" si="233"/>
        <v>480000</v>
      </c>
      <c r="AN167" s="179">
        <f>VLOOKUP(D167&amp;E167,计算辅助页面!$V$5:$Y$18,4,0)</f>
        <v>4</v>
      </c>
      <c r="AO167" s="173">
        <f t="shared" si="234"/>
        <v>12800000</v>
      </c>
      <c r="AP167" s="195">
        <f t="shared" si="235"/>
        <v>32207600</v>
      </c>
      <c r="AQ167" s="365" t="s">
        <v>568</v>
      </c>
      <c r="AR167" s="366" t="str">
        <f t="shared" si="274"/>
        <v>F8 Tributo</v>
      </c>
      <c r="AS167" s="352" t="s">
        <v>702</v>
      </c>
      <c r="AT167" s="353" t="s">
        <v>706</v>
      </c>
      <c r="AU167" s="327" t="s">
        <v>712</v>
      </c>
      <c r="AW167" s="357">
        <v>375</v>
      </c>
      <c r="AY167" s="357">
        <v>496</v>
      </c>
      <c r="AZ167" s="357" t="s">
        <v>1121</v>
      </c>
      <c r="BA167" s="369"/>
      <c r="BB167" s="369"/>
      <c r="BC167" s="369"/>
      <c r="BD167" s="369"/>
      <c r="BE167" s="369"/>
      <c r="BF167" s="369"/>
      <c r="BG167" s="369"/>
      <c r="BH167" s="369"/>
      <c r="BI167" s="369"/>
      <c r="BJ167" s="369"/>
      <c r="BK167" s="369">
        <v>1</v>
      </c>
      <c r="BL167" s="369"/>
      <c r="BM167" s="369"/>
      <c r="BN167" s="369"/>
      <c r="BO167" s="369">
        <v>1</v>
      </c>
      <c r="BP167" s="369"/>
      <c r="BQ167" s="369"/>
      <c r="BR167" s="369"/>
      <c r="BS167" s="369"/>
      <c r="BT167" s="369"/>
      <c r="BU167" s="387" t="s">
        <v>1154</v>
      </c>
      <c r="BV167" s="326"/>
      <c r="BW167" s="326"/>
      <c r="BX167" s="326"/>
      <c r="BY167" s="367">
        <v>340</v>
      </c>
      <c r="BZ167" s="368">
        <v>73.900000000000006</v>
      </c>
      <c r="CA167" s="368">
        <v>66.86</v>
      </c>
      <c r="CB167" s="368">
        <v>43.65</v>
      </c>
      <c r="CC167" s="368">
        <f t="shared" si="236"/>
        <v>20.199999999999989</v>
      </c>
      <c r="CD167" s="368">
        <f t="shared" si="237"/>
        <v>9.2399999999999949</v>
      </c>
      <c r="CE167" s="368">
        <f t="shared" si="238"/>
        <v>27.36</v>
      </c>
      <c r="CF167" s="368">
        <f t="shared" si="239"/>
        <v>26.140000000000008</v>
      </c>
      <c r="CG167" s="368">
        <f t="shared" si="240"/>
        <v>82.94</v>
      </c>
      <c r="CH167" s="368">
        <f t="shared" si="241"/>
        <v>87.009999999999991</v>
      </c>
      <c r="CI167" s="42"/>
      <c r="CJ167" s="42"/>
      <c r="CK167" s="42"/>
      <c r="CL167" s="42"/>
    </row>
    <row r="168" spans="1:90" ht="21" customHeight="1" thickBot="1">
      <c r="A168" s="48">
        <v>166</v>
      </c>
      <c r="B168" s="55" t="s">
        <v>1013</v>
      </c>
      <c r="C168" s="86" t="s">
        <v>994</v>
      </c>
      <c r="D168" s="256" t="s">
        <v>8</v>
      </c>
      <c r="E168" s="247" t="s">
        <v>79</v>
      </c>
      <c r="F168" s="173">
        <f t="shared" si="275"/>
        <v>3</v>
      </c>
      <c r="G168" s="229"/>
      <c r="H168" s="233" t="s">
        <v>408</v>
      </c>
      <c r="I168" s="236">
        <v>28</v>
      </c>
      <c r="J168" s="222">
        <v>32</v>
      </c>
      <c r="K168" s="222">
        <v>44</v>
      </c>
      <c r="L168" s="222">
        <v>59</v>
      </c>
      <c r="M168" s="222">
        <v>86</v>
      </c>
      <c r="N168" s="226">
        <f t="shared" ref="N168" si="277">IF(COUNTBLANK(H168:M168),"",SUM(H168:M168))</f>
        <v>249</v>
      </c>
      <c r="O168" s="57">
        <v>4307</v>
      </c>
      <c r="P168" s="211">
        <v>370.7</v>
      </c>
      <c r="Q168" s="218">
        <v>81.900000000000006</v>
      </c>
      <c r="R168" s="218">
        <v>72.510000000000005</v>
      </c>
      <c r="S168" s="218">
        <v>68.900000000000006</v>
      </c>
      <c r="T168" s="223"/>
      <c r="U168" s="87">
        <v>16100</v>
      </c>
      <c r="V168" s="295">
        <f>VLOOKUP($U168,计算辅助页面!$Z$5:$AM$26,COLUMN()-20,0)</f>
        <v>26300</v>
      </c>
      <c r="W168" s="295">
        <f>VLOOKUP($U168,计算辅助页面!$Z$5:$AM$26,COLUMN()-20,0)</f>
        <v>42000</v>
      </c>
      <c r="X168" s="239">
        <f>VLOOKUP($U168,计算辅助页面!$Z$5:$AM$26,COLUMN()-20,0)</f>
        <v>63000</v>
      </c>
      <c r="Y168" s="239">
        <f>VLOOKUP($U168,计算辅助页面!$Z$5:$AM$26,COLUMN()-20,0)</f>
        <v>91000</v>
      </c>
      <c r="Z168" s="296">
        <f>VLOOKUP($U168,计算辅助页面!$Z$5:$AM$26,COLUMN()-20,0)</f>
        <v>127500</v>
      </c>
      <c r="AA168" s="239">
        <f>VLOOKUP($U168,计算辅助页面!$Z$5:$AM$26,COLUMN()-20,0)</f>
        <v>178500</v>
      </c>
      <c r="AB168" s="239">
        <f>VLOOKUP($U168,计算辅助页面!$Z$5:$AM$26,COLUMN()-20,0)</f>
        <v>249500</v>
      </c>
      <c r="AC168" s="239">
        <f>VLOOKUP($U168,计算辅助页面!$Z$5:$AM$26,COLUMN()-20,0)</f>
        <v>349500</v>
      </c>
      <c r="AD168" s="239">
        <f>VLOOKUP($U168,计算辅助页面!$Z$5:$AM$26,COLUMN()-20,0)</f>
        <v>489500</v>
      </c>
      <c r="AE168" s="239">
        <f>VLOOKUP($U168,计算辅助页面!$Z$5:$AM$26,COLUMN()-20,0)</f>
        <v>685000</v>
      </c>
      <c r="AF168" s="239">
        <f>VLOOKUP($U168,计算辅助页面!$Z$5:$AM$26,COLUMN()-20,0)</f>
        <v>959000</v>
      </c>
      <c r="AG168" s="239">
        <f>VLOOKUP($U168,计算辅助页面!$Z$5:$AM$26,COLUMN()-20,0)</f>
        <v>1575000</v>
      </c>
      <c r="AH168" s="173">
        <f>VLOOKUP($U168,计算辅助页面!$Z$5:$AM$26,COLUMN()-20,0)</f>
        <v>19407600</v>
      </c>
      <c r="AI168" s="267">
        <v>80000</v>
      </c>
      <c r="AJ168" s="260">
        <f>VLOOKUP(D168&amp;E168,计算辅助页面!$V$5:$Y$18,2,0)</f>
        <v>6</v>
      </c>
      <c r="AK168" s="174">
        <f t="shared" ref="AK168" si="278">IF(AI168,2*AI168,"")</f>
        <v>160000</v>
      </c>
      <c r="AL168" s="174">
        <f>VLOOKUP(D168&amp;E168,计算辅助页面!$V$5:$Y$18,3,0)</f>
        <v>5</v>
      </c>
      <c r="AM168" s="179">
        <f t="shared" ref="AM168" si="279">IF(AN168="×",AN168,IF(AI168,6*AI168,""))</f>
        <v>480000</v>
      </c>
      <c r="AN168" s="179">
        <f>VLOOKUP(D168&amp;E168,计算辅助页面!$V$5:$Y$18,4,0)</f>
        <v>4</v>
      </c>
      <c r="AO168" s="173">
        <f t="shared" ref="AO168" si="280">IF(AI168,IF(AN168="×",4*(AI168*AJ168+AK168*AL168),4*(AI168*AJ168+AK168*AL168+AM168*AN168)),"")</f>
        <v>12800000</v>
      </c>
      <c r="AP168" s="195">
        <f t="shared" ref="AP168" si="281">IF(AND(AH168,AO168),AO168+AH168,"")</f>
        <v>32207600</v>
      </c>
      <c r="AQ168" s="365" t="s">
        <v>566</v>
      </c>
      <c r="AR168" s="366" t="str">
        <f t="shared" si="274"/>
        <v>SC20🔑</v>
      </c>
      <c r="AS168" s="352" t="s">
        <v>991</v>
      </c>
      <c r="AT168" s="353" t="s">
        <v>995</v>
      </c>
      <c r="AU168" s="327" t="s">
        <v>712</v>
      </c>
      <c r="AW168" s="357">
        <v>385</v>
      </c>
      <c r="AY168" s="357">
        <v>514</v>
      </c>
      <c r="AZ168" s="357" t="s">
        <v>1115</v>
      </c>
      <c r="BA168" s="369"/>
      <c r="BB168" s="369"/>
      <c r="BC168" s="369"/>
      <c r="BD168" s="369"/>
      <c r="BE168" s="369"/>
      <c r="BF168" s="369"/>
      <c r="BG168" s="369"/>
      <c r="BH168" s="369"/>
      <c r="BI168" s="369"/>
      <c r="BJ168" s="369"/>
      <c r="BK168" s="369"/>
      <c r="BL168" s="369">
        <v>1</v>
      </c>
      <c r="BM168" s="369"/>
      <c r="BN168" s="369">
        <v>1</v>
      </c>
      <c r="BO168" s="369">
        <v>1</v>
      </c>
      <c r="BP168" s="369"/>
      <c r="BQ168" s="369"/>
      <c r="BR168" s="369" t="s">
        <v>1146</v>
      </c>
      <c r="BS168" s="369"/>
      <c r="BT168" s="369"/>
      <c r="BU168" s="387" t="s">
        <v>1172</v>
      </c>
      <c r="BV168" s="326"/>
      <c r="BW168" s="326"/>
      <c r="BX168" s="326"/>
      <c r="BY168" s="367"/>
      <c r="BZ168" s="368"/>
      <c r="CA168" s="368"/>
      <c r="CB168" s="368"/>
      <c r="CC168" s="368"/>
      <c r="CD168" s="368"/>
      <c r="CE168" s="368"/>
      <c r="CF168" s="368"/>
      <c r="CG168" s="368"/>
      <c r="CH168" s="368"/>
      <c r="CI168" s="42"/>
      <c r="CJ168" s="42"/>
      <c r="CK168" s="42"/>
      <c r="CL168" s="42"/>
    </row>
    <row r="169" spans="1:90" ht="21" customHeight="1">
      <c r="A169" s="80">
        <v>167</v>
      </c>
      <c r="B169" s="55" t="s">
        <v>1050</v>
      </c>
      <c r="C169" s="86" t="s">
        <v>812</v>
      </c>
      <c r="D169" s="256" t="s">
        <v>199</v>
      </c>
      <c r="E169" s="248" t="s">
        <v>191</v>
      </c>
      <c r="F169" s="175">
        <f t="shared" si="275"/>
        <v>3</v>
      </c>
      <c r="G169" s="83" t="s">
        <v>402</v>
      </c>
      <c r="H169" s="232">
        <v>50</v>
      </c>
      <c r="I169" s="232">
        <v>23</v>
      </c>
      <c r="J169" s="232">
        <v>27</v>
      </c>
      <c r="K169" s="232">
        <v>36</v>
      </c>
      <c r="L169" s="232">
        <v>52</v>
      </c>
      <c r="M169" s="232">
        <v>62</v>
      </c>
      <c r="N169" s="239">
        <f t="shared" si="258"/>
        <v>250</v>
      </c>
      <c r="O169" s="57">
        <v>4310</v>
      </c>
      <c r="P169" s="211">
        <v>371.7</v>
      </c>
      <c r="Q169" s="218">
        <v>82.93</v>
      </c>
      <c r="R169" s="218">
        <v>67.81</v>
      </c>
      <c r="S169" s="218">
        <v>70.349999999999994</v>
      </c>
      <c r="T169" s="223">
        <v>7.15</v>
      </c>
      <c r="U169" s="87">
        <v>16100</v>
      </c>
      <c r="V169" s="295">
        <f>VLOOKUP($U169,计算辅助页面!$Z$5:$AM$26,COLUMN()-20,0)</f>
        <v>26300</v>
      </c>
      <c r="W169" s="295">
        <f>VLOOKUP($U169,计算辅助页面!$Z$5:$AM$26,COLUMN()-20,0)</f>
        <v>42000</v>
      </c>
      <c r="X169" s="239">
        <f>VLOOKUP($U169,计算辅助页面!$Z$5:$AM$26,COLUMN()-20,0)</f>
        <v>63000</v>
      </c>
      <c r="Y169" s="239">
        <f>VLOOKUP($U169,计算辅助页面!$Z$5:$AM$26,COLUMN()-20,0)</f>
        <v>91000</v>
      </c>
      <c r="Z169" s="296">
        <f>VLOOKUP($U169,计算辅助页面!$Z$5:$AM$26,COLUMN()-20,0)</f>
        <v>127500</v>
      </c>
      <c r="AA169" s="239">
        <f>VLOOKUP($U169,计算辅助页面!$Z$5:$AM$26,COLUMN()-20,0)</f>
        <v>178500</v>
      </c>
      <c r="AB169" s="239">
        <f>VLOOKUP($U169,计算辅助页面!$Z$5:$AM$26,COLUMN()-20,0)</f>
        <v>249500</v>
      </c>
      <c r="AC169" s="239">
        <f>VLOOKUP($U169,计算辅助页面!$Z$5:$AM$26,COLUMN()-20,0)</f>
        <v>349500</v>
      </c>
      <c r="AD169" s="239">
        <f>VLOOKUP($U169,计算辅助页面!$Z$5:$AM$26,COLUMN()-20,0)</f>
        <v>489500</v>
      </c>
      <c r="AE169" s="239">
        <f>VLOOKUP($U169,计算辅助页面!$Z$5:$AM$26,COLUMN()-20,0)</f>
        <v>685000</v>
      </c>
      <c r="AF169" s="239">
        <f>VLOOKUP($U169,计算辅助页面!$Z$5:$AM$26,COLUMN()-20,0)</f>
        <v>959000</v>
      </c>
      <c r="AG169" s="239">
        <f>VLOOKUP($U169,计算辅助页面!$Z$5:$AM$26,COLUMN()-20,0)</f>
        <v>1575000</v>
      </c>
      <c r="AH169" s="175">
        <f>VLOOKUP($U169,计算辅助页面!$Z$5:$AM$26,COLUMN()-20,0)</f>
        <v>19407600</v>
      </c>
      <c r="AI169" s="269">
        <v>80000</v>
      </c>
      <c r="AJ169" s="261">
        <f>VLOOKUP(D169&amp;E169,计算辅助页面!$V$5:$Y$18,2,0)</f>
        <v>6</v>
      </c>
      <c r="AK169" s="176">
        <f t="shared" ref="AK169:AK191" si="282">IF(AI169,2*AI169,"")</f>
        <v>160000</v>
      </c>
      <c r="AL169" s="176">
        <f>VLOOKUP(D169&amp;E169,计算辅助页面!$V$5:$Y$18,3,0)</f>
        <v>5</v>
      </c>
      <c r="AM169" s="182">
        <f t="shared" ref="AM169:AM191" si="283">IF(AN169="×",AN169,IF(AI169,6*AI169,""))</f>
        <v>480000</v>
      </c>
      <c r="AN169" s="182">
        <f>VLOOKUP(D169&amp;E169,计算辅助页面!$V$5:$Y$18,4,0)</f>
        <v>4</v>
      </c>
      <c r="AO169" s="175">
        <f t="shared" ref="AO169:AO191" si="284">IF(AI169,IF(AN169="×",4*(AI169*AJ169+AK169*AL169),4*(AI169*AJ169+AK169*AL169+AM169*AN169)),"")</f>
        <v>12800000</v>
      </c>
      <c r="AP169" s="196">
        <f t="shared" ref="AP169:AP191" si="285">IF(AND(AH169,AO169),AO169+AH169,"")</f>
        <v>32207600</v>
      </c>
      <c r="AQ169" s="365" t="s">
        <v>1051</v>
      </c>
      <c r="AR169" s="366" t="str">
        <f t="shared" si="274"/>
        <v>Akylone</v>
      </c>
      <c r="AS169" s="352" t="s">
        <v>858</v>
      </c>
      <c r="AT169" s="353" t="s">
        <v>673</v>
      </c>
      <c r="AU169" s="327" t="s">
        <v>712</v>
      </c>
      <c r="AV169" s="357">
        <v>18</v>
      </c>
      <c r="AW169" s="357">
        <v>386</v>
      </c>
      <c r="AY169" s="357">
        <v>515</v>
      </c>
      <c r="AZ169" s="357" t="s">
        <v>1119</v>
      </c>
      <c r="BA169" s="369"/>
      <c r="BB169" s="369"/>
      <c r="BC169" s="369"/>
      <c r="BD169" s="369">
        <v>1</v>
      </c>
      <c r="BE169" s="369"/>
      <c r="BF169" s="369"/>
      <c r="BG169" s="369"/>
      <c r="BH169" s="369"/>
      <c r="BI169" s="369"/>
      <c r="BJ169" s="369"/>
      <c r="BK169" s="369"/>
      <c r="BL169" s="369"/>
      <c r="BM169" s="369"/>
      <c r="BN169" s="369"/>
      <c r="BO169" s="369"/>
      <c r="BP169" s="369"/>
      <c r="BQ169" s="369"/>
      <c r="BR169" s="369"/>
      <c r="BS169" s="369"/>
      <c r="BT169" s="369">
        <v>1</v>
      </c>
      <c r="BU169" s="387" t="s">
        <v>1196</v>
      </c>
      <c r="BV169" s="326"/>
      <c r="BW169" s="326"/>
      <c r="BX169" s="326"/>
      <c r="BY169" s="367">
        <v>354</v>
      </c>
      <c r="BZ169" s="368">
        <v>75.7</v>
      </c>
      <c r="CA169" s="368">
        <v>49.56</v>
      </c>
      <c r="CB169" s="368">
        <v>53.16</v>
      </c>
      <c r="CC169" s="368">
        <f t="shared" ref="CC169:CC191" si="286">P169-BY169</f>
        <v>17.699999999999989</v>
      </c>
      <c r="CD169" s="368">
        <f t="shared" ref="CD169:CD191" si="287">Q169-BZ169</f>
        <v>7.230000000000004</v>
      </c>
      <c r="CE169" s="368">
        <f t="shared" ref="CE169:CE191" si="288">R169-CA169</f>
        <v>18.25</v>
      </c>
      <c r="CF169" s="368">
        <f t="shared" ref="CF169:CF191" si="289">S169-CB169</f>
        <v>17.189999999999998</v>
      </c>
      <c r="CG169" s="368">
        <f t="shared" ref="CG169:CG191" si="290">SUM(CC169:CF169)</f>
        <v>60.36999999999999</v>
      </c>
      <c r="CH169" s="368">
        <f t="shared" ref="CH169:CH191" si="291">0.32*(P169-BY169)+1.75*(Q169-BZ169)+1.13*(R169-CA169)+1.28*(S169-CB169)</f>
        <v>60.9422</v>
      </c>
      <c r="CI169" s="42"/>
      <c r="CJ169" s="42"/>
      <c r="CK169" s="42"/>
      <c r="CL169" s="42"/>
    </row>
    <row r="170" spans="1:90" ht="21" customHeight="1" thickBot="1">
      <c r="A170" s="48">
        <v>168</v>
      </c>
      <c r="B170" s="52" t="s">
        <v>1048</v>
      </c>
      <c r="C170" s="86" t="s">
        <v>813</v>
      </c>
      <c r="D170" s="256" t="s">
        <v>8</v>
      </c>
      <c r="E170" s="249" t="s">
        <v>79</v>
      </c>
      <c r="F170" s="178">
        <f t="shared" si="275"/>
        <v>3</v>
      </c>
      <c r="G170" s="229" t="s">
        <v>402</v>
      </c>
      <c r="H170" s="233" t="s">
        <v>408</v>
      </c>
      <c r="I170" s="233">
        <v>30</v>
      </c>
      <c r="J170" s="233">
        <v>40</v>
      </c>
      <c r="K170" s="233">
        <v>50</v>
      </c>
      <c r="L170" s="233">
        <v>65</v>
      </c>
      <c r="M170" s="233">
        <v>80</v>
      </c>
      <c r="N170" s="226">
        <f t="shared" si="258"/>
        <v>265</v>
      </c>
      <c r="O170" s="57">
        <v>4444</v>
      </c>
      <c r="P170" s="211">
        <v>364.6</v>
      </c>
      <c r="Q170" s="218">
        <v>85.53</v>
      </c>
      <c r="R170" s="218">
        <v>75.739999999999995</v>
      </c>
      <c r="S170" s="218">
        <v>69.650000000000006</v>
      </c>
      <c r="T170" s="218">
        <v>7.13</v>
      </c>
      <c r="U170" s="87">
        <v>16100</v>
      </c>
      <c r="V170" s="295">
        <f>VLOOKUP($U170,计算辅助页面!$Z$5:$AM$26,COLUMN()-20,0)</f>
        <v>26300</v>
      </c>
      <c r="W170" s="295">
        <f>VLOOKUP($U170,计算辅助页面!$Z$5:$AM$26,COLUMN()-20,0)</f>
        <v>42000</v>
      </c>
      <c r="X170" s="239">
        <f>VLOOKUP($U170,计算辅助页面!$Z$5:$AM$26,COLUMN()-20,0)</f>
        <v>63000</v>
      </c>
      <c r="Y170" s="239">
        <f>VLOOKUP($U170,计算辅助页面!$Z$5:$AM$26,COLUMN()-20,0)</f>
        <v>91000</v>
      </c>
      <c r="Z170" s="296">
        <f>VLOOKUP($U170,计算辅助页面!$Z$5:$AM$26,COLUMN()-20,0)</f>
        <v>127500</v>
      </c>
      <c r="AA170" s="239">
        <f>VLOOKUP($U170,计算辅助页面!$Z$5:$AM$26,COLUMN()-20,0)</f>
        <v>178500</v>
      </c>
      <c r="AB170" s="239">
        <f>VLOOKUP($U170,计算辅助页面!$Z$5:$AM$26,COLUMN()-20,0)</f>
        <v>249500</v>
      </c>
      <c r="AC170" s="239">
        <f>VLOOKUP($U170,计算辅助页面!$Z$5:$AM$26,COLUMN()-20,0)</f>
        <v>349500</v>
      </c>
      <c r="AD170" s="239">
        <f>VLOOKUP($U170,计算辅助页面!$Z$5:$AM$26,COLUMN()-20,0)</f>
        <v>489500</v>
      </c>
      <c r="AE170" s="239">
        <f>VLOOKUP($U170,计算辅助页面!$Z$5:$AM$26,COLUMN()-20,0)</f>
        <v>685000</v>
      </c>
      <c r="AF170" s="239">
        <f>VLOOKUP($U170,计算辅助页面!$Z$5:$AM$26,COLUMN()-20,0)</f>
        <v>959000</v>
      </c>
      <c r="AG170" s="239">
        <f>VLOOKUP($U170,计算辅助页面!$Z$5:$AM$26,COLUMN()-20,0)</f>
        <v>1575000</v>
      </c>
      <c r="AH170" s="173">
        <f>VLOOKUP($U170,计算辅助页面!$Z$5:$AM$26,COLUMN()-20,0)</f>
        <v>19407600</v>
      </c>
      <c r="AI170" s="267">
        <v>80000</v>
      </c>
      <c r="AJ170" s="260">
        <f>VLOOKUP(D170&amp;E170,计算辅助页面!$V$5:$Y$18,2,0)</f>
        <v>6</v>
      </c>
      <c r="AK170" s="174">
        <f t="shared" si="282"/>
        <v>160000</v>
      </c>
      <c r="AL170" s="174">
        <f>VLOOKUP(D170&amp;E170,计算辅助页面!$V$5:$Y$18,3,0)</f>
        <v>5</v>
      </c>
      <c r="AM170" s="179">
        <f t="shared" si="283"/>
        <v>480000</v>
      </c>
      <c r="AN170" s="179">
        <f>VLOOKUP(D170&amp;E170,计算辅助页面!$V$5:$Y$18,4,0)</f>
        <v>4</v>
      </c>
      <c r="AO170" s="173">
        <f t="shared" si="284"/>
        <v>12800000</v>
      </c>
      <c r="AP170" s="195">
        <f t="shared" si="285"/>
        <v>32207600</v>
      </c>
      <c r="AQ170" s="365" t="s">
        <v>1049</v>
      </c>
      <c r="AR170" s="366" t="str">
        <f t="shared" si="274"/>
        <v>AT96 Track Version🔑</v>
      </c>
      <c r="AS170" s="352" t="s">
        <v>960</v>
      </c>
      <c r="AT170" s="353" t="s">
        <v>663</v>
      </c>
      <c r="AU170" s="327" t="s">
        <v>712</v>
      </c>
      <c r="AW170" s="357">
        <v>379</v>
      </c>
      <c r="AY170" s="357">
        <v>503</v>
      </c>
      <c r="AZ170" s="357" t="s">
        <v>1115</v>
      </c>
      <c r="BA170" s="369"/>
      <c r="BB170" s="369"/>
      <c r="BC170" s="369"/>
      <c r="BD170" s="369"/>
      <c r="BE170" s="369"/>
      <c r="BF170" s="369"/>
      <c r="BG170" s="369"/>
      <c r="BH170" s="369"/>
      <c r="BI170" s="369"/>
      <c r="BJ170" s="369"/>
      <c r="BK170" s="369"/>
      <c r="BL170" s="369">
        <v>1</v>
      </c>
      <c r="BM170" s="369"/>
      <c r="BN170" s="369">
        <v>1</v>
      </c>
      <c r="BO170" s="369">
        <v>1</v>
      </c>
      <c r="BP170" s="369"/>
      <c r="BQ170" s="369"/>
      <c r="BR170" s="369"/>
      <c r="BS170" s="369"/>
      <c r="BT170" s="369"/>
      <c r="BU170" s="387" t="s">
        <v>1197</v>
      </c>
      <c r="BV170" s="326"/>
      <c r="BW170" s="326"/>
      <c r="BX170" s="326"/>
      <c r="BY170" s="367">
        <v>350</v>
      </c>
      <c r="BZ170" s="368">
        <v>77.5</v>
      </c>
      <c r="CA170" s="368">
        <v>52.98</v>
      </c>
      <c r="CB170" s="368">
        <v>46.61</v>
      </c>
      <c r="CC170" s="368">
        <f t="shared" si="286"/>
        <v>14.600000000000023</v>
      </c>
      <c r="CD170" s="368">
        <f t="shared" si="287"/>
        <v>8.0300000000000011</v>
      </c>
      <c r="CE170" s="368">
        <f t="shared" si="288"/>
        <v>22.759999999999998</v>
      </c>
      <c r="CF170" s="368">
        <f t="shared" si="289"/>
        <v>23.040000000000006</v>
      </c>
      <c r="CG170" s="368">
        <f t="shared" si="290"/>
        <v>68.430000000000035</v>
      </c>
      <c r="CH170" s="368">
        <f t="shared" si="291"/>
        <v>73.934500000000014</v>
      </c>
      <c r="CI170" s="42"/>
      <c r="CJ170" s="42"/>
      <c r="CK170" s="42"/>
      <c r="CL170" s="42"/>
    </row>
    <row r="171" spans="1:90" ht="21" customHeight="1" thickBot="1">
      <c r="A171" s="80">
        <v>169</v>
      </c>
      <c r="B171" s="52" t="s">
        <v>1592</v>
      </c>
      <c r="C171" s="86" t="s">
        <v>1593</v>
      </c>
      <c r="D171" s="256" t="s">
        <v>8</v>
      </c>
      <c r="E171" s="249" t="s">
        <v>79</v>
      </c>
      <c r="F171" s="175"/>
      <c r="G171" s="229"/>
      <c r="H171" s="232">
        <v>70</v>
      </c>
      <c r="I171" s="232">
        <v>23</v>
      </c>
      <c r="J171" s="232">
        <v>27</v>
      </c>
      <c r="K171" s="232">
        <v>36</v>
      </c>
      <c r="L171" s="232">
        <v>52</v>
      </c>
      <c r="M171" s="232">
        <v>59</v>
      </c>
      <c r="N171" s="239">
        <f t="shared" ref="N171" si="292">IF(COUNTBLANK(H171:M171),"",SUM(H171:M171))</f>
        <v>267</v>
      </c>
      <c r="O171" s="72">
        <v>4464</v>
      </c>
      <c r="P171" s="214">
        <v>375.7</v>
      </c>
      <c r="Q171" s="221">
        <v>81.3</v>
      </c>
      <c r="R171" s="221">
        <v>85.47</v>
      </c>
      <c r="S171" s="221">
        <v>61.71</v>
      </c>
      <c r="T171" s="221"/>
      <c r="U171" s="87">
        <v>16100</v>
      </c>
      <c r="V171" s="295">
        <f>VLOOKUP($U171,计算辅助页面!$Z$5:$AM$26,COLUMN()-20,0)</f>
        <v>26300</v>
      </c>
      <c r="W171" s="295">
        <f>VLOOKUP($U171,计算辅助页面!$Z$5:$AM$26,COLUMN()-20,0)</f>
        <v>42000</v>
      </c>
      <c r="X171" s="239">
        <f>VLOOKUP($U171,计算辅助页面!$Z$5:$AM$26,COLUMN()-20,0)</f>
        <v>63000</v>
      </c>
      <c r="Y171" s="239">
        <f>VLOOKUP($U171,计算辅助页面!$Z$5:$AM$26,COLUMN()-20,0)</f>
        <v>91000</v>
      </c>
      <c r="Z171" s="296">
        <f>VLOOKUP($U171,计算辅助页面!$Z$5:$AM$26,COLUMN()-20,0)</f>
        <v>127500</v>
      </c>
      <c r="AA171" s="239">
        <f>VLOOKUP($U171,计算辅助页面!$Z$5:$AM$26,COLUMN()-20,0)</f>
        <v>178500</v>
      </c>
      <c r="AB171" s="239">
        <f>VLOOKUP($U171,计算辅助页面!$Z$5:$AM$26,COLUMN()-20,0)</f>
        <v>249500</v>
      </c>
      <c r="AC171" s="239">
        <f>VLOOKUP($U171,计算辅助页面!$Z$5:$AM$26,COLUMN()-20,0)</f>
        <v>349500</v>
      </c>
      <c r="AD171" s="239">
        <f>VLOOKUP($U171,计算辅助页面!$Z$5:$AM$26,COLUMN()-20,0)</f>
        <v>489500</v>
      </c>
      <c r="AE171" s="239">
        <f>VLOOKUP($U171,计算辅助页面!$Z$5:$AM$26,COLUMN()-20,0)</f>
        <v>685000</v>
      </c>
      <c r="AF171" s="239">
        <f>VLOOKUP($U171,计算辅助页面!$Z$5:$AM$26,COLUMN()-20,0)</f>
        <v>959000</v>
      </c>
      <c r="AG171" s="239">
        <f>VLOOKUP($U171,计算辅助页面!$Z$5:$AM$26,COLUMN()-20,0)</f>
        <v>1575000</v>
      </c>
      <c r="AH171" s="173">
        <f>VLOOKUP($U171,计算辅助页面!$Z$5:$AM$26,COLUMN()-20,0)</f>
        <v>19407600</v>
      </c>
      <c r="AI171" s="267">
        <v>80000</v>
      </c>
      <c r="AJ171" s="260">
        <f>VLOOKUP(D171&amp;E171,计算辅助页面!$V$5:$Y$18,2,0)</f>
        <v>6</v>
      </c>
      <c r="AK171" s="174">
        <f t="shared" ref="AK171" si="293">IF(AI171,2*AI171,"")</f>
        <v>160000</v>
      </c>
      <c r="AL171" s="174">
        <f>VLOOKUP(D171&amp;E171,计算辅助页面!$V$5:$Y$18,3,0)</f>
        <v>5</v>
      </c>
      <c r="AM171" s="179">
        <f t="shared" ref="AM171" si="294">IF(AN171="×",AN171,IF(AI171,6*AI171,""))</f>
        <v>480000</v>
      </c>
      <c r="AN171" s="179">
        <f>VLOOKUP(D171&amp;E171,计算辅助页面!$V$5:$Y$18,4,0)</f>
        <v>4</v>
      </c>
      <c r="AO171" s="173">
        <f t="shared" ref="AO171" si="295">IF(AI171,IF(AN171="×",4*(AI171*AJ171+AK171*AL171),4*(AI171*AJ171+AK171*AL171+AM171*AN171)),"")</f>
        <v>12800000</v>
      </c>
      <c r="AP171" s="195">
        <f t="shared" ref="AP171" si="296">IF(AND(AH171,AO171),AO171+AH171,"")</f>
        <v>32207600</v>
      </c>
      <c r="AQ171" s="365" t="s">
        <v>1594</v>
      </c>
      <c r="AR171" s="366" t="str">
        <f t="shared" si="274"/>
        <v>M600 Speedster</v>
      </c>
      <c r="AS171" s="352" t="s">
        <v>1585</v>
      </c>
      <c r="AT171" s="353" t="s">
        <v>1595</v>
      </c>
      <c r="AU171" s="327" t="s">
        <v>1596</v>
      </c>
      <c r="AW171" s="357">
        <v>390</v>
      </c>
      <c r="AY171" s="357">
        <v>522</v>
      </c>
      <c r="AZ171" s="384" t="s">
        <v>1616</v>
      </c>
      <c r="BA171" s="369"/>
      <c r="BB171" s="369"/>
      <c r="BC171" s="369"/>
      <c r="BD171" s="369"/>
      <c r="BE171" s="369"/>
      <c r="BF171" s="369"/>
      <c r="BG171" s="369"/>
      <c r="BH171" s="369"/>
      <c r="BI171" s="369"/>
      <c r="BJ171" s="369"/>
      <c r="BK171" s="369"/>
      <c r="BL171" s="369"/>
      <c r="BM171" s="369"/>
      <c r="BN171" s="369"/>
      <c r="BO171" s="369"/>
      <c r="BP171" s="369"/>
      <c r="BQ171" s="369"/>
      <c r="BR171" s="369"/>
      <c r="BS171" s="369"/>
      <c r="BT171" s="369"/>
      <c r="BU171" s="389" t="s">
        <v>1606</v>
      </c>
      <c r="BV171" s="326"/>
      <c r="BW171" s="326"/>
      <c r="BX171" s="326"/>
      <c r="BY171" s="367"/>
      <c r="BZ171" s="368"/>
      <c r="CA171" s="368"/>
      <c r="CB171" s="368"/>
      <c r="CC171" s="368"/>
      <c r="CD171" s="368"/>
      <c r="CE171" s="368"/>
      <c r="CF171" s="368"/>
      <c r="CG171" s="368"/>
      <c r="CH171" s="368"/>
      <c r="CI171" s="42"/>
      <c r="CJ171" s="42"/>
      <c r="CK171" s="42"/>
      <c r="CL171" s="42"/>
    </row>
    <row r="172" spans="1:90" ht="21" customHeight="1" thickBot="1">
      <c r="A172" s="48">
        <v>170</v>
      </c>
      <c r="B172" s="52" t="s">
        <v>1090</v>
      </c>
      <c r="C172" s="86" t="s">
        <v>1091</v>
      </c>
      <c r="D172" s="256" t="s">
        <v>8</v>
      </c>
      <c r="E172" s="249" t="s">
        <v>79</v>
      </c>
      <c r="F172" s="175"/>
      <c r="G172" s="229"/>
      <c r="H172" s="232">
        <v>70</v>
      </c>
      <c r="I172" s="232">
        <v>23</v>
      </c>
      <c r="J172" s="232">
        <v>27</v>
      </c>
      <c r="K172" s="232">
        <v>36</v>
      </c>
      <c r="L172" s="232">
        <v>52</v>
      </c>
      <c r="M172" s="232">
        <v>59</v>
      </c>
      <c r="N172" s="239">
        <f t="shared" ref="N172" si="297">IF(COUNTBLANK(H172:M172),"",SUM(H172:M172))</f>
        <v>267</v>
      </c>
      <c r="O172" s="72">
        <v>4480</v>
      </c>
      <c r="P172" s="214">
        <v>368.5</v>
      </c>
      <c r="Q172" s="221">
        <v>86.34</v>
      </c>
      <c r="R172" s="221">
        <v>84.08</v>
      </c>
      <c r="S172" s="221">
        <v>54.53</v>
      </c>
      <c r="T172" s="221">
        <v>5.23</v>
      </c>
      <c r="U172" s="87">
        <v>16100</v>
      </c>
      <c r="V172" s="295">
        <f>VLOOKUP($U172,计算辅助页面!$Z$5:$AM$26,COLUMN()-20,0)</f>
        <v>26300</v>
      </c>
      <c r="W172" s="295">
        <f>VLOOKUP($U172,计算辅助页面!$Z$5:$AM$26,COLUMN()-20,0)</f>
        <v>42000</v>
      </c>
      <c r="X172" s="239">
        <f>VLOOKUP($U172,计算辅助页面!$Z$5:$AM$26,COLUMN()-20,0)</f>
        <v>63000</v>
      </c>
      <c r="Y172" s="239">
        <f>VLOOKUP($U172,计算辅助页面!$Z$5:$AM$26,COLUMN()-20,0)</f>
        <v>91000</v>
      </c>
      <c r="Z172" s="296">
        <f>VLOOKUP($U172,计算辅助页面!$Z$5:$AM$26,COLUMN()-20,0)</f>
        <v>127500</v>
      </c>
      <c r="AA172" s="239">
        <f>VLOOKUP($U172,计算辅助页面!$Z$5:$AM$26,COLUMN()-20,0)</f>
        <v>178500</v>
      </c>
      <c r="AB172" s="239">
        <f>VLOOKUP($U172,计算辅助页面!$Z$5:$AM$26,COLUMN()-20,0)</f>
        <v>249500</v>
      </c>
      <c r="AC172" s="239">
        <f>VLOOKUP($U172,计算辅助页面!$Z$5:$AM$26,COLUMN()-20,0)</f>
        <v>349500</v>
      </c>
      <c r="AD172" s="239">
        <f>VLOOKUP($U172,计算辅助页面!$Z$5:$AM$26,COLUMN()-20,0)</f>
        <v>489500</v>
      </c>
      <c r="AE172" s="239">
        <f>VLOOKUP($U172,计算辅助页面!$Z$5:$AM$26,COLUMN()-20,0)</f>
        <v>685000</v>
      </c>
      <c r="AF172" s="239">
        <f>VLOOKUP($U172,计算辅助页面!$Z$5:$AM$26,COLUMN()-20,0)</f>
        <v>959000</v>
      </c>
      <c r="AG172" s="239">
        <f>VLOOKUP($U172,计算辅助页面!$Z$5:$AM$26,COLUMN()-20,0)</f>
        <v>1575000</v>
      </c>
      <c r="AH172" s="173">
        <f>VLOOKUP($U172,计算辅助页面!$Z$5:$AM$26,COLUMN()-20,0)</f>
        <v>19407600</v>
      </c>
      <c r="AI172" s="267">
        <v>80000</v>
      </c>
      <c r="AJ172" s="260">
        <f>VLOOKUP(D172&amp;E172,计算辅助页面!$V$5:$Y$18,2,0)</f>
        <v>6</v>
      </c>
      <c r="AK172" s="174">
        <f t="shared" ref="AK172" si="298">IF(AI172,2*AI172,"")</f>
        <v>160000</v>
      </c>
      <c r="AL172" s="174">
        <f>VLOOKUP(D172&amp;E172,计算辅助页面!$V$5:$Y$18,3,0)</f>
        <v>5</v>
      </c>
      <c r="AM172" s="179">
        <f t="shared" ref="AM172" si="299">IF(AN172="×",AN172,IF(AI172,6*AI172,""))</f>
        <v>480000</v>
      </c>
      <c r="AN172" s="179">
        <f>VLOOKUP(D172&amp;E172,计算辅助页面!$V$5:$Y$18,4,0)</f>
        <v>4</v>
      </c>
      <c r="AO172" s="173">
        <f t="shared" ref="AO172" si="300">IF(AI172,IF(AN172="×",4*(AI172*AJ172+AK172*AL172),4*(AI172*AJ172+AK172*AL172+AM172*AN172)),"")</f>
        <v>12800000</v>
      </c>
      <c r="AP172" s="195">
        <f t="shared" ref="AP172" si="301">IF(AND(AH172,AO172),AO172+AH172,"")</f>
        <v>32207600</v>
      </c>
      <c r="AQ172" s="365" t="s">
        <v>1041</v>
      </c>
      <c r="AR172" s="366" t="str">
        <f t="shared" si="274"/>
        <v>Concept_One</v>
      </c>
      <c r="AS172" s="352" t="s">
        <v>1082</v>
      </c>
      <c r="AT172" s="353" t="s">
        <v>1095</v>
      </c>
      <c r="AU172" s="327" t="s">
        <v>712</v>
      </c>
      <c r="AW172" s="357">
        <v>383</v>
      </c>
      <c r="AY172" s="357">
        <v>510</v>
      </c>
      <c r="AZ172" s="357" t="s">
        <v>1121</v>
      </c>
      <c r="BA172" s="369"/>
      <c r="BB172" s="369"/>
      <c r="BC172" s="369"/>
      <c r="BD172" s="369"/>
      <c r="BE172" s="369"/>
      <c r="BF172" s="369"/>
      <c r="BG172" s="369"/>
      <c r="BH172" s="369"/>
      <c r="BI172" s="369"/>
      <c r="BJ172" s="369"/>
      <c r="BK172" s="369"/>
      <c r="BL172" s="369"/>
      <c r="BM172" s="369"/>
      <c r="BN172" s="369"/>
      <c r="BO172" s="369"/>
      <c r="BP172" s="369"/>
      <c r="BQ172" s="369"/>
      <c r="BR172" s="369"/>
      <c r="BS172" s="369"/>
      <c r="BT172" s="369"/>
      <c r="BU172" s="387" t="s">
        <v>1095</v>
      </c>
      <c r="BV172" s="326"/>
      <c r="BW172" s="326"/>
      <c r="BX172" s="326"/>
      <c r="BY172" s="367"/>
      <c r="BZ172" s="368"/>
      <c r="CA172" s="368"/>
      <c r="CB172" s="368"/>
      <c r="CC172" s="368"/>
      <c r="CD172" s="368"/>
      <c r="CE172" s="368"/>
      <c r="CF172" s="368"/>
      <c r="CG172" s="368"/>
      <c r="CH172" s="368"/>
      <c r="CI172" s="42"/>
      <c r="CJ172" s="42"/>
      <c r="CK172" s="42"/>
      <c r="CL172" s="42"/>
    </row>
    <row r="173" spans="1:90" ht="21" customHeight="1">
      <c r="A173" s="80">
        <v>171</v>
      </c>
      <c r="B173" s="52" t="s">
        <v>594</v>
      </c>
      <c r="C173" s="86" t="s">
        <v>814</v>
      </c>
      <c r="D173" s="256" t="s">
        <v>199</v>
      </c>
      <c r="E173" s="248" t="s">
        <v>191</v>
      </c>
      <c r="F173" s="175">
        <f t="shared" si="275"/>
        <v>3</v>
      </c>
      <c r="G173" s="83" t="s">
        <v>402</v>
      </c>
      <c r="H173" s="232">
        <v>50</v>
      </c>
      <c r="I173" s="232">
        <v>23</v>
      </c>
      <c r="J173" s="232">
        <v>27</v>
      </c>
      <c r="K173" s="232">
        <v>36</v>
      </c>
      <c r="L173" s="232">
        <v>52</v>
      </c>
      <c r="M173" s="232">
        <v>77</v>
      </c>
      <c r="N173" s="239">
        <f t="shared" si="258"/>
        <v>265</v>
      </c>
      <c r="O173" s="72">
        <v>4517</v>
      </c>
      <c r="P173" s="214">
        <v>377.4</v>
      </c>
      <c r="Q173" s="221">
        <v>82.23</v>
      </c>
      <c r="R173" s="221">
        <v>81.760000000000005</v>
      </c>
      <c r="S173" s="221">
        <v>59.55</v>
      </c>
      <c r="T173" s="221">
        <v>5.68</v>
      </c>
      <c r="U173" s="87">
        <v>16100</v>
      </c>
      <c r="V173" s="295">
        <f>VLOOKUP($U173,计算辅助页面!$Z$5:$AM$26,COLUMN()-20,0)</f>
        <v>26300</v>
      </c>
      <c r="W173" s="295">
        <f>VLOOKUP($U173,计算辅助页面!$Z$5:$AM$26,COLUMN()-20,0)</f>
        <v>42000</v>
      </c>
      <c r="X173" s="239">
        <f>VLOOKUP($U173,计算辅助页面!$Z$5:$AM$26,COLUMN()-20,0)</f>
        <v>63000</v>
      </c>
      <c r="Y173" s="239">
        <f>VLOOKUP($U173,计算辅助页面!$Z$5:$AM$26,COLUMN()-20,0)</f>
        <v>91000</v>
      </c>
      <c r="Z173" s="296">
        <f>VLOOKUP($U173,计算辅助页面!$Z$5:$AM$26,COLUMN()-20,0)</f>
        <v>127500</v>
      </c>
      <c r="AA173" s="239">
        <f>VLOOKUP($U173,计算辅助页面!$Z$5:$AM$26,COLUMN()-20,0)</f>
        <v>178500</v>
      </c>
      <c r="AB173" s="239">
        <f>VLOOKUP($U173,计算辅助页面!$Z$5:$AM$26,COLUMN()-20,0)</f>
        <v>249500</v>
      </c>
      <c r="AC173" s="239">
        <f>VLOOKUP($U173,计算辅助页面!$Z$5:$AM$26,COLUMN()-20,0)</f>
        <v>349500</v>
      </c>
      <c r="AD173" s="239">
        <f>VLOOKUP($U173,计算辅助页面!$Z$5:$AM$26,COLUMN()-20,0)</f>
        <v>489500</v>
      </c>
      <c r="AE173" s="239">
        <f>VLOOKUP($U173,计算辅助页面!$Z$5:$AM$26,COLUMN()-20,0)</f>
        <v>685000</v>
      </c>
      <c r="AF173" s="239">
        <f>VLOOKUP($U173,计算辅助页面!$Z$5:$AM$26,COLUMN()-20,0)</f>
        <v>959000</v>
      </c>
      <c r="AG173" s="239">
        <f>VLOOKUP($U173,计算辅助页面!$Z$5:$AM$26,COLUMN()-20,0)</f>
        <v>1575000</v>
      </c>
      <c r="AH173" s="173">
        <f>VLOOKUP($U173,计算辅助页面!$Z$5:$AM$26,COLUMN()-20,0)</f>
        <v>19407600</v>
      </c>
      <c r="AI173" s="267">
        <v>80000</v>
      </c>
      <c r="AJ173" s="260">
        <f>VLOOKUP(D173&amp;E173,计算辅助页面!$V$5:$Y$18,2,0)</f>
        <v>6</v>
      </c>
      <c r="AK173" s="174">
        <f t="shared" si="282"/>
        <v>160000</v>
      </c>
      <c r="AL173" s="174">
        <f>VLOOKUP(D173&amp;E173,计算辅助页面!$V$5:$Y$18,3,0)</f>
        <v>5</v>
      </c>
      <c r="AM173" s="179">
        <f t="shared" si="283"/>
        <v>480000</v>
      </c>
      <c r="AN173" s="179">
        <f>VLOOKUP(D173&amp;E173,计算辅助页面!$V$5:$Y$18,4,0)</f>
        <v>4</v>
      </c>
      <c r="AO173" s="173">
        <f t="shared" si="284"/>
        <v>12800000</v>
      </c>
      <c r="AP173" s="195">
        <f t="shared" si="285"/>
        <v>32207600</v>
      </c>
      <c r="AQ173" s="365" t="s">
        <v>567</v>
      </c>
      <c r="AR173" s="366" t="str">
        <f t="shared" si="274"/>
        <v>Valhalla Concept Car</v>
      </c>
      <c r="AS173" s="352" t="s">
        <v>959</v>
      </c>
      <c r="AT173" s="353" t="s">
        <v>675</v>
      </c>
      <c r="AU173" s="327" t="s">
        <v>712</v>
      </c>
      <c r="AW173" s="357">
        <v>392</v>
      </c>
      <c r="AY173" s="357">
        <v>525</v>
      </c>
      <c r="AZ173" s="357" t="s">
        <v>1121</v>
      </c>
      <c r="BA173" s="369"/>
      <c r="BB173" s="369"/>
      <c r="BC173" s="369"/>
      <c r="BD173" s="369"/>
      <c r="BE173" s="369"/>
      <c r="BF173" s="369"/>
      <c r="BG173" s="369"/>
      <c r="BH173" s="369"/>
      <c r="BI173" s="369"/>
      <c r="BJ173" s="369"/>
      <c r="BK173" s="369">
        <v>1</v>
      </c>
      <c r="BL173" s="369"/>
      <c r="BM173" s="369"/>
      <c r="BN173" s="369"/>
      <c r="BO173" s="369"/>
      <c r="BP173" s="369"/>
      <c r="BQ173" s="369"/>
      <c r="BR173" s="369"/>
      <c r="BS173" s="369"/>
      <c r="BT173" s="369"/>
      <c r="BU173" s="387" t="s">
        <v>1198</v>
      </c>
      <c r="BV173" s="326"/>
      <c r="BW173" s="326"/>
      <c r="BX173" s="326">
        <v>1</v>
      </c>
      <c r="BY173" s="367">
        <v>354</v>
      </c>
      <c r="BZ173" s="368">
        <v>77.41</v>
      </c>
      <c r="CA173" s="368">
        <v>57.27</v>
      </c>
      <c r="CB173" s="368">
        <v>43.91</v>
      </c>
      <c r="CC173" s="368">
        <f t="shared" si="286"/>
        <v>23.399999999999977</v>
      </c>
      <c r="CD173" s="368">
        <f t="shared" si="287"/>
        <v>4.8200000000000074</v>
      </c>
      <c r="CE173" s="368">
        <f t="shared" si="288"/>
        <v>24.490000000000002</v>
      </c>
      <c r="CF173" s="368">
        <f t="shared" si="289"/>
        <v>15.64</v>
      </c>
      <c r="CG173" s="368">
        <f t="shared" si="290"/>
        <v>68.349999999999994</v>
      </c>
      <c r="CH173" s="368">
        <f t="shared" si="291"/>
        <v>63.615900000000011</v>
      </c>
      <c r="CI173" s="42"/>
      <c r="CJ173" s="42"/>
      <c r="CK173" s="42"/>
      <c r="CL173" s="42"/>
    </row>
    <row r="174" spans="1:90" ht="21" customHeight="1" thickBot="1">
      <c r="A174" s="48">
        <v>172</v>
      </c>
      <c r="B174" s="52" t="s">
        <v>898</v>
      </c>
      <c r="C174" s="86" t="s">
        <v>899</v>
      </c>
      <c r="D174" s="256" t="s">
        <v>199</v>
      </c>
      <c r="E174" s="248" t="s">
        <v>191</v>
      </c>
      <c r="F174" s="175">
        <f t="shared" si="275"/>
        <v>3</v>
      </c>
      <c r="G174" s="83" t="s">
        <v>900</v>
      </c>
      <c r="H174" s="232">
        <v>70</v>
      </c>
      <c r="I174" s="232">
        <v>23</v>
      </c>
      <c r="J174" s="232">
        <v>27</v>
      </c>
      <c r="K174" s="232">
        <v>36</v>
      </c>
      <c r="L174" s="232">
        <v>52</v>
      </c>
      <c r="M174" s="232">
        <v>59</v>
      </c>
      <c r="N174" s="239">
        <f t="shared" si="258"/>
        <v>267</v>
      </c>
      <c r="O174" s="72">
        <v>4545</v>
      </c>
      <c r="P174" s="214">
        <v>378.9</v>
      </c>
      <c r="Q174" s="221">
        <v>80.23</v>
      </c>
      <c r="R174" s="221">
        <v>72.17</v>
      </c>
      <c r="S174" s="221">
        <v>71.14</v>
      </c>
      <c r="T174" s="221">
        <v>6.98</v>
      </c>
      <c r="U174" s="87">
        <v>16100</v>
      </c>
      <c r="V174" s="295">
        <f>VLOOKUP($U174,计算辅助页面!$Z$5:$AM$26,COLUMN()-20,0)</f>
        <v>26300</v>
      </c>
      <c r="W174" s="295">
        <f>VLOOKUP($U174,计算辅助页面!$Z$5:$AM$26,COLUMN()-20,0)</f>
        <v>42000</v>
      </c>
      <c r="X174" s="239">
        <f>VLOOKUP($U174,计算辅助页面!$Z$5:$AM$26,COLUMN()-20,0)</f>
        <v>63000</v>
      </c>
      <c r="Y174" s="239">
        <f>VLOOKUP($U174,计算辅助页面!$Z$5:$AM$26,COLUMN()-20,0)</f>
        <v>91000</v>
      </c>
      <c r="Z174" s="296">
        <f>VLOOKUP($U174,计算辅助页面!$Z$5:$AM$26,COLUMN()-20,0)</f>
        <v>127500</v>
      </c>
      <c r="AA174" s="239">
        <f>VLOOKUP($U174,计算辅助页面!$Z$5:$AM$26,COLUMN()-20,0)</f>
        <v>178500</v>
      </c>
      <c r="AB174" s="239">
        <f>VLOOKUP($U174,计算辅助页面!$Z$5:$AM$26,COLUMN()-20,0)</f>
        <v>249500</v>
      </c>
      <c r="AC174" s="239">
        <f>VLOOKUP($U174,计算辅助页面!$Z$5:$AM$26,COLUMN()-20,0)</f>
        <v>349500</v>
      </c>
      <c r="AD174" s="239">
        <f>VLOOKUP($U174,计算辅助页面!$Z$5:$AM$26,COLUMN()-20,0)</f>
        <v>489500</v>
      </c>
      <c r="AE174" s="239">
        <f>VLOOKUP($U174,计算辅助页面!$Z$5:$AM$26,COLUMN()-20,0)</f>
        <v>685000</v>
      </c>
      <c r="AF174" s="239">
        <f>VLOOKUP($U174,计算辅助页面!$Z$5:$AM$26,COLUMN()-20,0)</f>
        <v>959000</v>
      </c>
      <c r="AG174" s="239">
        <f>VLOOKUP($U174,计算辅助页面!$Z$5:$AM$26,COLUMN()-20,0)</f>
        <v>1575000</v>
      </c>
      <c r="AH174" s="173">
        <f>VLOOKUP($U174,计算辅助页面!$Z$5:$AM$26,COLUMN()-20,0)</f>
        <v>19407600</v>
      </c>
      <c r="AI174" s="267">
        <v>80000</v>
      </c>
      <c r="AJ174" s="260">
        <f>VLOOKUP(D174&amp;E174,计算辅助页面!$V$5:$Y$18,2,0)</f>
        <v>6</v>
      </c>
      <c r="AK174" s="174">
        <f t="shared" si="282"/>
        <v>160000</v>
      </c>
      <c r="AL174" s="174">
        <f>VLOOKUP(D174&amp;E174,计算辅助页面!$V$5:$Y$18,3,0)</f>
        <v>5</v>
      </c>
      <c r="AM174" s="179">
        <f t="shared" si="283"/>
        <v>480000</v>
      </c>
      <c r="AN174" s="179">
        <f>VLOOKUP(D174&amp;E174,计算辅助页面!$V$5:$Y$18,4,0)</f>
        <v>4</v>
      </c>
      <c r="AO174" s="173">
        <f t="shared" si="284"/>
        <v>12800000</v>
      </c>
      <c r="AP174" s="195">
        <f t="shared" si="285"/>
        <v>32207600</v>
      </c>
      <c r="AQ174" s="365" t="s">
        <v>901</v>
      </c>
      <c r="AR174" s="366" t="str">
        <f t="shared" si="274"/>
        <v>Imola</v>
      </c>
      <c r="AS174" s="352" t="s">
        <v>905</v>
      </c>
      <c r="AT174" s="353" t="s">
        <v>916</v>
      </c>
      <c r="AU174" s="327" t="s">
        <v>712</v>
      </c>
      <c r="AW174" s="357">
        <v>394</v>
      </c>
      <c r="AY174" s="357">
        <v>528</v>
      </c>
      <c r="AZ174" s="357" t="s">
        <v>1121</v>
      </c>
      <c r="BA174" s="369"/>
      <c r="BB174" s="369"/>
      <c r="BC174" s="369"/>
      <c r="BD174" s="369"/>
      <c r="BE174" s="369"/>
      <c r="BF174" s="369"/>
      <c r="BG174" s="369"/>
      <c r="BH174" s="369"/>
      <c r="BI174" s="369"/>
      <c r="BJ174" s="369"/>
      <c r="BK174" s="369">
        <v>1</v>
      </c>
      <c r="BL174" s="369"/>
      <c r="BM174" s="369"/>
      <c r="BN174" s="369"/>
      <c r="BO174" s="369">
        <v>1</v>
      </c>
      <c r="BP174" s="369"/>
      <c r="BQ174" s="369"/>
      <c r="BR174" s="369"/>
      <c r="BS174" s="369"/>
      <c r="BT174" s="369"/>
      <c r="BU174" s="387" t="s">
        <v>1183</v>
      </c>
      <c r="BV174" s="326"/>
      <c r="BW174" s="326"/>
      <c r="BX174" s="326">
        <v>1</v>
      </c>
      <c r="BY174" s="367">
        <v>360</v>
      </c>
      <c r="BZ174" s="368">
        <v>73</v>
      </c>
      <c r="CA174" s="368">
        <v>47.83</v>
      </c>
      <c r="CB174" s="368">
        <v>51.73</v>
      </c>
      <c r="CC174" s="368">
        <f t="shared" si="286"/>
        <v>18.899999999999977</v>
      </c>
      <c r="CD174" s="368">
        <f t="shared" si="287"/>
        <v>7.230000000000004</v>
      </c>
      <c r="CE174" s="368">
        <f t="shared" si="288"/>
        <v>24.340000000000003</v>
      </c>
      <c r="CF174" s="368">
        <f t="shared" si="289"/>
        <v>19.410000000000004</v>
      </c>
      <c r="CG174" s="368">
        <f t="shared" si="290"/>
        <v>69.88</v>
      </c>
      <c r="CH174" s="368">
        <f t="shared" si="291"/>
        <v>71.049500000000009</v>
      </c>
      <c r="CI174" s="42"/>
      <c r="CJ174" s="42"/>
      <c r="CK174" s="42"/>
      <c r="CL174" s="42"/>
    </row>
    <row r="175" spans="1:90" ht="21" customHeight="1" thickBot="1">
      <c r="A175" s="80">
        <v>173</v>
      </c>
      <c r="B175" s="52" t="s">
        <v>1573</v>
      </c>
      <c r="C175" s="86" t="s">
        <v>1527</v>
      </c>
      <c r="D175" s="256" t="s">
        <v>199</v>
      </c>
      <c r="E175" s="248" t="s">
        <v>191</v>
      </c>
      <c r="F175" s="363"/>
      <c r="G175" s="92"/>
      <c r="H175" s="233" t="s">
        <v>408</v>
      </c>
      <c r="I175" s="233">
        <v>30</v>
      </c>
      <c r="J175" s="233">
        <v>40</v>
      </c>
      <c r="K175" s="233">
        <v>50</v>
      </c>
      <c r="L175" s="233">
        <v>65</v>
      </c>
      <c r="M175" s="233">
        <v>80</v>
      </c>
      <c r="N175" s="226">
        <f t="shared" ref="N175" si="302">IF(COUNTBLANK(H175:M175),"",SUM(H175:M175))</f>
        <v>265</v>
      </c>
      <c r="O175" s="72">
        <v>4551</v>
      </c>
      <c r="P175" s="214">
        <v>412.3</v>
      </c>
      <c r="Q175" s="221">
        <v>69.239999999999995</v>
      </c>
      <c r="R175" s="221">
        <v>59.33</v>
      </c>
      <c r="S175" s="221">
        <v>84.95</v>
      </c>
      <c r="T175" s="221">
        <v>8.4700000000000006</v>
      </c>
      <c r="U175" s="87">
        <v>16100</v>
      </c>
      <c r="V175" s="295">
        <f>VLOOKUP($U175,计算辅助页面!$Z$5:$AM$26,COLUMN()-20,0)</f>
        <v>26300</v>
      </c>
      <c r="W175" s="295">
        <f>VLOOKUP($U175,计算辅助页面!$Z$5:$AM$26,COLUMN()-20,0)</f>
        <v>42000</v>
      </c>
      <c r="X175" s="239">
        <f>VLOOKUP($U175,计算辅助页面!$Z$5:$AM$26,COLUMN()-20,0)</f>
        <v>63000</v>
      </c>
      <c r="Y175" s="239">
        <f>VLOOKUP($U175,计算辅助页面!$Z$5:$AM$26,COLUMN()-20,0)</f>
        <v>91000</v>
      </c>
      <c r="Z175" s="296">
        <f>VLOOKUP($U175,计算辅助页面!$Z$5:$AM$26,COLUMN()-20,0)</f>
        <v>127500</v>
      </c>
      <c r="AA175" s="239">
        <f>VLOOKUP($U175,计算辅助页面!$Z$5:$AM$26,COLUMN()-20,0)</f>
        <v>178500</v>
      </c>
      <c r="AB175" s="239">
        <f>VLOOKUP($U175,计算辅助页面!$Z$5:$AM$26,COLUMN()-20,0)</f>
        <v>249500</v>
      </c>
      <c r="AC175" s="239">
        <f>VLOOKUP($U175,计算辅助页面!$Z$5:$AM$26,COLUMN()-20,0)</f>
        <v>349500</v>
      </c>
      <c r="AD175" s="239">
        <f>VLOOKUP($U175,计算辅助页面!$Z$5:$AM$26,COLUMN()-20,0)</f>
        <v>489500</v>
      </c>
      <c r="AE175" s="239">
        <f>VLOOKUP($U175,计算辅助页面!$Z$5:$AM$26,COLUMN()-20,0)</f>
        <v>685000</v>
      </c>
      <c r="AF175" s="239">
        <f>VLOOKUP($U175,计算辅助页面!$Z$5:$AM$26,COLUMN()-20,0)</f>
        <v>959000</v>
      </c>
      <c r="AG175" s="239">
        <f>VLOOKUP($U175,计算辅助页面!$Z$5:$AM$26,COLUMN()-20,0)</f>
        <v>1575000</v>
      </c>
      <c r="AH175" s="173">
        <f>VLOOKUP($U175,计算辅助页面!$Z$5:$AM$26,COLUMN()-20,0)</f>
        <v>19407600</v>
      </c>
      <c r="AI175" s="267">
        <v>80000</v>
      </c>
      <c r="AJ175" s="260">
        <f>VLOOKUP(D175&amp;E175,计算辅助页面!$V$5:$Y$18,2,0)</f>
        <v>6</v>
      </c>
      <c r="AK175" s="174">
        <f t="shared" ref="AK175" si="303">IF(AI175,2*AI175,"")</f>
        <v>160000</v>
      </c>
      <c r="AL175" s="174">
        <f>VLOOKUP(D175&amp;E175,计算辅助页面!$V$5:$Y$18,3,0)</f>
        <v>5</v>
      </c>
      <c r="AM175" s="179">
        <f t="shared" ref="AM175" si="304">IF(AN175="×",AN175,IF(AI175,6*AI175,""))</f>
        <v>480000</v>
      </c>
      <c r="AN175" s="179">
        <f>VLOOKUP(D175&amp;E175,计算辅助页面!$V$5:$Y$18,4,0)</f>
        <v>4</v>
      </c>
      <c r="AO175" s="173">
        <f t="shared" ref="AO175" si="305">IF(AI175,IF(AN175="×",4*(AI175*AJ175+AK175*AL175),4*(AI175*AJ175+AK175*AL175+AM175*AN175)),"")</f>
        <v>12800000</v>
      </c>
      <c r="AP175" s="195">
        <f t="shared" ref="AP175" si="306">IF(AND(AH175,AO175),AO175+AH175,"")</f>
        <v>32207600</v>
      </c>
      <c r="AQ175" s="365" t="s">
        <v>596</v>
      </c>
      <c r="AR175" s="366" t="str">
        <f t="shared" si="274"/>
        <v>XJR-9🔑</v>
      </c>
      <c r="AS175" s="352" t="s">
        <v>1514</v>
      </c>
      <c r="AT175" s="353" t="s">
        <v>1528</v>
      </c>
      <c r="AU175" s="327" t="s">
        <v>712</v>
      </c>
      <c r="AW175" s="357">
        <v>432</v>
      </c>
      <c r="AY175" s="357">
        <v>563</v>
      </c>
      <c r="AZ175" s="384" t="s">
        <v>1535</v>
      </c>
      <c r="BA175" s="369"/>
      <c r="BB175" s="369"/>
      <c r="BC175" s="369"/>
      <c r="BD175" s="369"/>
      <c r="BE175" s="369"/>
      <c r="BF175" s="369"/>
      <c r="BG175" s="369"/>
      <c r="BH175" s="369"/>
      <c r="BI175" s="369"/>
      <c r="BJ175" s="369"/>
      <c r="BK175" s="369"/>
      <c r="BL175" s="369"/>
      <c r="BM175" s="369"/>
      <c r="BN175" s="369">
        <v>1</v>
      </c>
      <c r="BO175" s="369"/>
      <c r="BP175" s="369"/>
      <c r="BQ175" s="369"/>
      <c r="BR175" s="369"/>
      <c r="BS175" s="369"/>
      <c r="BT175" s="369"/>
      <c r="BU175" s="389" t="s">
        <v>1542</v>
      </c>
      <c r="BV175" s="326"/>
      <c r="BW175" s="326"/>
      <c r="BX175" s="326"/>
      <c r="BY175" s="367"/>
      <c r="BZ175" s="368"/>
      <c r="CA175" s="368"/>
      <c r="CB175" s="368"/>
      <c r="CC175" s="368"/>
      <c r="CD175" s="368"/>
      <c r="CE175" s="368"/>
      <c r="CF175" s="368"/>
      <c r="CG175" s="368"/>
      <c r="CH175" s="368"/>
      <c r="CI175" s="42"/>
      <c r="CJ175" s="42"/>
      <c r="CK175" s="42"/>
      <c r="CL175" s="42"/>
    </row>
    <row r="176" spans="1:90" ht="21" customHeight="1" thickBot="1">
      <c r="A176" s="48">
        <v>174</v>
      </c>
      <c r="B176" s="52" t="s">
        <v>1380</v>
      </c>
      <c r="C176" s="86" t="s">
        <v>1376</v>
      </c>
      <c r="D176" s="256" t="s">
        <v>199</v>
      </c>
      <c r="E176" s="248" t="s">
        <v>191</v>
      </c>
      <c r="F176" s="363"/>
      <c r="G176" s="92"/>
      <c r="H176" s="233" t="s">
        <v>408</v>
      </c>
      <c r="I176" s="233">
        <v>30</v>
      </c>
      <c r="J176" s="233">
        <v>40</v>
      </c>
      <c r="K176" s="233">
        <v>50</v>
      </c>
      <c r="L176" s="233">
        <v>65</v>
      </c>
      <c r="M176" s="233">
        <v>80</v>
      </c>
      <c r="N176" s="226">
        <f t="shared" ref="N176" si="307">IF(COUNTBLANK(H176:M176),"",SUM(H176:M176))</f>
        <v>265</v>
      </c>
      <c r="O176" s="72">
        <v>4559</v>
      </c>
      <c r="P176" s="214">
        <v>373.4</v>
      </c>
      <c r="Q176" s="221">
        <v>81.23</v>
      </c>
      <c r="R176" s="221">
        <v>85.96</v>
      </c>
      <c r="S176" s="221">
        <v>72.400000000000006</v>
      </c>
      <c r="T176" s="221"/>
      <c r="U176" s="87">
        <v>16100</v>
      </c>
      <c r="V176" s="295">
        <f>VLOOKUP($U176,计算辅助页面!$Z$5:$AM$26,COLUMN()-20,0)</f>
        <v>26300</v>
      </c>
      <c r="W176" s="295">
        <f>VLOOKUP($U176,计算辅助页面!$Z$5:$AM$26,COLUMN()-20,0)</f>
        <v>42000</v>
      </c>
      <c r="X176" s="239">
        <f>VLOOKUP($U176,计算辅助页面!$Z$5:$AM$26,COLUMN()-20,0)</f>
        <v>63000</v>
      </c>
      <c r="Y176" s="239">
        <f>VLOOKUP($U176,计算辅助页面!$Z$5:$AM$26,COLUMN()-20,0)</f>
        <v>91000</v>
      </c>
      <c r="Z176" s="296">
        <f>VLOOKUP($U176,计算辅助页面!$Z$5:$AM$26,COLUMN()-20,0)</f>
        <v>127500</v>
      </c>
      <c r="AA176" s="239">
        <f>VLOOKUP($U176,计算辅助页面!$Z$5:$AM$26,COLUMN()-20,0)</f>
        <v>178500</v>
      </c>
      <c r="AB176" s="239">
        <f>VLOOKUP($U176,计算辅助页面!$Z$5:$AM$26,COLUMN()-20,0)</f>
        <v>249500</v>
      </c>
      <c r="AC176" s="239">
        <f>VLOOKUP($U176,计算辅助页面!$Z$5:$AM$26,COLUMN()-20,0)</f>
        <v>349500</v>
      </c>
      <c r="AD176" s="239">
        <f>VLOOKUP($U176,计算辅助页面!$Z$5:$AM$26,COLUMN()-20,0)</f>
        <v>489500</v>
      </c>
      <c r="AE176" s="239">
        <f>VLOOKUP($U176,计算辅助页面!$Z$5:$AM$26,COLUMN()-20,0)</f>
        <v>685000</v>
      </c>
      <c r="AF176" s="239">
        <f>VLOOKUP($U176,计算辅助页面!$Z$5:$AM$26,COLUMN()-20,0)</f>
        <v>959000</v>
      </c>
      <c r="AG176" s="239">
        <f>VLOOKUP($U176,计算辅助页面!$Z$5:$AM$26,COLUMN()-20,0)</f>
        <v>1575000</v>
      </c>
      <c r="AH176" s="173">
        <f>VLOOKUP($U176,计算辅助页面!$Z$5:$AM$26,COLUMN()-20,0)</f>
        <v>19407600</v>
      </c>
      <c r="AI176" s="267">
        <v>80000</v>
      </c>
      <c r="AJ176" s="260">
        <f>VLOOKUP(D176&amp;E176,计算辅助页面!$V$5:$Y$18,2,0)</f>
        <v>6</v>
      </c>
      <c r="AK176" s="174">
        <f t="shared" ref="AK176:AK177" si="308">IF(AI176,2*AI176,"")</f>
        <v>160000</v>
      </c>
      <c r="AL176" s="174">
        <f>VLOOKUP(D176&amp;E176,计算辅助页面!$V$5:$Y$18,3,0)</f>
        <v>5</v>
      </c>
      <c r="AM176" s="179">
        <f t="shared" ref="AM176:AM177" si="309">IF(AN176="×",AN176,IF(AI176,6*AI176,""))</f>
        <v>480000</v>
      </c>
      <c r="AN176" s="179">
        <f>VLOOKUP(D176&amp;E176,计算辅助页面!$V$5:$Y$18,4,0)</f>
        <v>4</v>
      </c>
      <c r="AO176" s="173">
        <f t="shared" ref="AO176:AO177" si="310">IF(AI176,IF(AN176="×",4*(AI176*AJ176+AK176*AL176),4*(AI176*AJ176+AK176*AL176+AM176*AN176)),"")</f>
        <v>12800000</v>
      </c>
      <c r="AP176" s="195">
        <f t="shared" ref="AP176:AP177" si="311">IF(AND(AH176,AO176),AO176+AH176,"")</f>
        <v>32207600</v>
      </c>
      <c r="AQ176" s="365" t="s">
        <v>566</v>
      </c>
      <c r="AR176" s="366" t="str">
        <f t="shared" si="274"/>
        <v>Countach LPI 800-4🔑</v>
      </c>
      <c r="AS176" s="352" t="s">
        <v>1363</v>
      </c>
      <c r="AT176" s="353" t="s">
        <v>1377</v>
      </c>
      <c r="AU176" s="327" t="s">
        <v>712</v>
      </c>
      <c r="AW176" s="357">
        <v>388</v>
      </c>
      <c r="AY176" s="357">
        <v>518</v>
      </c>
      <c r="AZ176" s="384" t="s">
        <v>1330</v>
      </c>
      <c r="BA176" s="369"/>
      <c r="BB176" s="369"/>
      <c r="BC176" s="369"/>
      <c r="BD176" s="369"/>
      <c r="BE176" s="369"/>
      <c r="BF176" s="369"/>
      <c r="BG176" s="369"/>
      <c r="BH176" s="369"/>
      <c r="BI176" s="369"/>
      <c r="BJ176" s="369"/>
      <c r="BK176" s="369"/>
      <c r="BL176" s="369"/>
      <c r="BM176" s="369"/>
      <c r="BN176" s="369">
        <v>1</v>
      </c>
      <c r="BO176" s="369">
        <v>1</v>
      </c>
      <c r="BP176" s="369"/>
      <c r="BQ176" s="369"/>
      <c r="BR176" s="369"/>
      <c r="BS176" s="369"/>
      <c r="BT176" s="369"/>
      <c r="BU176" s="389" t="s">
        <v>1382</v>
      </c>
      <c r="BV176" s="326"/>
      <c r="BW176" s="326"/>
      <c r="BX176" s="326"/>
      <c r="BY176" s="367"/>
      <c r="BZ176" s="368"/>
      <c r="CA176" s="368"/>
      <c r="CB176" s="368"/>
      <c r="CC176" s="368"/>
      <c r="CD176" s="368"/>
      <c r="CE176" s="368"/>
      <c r="CF176" s="368"/>
      <c r="CG176" s="368"/>
      <c r="CH176" s="368"/>
      <c r="CI176" s="42"/>
      <c r="CJ176" s="42"/>
      <c r="CK176" s="42"/>
      <c r="CL176" s="42"/>
    </row>
    <row r="177" spans="1:90" ht="21" customHeight="1" thickBot="1">
      <c r="A177" s="80">
        <v>175</v>
      </c>
      <c r="B177" s="52" t="s">
        <v>1572</v>
      </c>
      <c r="C177" s="86" t="s">
        <v>1557</v>
      </c>
      <c r="D177" s="256" t="s">
        <v>1558</v>
      </c>
      <c r="E177" s="248" t="s">
        <v>191</v>
      </c>
      <c r="F177" s="363"/>
      <c r="G177" s="92"/>
      <c r="H177" s="233" t="s">
        <v>408</v>
      </c>
      <c r="I177" s="233">
        <v>30</v>
      </c>
      <c r="J177" s="233">
        <v>40</v>
      </c>
      <c r="K177" s="233">
        <v>50</v>
      </c>
      <c r="L177" s="233">
        <v>65</v>
      </c>
      <c r="M177" s="233">
        <v>80</v>
      </c>
      <c r="N177" s="226">
        <f t="shared" ref="N177" si="312">IF(COUNTBLANK(H177:M177),"",SUM(H177:M177))</f>
        <v>265</v>
      </c>
      <c r="O177" s="72">
        <v>4586</v>
      </c>
      <c r="P177" s="214">
        <v>375.6</v>
      </c>
      <c r="Q177" s="221">
        <v>82.74</v>
      </c>
      <c r="R177" s="221">
        <v>75.239999999999995</v>
      </c>
      <c r="S177" s="221">
        <v>71.180000000000007</v>
      </c>
      <c r="T177" s="221">
        <v>7.06</v>
      </c>
      <c r="U177" s="85">
        <v>16100</v>
      </c>
      <c r="V177" s="294">
        <f>VLOOKUP($U177,计算辅助页面!$Z$5:$AM$26,COLUMN()-20,0)</f>
        <v>26300</v>
      </c>
      <c r="W177" s="294">
        <f>VLOOKUP($U177,计算辅助页面!$Z$5:$AM$26,COLUMN()-20,0)</f>
        <v>42000</v>
      </c>
      <c r="X177" s="243">
        <f>VLOOKUP($U177,计算辅助页面!$Z$5:$AM$26,COLUMN()-20,0)</f>
        <v>63000</v>
      </c>
      <c r="Y177" s="243">
        <f>VLOOKUP($U177,计算辅助页面!$Z$5:$AM$26,COLUMN()-20,0)</f>
        <v>91000</v>
      </c>
      <c r="Z177" s="303">
        <f>VLOOKUP($U177,计算辅助页面!$Z$5:$AM$26,COLUMN()-20,0)</f>
        <v>127500</v>
      </c>
      <c r="AA177" s="243">
        <f>VLOOKUP($U177,计算辅助页面!$Z$5:$AM$26,COLUMN()-20,0)</f>
        <v>178500</v>
      </c>
      <c r="AB177" s="243">
        <f>VLOOKUP($U177,计算辅助页面!$Z$5:$AM$26,COLUMN()-20,0)</f>
        <v>249500</v>
      </c>
      <c r="AC177" s="243">
        <f>VLOOKUP($U177,计算辅助页面!$Z$5:$AM$26,COLUMN()-20,0)</f>
        <v>349500</v>
      </c>
      <c r="AD177" s="243">
        <f>VLOOKUP($U177,计算辅助页面!$Z$5:$AM$26,COLUMN()-20,0)</f>
        <v>489500</v>
      </c>
      <c r="AE177" s="243">
        <f>VLOOKUP($U177,计算辅助页面!$Z$5:$AM$26,COLUMN()-20,0)</f>
        <v>685000</v>
      </c>
      <c r="AF177" s="243">
        <f>VLOOKUP($U177,计算辅助页面!$Z$5:$AM$26,COLUMN()-20,0)</f>
        <v>959000</v>
      </c>
      <c r="AG177" s="239">
        <f>VLOOKUP($U177,计算辅助页面!$Z$5:$AM$26,COLUMN()-20,0)</f>
        <v>1575000</v>
      </c>
      <c r="AH177" s="230">
        <f>VLOOKUP($U177,计算辅助页面!$Z$5:$AM$26,COLUMN()-20,0)</f>
        <v>19407600</v>
      </c>
      <c r="AI177" s="268">
        <v>80000</v>
      </c>
      <c r="AJ177" s="264">
        <f>VLOOKUP(D177&amp;E177,计算辅助页面!$V$5:$Y$18,2,0)</f>
        <v>6</v>
      </c>
      <c r="AK177" s="189">
        <f t="shared" si="308"/>
        <v>160000</v>
      </c>
      <c r="AL177" s="189">
        <f>VLOOKUP(D177&amp;E177,计算辅助页面!$V$5:$Y$18,3,0)</f>
        <v>5</v>
      </c>
      <c r="AM177" s="193">
        <f t="shared" si="309"/>
        <v>480000</v>
      </c>
      <c r="AN177" s="193">
        <f>VLOOKUP(D177&amp;E177,计算辅助页面!$V$5:$Y$18,4,0)</f>
        <v>4</v>
      </c>
      <c r="AO177" s="230">
        <f t="shared" si="310"/>
        <v>12800000</v>
      </c>
      <c r="AP177" s="195">
        <f t="shared" si="311"/>
        <v>32207600</v>
      </c>
      <c r="AQ177" s="365" t="s">
        <v>1559</v>
      </c>
      <c r="AR177" s="366" t="str">
        <f t="shared" si="274"/>
        <v>Tomaso P72🔑</v>
      </c>
      <c r="AS177" s="352" t="s">
        <v>1545</v>
      </c>
      <c r="AT177" s="353" t="s">
        <v>1560</v>
      </c>
      <c r="AU177" s="327" t="s">
        <v>712</v>
      </c>
      <c r="AW177" s="357">
        <v>390</v>
      </c>
      <c r="AY177" s="357">
        <v>522</v>
      </c>
      <c r="AZ177" s="384" t="s">
        <v>1609</v>
      </c>
      <c r="BA177" s="369"/>
      <c r="BB177" s="369"/>
      <c r="BC177" s="369"/>
      <c r="BD177" s="369"/>
      <c r="BE177" s="369"/>
      <c r="BF177" s="369"/>
      <c r="BG177" s="369"/>
      <c r="BH177" s="369"/>
      <c r="BI177" s="369"/>
      <c r="BJ177" s="369"/>
      <c r="BK177" s="369"/>
      <c r="BL177" s="369"/>
      <c r="BM177" s="369"/>
      <c r="BN177" s="369">
        <v>1</v>
      </c>
      <c r="BO177" s="369"/>
      <c r="BP177" s="369"/>
      <c r="BQ177" s="369"/>
      <c r="BR177" s="369"/>
      <c r="BS177" s="369"/>
      <c r="BT177" s="369"/>
      <c r="BU177" s="389"/>
      <c r="BV177" s="326"/>
      <c r="BW177" s="326"/>
      <c r="BX177" s="326"/>
      <c r="BY177" s="367"/>
      <c r="BZ177" s="368"/>
      <c r="CA177" s="368"/>
      <c r="CB177" s="368"/>
      <c r="CC177" s="368"/>
      <c r="CD177" s="368"/>
      <c r="CE177" s="368"/>
      <c r="CF177" s="368"/>
      <c r="CG177" s="368"/>
      <c r="CH177" s="368"/>
      <c r="CI177" s="42"/>
      <c r="CJ177" s="42"/>
      <c r="CK177" s="42"/>
      <c r="CL177" s="42"/>
    </row>
    <row r="178" spans="1:90" ht="21" customHeight="1" thickBot="1">
      <c r="A178" s="48">
        <v>176</v>
      </c>
      <c r="B178" s="403" t="s">
        <v>132</v>
      </c>
      <c r="C178" s="404" t="s">
        <v>815</v>
      </c>
      <c r="D178" s="254" t="s">
        <v>42</v>
      </c>
      <c r="E178" s="246" t="s">
        <v>78</v>
      </c>
      <c r="F178" s="172">
        <f t="shared" si="275"/>
        <v>4</v>
      </c>
      <c r="G178" s="81" t="s">
        <v>75</v>
      </c>
      <c r="H178" s="231">
        <v>40</v>
      </c>
      <c r="I178" s="231">
        <v>13</v>
      </c>
      <c r="J178" s="231">
        <v>16</v>
      </c>
      <c r="K178" s="231">
        <v>25</v>
      </c>
      <c r="L178" s="231">
        <v>39</v>
      </c>
      <c r="M178" s="231" t="s">
        <v>59</v>
      </c>
      <c r="N178" s="238">
        <f t="shared" si="258"/>
        <v>133</v>
      </c>
      <c r="O178" s="47">
        <v>3709</v>
      </c>
      <c r="P178" s="208">
        <v>363.9</v>
      </c>
      <c r="Q178" s="215">
        <v>80.48</v>
      </c>
      <c r="R178" s="215">
        <v>47.46</v>
      </c>
      <c r="S178" s="215">
        <v>70.31</v>
      </c>
      <c r="T178" s="215">
        <v>7.25</v>
      </c>
      <c r="U178" s="82">
        <v>4600</v>
      </c>
      <c r="V178" s="290">
        <f>VLOOKUP($U178,计算辅助页面!$Z$5:$AM$26,COLUMN()-20,0)</f>
        <v>7500</v>
      </c>
      <c r="W178" s="290">
        <f>VLOOKUP($U178,计算辅助页面!$Z$5:$AM$26,COLUMN()-20,0)</f>
        <v>12000</v>
      </c>
      <c r="X178" s="238">
        <f>VLOOKUP($U178,计算辅助页面!$Z$5:$AM$26,COLUMN()-20,0)</f>
        <v>18000</v>
      </c>
      <c r="Y178" s="238">
        <f>VLOOKUP($U178,计算辅助页面!$Z$5:$AM$26,COLUMN()-20,0)</f>
        <v>26000</v>
      </c>
      <c r="Z178" s="291">
        <f>VLOOKUP($U178,计算辅助页面!$Z$5:$AM$26,COLUMN()-20,0)</f>
        <v>36500</v>
      </c>
      <c r="AA178" s="238">
        <f>VLOOKUP($U178,计算辅助页面!$Z$5:$AM$26,COLUMN()-20,0)</f>
        <v>51000</v>
      </c>
      <c r="AB178" s="238">
        <f>VLOOKUP($U178,计算辅助页面!$Z$5:$AM$26,COLUMN()-20,0)</f>
        <v>71500</v>
      </c>
      <c r="AC178" s="238">
        <f>VLOOKUP($U178,计算辅助页面!$Z$5:$AM$26,COLUMN()-20,0)</f>
        <v>100000</v>
      </c>
      <c r="AD178" s="238">
        <f>VLOOKUP($U178,计算辅助页面!$Z$5:$AM$26,COLUMN()-20,0)</f>
        <v>140000</v>
      </c>
      <c r="AE178" s="238">
        <f>VLOOKUP($U178,计算辅助页面!$Z$5:$AM$26,COLUMN()-20,0)</f>
        <v>196000</v>
      </c>
      <c r="AF178" s="238">
        <f>VLOOKUP($U178,计算辅助页面!$Z$5:$AM$26,COLUMN()-20,0)</f>
        <v>274000</v>
      </c>
      <c r="AG178" s="238" t="str">
        <f>VLOOKUP($U178,计算辅助页面!$Z$5:$AM$26,COLUMN()-20,0)</f>
        <v>×</v>
      </c>
      <c r="AH178" s="172">
        <f>VLOOKUP($U178,计算辅助页面!$Z$5:$AM$26,COLUMN()-20,0)</f>
        <v>3748400</v>
      </c>
      <c r="AI178" s="266">
        <v>35000</v>
      </c>
      <c r="AJ178" s="259">
        <f>VLOOKUP(D178&amp;E178,计算辅助页面!$V$5:$Y$18,2,0)</f>
        <v>7</v>
      </c>
      <c r="AK178" s="181">
        <f t="shared" si="282"/>
        <v>70000</v>
      </c>
      <c r="AL178" s="181">
        <f>VLOOKUP(D178&amp;E178,计算辅助页面!$V$5:$Y$18,3,0)</f>
        <v>5</v>
      </c>
      <c r="AM178" s="183">
        <f t="shared" si="283"/>
        <v>210000</v>
      </c>
      <c r="AN178" s="183">
        <f>VLOOKUP(D178&amp;E178,计算辅助页面!$V$5:$Y$18,4,0)</f>
        <v>3</v>
      </c>
      <c r="AO178" s="172">
        <f t="shared" si="284"/>
        <v>4900000</v>
      </c>
      <c r="AP178" s="194">
        <f t="shared" si="285"/>
        <v>8648400</v>
      </c>
      <c r="AQ178" s="365" t="s">
        <v>566</v>
      </c>
      <c r="AR178" s="366" t="str">
        <f t="shared" si="274"/>
        <v>Centenario</v>
      </c>
      <c r="AS178" s="352" t="s">
        <v>603</v>
      </c>
      <c r="AT178" s="353" t="s">
        <v>660</v>
      </c>
      <c r="AU178" s="327" t="s">
        <v>712</v>
      </c>
      <c r="AV178" s="357">
        <v>11</v>
      </c>
      <c r="AW178" s="357">
        <v>378</v>
      </c>
      <c r="AY178" s="357">
        <v>502</v>
      </c>
      <c r="AZ178" s="357" t="s">
        <v>1110</v>
      </c>
      <c r="BA178" s="369">
        <v>1</v>
      </c>
      <c r="BB178" s="369"/>
      <c r="BC178" s="369">
        <v>1</v>
      </c>
      <c r="BD178" s="369">
        <v>1</v>
      </c>
      <c r="BE178" s="369"/>
      <c r="BF178" s="369">
        <v>1</v>
      </c>
      <c r="BG178" s="369"/>
      <c r="BH178" s="369"/>
      <c r="BI178" s="369"/>
      <c r="BJ178" s="369"/>
      <c r="BK178" s="369"/>
      <c r="BL178" s="369"/>
      <c r="BM178" s="369"/>
      <c r="BN178" s="369"/>
      <c r="BO178" s="369"/>
      <c r="BP178" s="369"/>
      <c r="BQ178" s="369"/>
      <c r="BR178" s="369"/>
      <c r="BS178" s="369"/>
      <c r="BT178" s="369">
        <v>1</v>
      </c>
      <c r="BU178" s="387" t="s">
        <v>1199</v>
      </c>
      <c r="BV178" s="326"/>
      <c r="BW178" s="326"/>
      <c r="BX178" s="326"/>
      <c r="BY178" s="367">
        <v>350</v>
      </c>
      <c r="BZ178" s="368">
        <v>74.8</v>
      </c>
      <c r="CA178" s="368">
        <v>39.22</v>
      </c>
      <c r="CB178" s="368">
        <v>61.9</v>
      </c>
      <c r="CC178" s="368">
        <f t="shared" si="286"/>
        <v>13.899999999999977</v>
      </c>
      <c r="CD178" s="368">
        <f t="shared" si="287"/>
        <v>5.6800000000000068</v>
      </c>
      <c r="CE178" s="368">
        <f t="shared" si="288"/>
        <v>8.240000000000002</v>
      </c>
      <c r="CF178" s="368">
        <f t="shared" si="289"/>
        <v>8.4100000000000037</v>
      </c>
      <c r="CG178" s="368">
        <f t="shared" si="290"/>
        <v>36.22999999999999</v>
      </c>
      <c r="CH178" s="368">
        <f t="shared" si="291"/>
        <v>34.464000000000013</v>
      </c>
      <c r="CI178" s="42"/>
      <c r="CJ178" s="42"/>
      <c r="CK178" s="42"/>
      <c r="CL178" s="42"/>
    </row>
    <row r="179" spans="1:90" ht="21" customHeight="1">
      <c r="A179" s="80">
        <v>177</v>
      </c>
      <c r="B179" s="49" t="s">
        <v>134</v>
      </c>
      <c r="C179" s="86" t="s">
        <v>816</v>
      </c>
      <c r="D179" s="255" t="s">
        <v>42</v>
      </c>
      <c r="E179" s="247" t="s">
        <v>78</v>
      </c>
      <c r="F179" s="173">
        <f t="shared" si="275"/>
        <v>4</v>
      </c>
      <c r="G179" s="83" t="s">
        <v>75</v>
      </c>
      <c r="H179" s="222">
        <v>40</v>
      </c>
      <c r="I179" s="222">
        <v>13</v>
      </c>
      <c r="J179" s="222">
        <v>16</v>
      </c>
      <c r="K179" s="222">
        <v>25</v>
      </c>
      <c r="L179" s="222">
        <v>39</v>
      </c>
      <c r="M179" s="222" t="s">
        <v>59</v>
      </c>
      <c r="N179" s="226">
        <f t="shared" si="258"/>
        <v>133</v>
      </c>
      <c r="O179" s="51">
        <v>3832</v>
      </c>
      <c r="P179" s="209">
        <v>363.1</v>
      </c>
      <c r="Q179" s="216">
        <v>83.9</v>
      </c>
      <c r="R179" s="216">
        <v>43.75</v>
      </c>
      <c r="S179" s="216">
        <v>72.39</v>
      </c>
      <c r="T179" s="216">
        <v>7.6670000000000007</v>
      </c>
      <c r="U179" s="84">
        <v>4600</v>
      </c>
      <c r="V179" s="292">
        <f>VLOOKUP($U179,计算辅助页面!$Z$5:$AM$26,COLUMN()-20,0)</f>
        <v>7500</v>
      </c>
      <c r="W179" s="292">
        <f>VLOOKUP($U179,计算辅助页面!$Z$5:$AM$26,COLUMN()-20,0)</f>
        <v>12000</v>
      </c>
      <c r="X179" s="226">
        <f>VLOOKUP($U179,计算辅助页面!$Z$5:$AM$26,COLUMN()-20,0)</f>
        <v>18000</v>
      </c>
      <c r="Y179" s="226">
        <f>VLOOKUP($U179,计算辅助页面!$Z$5:$AM$26,COLUMN()-20,0)</f>
        <v>26000</v>
      </c>
      <c r="Z179" s="293">
        <f>VLOOKUP($U179,计算辅助页面!$Z$5:$AM$26,COLUMN()-20,0)</f>
        <v>36500</v>
      </c>
      <c r="AA179" s="226">
        <f>VLOOKUP($U179,计算辅助页面!$Z$5:$AM$26,COLUMN()-20,0)</f>
        <v>51000</v>
      </c>
      <c r="AB179" s="226">
        <f>VLOOKUP($U179,计算辅助页面!$Z$5:$AM$26,COLUMN()-20,0)</f>
        <v>71500</v>
      </c>
      <c r="AC179" s="226">
        <f>VLOOKUP($U179,计算辅助页面!$Z$5:$AM$26,COLUMN()-20,0)</f>
        <v>100000</v>
      </c>
      <c r="AD179" s="226">
        <f>VLOOKUP($U179,计算辅助页面!$Z$5:$AM$26,COLUMN()-20,0)</f>
        <v>140000</v>
      </c>
      <c r="AE179" s="226">
        <f>VLOOKUP($U179,计算辅助页面!$Z$5:$AM$26,COLUMN()-20,0)</f>
        <v>196000</v>
      </c>
      <c r="AF179" s="226">
        <f>VLOOKUP($U179,计算辅助页面!$Z$5:$AM$26,COLUMN()-20,0)</f>
        <v>274000</v>
      </c>
      <c r="AG179" s="226" t="str">
        <f>VLOOKUP($U179,计算辅助页面!$Z$5:$AM$26,COLUMN()-20,0)</f>
        <v>×</v>
      </c>
      <c r="AH179" s="173">
        <f>VLOOKUP($U179,计算辅助页面!$Z$5:$AM$26,COLUMN()-20,0)</f>
        <v>3748400</v>
      </c>
      <c r="AI179" s="267">
        <v>35000</v>
      </c>
      <c r="AJ179" s="260">
        <f>VLOOKUP(D179&amp;E179,计算辅助页面!$V$5:$Y$18,2,0)</f>
        <v>7</v>
      </c>
      <c r="AK179" s="174">
        <f t="shared" si="282"/>
        <v>70000</v>
      </c>
      <c r="AL179" s="174">
        <f>VLOOKUP(D179&amp;E179,计算辅助页面!$V$5:$Y$18,3,0)</f>
        <v>5</v>
      </c>
      <c r="AM179" s="179">
        <f t="shared" si="283"/>
        <v>210000</v>
      </c>
      <c r="AN179" s="179">
        <f>VLOOKUP(D179&amp;E179,计算辅助页面!$V$5:$Y$18,4,0)</f>
        <v>3</v>
      </c>
      <c r="AO179" s="173">
        <f t="shared" si="284"/>
        <v>4900000</v>
      </c>
      <c r="AP179" s="195">
        <f t="shared" si="285"/>
        <v>8648400</v>
      </c>
      <c r="AQ179" s="365" t="s">
        <v>568</v>
      </c>
      <c r="AR179" s="366" t="str">
        <f t="shared" si="274"/>
        <v>FXX K</v>
      </c>
      <c r="AS179" s="352" t="s">
        <v>603</v>
      </c>
      <c r="AT179" s="353" t="s">
        <v>658</v>
      </c>
      <c r="AU179" s="327" t="s">
        <v>712</v>
      </c>
      <c r="AV179" s="357">
        <v>12</v>
      </c>
      <c r="AW179" s="357">
        <v>378</v>
      </c>
      <c r="AY179" s="357">
        <v>501</v>
      </c>
      <c r="AZ179" s="357" t="s">
        <v>1110</v>
      </c>
      <c r="BA179" s="369">
        <v>1</v>
      </c>
      <c r="BB179" s="369"/>
      <c r="BC179" s="369">
        <v>1</v>
      </c>
      <c r="BD179" s="369">
        <v>1</v>
      </c>
      <c r="BE179" s="369"/>
      <c r="BF179" s="369">
        <v>1</v>
      </c>
      <c r="BG179" s="369"/>
      <c r="BH179" s="369"/>
      <c r="BI179" s="369"/>
      <c r="BJ179" s="369"/>
      <c r="BK179" s="369"/>
      <c r="BL179" s="369"/>
      <c r="BM179" s="369"/>
      <c r="BN179" s="369"/>
      <c r="BO179" s="369"/>
      <c r="BP179" s="369"/>
      <c r="BQ179" s="369"/>
      <c r="BR179" s="369"/>
      <c r="BS179" s="369"/>
      <c r="BT179" s="369">
        <v>1</v>
      </c>
      <c r="BU179" s="387" t="s">
        <v>1200</v>
      </c>
      <c r="BV179" s="326"/>
      <c r="BW179" s="326"/>
      <c r="BX179" s="326"/>
      <c r="BY179" s="367">
        <v>350</v>
      </c>
      <c r="BZ179" s="368">
        <v>76.599999999999994</v>
      </c>
      <c r="CA179" s="368">
        <v>38.450000000000003</v>
      </c>
      <c r="CB179" s="368">
        <v>64.959999999999994</v>
      </c>
      <c r="CC179" s="368">
        <f t="shared" si="286"/>
        <v>13.100000000000023</v>
      </c>
      <c r="CD179" s="368">
        <f t="shared" si="287"/>
        <v>7.3000000000000114</v>
      </c>
      <c r="CE179" s="368">
        <f t="shared" si="288"/>
        <v>5.2999999999999972</v>
      </c>
      <c r="CF179" s="368">
        <f t="shared" si="289"/>
        <v>7.4300000000000068</v>
      </c>
      <c r="CG179" s="368">
        <f t="shared" si="290"/>
        <v>33.130000000000038</v>
      </c>
      <c r="CH179" s="368">
        <f t="shared" si="291"/>
        <v>32.466400000000036</v>
      </c>
      <c r="CI179" s="42"/>
      <c r="CJ179" s="42"/>
      <c r="CK179" s="42"/>
      <c r="CL179" s="42"/>
    </row>
    <row r="180" spans="1:90" ht="21" customHeight="1" thickBot="1">
      <c r="A180" s="48">
        <v>178</v>
      </c>
      <c r="B180" s="49" t="s">
        <v>136</v>
      </c>
      <c r="C180" s="86" t="s">
        <v>817</v>
      </c>
      <c r="D180" s="255" t="s">
        <v>42</v>
      </c>
      <c r="E180" s="247" t="s">
        <v>78</v>
      </c>
      <c r="F180" s="173">
        <f t="shared" si="275"/>
        <v>4</v>
      </c>
      <c r="G180" s="83" t="s">
        <v>74</v>
      </c>
      <c r="H180" s="222">
        <v>40</v>
      </c>
      <c r="I180" s="222">
        <v>13</v>
      </c>
      <c r="J180" s="222">
        <v>16</v>
      </c>
      <c r="K180" s="222">
        <v>25</v>
      </c>
      <c r="L180" s="222">
        <v>39</v>
      </c>
      <c r="M180" s="222" t="s">
        <v>59</v>
      </c>
      <c r="N180" s="226">
        <f t="shared" si="258"/>
        <v>133</v>
      </c>
      <c r="O180" s="51">
        <v>3957</v>
      </c>
      <c r="P180" s="209">
        <v>381.7</v>
      </c>
      <c r="Q180" s="216">
        <v>81.38</v>
      </c>
      <c r="R180" s="216">
        <v>43.38</v>
      </c>
      <c r="S180" s="216">
        <v>65.89</v>
      </c>
      <c r="T180" s="216">
        <v>6.3</v>
      </c>
      <c r="U180" s="84">
        <v>4600</v>
      </c>
      <c r="V180" s="292">
        <f>VLOOKUP($U180,计算辅助页面!$Z$5:$AM$26,COLUMN()-20,0)</f>
        <v>7500</v>
      </c>
      <c r="W180" s="292">
        <f>VLOOKUP($U180,计算辅助页面!$Z$5:$AM$26,COLUMN()-20,0)</f>
        <v>12000</v>
      </c>
      <c r="X180" s="226">
        <f>VLOOKUP($U180,计算辅助页面!$Z$5:$AM$26,COLUMN()-20,0)</f>
        <v>18000</v>
      </c>
      <c r="Y180" s="226">
        <f>VLOOKUP($U180,计算辅助页面!$Z$5:$AM$26,COLUMN()-20,0)</f>
        <v>26000</v>
      </c>
      <c r="Z180" s="293">
        <f>VLOOKUP($U180,计算辅助页面!$Z$5:$AM$26,COLUMN()-20,0)</f>
        <v>36500</v>
      </c>
      <c r="AA180" s="226">
        <f>VLOOKUP($U180,计算辅助页面!$Z$5:$AM$26,COLUMN()-20,0)</f>
        <v>51000</v>
      </c>
      <c r="AB180" s="226">
        <f>VLOOKUP($U180,计算辅助页面!$Z$5:$AM$26,COLUMN()-20,0)</f>
        <v>71500</v>
      </c>
      <c r="AC180" s="226">
        <f>VLOOKUP($U180,计算辅助页面!$Z$5:$AM$26,COLUMN()-20,0)</f>
        <v>100000</v>
      </c>
      <c r="AD180" s="226">
        <f>VLOOKUP($U180,计算辅助页面!$Z$5:$AM$26,COLUMN()-20,0)</f>
        <v>140000</v>
      </c>
      <c r="AE180" s="226">
        <f>VLOOKUP($U180,计算辅助页面!$Z$5:$AM$26,COLUMN()-20,0)</f>
        <v>196000</v>
      </c>
      <c r="AF180" s="226">
        <f>VLOOKUP($U180,计算辅助页面!$Z$5:$AM$26,COLUMN()-20,0)</f>
        <v>274000</v>
      </c>
      <c r="AG180" s="226" t="str">
        <f>VLOOKUP($U180,计算辅助页面!$Z$5:$AM$26,COLUMN()-20,0)</f>
        <v>×</v>
      </c>
      <c r="AH180" s="173">
        <f>VLOOKUP($U180,计算辅助页面!$Z$5:$AM$26,COLUMN()-20,0)</f>
        <v>3748400</v>
      </c>
      <c r="AI180" s="267">
        <v>35000</v>
      </c>
      <c r="AJ180" s="260">
        <f>VLOOKUP(D180&amp;E180,计算辅助页面!$V$5:$Y$18,2,0)</f>
        <v>7</v>
      </c>
      <c r="AK180" s="174">
        <f t="shared" si="282"/>
        <v>70000</v>
      </c>
      <c r="AL180" s="174">
        <f>VLOOKUP(D180&amp;E180,计算辅助页面!$V$5:$Y$18,3,0)</f>
        <v>5</v>
      </c>
      <c r="AM180" s="179">
        <f t="shared" si="283"/>
        <v>210000</v>
      </c>
      <c r="AN180" s="179">
        <f>VLOOKUP(D180&amp;E180,计算辅助页面!$V$5:$Y$18,4,0)</f>
        <v>3</v>
      </c>
      <c r="AO180" s="173">
        <f t="shared" si="284"/>
        <v>4900000</v>
      </c>
      <c r="AP180" s="195">
        <f t="shared" si="285"/>
        <v>8648400</v>
      </c>
      <c r="AQ180" s="365" t="s">
        <v>1047</v>
      </c>
      <c r="AR180" s="366" t="str">
        <f t="shared" si="274"/>
        <v>Vulcano Titanium</v>
      </c>
      <c r="AS180" s="352" t="s">
        <v>603</v>
      </c>
      <c r="AT180" s="353" t="s">
        <v>678</v>
      </c>
      <c r="AU180" s="327" t="s">
        <v>712</v>
      </c>
      <c r="AV180" s="357">
        <v>13</v>
      </c>
      <c r="AW180" s="357">
        <v>397</v>
      </c>
      <c r="AY180" s="357">
        <v>533</v>
      </c>
      <c r="AZ180" s="357" t="s">
        <v>1110</v>
      </c>
      <c r="BA180" s="369"/>
      <c r="BB180" s="369"/>
      <c r="BC180" s="369">
        <v>1</v>
      </c>
      <c r="BD180" s="369">
        <v>1</v>
      </c>
      <c r="BE180" s="369"/>
      <c r="BF180" s="369">
        <v>1</v>
      </c>
      <c r="BG180" s="369"/>
      <c r="BH180" s="369"/>
      <c r="BI180" s="369"/>
      <c r="BJ180" s="369"/>
      <c r="BK180" s="369"/>
      <c r="BL180" s="369"/>
      <c r="BM180" s="369"/>
      <c r="BN180" s="369"/>
      <c r="BO180" s="369"/>
      <c r="BP180" s="369"/>
      <c r="BQ180" s="369">
        <v>1</v>
      </c>
      <c r="BR180" s="369"/>
      <c r="BS180" s="369"/>
      <c r="BT180" s="369">
        <v>1</v>
      </c>
      <c r="BU180" s="387" t="s">
        <v>1201</v>
      </c>
      <c r="BV180" s="326"/>
      <c r="BW180" s="326"/>
      <c r="BX180" s="326"/>
      <c r="BY180" s="367">
        <v>370</v>
      </c>
      <c r="BZ180" s="368">
        <v>75.7</v>
      </c>
      <c r="CA180" s="368">
        <v>35.26</v>
      </c>
      <c r="CB180" s="368">
        <v>53.84</v>
      </c>
      <c r="CC180" s="368">
        <f t="shared" si="286"/>
        <v>11.699999999999989</v>
      </c>
      <c r="CD180" s="368">
        <f t="shared" si="287"/>
        <v>5.6799999999999926</v>
      </c>
      <c r="CE180" s="368">
        <f t="shared" si="288"/>
        <v>8.1200000000000045</v>
      </c>
      <c r="CF180" s="368">
        <f t="shared" si="289"/>
        <v>12.049999999999997</v>
      </c>
      <c r="CG180" s="368">
        <f t="shared" si="290"/>
        <v>37.549999999999983</v>
      </c>
      <c r="CH180" s="368">
        <f t="shared" si="291"/>
        <v>38.283599999999979</v>
      </c>
      <c r="CI180" s="42"/>
      <c r="CJ180" s="42"/>
      <c r="CK180" s="42"/>
      <c r="CL180" s="42"/>
    </row>
    <row r="181" spans="1:90" ht="21" customHeight="1">
      <c r="A181" s="80">
        <v>179</v>
      </c>
      <c r="B181" s="49" t="s">
        <v>138</v>
      </c>
      <c r="C181" s="86" t="s">
        <v>818</v>
      </c>
      <c r="D181" s="255" t="s">
        <v>42</v>
      </c>
      <c r="E181" s="247" t="s">
        <v>172</v>
      </c>
      <c r="F181" s="173">
        <f t="shared" si="275"/>
        <v>4</v>
      </c>
      <c r="G181" s="83" t="s">
        <v>74</v>
      </c>
      <c r="H181" s="222">
        <v>40</v>
      </c>
      <c r="I181" s="222">
        <v>13</v>
      </c>
      <c r="J181" s="222">
        <v>16</v>
      </c>
      <c r="K181" s="222">
        <v>25</v>
      </c>
      <c r="L181" s="222">
        <v>39</v>
      </c>
      <c r="M181" s="222" t="s">
        <v>59</v>
      </c>
      <c r="N181" s="226">
        <f t="shared" si="258"/>
        <v>133</v>
      </c>
      <c r="O181" s="51">
        <v>4083</v>
      </c>
      <c r="P181" s="209">
        <v>407.5</v>
      </c>
      <c r="Q181" s="216">
        <v>80.48</v>
      </c>
      <c r="R181" s="216">
        <v>40.97</v>
      </c>
      <c r="S181" s="216">
        <v>58.26</v>
      </c>
      <c r="T181" s="216">
        <v>5.25</v>
      </c>
      <c r="U181" s="84">
        <v>4600</v>
      </c>
      <c r="V181" s="292">
        <f>VLOOKUP($U181,计算辅助页面!$Z$5:$AM$26,COLUMN()-20,0)</f>
        <v>7500</v>
      </c>
      <c r="W181" s="292">
        <f>VLOOKUP($U181,计算辅助页面!$Z$5:$AM$26,COLUMN()-20,0)</f>
        <v>12000</v>
      </c>
      <c r="X181" s="226">
        <f>VLOOKUP($U181,计算辅助页面!$Z$5:$AM$26,COLUMN()-20,0)</f>
        <v>18000</v>
      </c>
      <c r="Y181" s="226">
        <f>VLOOKUP($U181,计算辅助页面!$Z$5:$AM$26,COLUMN()-20,0)</f>
        <v>26000</v>
      </c>
      <c r="Z181" s="293">
        <f>VLOOKUP($U181,计算辅助页面!$Z$5:$AM$26,COLUMN()-20,0)</f>
        <v>36500</v>
      </c>
      <c r="AA181" s="226">
        <f>VLOOKUP($U181,计算辅助页面!$Z$5:$AM$26,COLUMN()-20,0)</f>
        <v>51000</v>
      </c>
      <c r="AB181" s="226">
        <f>VLOOKUP($U181,计算辅助页面!$Z$5:$AM$26,COLUMN()-20,0)</f>
        <v>71500</v>
      </c>
      <c r="AC181" s="226">
        <f>VLOOKUP($U181,计算辅助页面!$Z$5:$AM$26,COLUMN()-20,0)</f>
        <v>100000</v>
      </c>
      <c r="AD181" s="226">
        <f>VLOOKUP($U181,计算辅助页面!$Z$5:$AM$26,COLUMN()-20,0)</f>
        <v>140000</v>
      </c>
      <c r="AE181" s="226">
        <f>VLOOKUP($U181,计算辅助页面!$Z$5:$AM$26,COLUMN()-20,0)</f>
        <v>196000</v>
      </c>
      <c r="AF181" s="226">
        <f>VLOOKUP($U181,计算辅助页面!$Z$5:$AM$26,COLUMN()-20,0)</f>
        <v>274000</v>
      </c>
      <c r="AG181" s="226" t="str">
        <f>VLOOKUP($U181,计算辅助页面!$Z$5:$AM$26,COLUMN()-20,0)</f>
        <v>×</v>
      </c>
      <c r="AH181" s="173">
        <f>VLOOKUP($U181,计算辅助页面!$Z$5:$AM$26,COLUMN()-20,0)</f>
        <v>3748400</v>
      </c>
      <c r="AI181" s="267">
        <v>35000</v>
      </c>
      <c r="AJ181" s="260">
        <f>VLOOKUP(D181&amp;E181,计算辅助页面!$V$5:$Y$18,2,0)</f>
        <v>7</v>
      </c>
      <c r="AK181" s="174">
        <f t="shared" si="282"/>
        <v>70000</v>
      </c>
      <c r="AL181" s="174">
        <f>VLOOKUP(D181&amp;E181,计算辅助页面!$V$5:$Y$18,3,0)</f>
        <v>5</v>
      </c>
      <c r="AM181" s="179">
        <f t="shared" si="283"/>
        <v>210000</v>
      </c>
      <c r="AN181" s="179">
        <f>VLOOKUP(D181&amp;E181,计算辅助页面!$V$5:$Y$18,4,0)</f>
        <v>3</v>
      </c>
      <c r="AO181" s="173">
        <f t="shared" si="284"/>
        <v>4900000</v>
      </c>
      <c r="AP181" s="195">
        <f t="shared" si="285"/>
        <v>8648400</v>
      </c>
      <c r="AQ181" s="365" t="s">
        <v>570</v>
      </c>
      <c r="AR181" s="366" t="str">
        <f t="shared" si="274"/>
        <v>Lykan HyperSport</v>
      </c>
      <c r="AS181" s="352" t="s">
        <v>603</v>
      </c>
      <c r="AT181" s="353" t="s">
        <v>680</v>
      </c>
      <c r="AU181" s="327" t="s">
        <v>712</v>
      </c>
      <c r="AV181" s="357">
        <v>15</v>
      </c>
      <c r="AW181" s="357">
        <v>425</v>
      </c>
      <c r="AY181" s="357">
        <v>560</v>
      </c>
      <c r="AZ181" s="357" t="s">
        <v>1110</v>
      </c>
      <c r="BA181" s="369"/>
      <c r="BB181" s="369"/>
      <c r="BC181" s="369">
        <v>1</v>
      </c>
      <c r="BD181" s="369">
        <v>1</v>
      </c>
      <c r="BE181" s="369"/>
      <c r="BF181" s="369"/>
      <c r="BG181" s="369"/>
      <c r="BH181" s="369"/>
      <c r="BI181" s="369"/>
      <c r="BJ181" s="369"/>
      <c r="BK181" s="369"/>
      <c r="BL181" s="369"/>
      <c r="BM181" s="369"/>
      <c r="BN181" s="369"/>
      <c r="BO181" s="369"/>
      <c r="BP181" s="369"/>
      <c r="BQ181" s="369"/>
      <c r="BR181" s="369"/>
      <c r="BS181" s="369"/>
      <c r="BT181" s="369">
        <v>1</v>
      </c>
      <c r="BU181" s="387" t="s">
        <v>1202</v>
      </c>
      <c r="BV181" s="326"/>
      <c r="BW181" s="326"/>
      <c r="BX181" s="326"/>
      <c r="BY181" s="367">
        <v>395</v>
      </c>
      <c r="BZ181" s="368">
        <v>74.8</v>
      </c>
      <c r="CA181" s="368">
        <v>37</v>
      </c>
      <c r="CB181" s="368">
        <v>39.79</v>
      </c>
      <c r="CC181" s="368">
        <f t="shared" si="286"/>
        <v>12.5</v>
      </c>
      <c r="CD181" s="368">
        <f t="shared" si="287"/>
        <v>5.6800000000000068</v>
      </c>
      <c r="CE181" s="368">
        <f t="shared" si="288"/>
        <v>3.9699999999999989</v>
      </c>
      <c r="CF181" s="368">
        <f t="shared" si="289"/>
        <v>18.47</v>
      </c>
      <c r="CG181" s="368">
        <f t="shared" si="290"/>
        <v>40.620000000000005</v>
      </c>
      <c r="CH181" s="368">
        <f t="shared" si="291"/>
        <v>42.067700000000016</v>
      </c>
      <c r="CI181" s="42"/>
      <c r="CJ181" s="42"/>
      <c r="CK181" s="42"/>
      <c r="CL181" s="42"/>
    </row>
    <row r="182" spans="1:90" ht="21" customHeight="1" thickBot="1">
      <c r="A182" s="48">
        <v>180</v>
      </c>
      <c r="B182" s="52" t="s">
        <v>1098</v>
      </c>
      <c r="C182" s="86" t="s">
        <v>1092</v>
      </c>
      <c r="D182" s="255" t="s">
        <v>42</v>
      </c>
      <c r="E182" s="247" t="s">
        <v>79</v>
      </c>
      <c r="F182" s="230"/>
      <c r="G182" s="229"/>
      <c r="H182" s="233" t="s">
        <v>408</v>
      </c>
      <c r="I182" s="236">
        <v>40</v>
      </c>
      <c r="J182" s="236">
        <v>45</v>
      </c>
      <c r="K182" s="236">
        <v>60</v>
      </c>
      <c r="L182" s="236">
        <v>70</v>
      </c>
      <c r="M182" s="236">
        <v>85</v>
      </c>
      <c r="N182" s="239">
        <f t="shared" si="258"/>
        <v>300</v>
      </c>
      <c r="O182" s="53">
        <v>4109</v>
      </c>
      <c r="P182" s="210">
        <v>400.3</v>
      </c>
      <c r="Q182" s="217">
        <v>77.91</v>
      </c>
      <c r="R182" s="217">
        <v>53.44</v>
      </c>
      <c r="S182" s="217">
        <v>59.94</v>
      </c>
      <c r="T182" s="217">
        <v>5.4</v>
      </c>
      <c r="U182" s="84">
        <v>23000</v>
      </c>
      <c r="V182" s="292">
        <f>VLOOKUP($U182,计算辅助页面!$Z$5:$AM$26,COLUMN()-20,0)</f>
        <v>37500</v>
      </c>
      <c r="W182" s="292">
        <f>VLOOKUP($U182,计算辅助页面!$Z$5:$AM$26,COLUMN()-20,0)</f>
        <v>60000</v>
      </c>
      <c r="X182" s="226">
        <f>VLOOKUP($U182,计算辅助页面!$Z$5:$AM$26,COLUMN()-20,0)</f>
        <v>90000</v>
      </c>
      <c r="Y182" s="226">
        <f>VLOOKUP($U182,计算辅助页面!$Z$5:$AM$26,COLUMN()-20,0)</f>
        <v>130000</v>
      </c>
      <c r="Z182" s="293">
        <f>VLOOKUP($U182,计算辅助页面!$Z$5:$AM$26,COLUMN()-20,0)</f>
        <v>182000</v>
      </c>
      <c r="AA182" s="226">
        <f>VLOOKUP($U182,计算辅助页面!$Z$5:$AM$26,COLUMN()-20,0)</f>
        <v>255000</v>
      </c>
      <c r="AB182" s="226">
        <f>VLOOKUP($U182,计算辅助页面!$Z$5:$AM$26,COLUMN()-20,0)</f>
        <v>356500</v>
      </c>
      <c r="AC182" s="226">
        <f>VLOOKUP($U182,计算辅助页面!$Z$5:$AM$26,COLUMN()-20,0)</f>
        <v>499500</v>
      </c>
      <c r="AD182" s="226">
        <f>VLOOKUP($U182,计算辅助页面!$Z$5:$AM$26,COLUMN()-20,0)</f>
        <v>699000</v>
      </c>
      <c r="AE182" s="226">
        <f>VLOOKUP($U182,计算辅助页面!$Z$5:$AM$26,COLUMN()-20,0)</f>
        <v>979000</v>
      </c>
      <c r="AF182" s="226">
        <f>VLOOKUP($U182,计算辅助页面!$Z$5:$AM$26,COLUMN()-20,0)</f>
        <v>1370000</v>
      </c>
      <c r="AG182" s="226">
        <f>VLOOKUP($U182,计算辅助页面!$Z$5:$AM$26,COLUMN()-20,0)</f>
        <v>2250000</v>
      </c>
      <c r="AH182" s="173">
        <f>VLOOKUP($U182,计算辅助页面!$Z$5:$AM$26,COLUMN()-20,0)</f>
        <v>27726000</v>
      </c>
      <c r="AI182" s="267">
        <v>45000</v>
      </c>
      <c r="AJ182" s="260">
        <f>VLOOKUP(D182&amp;E182,计算辅助页面!$V$5:$Y$18,2,0)</f>
        <v>7</v>
      </c>
      <c r="AK182" s="174">
        <f t="shared" ref="AK182" si="313">IF(AI182,2*AI182,"")</f>
        <v>90000</v>
      </c>
      <c r="AL182" s="174">
        <f>VLOOKUP(D182&amp;E182,计算辅助页面!$V$5:$Y$18,3,0)</f>
        <v>5</v>
      </c>
      <c r="AM182" s="179">
        <f t="shared" ref="AM182" si="314">IF(AN182="×",AN182,IF(AI182,6*AI182,""))</f>
        <v>270000</v>
      </c>
      <c r="AN182" s="179">
        <f>VLOOKUP(D182&amp;E182,计算辅助页面!$V$5:$Y$18,4,0)</f>
        <v>4</v>
      </c>
      <c r="AO182" s="173">
        <f t="shared" ref="AO182" si="315">IF(AI182,IF(AN182="×",4*(AI182*AJ182+AK182*AL182),4*(AI182*AJ182+AK182*AL182+AM182*AN182)),"")</f>
        <v>7380000</v>
      </c>
      <c r="AP182" s="195">
        <f t="shared" ref="AP182" si="316">IF(AND(AH182,AO182),AO182+AH182,"")</f>
        <v>35106000</v>
      </c>
      <c r="AQ182" s="365" t="s">
        <v>1093</v>
      </c>
      <c r="AR182" s="366" t="str">
        <f t="shared" si="274"/>
        <v>Tachyon Speed🔑</v>
      </c>
      <c r="AS182" s="352" t="s">
        <v>1082</v>
      </c>
      <c r="AT182" s="353" t="s">
        <v>1094</v>
      </c>
      <c r="AU182" s="327" t="s">
        <v>712</v>
      </c>
      <c r="AW182" s="357">
        <v>416</v>
      </c>
      <c r="AY182" s="357">
        <v>555</v>
      </c>
      <c r="AZ182" s="357" t="s">
        <v>1115</v>
      </c>
      <c r="BA182" s="369"/>
      <c r="BB182" s="369"/>
      <c r="BC182" s="369"/>
      <c r="BD182" s="369"/>
      <c r="BE182" s="369"/>
      <c r="BF182" s="369"/>
      <c r="BG182" s="369"/>
      <c r="BH182" s="369"/>
      <c r="BI182" s="369"/>
      <c r="BJ182" s="369"/>
      <c r="BK182" s="369"/>
      <c r="BL182" s="369">
        <v>1</v>
      </c>
      <c r="BM182" s="369"/>
      <c r="BN182" s="369">
        <v>1</v>
      </c>
      <c r="BO182" s="369">
        <v>1</v>
      </c>
      <c r="BP182" s="369"/>
      <c r="BQ182" s="369"/>
      <c r="BR182" s="369"/>
      <c r="BS182" s="369"/>
      <c r="BT182" s="369"/>
      <c r="BU182" s="387" t="s">
        <v>1203</v>
      </c>
      <c r="BV182" s="326"/>
      <c r="BW182" s="326"/>
      <c r="BX182" s="326"/>
      <c r="BY182" s="367"/>
      <c r="BZ182" s="368"/>
      <c r="CA182" s="368"/>
      <c r="CB182" s="368"/>
      <c r="CC182" s="368"/>
      <c r="CD182" s="368"/>
      <c r="CE182" s="368"/>
      <c r="CF182" s="368"/>
      <c r="CG182" s="368"/>
      <c r="CH182" s="368"/>
      <c r="CI182" s="42"/>
      <c r="CJ182" s="42"/>
      <c r="CK182" s="42"/>
      <c r="CL182" s="42"/>
    </row>
    <row r="183" spans="1:90" ht="21" customHeight="1">
      <c r="A183" s="80">
        <v>181</v>
      </c>
      <c r="B183" s="52" t="s">
        <v>505</v>
      </c>
      <c r="C183" s="86" t="s">
        <v>819</v>
      </c>
      <c r="D183" s="255" t="s">
        <v>42</v>
      </c>
      <c r="E183" s="247" t="s">
        <v>79</v>
      </c>
      <c r="F183" s="173">
        <f t="shared" si="275"/>
        <v>3</v>
      </c>
      <c r="G183" s="83" t="s">
        <v>77</v>
      </c>
      <c r="H183" s="222">
        <v>60</v>
      </c>
      <c r="I183" s="222">
        <v>13</v>
      </c>
      <c r="J183" s="222">
        <v>16</v>
      </c>
      <c r="K183" s="222">
        <v>25</v>
      </c>
      <c r="L183" s="222">
        <v>38</v>
      </c>
      <c r="M183" s="222">
        <v>48</v>
      </c>
      <c r="N183" s="226">
        <f t="shared" si="258"/>
        <v>200</v>
      </c>
      <c r="O183" s="53">
        <v>4148</v>
      </c>
      <c r="P183" s="210">
        <v>370.2</v>
      </c>
      <c r="Q183" s="217">
        <v>81.2</v>
      </c>
      <c r="R183" s="217">
        <v>62.39</v>
      </c>
      <c r="S183" s="217">
        <v>78.790000000000006</v>
      </c>
      <c r="T183" s="217">
        <v>8.82</v>
      </c>
      <c r="U183" s="84">
        <v>23000</v>
      </c>
      <c r="V183" s="292">
        <f>VLOOKUP($U183,计算辅助页面!$Z$5:$AM$26,COLUMN()-20,0)</f>
        <v>37500</v>
      </c>
      <c r="W183" s="292">
        <f>VLOOKUP($U183,计算辅助页面!$Z$5:$AM$26,COLUMN()-20,0)</f>
        <v>60000</v>
      </c>
      <c r="X183" s="226">
        <f>VLOOKUP($U183,计算辅助页面!$Z$5:$AM$26,COLUMN()-20,0)</f>
        <v>90000</v>
      </c>
      <c r="Y183" s="226">
        <f>VLOOKUP($U183,计算辅助页面!$Z$5:$AM$26,COLUMN()-20,0)</f>
        <v>130000</v>
      </c>
      <c r="Z183" s="293">
        <f>VLOOKUP($U183,计算辅助页面!$Z$5:$AM$26,COLUMN()-20,0)</f>
        <v>182000</v>
      </c>
      <c r="AA183" s="226">
        <f>VLOOKUP($U183,计算辅助页面!$Z$5:$AM$26,COLUMN()-20,0)</f>
        <v>255000</v>
      </c>
      <c r="AB183" s="226">
        <f>VLOOKUP($U183,计算辅助页面!$Z$5:$AM$26,COLUMN()-20,0)</f>
        <v>356500</v>
      </c>
      <c r="AC183" s="226">
        <f>VLOOKUP($U183,计算辅助页面!$Z$5:$AM$26,COLUMN()-20,0)</f>
        <v>499500</v>
      </c>
      <c r="AD183" s="226">
        <f>VLOOKUP($U183,计算辅助页面!$Z$5:$AM$26,COLUMN()-20,0)</f>
        <v>699000</v>
      </c>
      <c r="AE183" s="226">
        <f>VLOOKUP($U183,计算辅助页面!$Z$5:$AM$26,COLUMN()-20,0)</f>
        <v>979000</v>
      </c>
      <c r="AF183" s="226">
        <f>VLOOKUP($U183,计算辅助页面!$Z$5:$AM$26,COLUMN()-20,0)</f>
        <v>1370000</v>
      </c>
      <c r="AG183" s="226">
        <f>VLOOKUP($U183,计算辅助页面!$Z$5:$AM$26,COLUMN()-20,0)</f>
        <v>2250000</v>
      </c>
      <c r="AH183" s="173">
        <f>VLOOKUP($U183,计算辅助页面!$Z$5:$AM$26,COLUMN()-20,0)</f>
        <v>27726000</v>
      </c>
      <c r="AI183" s="267">
        <v>45000</v>
      </c>
      <c r="AJ183" s="260">
        <f>VLOOKUP(D183&amp;E183,计算辅助页面!$V$5:$Y$18,2,0)</f>
        <v>7</v>
      </c>
      <c r="AK183" s="174">
        <f t="shared" si="282"/>
        <v>90000</v>
      </c>
      <c r="AL183" s="174">
        <f>VLOOKUP(D183&amp;E183,计算辅助页面!$V$5:$Y$18,3,0)</f>
        <v>5</v>
      </c>
      <c r="AM183" s="179">
        <f t="shared" si="283"/>
        <v>270000</v>
      </c>
      <c r="AN183" s="179">
        <f>VLOOKUP(D183&amp;E183,计算辅助页面!$V$5:$Y$18,4,0)</f>
        <v>4</v>
      </c>
      <c r="AO183" s="173">
        <f t="shared" si="284"/>
        <v>7380000</v>
      </c>
      <c r="AP183" s="195">
        <f t="shared" si="285"/>
        <v>35106000</v>
      </c>
      <c r="AQ183" s="365" t="s">
        <v>566</v>
      </c>
      <c r="AR183" s="366" t="str">
        <f t="shared" si="274"/>
        <v>Veneno</v>
      </c>
      <c r="AS183" s="352" t="s">
        <v>963</v>
      </c>
      <c r="AT183" s="353" t="s">
        <v>695</v>
      </c>
      <c r="AU183" s="327" t="s">
        <v>712</v>
      </c>
      <c r="AW183" s="357">
        <v>387</v>
      </c>
      <c r="AY183" s="357">
        <v>516</v>
      </c>
      <c r="AZ183" s="357" t="s">
        <v>1121</v>
      </c>
      <c r="BA183" s="369"/>
      <c r="BB183" s="369"/>
      <c r="BC183" s="369"/>
      <c r="BD183" s="369"/>
      <c r="BE183" s="369"/>
      <c r="BF183" s="369"/>
      <c r="BG183" s="369"/>
      <c r="BH183" s="369"/>
      <c r="BI183" s="369"/>
      <c r="BJ183" s="369"/>
      <c r="BK183" s="369">
        <v>1</v>
      </c>
      <c r="BL183" s="369"/>
      <c r="BM183" s="369"/>
      <c r="BN183" s="369"/>
      <c r="BO183" s="369">
        <v>1</v>
      </c>
      <c r="BP183" s="369"/>
      <c r="BQ183" s="369"/>
      <c r="BR183" s="369"/>
      <c r="BS183" s="369"/>
      <c r="BT183" s="369"/>
      <c r="BU183" s="387" t="s">
        <v>1204</v>
      </c>
      <c r="BV183" s="326"/>
      <c r="BW183" s="326"/>
      <c r="BX183" s="326"/>
      <c r="BY183" s="367">
        <v>355</v>
      </c>
      <c r="BZ183" s="368">
        <v>73.900000000000006</v>
      </c>
      <c r="CA183" s="368">
        <v>53.52</v>
      </c>
      <c r="CB183" s="368">
        <v>61.51</v>
      </c>
      <c r="CC183" s="368">
        <f t="shared" si="286"/>
        <v>15.199999999999989</v>
      </c>
      <c r="CD183" s="368">
        <f t="shared" si="287"/>
        <v>7.2999999999999972</v>
      </c>
      <c r="CE183" s="368">
        <f t="shared" si="288"/>
        <v>8.8699999999999974</v>
      </c>
      <c r="CF183" s="368">
        <f t="shared" si="289"/>
        <v>17.280000000000008</v>
      </c>
      <c r="CG183" s="368">
        <f t="shared" si="290"/>
        <v>48.649999999999991</v>
      </c>
      <c r="CH183" s="368">
        <f t="shared" si="291"/>
        <v>49.780500000000004</v>
      </c>
      <c r="CI183" s="42"/>
      <c r="CJ183" s="42"/>
      <c r="CK183" s="42"/>
      <c r="CL183" s="42"/>
    </row>
    <row r="184" spans="1:90" ht="21" customHeight="1" thickBot="1">
      <c r="A184" s="48">
        <v>182</v>
      </c>
      <c r="B184" s="52" t="s">
        <v>1324</v>
      </c>
      <c r="C184" s="86" t="s">
        <v>1319</v>
      </c>
      <c r="D184" s="255" t="s">
        <v>42</v>
      </c>
      <c r="E184" s="247" t="s">
        <v>79</v>
      </c>
      <c r="F184" s="230"/>
      <c r="G184" s="229"/>
      <c r="H184" s="233" t="s">
        <v>408</v>
      </c>
      <c r="I184" s="236">
        <v>40</v>
      </c>
      <c r="J184" s="236">
        <v>45</v>
      </c>
      <c r="K184" s="236">
        <v>60</v>
      </c>
      <c r="L184" s="236">
        <v>70</v>
      </c>
      <c r="M184" s="236">
        <v>85</v>
      </c>
      <c r="N184" s="239">
        <f t="shared" ref="N184" si="317">IF(COUNTBLANK(H184:M184),"",SUM(H184:M184))</f>
        <v>300</v>
      </c>
      <c r="O184" s="53">
        <v>4173</v>
      </c>
      <c r="P184" s="210">
        <v>383.2</v>
      </c>
      <c r="Q184" s="217">
        <v>75.17</v>
      </c>
      <c r="R184" s="217">
        <v>60.57</v>
      </c>
      <c r="S184" s="217">
        <v>82.21</v>
      </c>
      <c r="T184" s="217"/>
      <c r="U184" s="84">
        <v>23000</v>
      </c>
      <c r="V184" s="292">
        <f>VLOOKUP($U184,计算辅助页面!$Z$5:$AM$26,COLUMN()-20,0)</f>
        <v>37500</v>
      </c>
      <c r="W184" s="292">
        <f>VLOOKUP($U184,计算辅助页面!$Z$5:$AM$26,COLUMN()-20,0)</f>
        <v>60000</v>
      </c>
      <c r="X184" s="226">
        <f>VLOOKUP($U184,计算辅助页面!$Z$5:$AM$26,COLUMN()-20,0)</f>
        <v>90000</v>
      </c>
      <c r="Y184" s="226">
        <f>VLOOKUP($U184,计算辅助页面!$Z$5:$AM$26,COLUMN()-20,0)</f>
        <v>130000</v>
      </c>
      <c r="Z184" s="293">
        <f>VLOOKUP($U184,计算辅助页面!$Z$5:$AM$26,COLUMN()-20,0)</f>
        <v>182000</v>
      </c>
      <c r="AA184" s="226">
        <f>VLOOKUP($U184,计算辅助页面!$Z$5:$AM$26,COLUMN()-20,0)</f>
        <v>255000</v>
      </c>
      <c r="AB184" s="226">
        <f>VLOOKUP($U184,计算辅助页面!$Z$5:$AM$26,COLUMN()-20,0)</f>
        <v>356500</v>
      </c>
      <c r="AC184" s="226">
        <f>VLOOKUP($U184,计算辅助页面!$Z$5:$AM$26,COLUMN()-20,0)</f>
        <v>499500</v>
      </c>
      <c r="AD184" s="226">
        <f>VLOOKUP($U184,计算辅助页面!$Z$5:$AM$26,COLUMN()-20,0)</f>
        <v>699000</v>
      </c>
      <c r="AE184" s="226">
        <f>VLOOKUP($U184,计算辅助页面!$Z$5:$AM$26,COLUMN()-20,0)</f>
        <v>979000</v>
      </c>
      <c r="AF184" s="226">
        <f>VLOOKUP($U184,计算辅助页面!$Z$5:$AM$26,COLUMN()-20,0)</f>
        <v>1370000</v>
      </c>
      <c r="AG184" s="226">
        <f>VLOOKUP($U184,计算辅助页面!$Z$5:$AM$26,COLUMN()-20,0)</f>
        <v>2250000</v>
      </c>
      <c r="AH184" s="173">
        <f>VLOOKUP($U184,计算辅助页面!$Z$5:$AM$26,COLUMN()-20,0)</f>
        <v>27726000</v>
      </c>
      <c r="AI184" s="267">
        <v>45000</v>
      </c>
      <c r="AJ184" s="260">
        <f>VLOOKUP(D184&amp;E184,计算辅助页面!$V$5:$Y$18,2,0)</f>
        <v>7</v>
      </c>
      <c r="AK184" s="174">
        <f t="shared" ref="AK184" si="318">IF(AI184,2*AI184,"")</f>
        <v>90000</v>
      </c>
      <c r="AL184" s="174">
        <f>VLOOKUP(D184&amp;E184,计算辅助页面!$V$5:$Y$18,3,0)</f>
        <v>5</v>
      </c>
      <c r="AM184" s="179">
        <f t="shared" ref="AM184" si="319">IF(AN184="×",AN184,IF(AI184,6*AI184,""))</f>
        <v>270000</v>
      </c>
      <c r="AN184" s="179">
        <f>VLOOKUP(D184&amp;E184,计算辅助页面!$V$5:$Y$18,4,0)</f>
        <v>4</v>
      </c>
      <c r="AO184" s="173">
        <f t="shared" ref="AO184" si="320">IF(AI184,IF(AN184="×",4*(AI184*AJ184+AK184*AL184),4*(AI184*AJ184+AK184*AL184+AM184*AN184)),"")</f>
        <v>7380000</v>
      </c>
      <c r="AP184" s="195">
        <f t="shared" ref="AP184" si="321">IF(AND(AH184,AO184),AO184+AH184,"")</f>
        <v>35106000</v>
      </c>
      <c r="AQ184" s="365" t="s">
        <v>596</v>
      </c>
      <c r="AR184" s="366" t="str">
        <f t="shared" si="274"/>
        <v>XJ220 TWR🔑</v>
      </c>
      <c r="AS184" s="352" t="s">
        <v>1308</v>
      </c>
      <c r="AT184" s="353" t="s">
        <v>1320</v>
      </c>
      <c r="AU184" s="327" t="s">
        <v>712</v>
      </c>
      <c r="AW184" s="357">
        <v>398</v>
      </c>
      <c r="AY184" s="357">
        <v>535</v>
      </c>
      <c r="AZ184" s="384" t="s">
        <v>1280</v>
      </c>
      <c r="BA184" s="369"/>
      <c r="BB184" s="369"/>
      <c r="BC184" s="369"/>
      <c r="BD184" s="369"/>
      <c r="BE184" s="369"/>
      <c r="BF184" s="369"/>
      <c r="BG184" s="369"/>
      <c r="BH184" s="369"/>
      <c r="BI184" s="369"/>
      <c r="BJ184" s="369"/>
      <c r="BK184" s="369"/>
      <c r="BL184" s="369">
        <v>1</v>
      </c>
      <c r="BM184" s="369"/>
      <c r="BN184" s="369">
        <v>1</v>
      </c>
      <c r="BO184" s="369">
        <v>1</v>
      </c>
      <c r="BP184" s="369"/>
      <c r="BQ184" s="369"/>
      <c r="BR184" s="369"/>
      <c r="BS184" s="369"/>
      <c r="BT184" s="369"/>
      <c r="BU184" s="389" t="s">
        <v>26</v>
      </c>
      <c r="BV184" s="326"/>
      <c r="BW184" s="326"/>
      <c r="BX184" s="326"/>
      <c r="BY184" s="367"/>
      <c r="BZ184" s="368"/>
      <c r="CA184" s="368"/>
      <c r="CB184" s="368"/>
      <c r="CC184" s="368"/>
      <c r="CD184" s="368"/>
      <c r="CE184" s="368"/>
      <c r="CF184" s="368"/>
      <c r="CG184" s="368"/>
      <c r="CH184" s="368"/>
      <c r="CI184" s="42"/>
      <c r="CJ184" s="42"/>
      <c r="CK184" s="42"/>
      <c r="CL184" s="42"/>
    </row>
    <row r="185" spans="1:90" ht="21" customHeight="1">
      <c r="A185" s="80">
        <v>183</v>
      </c>
      <c r="B185" s="49" t="s">
        <v>140</v>
      </c>
      <c r="C185" s="86" t="s">
        <v>820</v>
      </c>
      <c r="D185" s="255" t="s">
        <v>42</v>
      </c>
      <c r="E185" s="247" t="s">
        <v>79</v>
      </c>
      <c r="F185" s="173">
        <f t="shared" si="275"/>
        <v>3</v>
      </c>
      <c r="G185" s="83" t="s">
        <v>77</v>
      </c>
      <c r="H185" s="222">
        <v>60</v>
      </c>
      <c r="I185" s="222">
        <v>13</v>
      </c>
      <c r="J185" s="222">
        <v>16</v>
      </c>
      <c r="K185" s="222">
        <v>25</v>
      </c>
      <c r="L185" s="222">
        <v>38</v>
      </c>
      <c r="M185" s="222">
        <v>48</v>
      </c>
      <c r="N185" s="226">
        <f t="shared" si="258"/>
        <v>200</v>
      </c>
      <c r="O185" s="51">
        <v>4213</v>
      </c>
      <c r="P185" s="209">
        <v>366.4</v>
      </c>
      <c r="Q185" s="216">
        <v>84.48</v>
      </c>
      <c r="R185" s="216">
        <v>61.54</v>
      </c>
      <c r="S185" s="216">
        <v>72.02</v>
      </c>
      <c r="T185" s="216">
        <v>7.516</v>
      </c>
      <c r="U185" s="84">
        <v>5640</v>
      </c>
      <c r="V185" s="292">
        <f>VLOOKUP($U185,计算辅助页面!$Z$5:$AM$26,COLUMN()-20,0)</f>
        <v>9200</v>
      </c>
      <c r="W185" s="292">
        <f>VLOOKUP($U185,计算辅助页面!$Z$5:$AM$26,COLUMN()-20,0)</f>
        <v>14700</v>
      </c>
      <c r="X185" s="226">
        <f>VLOOKUP($U185,计算辅助页面!$Z$5:$AM$26,COLUMN()-20,0)</f>
        <v>22100</v>
      </c>
      <c r="Y185" s="226">
        <f>VLOOKUP($U185,计算辅助页面!$Z$5:$AM$26,COLUMN()-20,0)</f>
        <v>31900</v>
      </c>
      <c r="Z185" s="293">
        <f>VLOOKUP($U185,计算辅助页面!$Z$5:$AM$26,COLUMN()-20,0)</f>
        <v>44500</v>
      </c>
      <c r="AA185" s="226">
        <f>VLOOKUP($U185,计算辅助页面!$Z$5:$AM$26,COLUMN()-20,0)</f>
        <v>62500</v>
      </c>
      <c r="AB185" s="226">
        <f>VLOOKUP($U185,计算辅助页面!$Z$5:$AM$26,COLUMN()-20,0)</f>
        <v>87500</v>
      </c>
      <c r="AC185" s="226">
        <f>VLOOKUP($U185,计算辅助页面!$Z$5:$AM$26,COLUMN()-20,0)</f>
        <v>122500</v>
      </c>
      <c r="AD185" s="226">
        <f>VLOOKUP($U185,计算辅助页面!$Z$5:$AM$26,COLUMN()-20,0)</f>
        <v>171500</v>
      </c>
      <c r="AE185" s="226">
        <f>VLOOKUP($U185,计算辅助页面!$Z$5:$AM$26,COLUMN()-20,0)</f>
        <v>240000</v>
      </c>
      <c r="AF185" s="226">
        <f>VLOOKUP($U185,计算辅助页面!$Z$5:$AM$26,COLUMN()-20,0)</f>
        <v>336000</v>
      </c>
      <c r="AG185" s="226">
        <f>VLOOKUP($U185,计算辅助页面!$Z$5:$AM$26,COLUMN()-20,0)</f>
        <v>551500</v>
      </c>
      <c r="AH185" s="173">
        <f>VLOOKUP($U185,计算辅助页面!$Z$5:$AM$26,COLUMN()-20,0)</f>
        <v>6798160</v>
      </c>
      <c r="AI185" s="267">
        <v>45000</v>
      </c>
      <c r="AJ185" s="260">
        <f>VLOOKUP(D185&amp;E185,计算辅助页面!$V$5:$Y$18,2,0)</f>
        <v>7</v>
      </c>
      <c r="AK185" s="174">
        <f t="shared" si="282"/>
        <v>90000</v>
      </c>
      <c r="AL185" s="174">
        <f>VLOOKUP(D185&amp;E185,计算辅助页面!$V$5:$Y$18,3,0)</f>
        <v>5</v>
      </c>
      <c r="AM185" s="179">
        <f t="shared" si="283"/>
        <v>270000</v>
      </c>
      <c r="AN185" s="179">
        <f>VLOOKUP(D185&amp;E185,计算辅助页面!$V$5:$Y$18,4,0)</f>
        <v>4</v>
      </c>
      <c r="AO185" s="173">
        <f t="shared" si="284"/>
        <v>7380000</v>
      </c>
      <c r="AP185" s="195">
        <f t="shared" si="285"/>
        <v>14178160</v>
      </c>
      <c r="AQ185" s="365" t="s">
        <v>566</v>
      </c>
      <c r="AR185" s="366" t="str">
        <f t="shared" si="274"/>
        <v>Egoista</v>
      </c>
      <c r="AS185" s="352" t="s">
        <v>603</v>
      </c>
      <c r="AT185" s="353" t="s">
        <v>666</v>
      </c>
      <c r="AU185" s="327" t="s">
        <v>712</v>
      </c>
      <c r="AW185" s="357">
        <v>381</v>
      </c>
      <c r="AY185" s="357">
        <v>506</v>
      </c>
      <c r="AZ185" s="357" t="s">
        <v>1116</v>
      </c>
      <c r="BA185" s="369"/>
      <c r="BB185" s="369"/>
      <c r="BC185" s="369"/>
      <c r="BD185" s="369"/>
      <c r="BE185" s="369">
        <v>1</v>
      </c>
      <c r="BF185" s="369"/>
      <c r="BG185" s="369"/>
      <c r="BH185" s="369"/>
      <c r="BI185" s="369"/>
      <c r="BJ185" s="369"/>
      <c r="BK185" s="369"/>
      <c r="BL185" s="369"/>
      <c r="BM185" s="369"/>
      <c r="BN185" s="369"/>
      <c r="BO185" s="369"/>
      <c r="BP185" s="369"/>
      <c r="BQ185" s="369"/>
      <c r="BR185" s="369"/>
      <c r="BS185" s="369"/>
      <c r="BT185" s="369"/>
      <c r="BU185" s="387" t="s">
        <v>1205</v>
      </c>
      <c r="BV185" s="326">
        <v>1</v>
      </c>
      <c r="BW185" s="326"/>
      <c r="BX185" s="326"/>
      <c r="BY185" s="367">
        <v>350</v>
      </c>
      <c r="BZ185" s="368">
        <v>78.400000000000006</v>
      </c>
      <c r="CA185" s="368">
        <v>49.16</v>
      </c>
      <c r="CB185" s="368">
        <v>65.98</v>
      </c>
      <c r="CC185" s="368">
        <f t="shared" si="286"/>
        <v>16.399999999999977</v>
      </c>
      <c r="CD185" s="368">
        <f t="shared" si="287"/>
        <v>6.0799999999999983</v>
      </c>
      <c r="CE185" s="368">
        <f t="shared" si="288"/>
        <v>12.380000000000003</v>
      </c>
      <c r="CF185" s="368">
        <f t="shared" si="289"/>
        <v>6.039999999999992</v>
      </c>
      <c r="CG185" s="368">
        <f t="shared" si="290"/>
        <v>40.89999999999997</v>
      </c>
      <c r="CH185" s="368">
        <f t="shared" si="291"/>
        <v>37.608599999999981</v>
      </c>
      <c r="CI185" s="42"/>
      <c r="CJ185" s="42"/>
      <c r="CK185" s="42"/>
      <c r="CL185" s="42"/>
    </row>
    <row r="186" spans="1:90" ht="21" customHeight="1" thickBot="1">
      <c r="A186" s="48">
        <v>184</v>
      </c>
      <c r="B186" s="52" t="s">
        <v>1470</v>
      </c>
      <c r="C186" s="86" t="s">
        <v>1471</v>
      </c>
      <c r="D186" s="255" t="s">
        <v>42</v>
      </c>
      <c r="E186" s="247" t="s">
        <v>79</v>
      </c>
      <c r="F186" s="230"/>
      <c r="G186" s="229"/>
      <c r="H186" s="236">
        <v>85</v>
      </c>
      <c r="I186" s="236">
        <v>25</v>
      </c>
      <c r="J186" s="236">
        <v>29</v>
      </c>
      <c r="K186" s="236">
        <v>38</v>
      </c>
      <c r="L186" s="236">
        <v>54</v>
      </c>
      <c r="M186" s="236">
        <v>69</v>
      </c>
      <c r="N186" s="226">
        <f t="shared" si="258"/>
        <v>300</v>
      </c>
      <c r="O186" s="53">
        <v>4241</v>
      </c>
      <c r="P186" s="210">
        <v>399.1</v>
      </c>
      <c r="Q186" s="217">
        <v>74.900000000000006</v>
      </c>
      <c r="R186" s="217">
        <v>66.52</v>
      </c>
      <c r="S186" s="217">
        <v>63.39</v>
      </c>
      <c r="T186" s="217"/>
      <c r="U186" s="84">
        <v>23000</v>
      </c>
      <c r="V186" s="292">
        <f>VLOOKUP($U186,计算辅助页面!$Z$5:$AM$26,COLUMN()-20,0)</f>
        <v>37500</v>
      </c>
      <c r="W186" s="292">
        <f>VLOOKUP($U186,计算辅助页面!$Z$5:$AM$26,COLUMN()-20,0)</f>
        <v>60000</v>
      </c>
      <c r="X186" s="226">
        <f>VLOOKUP($U186,计算辅助页面!$Z$5:$AM$26,COLUMN()-20,0)</f>
        <v>90000</v>
      </c>
      <c r="Y186" s="226">
        <f>VLOOKUP($U186,计算辅助页面!$Z$5:$AM$26,COLUMN()-20,0)</f>
        <v>130000</v>
      </c>
      <c r="Z186" s="293">
        <f>VLOOKUP($U186,计算辅助页面!$Z$5:$AM$26,COLUMN()-20,0)</f>
        <v>182000</v>
      </c>
      <c r="AA186" s="226">
        <f>VLOOKUP($U186,计算辅助页面!$Z$5:$AM$26,COLUMN()-20,0)</f>
        <v>255000</v>
      </c>
      <c r="AB186" s="226">
        <f>VLOOKUP($U186,计算辅助页面!$Z$5:$AM$26,COLUMN()-20,0)</f>
        <v>356500</v>
      </c>
      <c r="AC186" s="226">
        <f>VLOOKUP($U186,计算辅助页面!$Z$5:$AM$26,COLUMN()-20,0)</f>
        <v>499500</v>
      </c>
      <c r="AD186" s="226">
        <f>VLOOKUP($U186,计算辅助页面!$Z$5:$AM$26,COLUMN()-20,0)</f>
        <v>699000</v>
      </c>
      <c r="AE186" s="226">
        <f>VLOOKUP($U186,计算辅助页面!$Z$5:$AM$26,COLUMN()-20,0)</f>
        <v>979000</v>
      </c>
      <c r="AF186" s="226">
        <f>VLOOKUP($U186,计算辅助页面!$Z$5:$AM$26,COLUMN()-20,0)</f>
        <v>1370000</v>
      </c>
      <c r="AG186" s="226">
        <f>VLOOKUP($U186,计算辅助页面!$Z$5:$AM$26,COLUMN()-20,0)</f>
        <v>2250000</v>
      </c>
      <c r="AH186" s="173">
        <f>VLOOKUP($U186,计算辅助页面!$Z$5:$AM$26,COLUMN()-20,0)</f>
        <v>27726000</v>
      </c>
      <c r="AI186" s="267">
        <v>90000</v>
      </c>
      <c r="AJ186" s="260">
        <f>VLOOKUP(D186&amp;E186,计算辅助页面!$V$5:$Y$18,2,0)</f>
        <v>7</v>
      </c>
      <c r="AK186" s="174">
        <f t="shared" si="282"/>
        <v>180000</v>
      </c>
      <c r="AL186" s="174">
        <f>VLOOKUP(D186&amp;E186,计算辅助页面!$V$5:$Y$18,3,0)</f>
        <v>5</v>
      </c>
      <c r="AM186" s="179">
        <f t="shared" si="283"/>
        <v>540000</v>
      </c>
      <c r="AN186" s="179">
        <f>VLOOKUP(D186&amp;E186,计算辅助页面!$V$5:$Y$18,4,0)</f>
        <v>4</v>
      </c>
      <c r="AO186" s="173">
        <f t="shared" si="284"/>
        <v>14760000</v>
      </c>
      <c r="AP186" s="195">
        <f t="shared" si="285"/>
        <v>42486000</v>
      </c>
      <c r="AQ186" s="365" t="s">
        <v>1472</v>
      </c>
      <c r="AR186" s="366" t="str">
        <f t="shared" si="274"/>
        <v>ME412</v>
      </c>
      <c r="AS186" s="352" t="s">
        <v>1457</v>
      </c>
      <c r="AT186" s="353" t="s">
        <v>1477</v>
      </c>
      <c r="AU186" s="327" t="s">
        <v>712</v>
      </c>
      <c r="AW186" s="357">
        <v>415</v>
      </c>
      <c r="AY186" s="357">
        <v>555</v>
      </c>
      <c r="AZ186" s="384" t="s">
        <v>1330</v>
      </c>
      <c r="BA186" s="369"/>
      <c r="BB186" s="369"/>
      <c r="BC186" s="369"/>
      <c r="BD186" s="369"/>
      <c r="BE186" s="369"/>
      <c r="BF186" s="369"/>
      <c r="BG186" s="369"/>
      <c r="BH186" s="369"/>
      <c r="BI186" s="369"/>
      <c r="BJ186" s="369"/>
      <c r="BK186" s="369"/>
      <c r="BL186" s="369"/>
      <c r="BM186" s="369"/>
      <c r="BN186" s="369"/>
      <c r="BO186" s="369"/>
      <c r="BP186" s="369"/>
      <c r="BQ186" s="369"/>
      <c r="BR186" s="369"/>
      <c r="BS186" s="369"/>
      <c r="BT186" s="369"/>
      <c r="BU186" s="389" t="s">
        <v>1481</v>
      </c>
      <c r="BV186" s="326"/>
      <c r="BW186" s="326"/>
      <c r="BX186" s="326"/>
      <c r="BY186" s="367"/>
      <c r="BZ186" s="368"/>
      <c r="CA186" s="368"/>
      <c r="CB186" s="368"/>
      <c r="CC186" s="368"/>
      <c r="CD186" s="368"/>
      <c r="CE186" s="368"/>
      <c r="CF186" s="368"/>
      <c r="CG186" s="368"/>
      <c r="CH186" s="368"/>
      <c r="CI186" s="42"/>
      <c r="CJ186" s="42"/>
      <c r="CK186" s="42"/>
      <c r="CL186" s="42"/>
    </row>
    <row r="187" spans="1:90" ht="21" customHeight="1">
      <c r="A187" s="80">
        <v>185</v>
      </c>
      <c r="B187" s="49" t="s">
        <v>142</v>
      </c>
      <c r="C187" s="86" t="s">
        <v>821</v>
      </c>
      <c r="D187" s="255" t="s">
        <v>42</v>
      </c>
      <c r="E187" s="247" t="s">
        <v>79</v>
      </c>
      <c r="F187" s="173">
        <f t="shared" si="275"/>
        <v>3</v>
      </c>
      <c r="G187" s="83" t="s">
        <v>77</v>
      </c>
      <c r="H187" s="222">
        <v>60</v>
      </c>
      <c r="I187" s="222">
        <v>13</v>
      </c>
      <c r="J187" s="222">
        <v>16</v>
      </c>
      <c r="K187" s="222">
        <v>25</v>
      </c>
      <c r="L187" s="222">
        <v>38</v>
      </c>
      <c r="M187" s="222">
        <v>48</v>
      </c>
      <c r="N187" s="226">
        <f t="shared" si="258"/>
        <v>200</v>
      </c>
      <c r="O187" s="51">
        <v>4344</v>
      </c>
      <c r="P187" s="209">
        <v>450.7</v>
      </c>
      <c r="Q187" s="216">
        <v>79.98</v>
      </c>
      <c r="R187" s="216">
        <v>48.49</v>
      </c>
      <c r="S187" s="216">
        <v>44.79</v>
      </c>
      <c r="T187" s="216">
        <v>4.2659999999999991</v>
      </c>
      <c r="U187" s="84">
        <v>5640</v>
      </c>
      <c r="V187" s="292">
        <f>VLOOKUP($U187,计算辅助页面!$Z$5:$AM$26,COLUMN()-20,0)</f>
        <v>9200</v>
      </c>
      <c r="W187" s="292">
        <f>VLOOKUP($U187,计算辅助页面!$Z$5:$AM$26,COLUMN()-20,0)</f>
        <v>14700</v>
      </c>
      <c r="X187" s="226">
        <f>VLOOKUP($U187,计算辅助页面!$Z$5:$AM$26,COLUMN()-20,0)</f>
        <v>22100</v>
      </c>
      <c r="Y187" s="226">
        <f>VLOOKUP($U187,计算辅助页面!$Z$5:$AM$26,COLUMN()-20,0)</f>
        <v>31900</v>
      </c>
      <c r="Z187" s="293">
        <f>VLOOKUP($U187,计算辅助页面!$Z$5:$AM$26,COLUMN()-20,0)</f>
        <v>44500</v>
      </c>
      <c r="AA187" s="226">
        <f>VLOOKUP($U187,计算辅助页面!$Z$5:$AM$26,COLUMN()-20,0)</f>
        <v>62500</v>
      </c>
      <c r="AB187" s="226">
        <f>VLOOKUP($U187,计算辅助页面!$Z$5:$AM$26,COLUMN()-20,0)</f>
        <v>87500</v>
      </c>
      <c r="AC187" s="226">
        <f>VLOOKUP($U187,计算辅助页面!$Z$5:$AM$26,COLUMN()-20,0)</f>
        <v>122500</v>
      </c>
      <c r="AD187" s="226">
        <f>VLOOKUP($U187,计算辅助页面!$Z$5:$AM$26,COLUMN()-20,0)</f>
        <v>171500</v>
      </c>
      <c r="AE187" s="226">
        <f>VLOOKUP($U187,计算辅助页面!$Z$5:$AM$26,COLUMN()-20,0)</f>
        <v>240000</v>
      </c>
      <c r="AF187" s="226">
        <f>VLOOKUP($U187,计算辅助页面!$Z$5:$AM$26,COLUMN()-20,0)</f>
        <v>336000</v>
      </c>
      <c r="AG187" s="226">
        <f>VLOOKUP($U187,计算辅助页面!$Z$5:$AM$26,COLUMN()-20,0)</f>
        <v>551500</v>
      </c>
      <c r="AH187" s="173">
        <f>VLOOKUP($U187,计算辅助页面!$Z$5:$AM$26,COLUMN()-20,0)</f>
        <v>6798160</v>
      </c>
      <c r="AI187" s="267">
        <v>45000</v>
      </c>
      <c r="AJ187" s="260">
        <f>VLOOKUP(D187&amp;E187,计算辅助页面!$V$5:$Y$18,2,0)</f>
        <v>7</v>
      </c>
      <c r="AK187" s="174">
        <f t="shared" si="282"/>
        <v>90000</v>
      </c>
      <c r="AL187" s="174">
        <f>VLOOKUP(D187&amp;E187,计算辅助页面!$V$5:$Y$18,3,0)</f>
        <v>5</v>
      </c>
      <c r="AM187" s="179">
        <f t="shared" si="283"/>
        <v>270000</v>
      </c>
      <c r="AN187" s="179">
        <f>VLOOKUP(D187&amp;E187,计算辅助页面!$V$5:$Y$18,4,0)</f>
        <v>4</v>
      </c>
      <c r="AO187" s="173">
        <f t="shared" si="284"/>
        <v>7380000</v>
      </c>
      <c r="AP187" s="195">
        <f t="shared" si="285"/>
        <v>14178160</v>
      </c>
      <c r="AQ187" s="365" t="s">
        <v>1046</v>
      </c>
      <c r="AR187" s="366" t="str">
        <f t="shared" si="274"/>
        <v>Nemesis</v>
      </c>
      <c r="AS187" s="352" t="s">
        <v>603</v>
      </c>
      <c r="AT187" s="353" t="s">
        <v>687</v>
      </c>
      <c r="AU187" s="327" t="s">
        <v>712</v>
      </c>
      <c r="AW187" s="357">
        <v>475</v>
      </c>
      <c r="AY187" s="357">
        <v>582</v>
      </c>
      <c r="AZ187" s="357" t="s">
        <v>1116</v>
      </c>
      <c r="BA187" s="369"/>
      <c r="BB187" s="369"/>
      <c r="BC187" s="369"/>
      <c r="BD187" s="369"/>
      <c r="BE187" s="369">
        <v>1</v>
      </c>
      <c r="BF187" s="369"/>
      <c r="BG187" s="369"/>
      <c r="BH187" s="369"/>
      <c r="BI187" s="369"/>
      <c r="BJ187" s="369"/>
      <c r="BK187" s="369"/>
      <c r="BL187" s="369"/>
      <c r="BM187" s="369"/>
      <c r="BN187" s="369"/>
      <c r="BO187" s="369"/>
      <c r="BP187" s="369"/>
      <c r="BQ187" s="369"/>
      <c r="BR187" s="369"/>
      <c r="BS187" s="369"/>
      <c r="BT187" s="369"/>
      <c r="BU187" s="387" t="s">
        <v>1206</v>
      </c>
      <c r="BV187" s="326">
        <v>1</v>
      </c>
      <c r="BW187" s="326"/>
      <c r="BX187" s="326"/>
      <c r="BY187" s="367">
        <v>434</v>
      </c>
      <c r="BZ187" s="368">
        <v>73.900000000000006</v>
      </c>
      <c r="CA187" s="368">
        <v>39.450000000000003</v>
      </c>
      <c r="CB187" s="368">
        <v>35.29</v>
      </c>
      <c r="CC187" s="368">
        <f t="shared" si="286"/>
        <v>16.699999999999989</v>
      </c>
      <c r="CD187" s="368">
        <f t="shared" si="287"/>
        <v>6.0799999999999983</v>
      </c>
      <c r="CE187" s="368">
        <f t="shared" si="288"/>
        <v>9.0399999999999991</v>
      </c>
      <c r="CF187" s="368">
        <f t="shared" si="289"/>
        <v>9.5</v>
      </c>
      <c r="CG187" s="368">
        <f t="shared" si="290"/>
        <v>41.319999999999986</v>
      </c>
      <c r="CH187" s="368">
        <f t="shared" si="291"/>
        <v>38.359199999999987</v>
      </c>
      <c r="CI187" s="42"/>
      <c r="CJ187" s="42"/>
      <c r="CK187" s="42"/>
      <c r="CL187" s="42"/>
    </row>
    <row r="188" spans="1:90" ht="21" customHeight="1" thickBot="1">
      <c r="A188" s="48">
        <v>186</v>
      </c>
      <c r="B188" s="52" t="s">
        <v>1496</v>
      </c>
      <c r="C188" s="86" t="s">
        <v>1497</v>
      </c>
      <c r="D188" s="255" t="s">
        <v>42</v>
      </c>
      <c r="E188" s="247" t="s">
        <v>79</v>
      </c>
      <c r="F188" s="230"/>
      <c r="G188" s="229"/>
      <c r="H188" s="236">
        <v>85</v>
      </c>
      <c r="I188" s="236">
        <v>25</v>
      </c>
      <c r="J188" s="236">
        <v>29</v>
      </c>
      <c r="K188" s="236">
        <v>38</v>
      </c>
      <c r="L188" s="236">
        <v>54</v>
      </c>
      <c r="M188" s="236">
        <v>69</v>
      </c>
      <c r="N188" s="226">
        <f t="shared" ref="N188" si="322">IF(COUNTBLANK(H188:M188),"",SUM(H188:M188))</f>
        <v>300</v>
      </c>
      <c r="O188" s="53">
        <v>4373</v>
      </c>
      <c r="P188" s="210">
        <v>383.7</v>
      </c>
      <c r="Q188" s="217">
        <v>81.2</v>
      </c>
      <c r="R188" s="217">
        <v>59.72</v>
      </c>
      <c r="S188" s="217">
        <v>69.97</v>
      </c>
      <c r="T188" s="217"/>
      <c r="U188" s="84">
        <v>23000</v>
      </c>
      <c r="V188" s="292">
        <f>VLOOKUP($U188,计算辅助页面!$Z$5:$AM$26,COLUMN()-20,0)</f>
        <v>37500</v>
      </c>
      <c r="W188" s="292">
        <f>VLOOKUP($U188,计算辅助页面!$Z$5:$AM$26,COLUMN()-20,0)</f>
        <v>60000</v>
      </c>
      <c r="X188" s="226">
        <f>VLOOKUP($U188,计算辅助页面!$Z$5:$AM$26,COLUMN()-20,0)</f>
        <v>90000</v>
      </c>
      <c r="Y188" s="226">
        <f>VLOOKUP($U188,计算辅助页面!$Z$5:$AM$26,COLUMN()-20,0)</f>
        <v>130000</v>
      </c>
      <c r="Z188" s="293">
        <f>VLOOKUP($U188,计算辅助页面!$Z$5:$AM$26,COLUMN()-20,0)</f>
        <v>182000</v>
      </c>
      <c r="AA188" s="226">
        <f>VLOOKUP($U188,计算辅助页面!$Z$5:$AM$26,COLUMN()-20,0)</f>
        <v>255000</v>
      </c>
      <c r="AB188" s="226">
        <f>VLOOKUP($U188,计算辅助页面!$Z$5:$AM$26,COLUMN()-20,0)</f>
        <v>356500</v>
      </c>
      <c r="AC188" s="226">
        <f>VLOOKUP($U188,计算辅助页面!$Z$5:$AM$26,COLUMN()-20,0)</f>
        <v>499500</v>
      </c>
      <c r="AD188" s="226">
        <f>VLOOKUP($U188,计算辅助页面!$Z$5:$AM$26,COLUMN()-20,0)</f>
        <v>699000</v>
      </c>
      <c r="AE188" s="226">
        <f>VLOOKUP($U188,计算辅助页面!$Z$5:$AM$26,COLUMN()-20,0)</f>
        <v>979000</v>
      </c>
      <c r="AF188" s="226">
        <f>VLOOKUP($U188,计算辅助页面!$Z$5:$AM$26,COLUMN()-20,0)</f>
        <v>1370000</v>
      </c>
      <c r="AG188" s="226">
        <f>VLOOKUP($U188,计算辅助页面!$Z$5:$AM$26,COLUMN()-20,0)</f>
        <v>2250000</v>
      </c>
      <c r="AH188" s="173">
        <f>VLOOKUP($U188,计算辅助页面!$Z$5:$AM$26,COLUMN()-20,0)</f>
        <v>27726000</v>
      </c>
      <c r="AI188" s="267">
        <v>90000</v>
      </c>
      <c r="AJ188" s="260">
        <f>VLOOKUP(D188&amp;E188,计算辅助页面!$V$5:$Y$18,2,0)</f>
        <v>7</v>
      </c>
      <c r="AK188" s="174">
        <f t="shared" ref="AK188" si="323">IF(AI188,2*AI188,"")</f>
        <v>180000</v>
      </c>
      <c r="AL188" s="174">
        <f>VLOOKUP(D188&amp;E188,计算辅助页面!$V$5:$Y$18,3,0)</f>
        <v>5</v>
      </c>
      <c r="AM188" s="179">
        <f t="shared" ref="AM188" si="324">IF(AN188="×",AN188,IF(AI188,6*AI188,""))</f>
        <v>540000</v>
      </c>
      <c r="AN188" s="179">
        <f>VLOOKUP(D188&amp;E188,计算辅助页面!$V$5:$Y$18,4,0)</f>
        <v>4</v>
      </c>
      <c r="AO188" s="173">
        <f t="shared" ref="AO188" si="325">IF(AI188,IF(AN188="×",4*(AI188*AJ188+AK188*AL188),4*(AI188*AJ188+AK188*AL188+AM188*AN188)),"")</f>
        <v>14760000</v>
      </c>
      <c r="AP188" s="195">
        <f t="shared" ref="AP188" si="326">IF(AND(AH188,AO188),AO188+AH188,"")</f>
        <v>42486000</v>
      </c>
      <c r="AQ188" s="365" t="s">
        <v>1498</v>
      </c>
      <c r="AR188" s="366" t="str">
        <f t="shared" si="274"/>
        <v>2015 GTA Spano</v>
      </c>
      <c r="AS188" s="352" t="s">
        <v>1487</v>
      </c>
      <c r="AT188" s="353" t="s">
        <v>1499</v>
      </c>
      <c r="AU188" s="327" t="s">
        <v>712</v>
      </c>
      <c r="AW188" s="357">
        <v>399</v>
      </c>
      <c r="AY188" s="357">
        <v>536</v>
      </c>
      <c r="AZ188" s="384" t="s">
        <v>1330</v>
      </c>
      <c r="BA188" s="369"/>
      <c r="BB188" s="369"/>
      <c r="BC188" s="369"/>
      <c r="BD188" s="369"/>
      <c r="BE188" s="369"/>
      <c r="BF188" s="369"/>
      <c r="BG188" s="369"/>
      <c r="BH188" s="369"/>
      <c r="BI188" s="369"/>
      <c r="BJ188" s="369"/>
      <c r="BK188" s="369"/>
      <c r="BL188" s="369"/>
      <c r="BM188" s="369"/>
      <c r="BN188" s="369"/>
      <c r="BO188" s="369"/>
      <c r="BP188" s="369"/>
      <c r="BQ188" s="369"/>
      <c r="BR188" s="369"/>
      <c r="BS188" s="369"/>
      <c r="BT188" s="369"/>
      <c r="BU188" s="387"/>
      <c r="BV188" s="326"/>
      <c r="BW188" s="326"/>
      <c r="BX188" s="326"/>
      <c r="BY188" s="367"/>
      <c r="BZ188" s="368"/>
      <c r="CA188" s="368"/>
      <c r="CB188" s="368"/>
      <c r="CC188" s="368"/>
      <c r="CD188" s="368"/>
      <c r="CE188" s="368"/>
      <c r="CF188" s="368"/>
      <c r="CG188" s="368"/>
      <c r="CH188" s="368"/>
      <c r="CI188" s="42"/>
      <c r="CJ188" s="42"/>
      <c r="CK188" s="42"/>
      <c r="CL188" s="42"/>
    </row>
    <row r="189" spans="1:90" ht="21" customHeight="1">
      <c r="A189" s="80">
        <v>187</v>
      </c>
      <c r="B189" s="52" t="s">
        <v>701</v>
      </c>
      <c r="C189" s="86" t="s">
        <v>822</v>
      </c>
      <c r="D189" s="255" t="s">
        <v>42</v>
      </c>
      <c r="E189" s="247" t="s">
        <v>79</v>
      </c>
      <c r="F189" s="173">
        <f t="shared" si="275"/>
        <v>3</v>
      </c>
      <c r="G189" s="83" t="s">
        <v>76</v>
      </c>
      <c r="H189" s="222">
        <v>60</v>
      </c>
      <c r="I189" s="222">
        <v>25</v>
      </c>
      <c r="J189" s="222">
        <v>30</v>
      </c>
      <c r="K189" s="222">
        <v>35</v>
      </c>
      <c r="L189" s="222">
        <v>45</v>
      </c>
      <c r="M189" s="222">
        <v>55</v>
      </c>
      <c r="N189" s="226">
        <f t="shared" si="258"/>
        <v>250</v>
      </c>
      <c r="O189" s="53">
        <v>4395</v>
      </c>
      <c r="P189" s="210">
        <v>355.4</v>
      </c>
      <c r="Q189" s="217">
        <v>86.83</v>
      </c>
      <c r="R189" s="217">
        <v>93.51</v>
      </c>
      <c r="S189" s="217">
        <v>69.900000000000006</v>
      </c>
      <c r="T189" s="217">
        <v>7.33</v>
      </c>
      <c r="U189" s="84">
        <v>23000</v>
      </c>
      <c r="V189" s="292">
        <f>VLOOKUP($U189,计算辅助页面!$Z$5:$AM$26,COLUMN()-20,0)</f>
        <v>37500</v>
      </c>
      <c r="W189" s="292">
        <f>VLOOKUP($U189,计算辅助页面!$Z$5:$AM$26,COLUMN()-20,0)</f>
        <v>60000</v>
      </c>
      <c r="X189" s="226">
        <f>VLOOKUP($U189,计算辅助页面!$Z$5:$AM$26,COLUMN()-20,0)</f>
        <v>90000</v>
      </c>
      <c r="Y189" s="226">
        <f>VLOOKUP($U189,计算辅助页面!$Z$5:$AM$26,COLUMN()-20,0)</f>
        <v>130000</v>
      </c>
      <c r="Z189" s="293">
        <f>VLOOKUP($U189,计算辅助页面!$Z$5:$AM$26,COLUMN()-20,0)</f>
        <v>182000</v>
      </c>
      <c r="AA189" s="226">
        <f>VLOOKUP($U189,计算辅助页面!$Z$5:$AM$26,COLUMN()-20,0)</f>
        <v>255000</v>
      </c>
      <c r="AB189" s="226">
        <f>VLOOKUP($U189,计算辅助页面!$Z$5:$AM$26,COLUMN()-20,0)</f>
        <v>356500</v>
      </c>
      <c r="AC189" s="226">
        <f>VLOOKUP($U189,计算辅助页面!$Z$5:$AM$26,COLUMN()-20,0)</f>
        <v>499500</v>
      </c>
      <c r="AD189" s="226">
        <f>VLOOKUP($U189,计算辅助页面!$Z$5:$AM$26,COLUMN()-20,0)</f>
        <v>699000</v>
      </c>
      <c r="AE189" s="226">
        <f>VLOOKUP($U189,计算辅助页面!$Z$5:$AM$26,COLUMN()-20,0)</f>
        <v>979000</v>
      </c>
      <c r="AF189" s="226">
        <f>VLOOKUP($U189,计算辅助页面!$Z$5:$AM$26,COLUMN()-20,0)</f>
        <v>1370000</v>
      </c>
      <c r="AG189" s="226">
        <f>VLOOKUP($U189,计算辅助页面!$Z$5:$AM$26,COLUMN()-20,0)</f>
        <v>2250000</v>
      </c>
      <c r="AH189" s="173">
        <f>VLOOKUP($U189,计算辅助页面!$Z$5:$AM$26,COLUMN()-20,0)</f>
        <v>27726000</v>
      </c>
      <c r="AI189" s="267">
        <v>90000</v>
      </c>
      <c r="AJ189" s="260">
        <f>VLOOKUP(D189&amp;E189,计算辅助页面!$V$5:$Y$18,2,0)</f>
        <v>7</v>
      </c>
      <c r="AK189" s="174">
        <f t="shared" si="282"/>
        <v>180000</v>
      </c>
      <c r="AL189" s="174">
        <f>VLOOKUP(D189&amp;E189,计算辅助页面!$V$5:$Y$18,3,0)</f>
        <v>5</v>
      </c>
      <c r="AM189" s="179">
        <f t="shared" si="283"/>
        <v>540000</v>
      </c>
      <c r="AN189" s="179">
        <f>VLOOKUP(D189&amp;E189,计算辅助页面!$V$5:$Y$18,4,0)</f>
        <v>4</v>
      </c>
      <c r="AO189" s="173">
        <f t="shared" si="284"/>
        <v>14760000</v>
      </c>
      <c r="AP189" s="195">
        <f t="shared" si="285"/>
        <v>42486000</v>
      </c>
      <c r="AQ189" s="365" t="s">
        <v>568</v>
      </c>
      <c r="AR189" s="366" t="str">
        <f t="shared" si="274"/>
        <v>SF90 Stradale</v>
      </c>
      <c r="AS189" s="352" t="s">
        <v>702</v>
      </c>
      <c r="AT189" s="353" t="s">
        <v>707</v>
      </c>
      <c r="AU189" s="327" t="s">
        <v>712</v>
      </c>
      <c r="AW189" s="357">
        <v>370</v>
      </c>
      <c r="AX189" s="357">
        <v>379</v>
      </c>
      <c r="AY189" s="357">
        <v>501</v>
      </c>
      <c r="AZ189" s="357" t="s">
        <v>1121</v>
      </c>
      <c r="BA189" s="369"/>
      <c r="BB189" s="369"/>
      <c r="BC189" s="369"/>
      <c r="BD189" s="369"/>
      <c r="BE189" s="369"/>
      <c r="BF189" s="369"/>
      <c r="BG189" s="369"/>
      <c r="BH189" s="369"/>
      <c r="BI189" s="369"/>
      <c r="BJ189" s="369"/>
      <c r="BK189" s="369">
        <v>1</v>
      </c>
      <c r="BL189" s="369"/>
      <c r="BM189" s="369"/>
      <c r="BN189" s="369"/>
      <c r="BO189" s="369">
        <v>1</v>
      </c>
      <c r="BP189" s="369"/>
      <c r="BQ189" s="369"/>
      <c r="BR189" s="369"/>
      <c r="BS189" s="369"/>
      <c r="BT189" s="369"/>
      <c r="BU189" s="387" t="s">
        <v>1207</v>
      </c>
      <c r="BV189" s="326"/>
      <c r="BW189" s="326"/>
      <c r="BX189" s="326">
        <v>1</v>
      </c>
      <c r="BY189" s="367">
        <v>340</v>
      </c>
      <c r="BZ189" s="368">
        <v>77.5</v>
      </c>
      <c r="CA189" s="368">
        <v>66.86</v>
      </c>
      <c r="CB189" s="368">
        <v>49.64</v>
      </c>
      <c r="CC189" s="368">
        <f t="shared" si="286"/>
        <v>15.399999999999977</v>
      </c>
      <c r="CD189" s="368">
        <f t="shared" si="287"/>
        <v>9.3299999999999983</v>
      </c>
      <c r="CE189" s="368">
        <f t="shared" si="288"/>
        <v>26.650000000000006</v>
      </c>
      <c r="CF189" s="368">
        <f t="shared" si="289"/>
        <v>20.260000000000005</v>
      </c>
      <c r="CG189" s="368">
        <f t="shared" si="290"/>
        <v>71.639999999999986</v>
      </c>
      <c r="CH189" s="368">
        <f t="shared" si="291"/>
        <v>77.302799999999991</v>
      </c>
      <c r="CI189" s="42"/>
      <c r="CJ189" s="42"/>
      <c r="CK189" s="42"/>
      <c r="CL189" s="42"/>
    </row>
    <row r="190" spans="1:90" ht="21" customHeight="1" thickBot="1">
      <c r="A190" s="48">
        <v>188</v>
      </c>
      <c r="B190" s="52" t="s">
        <v>1529</v>
      </c>
      <c r="C190" s="86" t="s">
        <v>1530</v>
      </c>
      <c r="D190" s="255" t="s">
        <v>42</v>
      </c>
      <c r="E190" s="247" t="s">
        <v>79</v>
      </c>
      <c r="F190" s="230"/>
      <c r="G190" s="229"/>
      <c r="H190" s="232" t="s">
        <v>408</v>
      </c>
      <c r="I190" s="222">
        <v>40</v>
      </c>
      <c r="J190" s="222">
        <v>45</v>
      </c>
      <c r="K190" s="222">
        <v>60</v>
      </c>
      <c r="L190" s="222">
        <v>70</v>
      </c>
      <c r="M190" s="222">
        <v>85</v>
      </c>
      <c r="N190" s="226">
        <f t="shared" ref="N190" si="327">IF(COUNTBLANK(H190:M190),"",SUM(H190:M190))</f>
        <v>300</v>
      </c>
      <c r="O190" s="53">
        <v>4398</v>
      </c>
      <c r="P190" s="210">
        <v>391.3</v>
      </c>
      <c r="Q190" s="217">
        <v>85.7</v>
      </c>
      <c r="R190" s="217">
        <v>56.68</v>
      </c>
      <c r="S190" s="217">
        <v>47.35</v>
      </c>
      <c r="T190" s="217">
        <v>3.3</v>
      </c>
      <c r="U190" s="84">
        <v>23000</v>
      </c>
      <c r="V190" s="292">
        <f>VLOOKUP($U190,计算辅助页面!$Z$5:$AM$26,COLUMN()-20,0)</f>
        <v>37500</v>
      </c>
      <c r="W190" s="292">
        <f>VLOOKUP($U190,计算辅助页面!$Z$5:$AM$26,COLUMN()-20,0)</f>
        <v>60000</v>
      </c>
      <c r="X190" s="226">
        <f>VLOOKUP($U190,计算辅助页面!$Z$5:$AM$26,COLUMN()-20,0)</f>
        <v>90000</v>
      </c>
      <c r="Y190" s="226">
        <f>VLOOKUP($U190,计算辅助页面!$Z$5:$AM$26,COLUMN()-20,0)</f>
        <v>130000</v>
      </c>
      <c r="Z190" s="293">
        <f>VLOOKUP($U190,计算辅助页面!$Z$5:$AM$26,COLUMN()-20,0)</f>
        <v>182000</v>
      </c>
      <c r="AA190" s="226">
        <f>VLOOKUP($U190,计算辅助页面!$Z$5:$AM$26,COLUMN()-20,0)</f>
        <v>255000</v>
      </c>
      <c r="AB190" s="226">
        <f>VLOOKUP($U190,计算辅助页面!$Z$5:$AM$26,COLUMN()-20,0)</f>
        <v>356500</v>
      </c>
      <c r="AC190" s="226">
        <f>VLOOKUP($U190,计算辅助页面!$Z$5:$AM$26,COLUMN()-20,0)</f>
        <v>499500</v>
      </c>
      <c r="AD190" s="226">
        <f>VLOOKUP($U190,计算辅助页面!$Z$5:$AM$26,COLUMN()-20,0)</f>
        <v>699000</v>
      </c>
      <c r="AE190" s="226">
        <f>VLOOKUP($U190,计算辅助页面!$Z$5:$AM$26,COLUMN()-20,0)</f>
        <v>979000</v>
      </c>
      <c r="AF190" s="226">
        <f>VLOOKUP($U190,计算辅助页面!$Z$5:$AM$26,COLUMN()-20,0)</f>
        <v>1370000</v>
      </c>
      <c r="AG190" s="226">
        <f>VLOOKUP($U190,计算辅助页面!$Z$5:$AM$26,COLUMN()-20,0)</f>
        <v>2250000</v>
      </c>
      <c r="AH190" s="173">
        <f>VLOOKUP($U190,计算辅助页面!$Z$5:$AM$26,COLUMN()-20,0)</f>
        <v>27726000</v>
      </c>
      <c r="AI190" s="267">
        <v>90000</v>
      </c>
      <c r="AJ190" s="260">
        <f>VLOOKUP(D190&amp;E190,计算辅助页面!$V$5:$Y$18,2,0)</f>
        <v>7</v>
      </c>
      <c r="AK190" s="174">
        <f t="shared" ref="AK190" si="328">IF(AI190,2*AI190,"")</f>
        <v>180000</v>
      </c>
      <c r="AL190" s="174">
        <f>VLOOKUP(D190&amp;E190,计算辅助页面!$V$5:$Y$18,3,0)</f>
        <v>5</v>
      </c>
      <c r="AM190" s="179">
        <f t="shared" ref="AM190" si="329">IF(AN190="×",AN190,IF(AI190,6*AI190,""))</f>
        <v>540000</v>
      </c>
      <c r="AN190" s="179">
        <f>VLOOKUP(D190&amp;E190,计算辅助页面!$V$5:$Y$18,4,0)</f>
        <v>4</v>
      </c>
      <c r="AO190" s="173">
        <f t="shared" ref="AO190" si="330">IF(AI190,IF(AN190="×",4*(AI190*AJ190+AK190*AL190),4*(AI190*AJ190+AK190*AL190+AM190*AN190)),"")</f>
        <v>14760000</v>
      </c>
      <c r="AP190" s="195"/>
      <c r="AQ190" s="365" t="s">
        <v>1531</v>
      </c>
      <c r="AR190" s="366" t="str">
        <f t="shared" si="274"/>
        <v>Sorpasso GT3</v>
      </c>
      <c r="AS190" s="352" t="s">
        <v>1514</v>
      </c>
      <c r="AT190" s="353" t="s">
        <v>1532</v>
      </c>
      <c r="AU190" s="327" t="s">
        <v>712</v>
      </c>
      <c r="AW190" s="357">
        <v>407</v>
      </c>
      <c r="AY190" s="357">
        <v>549</v>
      </c>
      <c r="AZ190" s="384" t="s">
        <v>1536</v>
      </c>
      <c r="BA190" s="369"/>
      <c r="BB190" s="369"/>
      <c r="BC190" s="369"/>
      <c r="BD190" s="369"/>
      <c r="BE190" s="369"/>
      <c r="BF190" s="369"/>
      <c r="BG190" s="369"/>
      <c r="BH190" s="369"/>
      <c r="BI190" s="369"/>
      <c r="BJ190" s="369"/>
      <c r="BK190" s="369"/>
      <c r="BL190" s="369"/>
      <c r="BM190" s="369"/>
      <c r="BN190" s="369">
        <v>1</v>
      </c>
      <c r="BO190" s="369"/>
      <c r="BP190" s="369"/>
      <c r="BQ190" s="369"/>
      <c r="BR190" s="369"/>
      <c r="BS190" s="369"/>
      <c r="BT190" s="369"/>
      <c r="BU190" s="387"/>
      <c r="BV190" s="326"/>
      <c r="BW190" s="326"/>
      <c r="BX190" s="326"/>
      <c r="BY190" s="367"/>
      <c r="BZ190" s="368"/>
      <c r="CA190" s="368"/>
      <c r="CB190" s="368"/>
      <c r="CC190" s="368"/>
      <c r="CD190" s="368"/>
      <c r="CE190" s="368"/>
      <c r="CF190" s="368"/>
      <c r="CG190" s="368"/>
      <c r="CH190" s="368"/>
      <c r="CI190" s="42"/>
      <c r="CJ190" s="42"/>
      <c r="CK190" s="42"/>
      <c r="CL190" s="42"/>
    </row>
    <row r="191" spans="1:90" ht="21" customHeight="1">
      <c r="A191" s="80">
        <v>189</v>
      </c>
      <c r="B191" s="49" t="s">
        <v>334</v>
      </c>
      <c r="C191" s="86" t="s">
        <v>823</v>
      </c>
      <c r="D191" s="255" t="s">
        <v>42</v>
      </c>
      <c r="E191" s="247" t="s">
        <v>79</v>
      </c>
      <c r="F191" s="173">
        <f t="shared" si="275"/>
        <v>3</v>
      </c>
      <c r="G191" s="83" t="s">
        <v>76</v>
      </c>
      <c r="H191" s="222">
        <v>60</v>
      </c>
      <c r="I191" s="222">
        <v>13</v>
      </c>
      <c r="J191" s="222">
        <v>16</v>
      </c>
      <c r="K191" s="222">
        <v>25</v>
      </c>
      <c r="L191" s="222">
        <v>38</v>
      </c>
      <c r="M191" s="222">
        <v>48</v>
      </c>
      <c r="N191" s="226">
        <f t="shared" si="258"/>
        <v>200</v>
      </c>
      <c r="O191" s="51">
        <v>4406</v>
      </c>
      <c r="P191" s="209">
        <v>358.7</v>
      </c>
      <c r="Q191" s="216">
        <v>82.91</v>
      </c>
      <c r="R191" s="216">
        <v>101.81</v>
      </c>
      <c r="S191" s="216">
        <v>78.25</v>
      </c>
      <c r="T191" s="216">
        <v>9.1489999999999974</v>
      </c>
      <c r="U191" s="84">
        <v>23000</v>
      </c>
      <c r="V191" s="292">
        <f>VLOOKUP($U191,计算辅助页面!$Z$5:$AM$26,COLUMN()-20,0)</f>
        <v>37500</v>
      </c>
      <c r="W191" s="292">
        <f>VLOOKUP($U191,计算辅助页面!$Z$5:$AM$26,COLUMN()-20,0)</f>
        <v>60000</v>
      </c>
      <c r="X191" s="226">
        <f>VLOOKUP($U191,计算辅助页面!$Z$5:$AM$26,COLUMN()-20,0)</f>
        <v>90000</v>
      </c>
      <c r="Y191" s="226">
        <f>VLOOKUP($U191,计算辅助页面!$Z$5:$AM$26,COLUMN()-20,0)</f>
        <v>130000</v>
      </c>
      <c r="Z191" s="293">
        <f>VLOOKUP($U191,计算辅助页面!$Z$5:$AM$26,COLUMN()-20,0)</f>
        <v>182000</v>
      </c>
      <c r="AA191" s="226">
        <f>VLOOKUP($U191,计算辅助页面!$Z$5:$AM$26,COLUMN()-20,0)</f>
        <v>255000</v>
      </c>
      <c r="AB191" s="226">
        <f>VLOOKUP($U191,计算辅助页面!$Z$5:$AM$26,COLUMN()-20,0)</f>
        <v>356500</v>
      </c>
      <c r="AC191" s="226">
        <f>VLOOKUP($U191,计算辅助页面!$Z$5:$AM$26,COLUMN()-20,0)</f>
        <v>499500</v>
      </c>
      <c r="AD191" s="226">
        <f>VLOOKUP($U191,计算辅助页面!$Z$5:$AM$26,COLUMN()-20,0)</f>
        <v>699000</v>
      </c>
      <c r="AE191" s="226">
        <f>VLOOKUP($U191,计算辅助页面!$Z$5:$AM$26,COLUMN()-20,0)</f>
        <v>979000</v>
      </c>
      <c r="AF191" s="226">
        <f>VLOOKUP($U191,计算辅助页面!$Z$5:$AM$26,COLUMN()-20,0)</f>
        <v>1370000</v>
      </c>
      <c r="AG191" s="226">
        <f>VLOOKUP($U191,计算辅助页面!$Z$5:$AM$26,COLUMN()-20,0)</f>
        <v>2250000</v>
      </c>
      <c r="AH191" s="173">
        <f>VLOOKUP($U191,计算辅助页面!$Z$5:$AM$26,COLUMN()-20,0)</f>
        <v>27726000</v>
      </c>
      <c r="AI191" s="267">
        <v>90000</v>
      </c>
      <c r="AJ191" s="260">
        <f>VLOOKUP(D191&amp;E191,计算辅助页面!$V$5:$Y$18,2,0)</f>
        <v>7</v>
      </c>
      <c r="AK191" s="174">
        <f t="shared" si="282"/>
        <v>180000</v>
      </c>
      <c r="AL191" s="174">
        <f>VLOOKUP(D191&amp;E191,计算辅助页面!$V$5:$Y$18,3,0)</f>
        <v>5</v>
      </c>
      <c r="AM191" s="179">
        <f t="shared" si="283"/>
        <v>540000</v>
      </c>
      <c r="AN191" s="179">
        <f>VLOOKUP(D191&amp;E191,计算辅助页面!$V$5:$Y$18,4,0)</f>
        <v>4</v>
      </c>
      <c r="AO191" s="173">
        <f t="shared" si="284"/>
        <v>14760000</v>
      </c>
      <c r="AP191" s="195">
        <f t="shared" si="285"/>
        <v>42486000</v>
      </c>
      <c r="AQ191" s="365" t="s">
        <v>569</v>
      </c>
      <c r="AR191" s="366" t="str">
        <f t="shared" si="274"/>
        <v>Senna</v>
      </c>
      <c r="AS191" s="352" t="s">
        <v>958</v>
      </c>
      <c r="AT191" s="353" t="s">
        <v>653</v>
      </c>
      <c r="AU191" s="327" t="s">
        <v>712</v>
      </c>
      <c r="AW191" s="357">
        <v>373</v>
      </c>
      <c r="AY191" s="357">
        <v>493</v>
      </c>
      <c r="AZ191" s="357" t="s">
        <v>1121</v>
      </c>
      <c r="BA191" s="369"/>
      <c r="BB191" s="369"/>
      <c r="BC191" s="369"/>
      <c r="BD191" s="369"/>
      <c r="BE191" s="369"/>
      <c r="BF191" s="369"/>
      <c r="BG191" s="369"/>
      <c r="BH191" s="369"/>
      <c r="BI191" s="369"/>
      <c r="BJ191" s="369"/>
      <c r="BK191" s="369">
        <v>1</v>
      </c>
      <c r="BL191" s="369"/>
      <c r="BM191" s="369"/>
      <c r="BN191" s="369"/>
      <c r="BO191" s="369">
        <v>1</v>
      </c>
      <c r="BP191" s="369"/>
      <c r="BQ191" s="369">
        <v>1</v>
      </c>
      <c r="BR191" s="369"/>
      <c r="BS191" s="369"/>
      <c r="BT191" s="369"/>
      <c r="BU191" s="387" t="s">
        <v>1208</v>
      </c>
      <c r="BV191" s="326"/>
      <c r="BW191" s="326"/>
      <c r="BX191" s="326"/>
      <c r="BY191" s="367">
        <v>340</v>
      </c>
      <c r="BZ191" s="368">
        <v>74.8</v>
      </c>
      <c r="CA191" s="368">
        <v>73.569999999999993</v>
      </c>
      <c r="CB191" s="368">
        <v>53.07</v>
      </c>
      <c r="CC191" s="368">
        <f t="shared" si="286"/>
        <v>18.699999999999989</v>
      </c>
      <c r="CD191" s="368">
        <f t="shared" si="287"/>
        <v>8.11</v>
      </c>
      <c r="CE191" s="368">
        <f t="shared" si="288"/>
        <v>28.240000000000009</v>
      </c>
      <c r="CF191" s="368">
        <f t="shared" si="289"/>
        <v>25.18</v>
      </c>
      <c r="CG191" s="368">
        <f t="shared" si="290"/>
        <v>80.22999999999999</v>
      </c>
      <c r="CH191" s="368">
        <f t="shared" si="291"/>
        <v>84.318100000000015</v>
      </c>
      <c r="CI191" s="42"/>
      <c r="CJ191" s="42"/>
      <c r="CK191" s="42"/>
      <c r="CL191" s="42"/>
    </row>
    <row r="192" spans="1:90" ht="21" customHeight="1" thickBot="1">
      <c r="A192" s="48">
        <v>190</v>
      </c>
      <c r="B192" s="52" t="s">
        <v>999</v>
      </c>
      <c r="C192" s="86" t="s">
        <v>1000</v>
      </c>
      <c r="D192" s="255" t="s">
        <v>42</v>
      </c>
      <c r="E192" s="247" t="s">
        <v>79</v>
      </c>
      <c r="F192" s="230"/>
      <c r="G192" s="229"/>
      <c r="H192" s="236">
        <v>85</v>
      </c>
      <c r="I192" s="236">
        <v>25</v>
      </c>
      <c r="J192" s="236">
        <v>29</v>
      </c>
      <c r="K192" s="236">
        <v>38</v>
      </c>
      <c r="L192" s="236">
        <v>54</v>
      </c>
      <c r="M192" s="236">
        <v>69</v>
      </c>
      <c r="N192" s="226">
        <f t="shared" si="258"/>
        <v>300</v>
      </c>
      <c r="O192" s="53">
        <v>4406</v>
      </c>
      <c r="P192" s="210">
        <v>419</v>
      </c>
      <c r="Q192" s="217">
        <v>81.06</v>
      </c>
      <c r="R192" s="217">
        <v>49.15</v>
      </c>
      <c r="S192" s="217">
        <v>50.72</v>
      </c>
      <c r="T192" s="217"/>
      <c r="U192" s="84">
        <v>23000</v>
      </c>
      <c r="V192" s="292">
        <f>VLOOKUP($U192,计算辅助页面!$Z$5:$AM$26,COLUMN()-20,0)</f>
        <v>37500</v>
      </c>
      <c r="W192" s="292">
        <f>VLOOKUP($U192,计算辅助页面!$Z$5:$AM$26,COLUMN()-20,0)</f>
        <v>60000</v>
      </c>
      <c r="X192" s="226">
        <f>VLOOKUP($U192,计算辅助页面!$Z$5:$AM$26,COLUMN()-20,0)</f>
        <v>90000</v>
      </c>
      <c r="Y192" s="226">
        <f>VLOOKUP($U192,计算辅助页面!$Z$5:$AM$26,COLUMN()-20,0)</f>
        <v>130000</v>
      </c>
      <c r="Z192" s="293">
        <f>VLOOKUP($U192,计算辅助页面!$Z$5:$AM$26,COLUMN()-20,0)</f>
        <v>182000</v>
      </c>
      <c r="AA192" s="226">
        <f>VLOOKUP($U192,计算辅助页面!$Z$5:$AM$26,COLUMN()-20,0)</f>
        <v>255000</v>
      </c>
      <c r="AB192" s="226">
        <f>VLOOKUP($U192,计算辅助页面!$Z$5:$AM$26,COLUMN()-20,0)</f>
        <v>356500</v>
      </c>
      <c r="AC192" s="226">
        <f>VLOOKUP($U192,计算辅助页面!$Z$5:$AM$26,COLUMN()-20,0)</f>
        <v>499500</v>
      </c>
      <c r="AD192" s="226">
        <f>VLOOKUP($U192,计算辅助页面!$Z$5:$AM$26,COLUMN()-20,0)</f>
        <v>699000</v>
      </c>
      <c r="AE192" s="226">
        <f>VLOOKUP($U192,计算辅助页面!$Z$5:$AM$26,COLUMN()-20,0)</f>
        <v>979000</v>
      </c>
      <c r="AF192" s="226">
        <f>VLOOKUP($U192,计算辅助页面!$Z$5:$AM$26,COLUMN()-20,0)</f>
        <v>1370000</v>
      </c>
      <c r="AG192" s="226">
        <f>VLOOKUP($U192,计算辅助页面!$Z$5:$AM$26,COLUMN()-20,0)</f>
        <v>2250000</v>
      </c>
      <c r="AH192" s="173">
        <f>VLOOKUP($U192,计算辅助页面!$Z$5:$AM$26,COLUMN()-20,0)</f>
        <v>27726000</v>
      </c>
      <c r="AI192" s="267">
        <v>90000</v>
      </c>
      <c r="AJ192" s="260">
        <f>VLOOKUP(D192&amp;E192,计算辅助页面!$V$5:$Y$18,2,0)</f>
        <v>7</v>
      </c>
      <c r="AK192" s="174">
        <f t="shared" ref="AK192" si="331">IF(AI192,2*AI192,"")</f>
        <v>180000</v>
      </c>
      <c r="AL192" s="174">
        <f>VLOOKUP(D192&amp;E192,计算辅助页面!$V$5:$Y$18,3,0)</f>
        <v>5</v>
      </c>
      <c r="AM192" s="179">
        <f t="shared" ref="AM192" si="332">IF(AN192="×",AN192,IF(AI192,6*AI192,""))</f>
        <v>540000</v>
      </c>
      <c r="AN192" s="179">
        <f>VLOOKUP(D192&amp;E192,计算辅助页面!$V$5:$Y$18,4,0)</f>
        <v>4</v>
      </c>
      <c r="AO192" s="173">
        <f t="shared" ref="AO192" si="333">IF(AI192,IF(AN192="×",4*(AI192*AJ192+AK192*AL192),4*(AI192*AJ192+AK192*AL192+AM192*AN192)),"")</f>
        <v>14760000</v>
      </c>
      <c r="AP192" s="195">
        <f t="shared" ref="AP192" si="334">IF(AND(AH192,AO192),AO192+AH192,"")</f>
        <v>42486000</v>
      </c>
      <c r="AQ192" s="365" t="s">
        <v>721</v>
      </c>
      <c r="AR192" s="366" t="str">
        <f t="shared" si="274"/>
        <v>Veyron 16.4 Grand Sport Vitesse</v>
      </c>
      <c r="AS192" s="352" t="s">
        <v>991</v>
      </c>
      <c r="AT192" s="353" t="s">
        <v>1001</v>
      </c>
      <c r="AU192" s="327" t="s">
        <v>712</v>
      </c>
      <c r="AW192" s="357">
        <v>441</v>
      </c>
      <c r="AY192" s="357">
        <v>568</v>
      </c>
      <c r="AZ192" s="357" t="s">
        <v>1121</v>
      </c>
      <c r="BA192" s="369"/>
      <c r="BB192" s="369"/>
      <c r="BC192" s="369"/>
      <c r="BD192" s="369"/>
      <c r="BE192" s="369"/>
      <c r="BF192" s="369"/>
      <c r="BG192" s="369"/>
      <c r="BH192" s="369"/>
      <c r="BI192" s="369"/>
      <c r="BJ192" s="369"/>
      <c r="BK192" s="369">
        <v>1</v>
      </c>
      <c r="BL192" s="369"/>
      <c r="BM192" s="369"/>
      <c r="BN192" s="369"/>
      <c r="BO192" s="369">
        <v>1</v>
      </c>
      <c r="BP192" s="369"/>
      <c r="BQ192" s="369"/>
      <c r="BR192" s="369" t="s">
        <v>1146</v>
      </c>
      <c r="BS192" s="369"/>
      <c r="BT192" s="369"/>
      <c r="BU192" s="387" t="s">
        <v>1209</v>
      </c>
      <c r="BV192" s="326"/>
      <c r="BW192" s="326"/>
      <c r="BX192" s="326"/>
      <c r="BY192" s="367"/>
      <c r="BZ192" s="368"/>
      <c r="CA192" s="368"/>
      <c r="CB192" s="368"/>
      <c r="CC192" s="368"/>
      <c r="CD192" s="368"/>
      <c r="CE192" s="368"/>
      <c r="CF192" s="368"/>
      <c r="CG192" s="368"/>
      <c r="CH192" s="368"/>
      <c r="CI192" s="42"/>
      <c r="CJ192" s="42"/>
      <c r="CK192" s="42"/>
      <c r="CL192" s="42"/>
    </row>
    <row r="193" spans="1:90" ht="21" customHeight="1">
      <c r="A193" s="80">
        <v>191</v>
      </c>
      <c r="B193" s="49" t="s">
        <v>144</v>
      </c>
      <c r="C193" s="86" t="s">
        <v>824</v>
      </c>
      <c r="D193" s="255" t="s">
        <v>42</v>
      </c>
      <c r="E193" s="247" t="s">
        <v>79</v>
      </c>
      <c r="F193" s="173">
        <f t="shared" ref="F193:F226" si="335">9-LEN(E193)-LEN(SUBSTITUTE(E193,"★",""))</f>
        <v>3</v>
      </c>
      <c r="G193" s="83" t="s">
        <v>76</v>
      </c>
      <c r="H193" s="222">
        <v>60</v>
      </c>
      <c r="I193" s="222">
        <v>13</v>
      </c>
      <c r="J193" s="222">
        <v>16</v>
      </c>
      <c r="K193" s="222">
        <v>25</v>
      </c>
      <c r="L193" s="222">
        <v>38</v>
      </c>
      <c r="M193" s="222">
        <v>48</v>
      </c>
      <c r="N193" s="226">
        <f t="shared" si="258"/>
        <v>200</v>
      </c>
      <c r="O193" s="51">
        <v>4411</v>
      </c>
      <c r="P193" s="209">
        <v>394.3</v>
      </c>
      <c r="Q193" s="216">
        <v>82.77</v>
      </c>
      <c r="R193" s="216">
        <v>52.84</v>
      </c>
      <c r="S193" s="216">
        <v>69.290000000000006</v>
      </c>
      <c r="T193" s="216">
        <v>6.55</v>
      </c>
      <c r="U193" s="84">
        <v>23000</v>
      </c>
      <c r="V193" s="292">
        <f>VLOOKUP($U193,计算辅助页面!$Z$5:$AM$26,COLUMN()-20,0)</f>
        <v>37500</v>
      </c>
      <c r="W193" s="292">
        <f>VLOOKUP($U193,计算辅助页面!$Z$5:$AM$26,COLUMN()-20,0)</f>
        <v>60000</v>
      </c>
      <c r="X193" s="226">
        <f>VLOOKUP($U193,计算辅助页面!$Z$5:$AM$26,COLUMN()-20,0)</f>
        <v>90000</v>
      </c>
      <c r="Y193" s="226">
        <f>VLOOKUP($U193,计算辅助页面!$Z$5:$AM$26,COLUMN()-20,0)</f>
        <v>130000</v>
      </c>
      <c r="Z193" s="293">
        <f>VLOOKUP($U193,计算辅助页面!$Z$5:$AM$26,COLUMN()-20,0)</f>
        <v>182000</v>
      </c>
      <c r="AA193" s="226">
        <f>VLOOKUP($U193,计算辅助页面!$Z$5:$AM$26,COLUMN()-20,0)</f>
        <v>255000</v>
      </c>
      <c r="AB193" s="226">
        <f>VLOOKUP($U193,计算辅助页面!$Z$5:$AM$26,COLUMN()-20,0)</f>
        <v>356500</v>
      </c>
      <c r="AC193" s="226">
        <f>VLOOKUP($U193,计算辅助页面!$Z$5:$AM$26,COLUMN()-20,0)</f>
        <v>499500</v>
      </c>
      <c r="AD193" s="226">
        <f>VLOOKUP($U193,计算辅助页面!$Z$5:$AM$26,COLUMN()-20,0)</f>
        <v>699000</v>
      </c>
      <c r="AE193" s="226">
        <f>VLOOKUP($U193,计算辅助页面!$Z$5:$AM$26,COLUMN()-20,0)</f>
        <v>979000</v>
      </c>
      <c r="AF193" s="226">
        <f>VLOOKUP($U193,计算辅助页面!$Z$5:$AM$26,COLUMN()-20,0)</f>
        <v>1370000</v>
      </c>
      <c r="AG193" s="226">
        <f>VLOOKUP($U193,计算辅助页面!$Z$5:$AM$26,COLUMN()-20,0)</f>
        <v>2250000</v>
      </c>
      <c r="AH193" s="173">
        <f>VLOOKUP($U193,计算辅助页面!$Z$5:$AM$26,COLUMN()-20,0)</f>
        <v>27726000</v>
      </c>
      <c r="AI193" s="267">
        <v>90000</v>
      </c>
      <c r="AJ193" s="260">
        <f>VLOOKUP(D193&amp;E193,计算辅助页面!$V$5:$Y$18,2,0)</f>
        <v>7</v>
      </c>
      <c r="AK193" s="174">
        <f t="shared" ref="AK193:AK226" si="336">IF(AI193,2*AI193,"")</f>
        <v>180000</v>
      </c>
      <c r="AL193" s="174">
        <f>VLOOKUP(D193&amp;E193,计算辅助页面!$V$5:$Y$18,3,0)</f>
        <v>5</v>
      </c>
      <c r="AM193" s="179">
        <f t="shared" ref="AM193:AM226" si="337">IF(AN193="×",AN193,IF(AI193,6*AI193,""))</f>
        <v>540000</v>
      </c>
      <c r="AN193" s="179">
        <f>VLOOKUP(D193&amp;E193,计算辅助页面!$V$5:$Y$18,4,0)</f>
        <v>4</v>
      </c>
      <c r="AO193" s="173">
        <f t="shared" ref="AO193:AO226" si="338">IF(AI193,IF(AN193="×",4*(AI193*AJ193+AK193*AL193),4*(AI193*AJ193+AK193*AL193+AM193*AN193)),"")</f>
        <v>14760000</v>
      </c>
      <c r="AP193" s="195">
        <f t="shared" ref="AP193:AP226" si="339">IF(AND(AH193,AO193),AO193+AH193,"")</f>
        <v>42486000</v>
      </c>
      <c r="AQ193" s="365" t="s">
        <v>566</v>
      </c>
      <c r="AR193" s="366" t="str">
        <f t="shared" si="274"/>
        <v>Terzo Millennio</v>
      </c>
      <c r="AS193" s="352" t="s">
        <v>603</v>
      </c>
      <c r="AT193" s="353" t="s">
        <v>679</v>
      </c>
      <c r="AU193" s="327" t="s">
        <v>712</v>
      </c>
      <c r="AW193" s="357">
        <v>410</v>
      </c>
      <c r="AY193" s="357">
        <v>551</v>
      </c>
      <c r="AZ193" s="357" t="s">
        <v>1111</v>
      </c>
      <c r="BA193" s="369"/>
      <c r="BB193" s="369"/>
      <c r="BC193" s="369"/>
      <c r="BD193" s="369">
        <v>1</v>
      </c>
      <c r="BE193" s="369"/>
      <c r="BF193" s="369"/>
      <c r="BG193" s="369"/>
      <c r="BH193" s="369"/>
      <c r="BI193" s="369"/>
      <c r="BJ193" s="369"/>
      <c r="BK193" s="369">
        <v>1</v>
      </c>
      <c r="BL193" s="369"/>
      <c r="BM193" s="369"/>
      <c r="BN193" s="369"/>
      <c r="BO193" s="369">
        <v>1</v>
      </c>
      <c r="BP193" s="369"/>
      <c r="BQ193" s="369"/>
      <c r="BR193" s="369"/>
      <c r="BS193" s="369"/>
      <c r="BT193" s="369">
        <v>1</v>
      </c>
      <c r="BU193" s="387" t="s">
        <v>1210</v>
      </c>
      <c r="BV193" s="326">
        <v>1</v>
      </c>
      <c r="BW193" s="326"/>
      <c r="BX193" s="326"/>
      <c r="BY193" s="367">
        <v>380.8</v>
      </c>
      <c r="BZ193" s="368">
        <v>78.19</v>
      </c>
      <c r="CA193" s="368">
        <v>45.16</v>
      </c>
      <c r="CB193" s="368">
        <v>54.79</v>
      </c>
      <c r="CC193" s="368">
        <f t="shared" ref="CC193:CC226" si="340">P193-BY193</f>
        <v>13.5</v>
      </c>
      <c r="CD193" s="368">
        <f t="shared" ref="CD193:CD226" si="341">Q193-BZ193</f>
        <v>4.5799999999999983</v>
      </c>
      <c r="CE193" s="368">
        <f t="shared" ref="CE193:CE226" si="342">R193-CA193</f>
        <v>7.6800000000000068</v>
      </c>
      <c r="CF193" s="368">
        <f t="shared" ref="CF193:CF226" si="343">S193-CB193</f>
        <v>14.500000000000007</v>
      </c>
      <c r="CG193" s="368">
        <f t="shared" ref="CG193:CG226" si="344">SUM(CC193:CF193)</f>
        <v>40.260000000000012</v>
      </c>
      <c r="CH193" s="368">
        <f t="shared" ref="CH193:CH226" si="345">0.32*(P193-BY193)+1.75*(Q193-BZ193)+1.13*(R193-CA193)+1.28*(S193-CB193)</f>
        <v>39.573400000000014</v>
      </c>
      <c r="CI193" s="42"/>
      <c r="CJ193" s="42"/>
      <c r="CK193" s="42"/>
      <c r="CL193" s="42"/>
    </row>
    <row r="194" spans="1:90" ht="21" customHeight="1" thickBot="1">
      <c r="A194" s="48">
        <v>192</v>
      </c>
      <c r="B194" s="52" t="s">
        <v>1349</v>
      </c>
      <c r="C194" s="86" t="s">
        <v>1350</v>
      </c>
      <c r="D194" s="255" t="s">
        <v>42</v>
      </c>
      <c r="E194" s="247" t="s">
        <v>79</v>
      </c>
      <c r="F194" s="230"/>
      <c r="G194" s="229"/>
      <c r="H194" s="236">
        <v>85</v>
      </c>
      <c r="I194" s="236">
        <v>25</v>
      </c>
      <c r="J194" s="236">
        <v>29</v>
      </c>
      <c r="K194" s="236">
        <v>38</v>
      </c>
      <c r="L194" s="236">
        <v>54</v>
      </c>
      <c r="M194" s="236">
        <v>69</v>
      </c>
      <c r="N194" s="226">
        <f t="shared" si="258"/>
        <v>300</v>
      </c>
      <c r="O194" s="53">
        <v>4435</v>
      </c>
      <c r="P194" s="210">
        <v>390.2</v>
      </c>
      <c r="Q194" s="217">
        <v>81.290000000000006</v>
      </c>
      <c r="R194" s="217">
        <v>59.91</v>
      </c>
      <c r="S194" s="217">
        <v>72.19</v>
      </c>
      <c r="T194" s="217"/>
      <c r="U194" s="84">
        <v>23000</v>
      </c>
      <c r="V194" s="292">
        <f>VLOOKUP($U194,计算辅助页面!$Z$5:$AM$26,COLUMN()-20,0)</f>
        <v>37500</v>
      </c>
      <c r="W194" s="292">
        <f>VLOOKUP($U194,计算辅助页面!$Z$5:$AM$26,COLUMN()-20,0)</f>
        <v>60000</v>
      </c>
      <c r="X194" s="226">
        <f>VLOOKUP($U194,计算辅助页面!$Z$5:$AM$26,COLUMN()-20,0)</f>
        <v>90000</v>
      </c>
      <c r="Y194" s="226">
        <f>VLOOKUP($U194,计算辅助页面!$Z$5:$AM$26,COLUMN()-20,0)</f>
        <v>130000</v>
      </c>
      <c r="Z194" s="293">
        <f>VLOOKUP($U194,计算辅助页面!$Z$5:$AM$26,COLUMN()-20,0)</f>
        <v>182000</v>
      </c>
      <c r="AA194" s="226">
        <f>VLOOKUP($U194,计算辅助页面!$Z$5:$AM$26,COLUMN()-20,0)</f>
        <v>255000</v>
      </c>
      <c r="AB194" s="226">
        <f>VLOOKUP($U194,计算辅助页面!$Z$5:$AM$26,COLUMN()-20,0)</f>
        <v>356500</v>
      </c>
      <c r="AC194" s="226">
        <f>VLOOKUP($U194,计算辅助页面!$Z$5:$AM$26,COLUMN()-20,0)</f>
        <v>499500</v>
      </c>
      <c r="AD194" s="226">
        <f>VLOOKUP($U194,计算辅助页面!$Z$5:$AM$26,COLUMN()-20,0)</f>
        <v>699000</v>
      </c>
      <c r="AE194" s="226">
        <f>VLOOKUP($U194,计算辅助页面!$Z$5:$AM$26,COLUMN()-20,0)</f>
        <v>979000</v>
      </c>
      <c r="AF194" s="226">
        <f>VLOOKUP($U194,计算辅助页面!$Z$5:$AM$26,COLUMN()-20,0)</f>
        <v>1370000</v>
      </c>
      <c r="AG194" s="226">
        <f>VLOOKUP($U194,计算辅助页面!$Z$5:$AM$26,COLUMN()-20,0)</f>
        <v>2250000</v>
      </c>
      <c r="AH194" s="173">
        <f>VLOOKUP($U194,计算辅助页面!$Z$5:$AM$26,COLUMN()-20,0)</f>
        <v>27726000</v>
      </c>
      <c r="AI194" s="267">
        <v>90000</v>
      </c>
      <c r="AJ194" s="260">
        <f>VLOOKUP(D194&amp;E194,计算辅助页面!$V$5:$Y$18,2,0)</f>
        <v>7</v>
      </c>
      <c r="AK194" s="174">
        <f t="shared" si="336"/>
        <v>180000</v>
      </c>
      <c r="AL194" s="174">
        <f>VLOOKUP(D194&amp;E194,计算辅助页面!$V$5:$Y$18,3,0)</f>
        <v>5</v>
      </c>
      <c r="AM194" s="179">
        <f t="shared" si="337"/>
        <v>540000</v>
      </c>
      <c r="AN194" s="179">
        <f>VLOOKUP(D194&amp;E194,计算辅助页面!$V$5:$Y$18,4,0)</f>
        <v>4</v>
      </c>
      <c r="AO194" s="173">
        <f t="shared" si="338"/>
        <v>14760000</v>
      </c>
      <c r="AP194" s="195">
        <f t="shared" si="339"/>
        <v>42486000</v>
      </c>
      <c r="AQ194" s="365" t="s">
        <v>1351</v>
      </c>
      <c r="AR194" s="366" t="str">
        <f t="shared" si="274"/>
        <v>1789</v>
      </c>
      <c r="AS194" s="352" t="s">
        <v>1334</v>
      </c>
      <c r="AT194" s="353" t="s">
        <v>1350</v>
      </c>
      <c r="AU194" s="327" t="s">
        <v>712</v>
      </c>
      <c r="AW194" s="357">
        <v>405</v>
      </c>
      <c r="AY194" s="357">
        <v>547</v>
      </c>
      <c r="AZ194" s="384" t="s">
        <v>1353</v>
      </c>
      <c r="BA194" s="369"/>
      <c r="BB194" s="369"/>
      <c r="BC194" s="369"/>
      <c r="BD194" s="369"/>
      <c r="BE194" s="369"/>
      <c r="BF194" s="369"/>
      <c r="BG194" s="369"/>
      <c r="BH194" s="369"/>
      <c r="BI194" s="369">
        <v>1</v>
      </c>
      <c r="BJ194" s="369"/>
      <c r="BK194" s="369"/>
      <c r="BL194" s="369"/>
      <c r="BM194" s="369"/>
      <c r="BN194" s="369"/>
      <c r="BO194" s="369"/>
      <c r="BP194" s="369"/>
      <c r="BQ194" s="369"/>
      <c r="BR194" s="369"/>
      <c r="BS194" s="369"/>
      <c r="BT194" s="369"/>
      <c r="BU194" s="387"/>
      <c r="BV194" s="326"/>
      <c r="BW194" s="326"/>
      <c r="BX194" s="326"/>
      <c r="BY194" s="367"/>
      <c r="BZ194" s="368"/>
      <c r="CA194" s="368"/>
      <c r="CB194" s="368"/>
      <c r="CC194" s="368"/>
      <c r="CD194" s="368"/>
      <c r="CE194" s="368"/>
      <c r="CF194" s="368"/>
      <c r="CG194" s="368"/>
      <c r="CH194" s="368"/>
      <c r="CI194" s="42"/>
      <c r="CJ194" s="42"/>
      <c r="CK194" s="42"/>
      <c r="CL194" s="42"/>
    </row>
    <row r="195" spans="1:90" ht="21" customHeight="1">
      <c r="A195" s="80">
        <v>193</v>
      </c>
      <c r="B195" s="49" t="s">
        <v>146</v>
      </c>
      <c r="C195" s="86" t="s">
        <v>825</v>
      </c>
      <c r="D195" s="255" t="s">
        <v>42</v>
      </c>
      <c r="E195" s="247" t="s">
        <v>79</v>
      </c>
      <c r="F195" s="173">
        <f t="shared" si="335"/>
        <v>3</v>
      </c>
      <c r="G195" s="83" t="s">
        <v>76</v>
      </c>
      <c r="H195" s="222">
        <v>60</v>
      </c>
      <c r="I195" s="222">
        <v>13</v>
      </c>
      <c r="J195" s="222">
        <v>16</v>
      </c>
      <c r="K195" s="222">
        <v>25</v>
      </c>
      <c r="L195" s="222">
        <v>38</v>
      </c>
      <c r="M195" s="222">
        <v>48</v>
      </c>
      <c r="N195" s="226">
        <f t="shared" si="258"/>
        <v>200</v>
      </c>
      <c r="O195" s="51">
        <v>4479</v>
      </c>
      <c r="P195" s="209">
        <v>416.9</v>
      </c>
      <c r="Q195" s="216">
        <v>82.19</v>
      </c>
      <c r="R195" s="216">
        <v>43.24</v>
      </c>
      <c r="S195" s="216">
        <v>68.599999999999994</v>
      </c>
      <c r="T195" s="216">
        <v>6.1</v>
      </c>
      <c r="U195" s="84">
        <v>5640</v>
      </c>
      <c r="V195" s="292">
        <f>VLOOKUP($U195,计算辅助页面!$Z$5:$AM$26,COLUMN()-20,0)</f>
        <v>9200</v>
      </c>
      <c r="W195" s="292">
        <f>VLOOKUP($U195,计算辅助页面!$Z$5:$AM$26,COLUMN()-20,0)</f>
        <v>14700</v>
      </c>
      <c r="X195" s="226">
        <f>VLOOKUP($U195,计算辅助页面!$Z$5:$AM$26,COLUMN()-20,0)</f>
        <v>22100</v>
      </c>
      <c r="Y195" s="226">
        <f>VLOOKUP($U195,计算辅助页面!$Z$5:$AM$26,COLUMN()-20,0)</f>
        <v>31900</v>
      </c>
      <c r="Z195" s="293">
        <f>VLOOKUP($U195,计算辅助页面!$Z$5:$AM$26,COLUMN()-20,0)</f>
        <v>44500</v>
      </c>
      <c r="AA195" s="226">
        <f>VLOOKUP($U195,计算辅助页面!$Z$5:$AM$26,COLUMN()-20,0)</f>
        <v>62500</v>
      </c>
      <c r="AB195" s="226">
        <f>VLOOKUP($U195,计算辅助页面!$Z$5:$AM$26,COLUMN()-20,0)</f>
        <v>87500</v>
      </c>
      <c r="AC195" s="226">
        <f>VLOOKUP($U195,计算辅助页面!$Z$5:$AM$26,COLUMN()-20,0)</f>
        <v>122500</v>
      </c>
      <c r="AD195" s="226">
        <f>VLOOKUP($U195,计算辅助页面!$Z$5:$AM$26,COLUMN()-20,0)</f>
        <v>171500</v>
      </c>
      <c r="AE195" s="226">
        <f>VLOOKUP($U195,计算辅助页面!$Z$5:$AM$26,COLUMN()-20,0)</f>
        <v>240000</v>
      </c>
      <c r="AF195" s="226">
        <f>VLOOKUP($U195,计算辅助页面!$Z$5:$AM$26,COLUMN()-20,0)</f>
        <v>336000</v>
      </c>
      <c r="AG195" s="226">
        <f>VLOOKUP($U195,计算辅助页面!$Z$5:$AM$26,COLUMN()-20,0)</f>
        <v>551500</v>
      </c>
      <c r="AH195" s="173">
        <f>VLOOKUP($U195,计算辅助页面!$Z$5:$AM$26,COLUMN()-20,0)</f>
        <v>6798160</v>
      </c>
      <c r="AI195" s="267">
        <v>45000</v>
      </c>
      <c r="AJ195" s="260">
        <f>VLOOKUP(D195&amp;E195,计算辅助页面!$V$5:$Y$18,2,0)</f>
        <v>7</v>
      </c>
      <c r="AK195" s="174">
        <f t="shared" si="336"/>
        <v>90000</v>
      </c>
      <c r="AL195" s="174">
        <f>VLOOKUP(D195&amp;E195,计算辅助页面!$V$5:$Y$18,3,0)</f>
        <v>5</v>
      </c>
      <c r="AM195" s="179">
        <f t="shared" si="337"/>
        <v>270000</v>
      </c>
      <c r="AN195" s="179">
        <f>VLOOKUP(D195&amp;E195,计算辅助页面!$V$5:$Y$18,4,0)</f>
        <v>4</v>
      </c>
      <c r="AO195" s="173">
        <f t="shared" si="338"/>
        <v>7380000</v>
      </c>
      <c r="AP195" s="195">
        <f t="shared" si="339"/>
        <v>14178160</v>
      </c>
      <c r="AQ195" s="365" t="s">
        <v>570</v>
      </c>
      <c r="AR195" s="366" t="str">
        <f t="shared" si="274"/>
        <v>Fenyr SuperSport</v>
      </c>
      <c r="AS195" s="352" t="s">
        <v>603</v>
      </c>
      <c r="AT195" s="353" t="s">
        <v>682</v>
      </c>
      <c r="AU195" s="327" t="s">
        <v>712</v>
      </c>
      <c r="AW195" s="357">
        <v>438</v>
      </c>
      <c r="AY195" s="357">
        <v>566</v>
      </c>
      <c r="AZ195" s="357" t="s">
        <v>1120</v>
      </c>
      <c r="BA195" s="369"/>
      <c r="BB195" s="369"/>
      <c r="BC195" s="369"/>
      <c r="BD195" s="369"/>
      <c r="BE195" s="369"/>
      <c r="BF195" s="369"/>
      <c r="BG195" s="369"/>
      <c r="BH195" s="369"/>
      <c r="BI195" s="369">
        <v>1</v>
      </c>
      <c r="BJ195" s="369"/>
      <c r="BK195" s="369"/>
      <c r="BL195" s="369"/>
      <c r="BM195" s="369"/>
      <c r="BN195" s="369"/>
      <c r="BO195" s="369"/>
      <c r="BP195" s="369"/>
      <c r="BQ195" s="369"/>
      <c r="BR195" s="369"/>
      <c r="BS195" s="369"/>
      <c r="BT195" s="369"/>
      <c r="BU195" s="387" t="s">
        <v>1211</v>
      </c>
      <c r="BV195" s="326"/>
      <c r="BW195" s="326"/>
      <c r="BX195" s="326"/>
      <c r="BY195" s="367">
        <v>405</v>
      </c>
      <c r="BZ195" s="368">
        <v>75.7</v>
      </c>
      <c r="CA195" s="368">
        <v>37.700000000000003</v>
      </c>
      <c r="CB195" s="368">
        <v>60.97</v>
      </c>
      <c r="CC195" s="368">
        <f t="shared" si="340"/>
        <v>11.899999999999977</v>
      </c>
      <c r="CD195" s="368">
        <f t="shared" si="341"/>
        <v>6.4899999999999949</v>
      </c>
      <c r="CE195" s="368">
        <f t="shared" si="342"/>
        <v>5.5399999999999991</v>
      </c>
      <c r="CF195" s="368">
        <f t="shared" si="343"/>
        <v>7.6299999999999955</v>
      </c>
      <c r="CG195" s="368">
        <f t="shared" si="344"/>
        <v>31.559999999999967</v>
      </c>
      <c r="CH195" s="368">
        <f t="shared" si="345"/>
        <v>31.192099999999975</v>
      </c>
      <c r="CI195" s="42"/>
      <c r="CJ195" s="42"/>
      <c r="CK195" s="42"/>
      <c r="CL195" s="42"/>
    </row>
    <row r="196" spans="1:90" ht="21" customHeight="1" thickBot="1">
      <c r="A196" s="48">
        <v>194</v>
      </c>
      <c r="B196" s="52" t="s">
        <v>967</v>
      </c>
      <c r="C196" s="86" t="s">
        <v>968</v>
      </c>
      <c r="D196" s="255" t="s">
        <v>42</v>
      </c>
      <c r="E196" s="247" t="s">
        <v>79</v>
      </c>
      <c r="F196" s="173">
        <f t="shared" si="335"/>
        <v>3</v>
      </c>
      <c r="G196" s="229"/>
      <c r="H196" s="236">
        <v>85</v>
      </c>
      <c r="I196" s="236">
        <v>25</v>
      </c>
      <c r="J196" s="236">
        <v>29</v>
      </c>
      <c r="K196" s="236">
        <v>38</v>
      </c>
      <c r="L196" s="236">
        <v>54</v>
      </c>
      <c r="M196" s="236">
        <v>69</v>
      </c>
      <c r="N196" s="226">
        <f t="shared" si="258"/>
        <v>300</v>
      </c>
      <c r="O196" s="53">
        <v>4488</v>
      </c>
      <c r="P196" s="210">
        <v>378.2</v>
      </c>
      <c r="Q196" s="217">
        <v>80.3</v>
      </c>
      <c r="R196" s="217">
        <v>77.91</v>
      </c>
      <c r="S196" s="217">
        <v>76.7</v>
      </c>
      <c r="T196" s="217">
        <v>8</v>
      </c>
      <c r="U196" s="84">
        <v>23000</v>
      </c>
      <c r="V196" s="292">
        <f>VLOOKUP($U196,计算辅助页面!$Z$5:$AM$26,COLUMN()-20,0)</f>
        <v>37500</v>
      </c>
      <c r="W196" s="292">
        <f>VLOOKUP($U196,计算辅助页面!$Z$5:$AM$26,COLUMN()-20,0)</f>
        <v>60000</v>
      </c>
      <c r="X196" s="226">
        <f>VLOOKUP($U196,计算辅助页面!$Z$5:$AM$26,COLUMN()-20,0)</f>
        <v>90000</v>
      </c>
      <c r="Y196" s="226">
        <f>VLOOKUP($U196,计算辅助页面!$Z$5:$AM$26,COLUMN()-20,0)</f>
        <v>130000</v>
      </c>
      <c r="Z196" s="293">
        <f>VLOOKUP($U196,计算辅助页面!$Z$5:$AM$26,COLUMN()-20,0)</f>
        <v>182000</v>
      </c>
      <c r="AA196" s="226">
        <f>VLOOKUP($U196,计算辅助页面!$Z$5:$AM$26,COLUMN()-20,0)</f>
        <v>255000</v>
      </c>
      <c r="AB196" s="226">
        <f>VLOOKUP($U196,计算辅助页面!$Z$5:$AM$26,COLUMN()-20,0)</f>
        <v>356500</v>
      </c>
      <c r="AC196" s="226">
        <f>VLOOKUP($U196,计算辅助页面!$Z$5:$AM$26,COLUMN()-20,0)</f>
        <v>499500</v>
      </c>
      <c r="AD196" s="226">
        <f>VLOOKUP($U196,计算辅助页面!$Z$5:$AM$26,COLUMN()-20,0)</f>
        <v>699000</v>
      </c>
      <c r="AE196" s="226">
        <f>VLOOKUP($U196,计算辅助页面!$Z$5:$AM$26,COLUMN()-20,0)</f>
        <v>979000</v>
      </c>
      <c r="AF196" s="226">
        <f>VLOOKUP($U196,计算辅助页面!$Z$5:$AM$26,COLUMN()-20,0)</f>
        <v>1370000</v>
      </c>
      <c r="AG196" s="226">
        <f>VLOOKUP($U196,计算辅助页面!$Z$5:$AM$26,COLUMN()-20,0)</f>
        <v>2250000</v>
      </c>
      <c r="AH196" s="173">
        <f>VLOOKUP($U196,计算辅助页面!$Z$5:$AM$26,COLUMN()-20,0)</f>
        <v>27726000</v>
      </c>
      <c r="AI196" s="267">
        <v>90000</v>
      </c>
      <c r="AJ196" s="260">
        <f>VLOOKUP(D196&amp;E196,计算辅助页面!$V$5:$Y$18,2,0)</f>
        <v>7</v>
      </c>
      <c r="AK196" s="174">
        <f t="shared" si="336"/>
        <v>180000</v>
      </c>
      <c r="AL196" s="174">
        <f>VLOOKUP(D196&amp;E196,计算辅助页面!$V$5:$Y$18,3,0)</f>
        <v>5</v>
      </c>
      <c r="AM196" s="179">
        <f t="shared" si="337"/>
        <v>540000</v>
      </c>
      <c r="AN196" s="179">
        <f>VLOOKUP(D196&amp;E196,计算辅助页面!$V$5:$Y$18,4,0)</f>
        <v>4</v>
      </c>
      <c r="AO196" s="173">
        <f t="shared" si="338"/>
        <v>14760000</v>
      </c>
      <c r="AP196" s="195">
        <f t="shared" si="339"/>
        <v>42486000</v>
      </c>
      <c r="AQ196" s="365" t="s">
        <v>567</v>
      </c>
      <c r="AR196" s="366" t="str">
        <f t="shared" si="274"/>
        <v>Valkyrie</v>
      </c>
      <c r="AS196" s="352" t="s">
        <v>975</v>
      </c>
      <c r="AT196" s="353" t="s">
        <v>980</v>
      </c>
      <c r="AU196" s="327" t="s">
        <v>712</v>
      </c>
      <c r="AW196" s="357">
        <v>393</v>
      </c>
      <c r="AY196" s="357">
        <v>527</v>
      </c>
      <c r="AZ196" s="357" t="s">
        <v>1121</v>
      </c>
      <c r="BA196" s="369"/>
      <c r="BB196" s="369"/>
      <c r="BC196" s="369"/>
      <c r="BD196" s="369"/>
      <c r="BE196" s="369"/>
      <c r="BF196" s="369"/>
      <c r="BG196" s="369"/>
      <c r="BH196" s="369"/>
      <c r="BI196" s="369"/>
      <c r="BJ196" s="369"/>
      <c r="BK196" s="369">
        <v>1</v>
      </c>
      <c r="BL196" s="369"/>
      <c r="BM196" s="369"/>
      <c r="BN196" s="369"/>
      <c r="BO196" s="369">
        <v>1</v>
      </c>
      <c r="BP196" s="369"/>
      <c r="BQ196" s="369"/>
      <c r="BR196" s="369"/>
      <c r="BS196" s="369"/>
      <c r="BT196" s="369"/>
      <c r="BU196" s="387" t="s">
        <v>1212</v>
      </c>
      <c r="BV196" s="326"/>
      <c r="BW196" s="326"/>
      <c r="BX196" s="326"/>
      <c r="BY196" s="367">
        <v>360</v>
      </c>
      <c r="BZ196" s="368">
        <v>73</v>
      </c>
      <c r="CA196" s="368">
        <v>52.9</v>
      </c>
      <c r="CB196" s="368">
        <v>57.97</v>
      </c>
      <c r="CC196" s="368">
        <f t="shared" si="340"/>
        <v>18.199999999999989</v>
      </c>
      <c r="CD196" s="368">
        <f t="shared" si="341"/>
        <v>7.2999999999999972</v>
      </c>
      <c r="CE196" s="368">
        <f t="shared" si="342"/>
        <v>25.009999999999998</v>
      </c>
      <c r="CF196" s="368">
        <f t="shared" si="343"/>
        <v>18.730000000000004</v>
      </c>
      <c r="CG196" s="368">
        <f t="shared" si="344"/>
        <v>69.239999999999981</v>
      </c>
      <c r="CH196" s="368">
        <f t="shared" si="345"/>
        <v>70.834699999999984</v>
      </c>
      <c r="CI196" s="42"/>
      <c r="CJ196" s="42"/>
      <c r="CK196" s="42"/>
      <c r="CL196" s="42"/>
    </row>
    <row r="197" spans="1:90" ht="21" customHeight="1">
      <c r="A197" s="80">
        <v>195</v>
      </c>
      <c r="B197" s="49" t="s">
        <v>173</v>
      </c>
      <c r="C197" s="86" t="s">
        <v>826</v>
      </c>
      <c r="D197" s="255" t="s">
        <v>42</v>
      </c>
      <c r="E197" s="247" t="s">
        <v>79</v>
      </c>
      <c r="F197" s="173">
        <f t="shared" si="335"/>
        <v>3</v>
      </c>
      <c r="G197" s="83" t="s">
        <v>76</v>
      </c>
      <c r="H197" s="222">
        <v>60</v>
      </c>
      <c r="I197" s="222">
        <v>13</v>
      </c>
      <c r="J197" s="222">
        <v>16</v>
      </c>
      <c r="K197" s="222">
        <v>25</v>
      </c>
      <c r="L197" s="222">
        <v>38</v>
      </c>
      <c r="M197" s="222">
        <v>48</v>
      </c>
      <c r="N197" s="226">
        <f t="shared" si="258"/>
        <v>200</v>
      </c>
      <c r="O197" s="51">
        <v>4514</v>
      </c>
      <c r="P197" s="209">
        <v>418.2</v>
      </c>
      <c r="Q197" s="216">
        <v>81.290000000000006</v>
      </c>
      <c r="R197" s="216">
        <v>46.66</v>
      </c>
      <c r="S197" s="216">
        <v>63.43</v>
      </c>
      <c r="T197" s="216">
        <v>5.5670000000000011</v>
      </c>
      <c r="U197" s="84">
        <v>23000</v>
      </c>
      <c r="V197" s="292">
        <f>VLOOKUP($U197,计算辅助页面!$Z$5:$AM$26,COLUMN()-20,0)</f>
        <v>37500</v>
      </c>
      <c r="W197" s="292">
        <f>VLOOKUP($U197,计算辅助页面!$Z$5:$AM$26,COLUMN()-20,0)</f>
        <v>60000</v>
      </c>
      <c r="X197" s="226">
        <f>VLOOKUP($U197,计算辅助页面!$Z$5:$AM$26,COLUMN()-20,0)</f>
        <v>90000</v>
      </c>
      <c r="Y197" s="226">
        <f>VLOOKUP($U197,计算辅助页面!$Z$5:$AM$26,COLUMN()-20,0)</f>
        <v>130000</v>
      </c>
      <c r="Z197" s="293">
        <f>VLOOKUP($U197,计算辅助页面!$Z$5:$AM$26,COLUMN()-20,0)</f>
        <v>182000</v>
      </c>
      <c r="AA197" s="226">
        <f>VLOOKUP($U197,计算辅助页面!$Z$5:$AM$26,COLUMN()-20,0)</f>
        <v>255000</v>
      </c>
      <c r="AB197" s="226">
        <f>VLOOKUP($U197,计算辅助页面!$Z$5:$AM$26,COLUMN()-20,0)</f>
        <v>356500</v>
      </c>
      <c r="AC197" s="226">
        <f>VLOOKUP($U197,计算辅助页面!$Z$5:$AM$26,COLUMN()-20,0)</f>
        <v>499500</v>
      </c>
      <c r="AD197" s="226">
        <f>VLOOKUP($U197,计算辅助页面!$Z$5:$AM$26,COLUMN()-20,0)</f>
        <v>699000</v>
      </c>
      <c r="AE197" s="226">
        <f>VLOOKUP($U197,计算辅助页面!$Z$5:$AM$26,COLUMN()-20,0)</f>
        <v>979000</v>
      </c>
      <c r="AF197" s="226">
        <f>VLOOKUP($U197,计算辅助页面!$Z$5:$AM$26,COLUMN()-20,0)</f>
        <v>1370000</v>
      </c>
      <c r="AG197" s="226">
        <f>VLOOKUP($U197,计算辅助页面!$Z$5:$AM$26,COLUMN()-20,0)</f>
        <v>2250000</v>
      </c>
      <c r="AH197" s="173">
        <f>VLOOKUP($U197,计算辅助页面!$Z$5:$AM$26,COLUMN()-20,0)</f>
        <v>27726000</v>
      </c>
      <c r="AI197" s="267">
        <v>90000</v>
      </c>
      <c r="AJ197" s="260">
        <f>VLOOKUP(D197&amp;E197,计算辅助页面!$V$5:$Y$18,2,0)</f>
        <v>7</v>
      </c>
      <c r="AK197" s="174">
        <f t="shared" si="336"/>
        <v>180000</v>
      </c>
      <c r="AL197" s="174">
        <f>VLOOKUP(D197&amp;E197,计算辅助页面!$V$5:$Y$18,3,0)</f>
        <v>5</v>
      </c>
      <c r="AM197" s="179">
        <f t="shared" si="337"/>
        <v>540000</v>
      </c>
      <c r="AN197" s="179">
        <f>VLOOKUP(D197&amp;E197,计算辅助页面!$V$5:$Y$18,4,0)</f>
        <v>4</v>
      </c>
      <c r="AO197" s="173">
        <f t="shared" si="338"/>
        <v>14760000</v>
      </c>
      <c r="AP197" s="195">
        <f t="shared" si="339"/>
        <v>42486000</v>
      </c>
      <c r="AQ197" s="365" t="s">
        <v>972</v>
      </c>
      <c r="AR197" s="366" t="str">
        <f t="shared" si="274"/>
        <v>TS1 GT Anniversary</v>
      </c>
      <c r="AS197" s="352" t="s">
        <v>962</v>
      </c>
      <c r="AT197" s="353" t="s">
        <v>683</v>
      </c>
      <c r="AU197" s="327" t="s">
        <v>712</v>
      </c>
      <c r="AW197" s="357">
        <v>443</v>
      </c>
      <c r="AY197" s="357">
        <v>568</v>
      </c>
      <c r="AZ197" s="357" t="s">
        <v>1120</v>
      </c>
      <c r="BA197" s="369"/>
      <c r="BB197" s="369"/>
      <c r="BC197" s="369"/>
      <c r="BD197" s="369"/>
      <c r="BE197" s="369"/>
      <c r="BF197" s="369"/>
      <c r="BG197" s="369"/>
      <c r="BH197" s="369"/>
      <c r="BI197" s="369">
        <v>1</v>
      </c>
      <c r="BJ197" s="369"/>
      <c r="BK197" s="369">
        <v>1</v>
      </c>
      <c r="BL197" s="369"/>
      <c r="BM197" s="369"/>
      <c r="BN197" s="369"/>
      <c r="BO197" s="369"/>
      <c r="BP197" s="369"/>
      <c r="BQ197" s="369"/>
      <c r="BR197" s="369"/>
      <c r="BS197" s="369"/>
      <c r="BT197" s="369"/>
      <c r="BU197" s="387" t="s">
        <v>1213</v>
      </c>
      <c r="BV197" s="326"/>
      <c r="BW197" s="326"/>
      <c r="BX197" s="326"/>
      <c r="BY197" s="367">
        <v>402</v>
      </c>
      <c r="BZ197" s="368">
        <v>74.8</v>
      </c>
      <c r="CA197" s="368">
        <v>37.49</v>
      </c>
      <c r="CB197" s="368">
        <v>47.09</v>
      </c>
      <c r="CC197" s="368">
        <f t="shared" si="340"/>
        <v>16.199999999999989</v>
      </c>
      <c r="CD197" s="368">
        <f t="shared" si="341"/>
        <v>6.4900000000000091</v>
      </c>
      <c r="CE197" s="368">
        <f t="shared" si="342"/>
        <v>9.1699999999999946</v>
      </c>
      <c r="CF197" s="368">
        <f t="shared" si="343"/>
        <v>16.339999999999996</v>
      </c>
      <c r="CG197" s="368">
        <f t="shared" si="344"/>
        <v>48.199999999999989</v>
      </c>
      <c r="CH197" s="368">
        <f t="shared" si="345"/>
        <v>47.818799999999996</v>
      </c>
      <c r="CI197" s="42"/>
      <c r="CJ197" s="42"/>
      <c r="CK197" s="42"/>
      <c r="CL197" s="42"/>
    </row>
    <row r="198" spans="1:90" ht="21" customHeight="1" thickBot="1">
      <c r="A198" s="48">
        <v>196</v>
      </c>
      <c r="B198" s="52" t="s">
        <v>1626</v>
      </c>
      <c r="C198" s="86" t="s">
        <v>1627</v>
      </c>
      <c r="D198" s="255" t="s">
        <v>42</v>
      </c>
      <c r="E198" s="247" t="s">
        <v>79</v>
      </c>
      <c r="F198" s="230"/>
      <c r="G198" s="229"/>
      <c r="H198" s="236">
        <v>85</v>
      </c>
      <c r="I198" s="236">
        <v>25</v>
      </c>
      <c r="J198" s="236">
        <v>29</v>
      </c>
      <c r="K198" s="236">
        <v>38</v>
      </c>
      <c r="L198" s="236">
        <v>54</v>
      </c>
      <c r="M198" s="236">
        <v>69</v>
      </c>
      <c r="N198" s="226">
        <f t="shared" ref="N198" si="346">IF(COUNTBLANK(H198:M198),"",SUM(H198:M198))</f>
        <v>300</v>
      </c>
      <c r="O198" s="53">
        <v>4528</v>
      </c>
      <c r="P198" s="210">
        <v>376.3</v>
      </c>
      <c r="Q198" s="217">
        <v>84.53</v>
      </c>
      <c r="R198" s="217">
        <v>79.900000000000006</v>
      </c>
      <c r="S198" s="217">
        <v>69.86</v>
      </c>
      <c r="T198" s="217"/>
      <c r="U198" s="84">
        <v>23000</v>
      </c>
      <c r="V198" s="292">
        <f>VLOOKUP($U198,计算辅助页面!$Z$5:$AM$26,COLUMN()-20,0)</f>
        <v>37500</v>
      </c>
      <c r="W198" s="292">
        <f>VLOOKUP($U198,计算辅助页面!$Z$5:$AM$26,COLUMN()-20,0)</f>
        <v>60000</v>
      </c>
      <c r="X198" s="226">
        <f>VLOOKUP($U198,计算辅助页面!$Z$5:$AM$26,COLUMN()-20,0)</f>
        <v>90000</v>
      </c>
      <c r="Y198" s="226">
        <f>VLOOKUP($U198,计算辅助页面!$Z$5:$AM$26,COLUMN()-20,0)</f>
        <v>130000</v>
      </c>
      <c r="Z198" s="293">
        <f>VLOOKUP($U198,计算辅助页面!$Z$5:$AM$26,COLUMN()-20,0)</f>
        <v>182000</v>
      </c>
      <c r="AA198" s="226">
        <f>VLOOKUP($U198,计算辅助页面!$Z$5:$AM$26,COLUMN()-20,0)</f>
        <v>255000</v>
      </c>
      <c r="AB198" s="226">
        <f>VLOOKUP($U198,计算辅助页面!$Z$5:$AM$26,COLUMN()-20,0)</f>
        <v>356500</v>
      </c>
      <c r="AC198" s="226">
        <f>VLOOKUP($U198,计算辅助页面!$Z$5:$AM$26,COLUMN()-20,0)</f>
        <v>499500</v>
      </c>
      <c r="AD198" s="226">
        <f>VLOOKUP($U198,计算辅助页面!$Z$5:$AM$26,COLUMN()-20,0)</f>
        <v>699000</v>
      </c>
      <c r="AE198" s="226">
        <f>VLOOKUP($U198,计算辅助页面!$Z$5:$AM$26,COLUMN()-20,0)</f>
        <v>979000</v>
      </c>
      <c r="AF198" s="226">
        <f>VLOOKUP($U198,计算辅助页面!$Z$5:$AM$26,COLUMN()-20,0)</f>
        <v>1370000</v>
      </c>
      <c r="AG198" s="226">
        <f>VLOOKUP($U198,计算辅助页面!$Z$5:$AM$26,COLUMN()-20,0)</f>
        <v>2250000</v>
      </c>
      <c r="AH198" s="173">
        <f>VLOOKUP($U198,计算辅助页面!$Z$5:$AM$26,COLUMN()-20,0)</f>
        <v>27726000</v>
      </c>
      <c r="AI198" s="267">
        <v>90000</v>
      </c>
      <c r="AJ198" s="260">
        <f>VLOOKUP(D198&amp;E198,计算辅助页面!$V$5:$Y$18,2,0)</f>
        <v>7</v>
      </c>
      <c r="AK198" s="174">
        <f t="shared" ref="AK198" si="347">IF(AI198,2*AI198,"")</f>
        <v>180000</v>
      </c>
      <c r="AL198" s="174">
        <f>VLOOKUP(D198&amp;E198,计算辅助页面!$V$5:$Y$18,3,0)</f>
        <v>5</v>
      </c>
      <c r="AM198" s="179">
        <f t="shared" ref="AM198" si="348">IF(AN198="×",AN198,IF(AI198,6*AI198,""))</f>
        <v>540000</v>
      </c>
      <c r="AN198" s="179">
        <f>VLOOKUP(D198&amp;E198,计算辅助页面!$V$5:$Y$18,4,0)</f>
        <v>4</v>
      </c>
      <c r="AO198" s="173">
        <f t="shared" ref="AO198" si="349">IF(AI198,IF(AN198="×",4*(AI198*AJ198+AK198*AL198),4*(AI198*AJ198+AK198*AL198+AM198*AN198)),"")</f>
        <v>14760000</v>
      </c>
      <c r="AP198" s="195">
        <f t="shared" ref="AP198" si="350">IF(AND(AH198,AO198),AO198+AH198,"")</f>
        <v>42486000</v>
      </c>
      <c r="AQ198" s="365" t="s">
        <v>1041</v>
      </c>
      <c r="AR198" s="366" t="str">
        <f t="shared" si="274"/>
        <v>Concept S</v>
      </c>
      <c r="AS198" s="352" t="s">
        <v>1622</v>
      </c>
      <c r="AT198" s="353" t="s">
        <v>1628</v>
      </c>
      <c r="AU198" s="327" t="s">
        <v>712</v>
      </c>
      <c r="AZ198" s="384" t="s">
        <v>1330</v>
      </c>
      <c r="BA198" s="369"/>
      <c r="BB198" s="369"/>
      <c r="BC198" s="369"/>
      <c r="BD198" s="369"/>
      <c r="BE198" s="369"/>
      <c r="BF198" s="369"/>
      <c r="BG198" s="369"/>
      <c r="BH198" s="369"/>
      <c r="BI198" s="369"/>
      <c r="BJ198" s="369"/>
      <c r="BK198" s="369"/>
      <c r="BL198" s="369"/>
      <c r="BM198" s="369"/>
      <c r="BN198" s="369"/>
      <c r="BO198" s="369"/>
      <c r="BP198" s="369"/>
      <c r="BQ198" s="369"/>
      <c r="BR198" s="369"/>
      <c r="BS198" s="369"/>
      <c r="BT198" s="369"/>
      <c r="BU198" s="387"/>
      <c r="BV198" s="326"/>
      <c r="BW198" s="326"/>
      <c r="BX198" s="326"/>
      <c r="BY198" s="367"/>
      <c r="BZ198" s="368"/>
      <c r="CA198" s="368"/>
      <c r="CB198" s="368"/>
      <c r="CC198" s="368"/>
      <c r="CD198" s="368"/>
      <c r="CE198" s="368"/>
      <c r="CF198" s="368"/>
      <c r="CG198" s="368"/>
      <c r="CH198" s="368"/>
      <c r="CI198" s="42"/>
      <c r="CJ198" s="42"/>
      <c r="CK198" s="42"/>
      <c r="CL198" s="42"/>
    </row>
    <row r="199" spans="1:90" ht="21" customHeight="1">
      <c r="A199" s="80">
        <v>197</v>
      </c>
      <c r="B199" s="52" t="s">
        <v>385</v>
      </c>
      <c r="C199" s="86" t="s">
        <v>827</v>
      </c>
      <c r="D199" s="255" t="s">
        <v>42</v>
      </c>
      <c r="E199" s="247" t="s">
        <v>79</v>
      </c>
      <c r="F199" s="173">
        <f t="shared" si="335"/>
        <v>3</v>
      </c>
      <c r="G199" s="83" t="s">
        <v>76</v>
      </c>
      <c r="H199" s="222">
        <v>60</v>
      </c>
      <c r="I199" s="222">
        <v>25</v>
      </c>
      <c r="J199" s="222">
        <v>35</v>
      </c>
      <c r="K199" s="222">
        <v>46</v>
      </c>
      <c r="L199" s="222">
        <v>58</v>
      </c>
      <c r="M199" s="222">
        <v>76</v>
      </c>
      <c r="N199" s="226">
        <f t="shared" si="258"/>
        <v>300</v>
      </c>
      <c r="O199" s="53">
        <v>4550</v>
      </c>
      <c r="P199" s="210">
        <v>368.5</v>
      </c>
      <c r="Q199" s="217">
        <v>88.49</v>
      </c>
      <c r="R199" s="217">
        <v>80.45</v>
      </c>
      <c r="S199" s="217">
        <v>78.260000000000005</v>
      </c>
      <c r="T199" s="217">
        <v>8.6300000000000008</v>
      </c>
      <c r="U199" s="84">
        <v>23000</v>
      </c>
      <c r="V199" s="292">
        <f>VLOOKUP($U199,计算辅助页面!$Z$5:$AM$26,COLUMN()-20,0)</f>
        <v>37500</v>
      </c>
      <c r="W199" s="292">
        <f>VLOOKUP($U199,计算辅助页面!$Z$5:$AM$26,COLUMN()-20,0)</f>
        <v>60000</v>
      </c>
      <c r="X199" s="226">
        <f>VLOOKUP($U199,计算辅助页面!$Z$5:$AM$26,COLUMN()-20,0)</f>
        <v>90000</v>
      </c>
      <c r="Y199" s="226">
        <f>VLOOKUP($U199,计算辅助页面!$Z$5:$AM$26,COLUMN()-20,0)</f>
        <v>130000</v>
      </c>
      <c r="Z199" s="293">
        <f>VLOOKUP($U199,计算辅助页面!$Z$5:$AM$26,COLUMN()-20,0)</f>
        <v>182000</v>
      </c>
      <c r="AA199" s="226">
        <f>VLOOKUP($U199,计算辅助页面!$Z$5:$AM$26,COLUMN()-20,0)</f>
        <v>255000</v>
      </c>
      <c r="AB199" s="226">
        <f>VLOOKUP($U199,计算辅助页面!$Z$5:$AM$26,COLUMN()-20,0)</f>
        <v>356500</v>
      </c>
      <c r="AC199" s="226">
        <f>VLOOKUP($U199,计算辅助页面!$Z$5:$AM$26,COLUMN()-20,0)</f>
        <v>499500</v>
      </c>
      <c r="AD199" s="226">
        <f>VLOOKUP($U199,计算辅助页面!$Z$5:$AM$26,COLUMN()-20,0)</f>
        <v>699000</v>
      </c>
      <c r="AE199" s="226">
        <f>VLOOKUP($U199,计算辅助页面!$Z$5:$AM$26,COLUMN()-20,0)</f>
        <v>979000</v>
      </c>
      <c r="AF199" s="226">
        <f>VLOOKUP($U199,计算辅助页面!$Z$5:$AM$26,COLUMN()-20,0)</f>
        <v>1370000</v>
      </c>
      <c r="AG199" s="226">
        <f>VLOOKUP($U199,计算辅助页面!$Z$5:$AM$26,COLUMN()-20,0)</f>
        <v>2250000</v>
      </c>
      <c r="AH199" s="173">
        <f>VLOOKUP($U199,计算辅助页面!$Z$5:$AM$26,COLUMN()-20,0)</f>
        <v>27726000</v>
      </c>
      <c r="AI199" s="267">
        <v>90000</v>
      </c>
      <c r="AJ199" s="260">
        <f>VLOOKUP(D199&amp;E199,计算辅助页面!$V$5:$Y$18,2,0)</f>
        <v>7</v>
      </c>
      <c r="AK199" s="174">
        <f t="shared" si="336"/>
        <v>180000</v>
      </c>
      <c r="AL199" s="174">
        <f>VLOOKUP(D199&amp;E199,计算辅助页面!$V$5:$Y$18,3,0)</f>
        <v>5</v>
      </c>
      <c r="AM199" s="179">
        <f t="shared" si="337"/>
        <v>540000</v>
      </c>
      <c r="AN199" s="179">
        <f>VLOOKUP(D199&amp;E199,计算辅助页面!$V$5:$Y$18,4,0)</f>
        <v>4</v>
      </c>
      <c r="AO199" s="173">
        <f t="shared" si="338"/>
        <v>14760000</v>
      </c>
      <c r="AP199" s="195">
        <f t="shared" si="339"/>
        <v>42486000</v>
      </c>
      <c r="AQ199" s="365" t="s">
        <v>1045</v>
      </c>
      <c r="AR199" s="366" t="str">
        <f t="shared" si="274"/>
        <v>Battista</v>
      </c>
      <c r="AS199" s="352" t="s">
        <v>965</v>
      </c>
      <c r="AT199" s="353" t="s">
        <v>671</v>
      </c>
      <c r="AU199" s="327" t="s">
        <v>712</v>
      </c>
      <c r="AW199" s="357">
        <v>383</v>
      </c>
      <c r="AY199" s="357">
        <v>509</v>
      </c>
      <c r="AZ199" s="357" t="s">
        <v>1121</v>
      </c>
      <c r="BA199" s="369"/>
      <c r="BB199" s="369"/>
      <c r="BC199" s="369"/>
      <c r="BD199" s="369"/>
      <c r="BE199" s="369"/>
      <c r="BF199" s="369"/>
      <c r="BG199" s="369"/>
      <c r="BH199" s="369"/>
      <c r="BI199" s="369"/>
      <c r="BJ199" s="369"/>
      <c r="BK199" s="369">
        <v>1</v>
      </c>
      <c r="BL199" s="369"/>
      <c r="BM199" s="369"/>
      <c r="BN199" s="369"/>
      <c r="BO199" s="369">
        <v>1</v>
      </c>
      <c r="BP199" s="369"/>
      <c r="BQ199" s="369"/>
      <c r="BR199" s="369"/>
      <c r="BS199" s="369"/>
      <c r="BT199" s="369"/>
      <c r="BU199" s="387" t="s">
        <v>1214</v>
      </c>
      <c r="BV199" s="326"/>
      <c r="BW199" s="326"/>
      <c r="BX199" s="326">
        <v>1</v>
      </c>
      <c r="BY199" s="367">
        <v>350</v>
      </c>
      <c r="BZ199" s="368">
        <v>82</v>
      </c>
      <c r="CA199" s="368">
        <v>56.8</v>
      </c>
      <c r="CB199" s="368">
        <v>54.76</v>
      </c>
      <c r="CC199" s="368">
        <f t="shared" si="340"/>
        <v>18.5</v>
      </c>
      <c r="CD199" s="368">
        <f t="shared" si="341"/>
        <v>6.4899999999999949</v>
      </c>
      <c r="CE199" s="368">
        <f t="shared" si="342"/>
        <v>23.650000000000006</v>
      </c>
      <c r="CF199" s="368">
        <f t="shared" si="343"/>
        <v>23.500000000000007</v>
      </c>
      <c r="CG199" s="368">
        <f t="shared" si="344"/>
        <v>72.140000000000015</v>
      </c>
      <c r="CH199" s="368">
        <f t="shared" si="345"/>
        <v>74.082000000000008</v>
      </c>
      <c r="CI199" s="42"/>
      <c r="CJ199" s="42"/>
      <c r="CK199" s="42"/>
      <c r="CL199" s="42"/>
    </row>
    <row r="200" spans="1:90" ht="21" customHeight="1" thickBot="1">
      <c r="A200" s="48">
        <v>198</v>
      </c>
      <c r="B200" s="52" t="s">
        <v>1283</v>
      </c>
      <c r="C200" s="86" t="s">
        <v>1284</v>
      </c>
      <c r="D200" s="255" t="s">
        <v>42</v>
      </c>
      <c r="E200" s="247" t="s">
        <v>79</v>
      </c>
      <c r="F200" s="230"/>
      <c r="G200" s="229"/>
      <c r="H200" s="232">
        <v>85</v>
      </c>
      <c r="I200" s="236">
        <v>25</v>
      </c>
      <c r="J200" s="236">
        <v>29</v>
      </c>
      <c r="K200" s="236">
        <v>38</v>
      </c>
      <c r="L200" s="236">
        <v>54</v>
      </c>
      <c r="M200" s="236">
        <v>69</v>
      </c>
      <c r="N200" s="226">
        <f t="shared" si="258"/>
        <v>300</v>
      </c>
      <c r="O200" s="53">
        <v>4566</v>
      </c>
      <c r="P200" s="210">
        <v>383.4</v>
      </c>
      <c r="Q200" s="217">
        <v>85.79</v>
      </c>
      <c r="R200" s="217">
        <v>67.31</v>
      </c>
      <c r="S200" s="217">
        <v>65.58</v>
      </c>
      <c r="T200" s="217"/>
      <c r="U200" s="84">
        <v>23000</v>
      </c>
      <c r="V200" s="292">
        <f>VLOOKUP($U200,计算辅助页面!$Z$5:$AM$26,COLUMN()-20,0)</f>
        <v>37500</v>
      </c>
      <c r="W200" s="292">
        <f>VLOOKUP($U200,计算辅助页面!$Z$5:$AM$26,COLUMN()-20,0)</f>
        <v>60000</v>
      </c>
      <c r="X200" s="226">
        <f>VLOOKUP($U200,计算辅助页面!$Z$5:$AM$26,COLUMN()-20,0)</f>
        <v>90000</v>
      </c>
      <c r="Y200" s="226">
        <f>VLOOKUP($U200,计算辅助页面!$Z$5:$AM$26,COLUMN()-20,0)</f>
        <v>130000</v>
      </c>
      <c r="Z200" s="293">
        <f>VLOOKUP($U200,计算辅助页面!$Z$5:$AM$26,COLUMN()-20,0)</f>
        <v>182000</v>
      </c>
      <c r="AA200" s="226">
        <f>VLOOKUP($U200,计算辅助页面!$Z$5:$AM$26,COLUMN()-20,0)</f>
        <v>255000</v>
      </c>
      <c r="AB200" s="226">
        <f>VLOOKUP($U200,计算辅助页面!$Z$5:$AM$26,COLUMN()-20,0)</f>
        <v>356500</v>
      </c>
      <c r="AC200" s="226">
        <f>VLOOKUP($U200,计算辅助页面!$Z$5:$AM$26,COLUMN()-20,0)</f>
        <v>499500</v>
      </c>
      <c r="AD200" s="226">
        <f>VLOOKUP($U200,计算辅助页面!$Z$5:$AM$26,COLUMN()-20,0)</f>
        <v>699000</v>
      </c>
      <c r="AE200" s="226">
        <f>VLOOKUP($U200,计算辅助页面!$Z$5:$AM$26,COLUMN()-20,0)</f>
        <v>979000</v>
      </c>
      <c r="AF200" s="226">
        <f>VLOOKUP($U200,计算辅助页面!$Z$5:$AM$26,COLUMN()-20,0)</f>
        <v>1370000</v>
      </c>
      <c r="AG200" s="226">
        <f>VLOOKUP($U200,计算辅助页面!$Z$5:$AM$26,COLUMN()-20,0)</f>
        <v>2250000</v>
      </c>
      <c r="AH200" s="173">
        <f>VLOOKUP($U200,计算辅助页面!$Z$5:$AM$26,COLUMN()-20,0)</f>
        <v>27726000</v>
      </c>
      <c r="AI200" s="267">
        <v>90000</v>
      </c>
      <c r="AJ200" s="260">
        <f>VLOOKUP(D200&amp;E200,计算辅助页面!$V$5:$Y$18,2,0)</f>
        <v>7</v>
      </c>
      <c r="AK200" s="174">
        <f t="shared" ref="AK200" si="351">IF(AI200,2*AI200,"")</f>
        <v>180000</v>
      </c>
      <c r="AL200" s="174">
        <f>VLOOKUP(D200&amp;E200,计算辅助页面!$V$5:$Y$18,3,0)</f>
        <v>5</v>
      </c>
      <c r="AM200" s="179">
        <f t="shared" ref="AM200" si="352">IF(AN200="×",AN200,IF(AI200,6*AI200,""))</f>
        <v>540000</v>
      </c>
      <c r="AN200" s="179">
        <f>VLOOKUP(D200&amp;E200,计算辅助页面!$V$5:$Y$18,4,0)</f>
        <v>4</v>
      </c>
      <c r="AO200" s="173">
        <f t="shared" ref="AO200" si="353">IF(AI200,IF(AN200="×",4*(AI200*AJ200+AK200*AL200),4*(AI200*AJ200+AK200*AL200+AM200*AN200)),"")</f>
        <v>14760000</v>
      </c>
      <c r="AP200" s="195">
        <f t="shared" ref="AP200" si="354">IF(AND(AH200,AO200),AO200+AH200,"")</f>
        <v>42486000</v>
      </c>
      <c r="AQ200" s="365" t="s">
        <v>1285</v>
      </c>
      <c r="AR200" s="366" t="str">
        <f t="shared" si="274"/>
        <v>Hyper Coupe</v>
      </c>
      <c r="AS200" s="352" t="s">
        <v>1268</v>
      </c>
      <c r="AT200" s="353" t="s">
        <v>1286</v>
      </c>
      <c r="AU200" s="327" t="s">
        <v>712</v>
      </c>
      <c r="AW200" s="357">
        <v>398</v>
      </c>
      <c r="AY200" s="357">
        <v>536</v>
      </c>
      <c r="AZ200" s="357" t="s">
        <v>1121</v>
      </c>
      <c r="BA200" s="369"/>
      <c r="BB200" s="369"/>
      <c r="BC200" s="369"/>
      <c r="BD200" s="369"/>
      <c r="BE200" s="369"/>
      <c r="BF200" s="369"/>
      <c r="BG200" s="369"/>
      <c r="BH200" s="369"/>
      <c r="BI200" s="369"/>
      <c r="BJ200" s="369"/>
      <c r="BK200" s="369"/>
      <c r="BL200" s="369"/>
      <c r="BM200" s="369"/>
      <c r="BN200" s="369"/>
      <c r="BO200" s="369"/>
      <c r="BP200" s="369"/>
      <c r="BQ200" s="369"/>
      <c r="BR200" s="369"/>
      <c r="BS200" s="369"/>
      <c r="BT200" s="369"/>
      <c r="BU200" s="389" t="s">
        <v>1284</v>
      </c>
      <c r="BV200" s="326"/>
      <c r="BW200" s="326"/>
      <c r="BX200" s="326"/>
      <c r="BY200" s="367"/>
      <c r="BZ200" s="368"/>
      <c r="CA200" s="368"/>
      <c r="CB200" s="368"/>
      <c r="CC200" s="368"/>
      <c r="CD200" s="368"/>
      <c r="CE200" s="368"/>
      <c r="CF200" s="368"/>
      <c r="CG200" s="368"/>
      <c r="CH200" s="368"/>
      <c r="CI200" s="42"/>
      <c r="CJ200" s="42"/>
      <c r="CK200" s="42"/>
      <c r="CL200" s="42"/>
    </row>
    <row r="201" spans="1:90" ht="21" customHeight="1">
      <c r="A201" s="80">
        <v>199</v>
      </c>
      <c r="B201" s="52" t="s">
        <v>595</v>
      </c>
      <c r="C201" s="86" t="s">
        <v>828</v>
      </c>
      <c r="D201" s="255" t="s">
        <v>42</v>
      </c>
      <c r="E201" s="247" t="s">
        <v>79</v>
      </c>
      <c r="F201" s="173">
        <f t="shared" si="335"/>
        <v>3</v>
      </c>
      <c r="G201" s="83" t="s">
        <v>76</v>
      </c>
      <c r="H201" s="232">
        <v>85</v>
      </c>
      <c r="I201" s="236">
        <v>25</v>
      </c>
      <c r="J201" s="236">
        <v>29</v>
      </c>
      <c r="K201" s="236">
        <v>38</v>
      </c>
      <c r="L201" s="236">
        <v>54</v>
      </c>
      <c r="M201" s="236">
        <v>69</v>
      </c>
      <c r="N201" s="226">
        <f t="shared" si="258"/>
        <v>300</v>
      </c>
      <c r="O201" s="53">
        <v>4593</v>
      </c>
      <c r="P201" s="210">
        <v>416.7</v>
      </c>
      <c r="Q201" s="217">
        <v>81.11</v>
      </c>
      <c r="R201" s="217">
        <v>56.65</v>
      </c>
      <c r="S201" s="217">
        <v>74.2</v>
      </c>
      <c r="T201" s="217">
        <v>6.77</v>
      </c>
      <c r="U201" s="84">
        <v>23000</v>
      </c>
      <c r="V201" s="292">
        <f>VLOOKUP($U201,计算辅助页面!$Z$5:$AM$26,COLUMN()-20,0)</f>
        <v>37500</v>
      </c>
      <c r="W201" s="292">
        <f>VLOOKUP($U201,计算辅助页面!$Z$5:$AM$26,COLUMN()-20,0)</f>
        <v>60000</v>
      </c>
      <c r="X201" s="226">
        <f>VLOOKUP($U201,计算辅助页面!$Z$5:$AM$26,COLUMN()-20,0)</f>
        <v>90000</v>
      </c>
      <c r="Y201" s="226">
        <f>VLOOKUP($U201,计算辅助页面!$Z$5:$AM$26,COLUMN()-20,0)</f>
        <v>130000</v>
      </c>
      <c r="Z201" s="293">
        <f>VLOOKUP($U201,计算辅助页面!$Z$5:$AM$26,COLUMN()-20,0)</f>
        <v>182000</v>
      </c>
      <c r="AA201" s="226">
        <f>VLOOKUP($U201,计算辅助页面!$Z$5:$AM$26,COLUMN()-20,0)</f>
        <v>255000</v>
      </c>
      <c r="AB201" s="226">
        <f>VLOOKUP($U201,计算辅助页面!$Z$5:$AM$26,COLUMN()-20,0)</f>
        <v>356500</v>
      </c>
      <c r="AC201" s="226">
        <f>VLOOKUP($U201,计算辅助页面!$Z$5:$AM$26,COLUMN()-20,0)</f>
        <v>499500</v>
      </c>
      <c r="AD201" s="226">
        <f>VLOOKUP($U201,计算辅助页面!$Z$5:$AM$26,COLUMN()-20,0)</f>
        <v>699000</v>
      </c>
      <c r="AE201" s="226">
        <f>VLOOKUP($U201,计算辅助页面!$Z$5:$AM$26,COLUMN()-20,0)</f>
        <v>979000</v>
      </c>
      <c r="AF201" s="226">
        <f>VLOOKUP($U201,计算辅助页面!$Z$5:$AM$26,COLUMN()-20,0)</f>
        <v>1370000</v>
      </c>
      <c r="AG201" s="226">
        <f>VLOOKUP($U201,计算辅助页面!$Z$5:$AM$26,COLUMN()-20,0)</f>
        <v>2250000</v>
      </c>
      <c r="AH201" s="173">
        <f>VLOOKUP($U201,计算辅助页面!$Z$5:$AM$26,COLUMN()-20,0)</f>
        <v>27726000</v>
      </c>
      <c r="AI201" s="267">
        <v>90000</v>
      </c>
      <c r="AJ201" s="260">
        <f>VLOOKUP(D201&amp;E201,计算辅助页面!$V$5:$Y$18,2,0)</f>
        <v>7</v>
      </c>
      <c r="AK201" s="174">
        <f t="shared" si="336"/>
        <v>180000</v>
      </c>
      <c r="AL201" s="174">
        <f>VLOOKUP(D201&amp;E201,计算辅助页面!$V$5:$Y$18,3,0)</f>
        <v>5</v>
      </c>
      <c r="AM201" s="179">
        <f t="shared" si="337"/>
        <v>540000</v>
      </c>
      <c r="AN201" s="179">
        <f>VLOOKUP(D201&amp;E201,计算辅助页面!$V$5:$Y$18,4,0)</f>
        <v>4</v>
      </c>
      <c r="AO201" s="173">
        <f t="shared" si="338"/>
        <v>14760000</v>
      </c>
      <c r="AP201" s="195">
        <f t="shared" si="339"/>
        <v>42486000</v>
      </c>
      <c r="AQ201" s="365" t="s">
        <v>569</v>
      </c>
      <c r="AR201" s="366" t="str">
        <f t="shared" si="274"/>
        <v>Speedtail</v>
      </c>
      <c r="AS201" s="352" t="s">
        <v>959</v>
      </c>
      <c r="AT201" s="353" t="s">
        <v>681</v>
      </c>
      <c r="AU201" s="327" t="s">
        <v>712</v>
      </c>
      <c r="AW201" s="357">
        <v>438</v>
      </c>
      <c r="AY201" s="357">
        <v>566</v>
      </c>
      <c r="AZ201" s="357" t="s">
        <v>1121</v>
      </c>
      <c r="BA201" s="369"/>
      <c r="BB201" s="369"/>
      <c r="BC201" s="369"/>
      <c r="BD201" s="369"/>
      <c r="BE201" s="369"/>
      <c r="BF201" s="369"/>
      <c r="BG201" s="369"/>
      <c r="BH201" s="369"/>
      <c r="BI201" s="369"/>
      <c r="BJ201" s="369"/>
      <c r="BK201" s="369">
        <v>1</v>
      </c>
      <c r="BL201" s="369"/>
      <c r="BM201" s="369"/>
      <c r="BN201" s="369"/>
      <c r="BO201" s="369">
        <v>1</v>
      </c>
      <c r="BP201" s="369"/>
      <c r="BQ201" s="369"/>
      <c r="BR201" s="369"/>
      <c r="BS201" s="369"/>
      <c r="BT201" s="369"/>
      <c r="BU201" s="387" t="s">
        <v>1215</v>
      </c>
      <c r="BV201" s="326"/>
      <c r="BW201" s="326"/>
      <c r="BX201" s="326"/>
      <c r="BY201" s="367">
        <v>403</v>
      </c>
      <c r="BZ201" s="368">
        <v>73</v>
      </c>
      <c r="CA201" s="368">
        <v>46.04</v>
      </c>
      <c r="CB201" s="368">
        <v>53.96</v>
      </c>
      <c r="CC201" s="368">
        <f t="shared" si="340"/>
        <v>13.699999999999989</v>
      </c>
      <c r="CD201" s="368">
        <f t="shared" si="341"/>
        <v>8.11</v>
      </c>
      <c r="CE201" s="368">
        <f t="shared" si="342"/>
        <v>10.61</v>
      </c>
      <c r="CF201" s="368">
        <f t="shared" si="343"/>
        <v>20.240000000000002</v>
      </c>
      <c r="CG201" s="368">
        <f t="shared" si="344"/>
        <v>52.659999999999989</v>
      </c>
      <c r="CH201" s="368">
        <f t="shared" si="345"/>
        <v>56.472999999999999</v>
      </c>
      <c r="CI201" s="42"/>
      <c r="CJ201" s="42"/>
      <c r="CK201" s="42"/>
      <c r="CL201" s="42"/>
    </row>
    <row r="202" spans="1:90" ht="21" customHeight="1" thickBot="1">
      <c r="A202" s="48">
        <v>200</v>
      </c>
      <c r="B202" s="52" t="s">
        <v>1618</v>
      </c>
      <c r="C202" s="86" t="s">
        <v>1473</v>
      </c>
      <c r="D202" s="255" t="s">
        <v>42</v>
      </c>
      <c r="E202" s="247" t="s">
        <v>79</v>
      </c>
      <c r="F202" s="173">
        <f t="shared" ref="F202" si="355">9-LEN(E202)-LEN(SUBSTITUTE(E202,"★",""))</f>
        <v>3</v>
      </c>
      <c r="G202" s="83" t="s">
        <v>904</v>
      </c>
      <c r="H202" s="232">
        <v>85</v>
      </c>
      <c r="I202" s="236">
        <v>25</v>
      </c>
      <c r="J202" s="236">
        <v>29</v>
      </c>
      <c r="K202" s="236">
        <v>38</v>
      </c>
      <c r="L202" s="236">
        <v>54</v>
      </c>
      <c r="M202" s="236">
        <v>69</v>
      </c>
      <c r="N202" s="226">
        <f t="shared" ref="N202" si="356">IF(COUNTBLANK(H202:M202),"",SUM(H202:M202))</f>
        <v>300</v>
      </c>
      <c r="O202" s="53">
        <v>4602</v>
      </c>
      <c r="P202" s="210">
        <v>423</v>
      </c>
      <c r="Q202" s="217">
        <v>86.06</v>
      </c>
      <c r="R202" s="217">
        <v>42.83</v>
      </c>
      <c r="S202" s="217">
        <v>51.7</v>
      </c>
      <c r="T202" s="217"/>
      <c r="U202" s="84">
        <v>23000</v>
      </c>
      <c r="V202" s="292">
        <f>VLOOKUP($U202,计算辅助页面!$Z$5:$AM$26,COLUMN()-20,0)</f>
        <v>37500</v>
      </c>
      <c r="W202" s="292">
        <f>VLOOKUP($U202,计算辅助页面!$Z$5:$AM$26,COLUMN()-20,0)</f>
        <v>60000</v>
      </c>
      <c r="X202" s="226">
        <f>VLOOKUP($U202,计算辅助页面!$Z$5:$AM$26,COLUMN()-20,0)</f>
        <v>90000</v>
      </c>
      <c r="Y202" s="226">
        <f>VLOOKUP($U202,计算辅助页面!$Z$5:$AM$26,COLUMN()-20,0)</f>
        <v>130000</v>
      </c>
      <c r="Z202" s="293">
        <f>VLOOKUP($U202,计算辅助页面!$Z$5:$AM$26,COLUMN()-20,0)</f>
        <v>182000</v>
      </c>
      <c r="AA202" s="226">
        <f>VLOOKUP($U202,计算辅助页面!$Z$5:$AM$26,COLUMN()-20,0)</f>
        <v>255000</v>
      </c>
      <c r="AB202" s="226">
        <f>VLOOKUP($U202,计算辅助页面!$Z$5:$AM$26,COLUMN()-20,0)</f>
        <v>356500</v>
      </c>
      <c r="AC202" s="226">
        <f>VLOOKUP($U202,计算辅助页面!$Z$5:$AM$26,COLUMN()-20,0)</f>
        <v>499500</v>
      </c>
      <c r="AD202" s="226">
        <f>VLOOKUP($U202,计算辅助页面!$Z$5:$AM$26,COLUMN()-20,0)</f>
        <v>699000</v>
      </c>
      <c r="AE202" s="226">
        <f>VLOOKUP($U202,计算辅助页面!$Z$5:$AM$26,COLUMN()-20,0)</f>
        <v>979000</v>
      </c>
      <c r="AF202" s="226">
        <f>VLOOKUP($U202,计算辅助页面!$Z$5:$AM$26,COLUMN()-20,0)</f>
        <v>1370000</v>
      </c>
      <c r="AG202" s="226">
        <f>VLOOKUP($U202,计算辅助页面!$Z$5:$AM$26,COLUMN()-20,0)</f>
        <v>2250000</v>
      </c>
      <c r="AH202" s="173">
        <f>VLOOKUP($U202,计算辅助页面!$Z$5:$AM$26,COLUMN()-20,0)</f>
        <v>27726000</v>
      </c>
      <c r="AI202" s="267">
        <v>90000</v>
      </c>
      <c r="AJ202" s="260">
        <f>VLOOKUP(D202&amp;E202,计算辅助页面!$V$5:$Y$18,2,0)</f>
        <v>7</v>
      </c>
      <c r="AK202" s="174">
        <f t="shared" ref="AK202" si="357">IF(AI202,2*AI202,"")</f>
        <v>180000</v>
      </c>
      <c r="AL202" s="174">
        <f>VLOOKUP(D202&amp;E202,计算辅助页面!$V$5:$Y$18,3,0)</f>
        <v>5</v>
      </c>
      <c r="AM202" s="179">
        <f t="shared" ref="AM202" si="358">IF(AN202="×",AN202,IF(AI202,6*AI202,""))</f>
        <v>540000</v>
      </c>
      <c r="AN202" s="179">
        <f>VLOOKUP(D202&amp;E202,计算辅助页面!$V$5:$Y$18,4,0)</f>
        <v>4</v>
      </c>
      <c r="AO202" s="173">
        <f t="shared" ref="AO202" si="359">IF(AI202,IF(AN202="×",4*(AI202*AJ202+AK202*AL202),4*(AI202*AJ202+AK202*AL202+AM202*AN202)),"")</f>
        <v>14760000</v>
      </c>
      <c r="AP202" s="195">
        <f t="shared" ref="AP202" si="360">IF(AND(AH202,AO202),AO202+AH202,"")</f>
        <v>42486000</v>
      </c>
      <c r="AQ202" s="365" t="s">
        <v>1474</v>
      </c>
      <c r="AR202" s="366" t="str">
        <f t="shared" si="274"/>
        <v>FFZero1</v>
      </c>
      <c r="AS202" s="352" t="s">
        <v>1487</v>
      </c>
      <c r="AT202" s="353" t="s">
        <v>1478</v>
      </c>
      <c r="AU202" s="327" t="s">
        <v>712</v>
      </c>
      <c r="AW202" s="357">
        <v>445</v>
      </c>
      <c r="AY202" s="357">
        <v>569</v>
      </c>
      <c r="AZ202" s="384" t="s">
        <v>1508</v>
      </c>
      <c r="BA202" s="369"/>
      <c r="BB202" s="369"/>
      <c r="BC202" s="369"/>
      <c r="BD202" s="369"/>
      <c r="BE202" s="369"/>
      <c r="BF202" s="369"/>
      <c r="BG202" s="369"/>
      <c r="BH202" s="369"/>
      <c r="BI202" s="369"/>
      <c r="BJ202" s="369"/>
      <c r="BK202" s="369"/>
      <c r="BL202" s="369"/>
      <c r="BM202" s="369"/>
      <c r="BN202" s="369"/>
      <c r="BO202" s="369"/>
      <c r="BP202" s="369"/>
      <c r="BQ202" s="369"/>
      <c r="BR202" s="369"/>
      <c r="BS202" s="369"/>
      <c r="BT202" s="369"/>
      <c r="BU202" s="389" t="s">
        <v>1482</v>
      </c>
      <c r="BV202" s="326"/>
      <c r="BW202" s="326"/>
      <c r="BX202" s="326"/>
      <c r="BY202" s="367"/>
      <c r="BZ202" s="368"/>
      <c r="CA202" s="368"/>
      <c r="CB202" s="368"/>
      <c r="CC202" s="368"/>
      <c r="CD202" s="368"/>
      <c r="CE202" s="368"/>
      <c r="CF202" s="368"/>
      <c r="CG202" s="368"/>
      <c r="CH202" s="368"/>
      <c r="CI202" s="42"/>
      <c r="CJ202" s="42"/>
      <c r="CK202" s="42"/>
      <c r="CL202" s="42"/>
    </row>
    <row r="203" spans="1:90" ht="21" customHeight="1">
      <c r="A203" s="80">
        <v>201</v>
      </c>
      <c r="B203" s="49" t="s">
        <v>148</v>
      </c>
      <c r="C203" s="86" t="s">
        <v>829</v>
      </c>
      <c r="D203" s="255" t="s">
        <v>42</v>
      </c>
      <c r="E203" s="247" t="s">
        <v>79</v>
      </c>
      <c r="F203" s="173">
        <f t="shared" si="335"/>
        <v>3</v>
      </c>
      <c r="G203" s="83" t="s">
        <v>76</v>
      </c>
      <c r="H203" s="222">
        <v>60</v>
      </c>
      <c r="I203" s="222">
        <v>13</v>
      </c>
      <c r="J203" s="222">
        <v>16</v>
      </c>
      <c r="K203" s="222">
        <v>25</v>
      </c>
      <c r="L203" s="222">
        <v>38</v>
      </c>
      <c r="M203" s="222">
        <v>48</v>
      </c>
      <c r="N203" s="226">
        <f t="shared" si="258"/>
        <v>200</v>
      </c>
      <c r="O203" s="51">
        <v>4616</v>
      </c>
      <c r="P203" s="209">
        <v>457.1</v>
      </c>
      <c r="Q203" s="216">
        <v>80.88</v>
      </c>
      <c r="R203" s="216">
        <v>48.75</v>
      </c>
      <c r="S203" s="216">
        <v>52.48</v>
      </c>
      <c r="T203" s="216">
        <v>4.6159999999999997</v>
      </c>
      <c r="U203" s="84">
        <v>23000</v>
      </c>
      <c r="V203" s="292">
        <f>VLOOKUP($U203,计算辅助页面!$Z$5:$AM$26,COLUMN()-20,0)</f>
        <v>37500</v>
      </c>
      <c r="W203" s="292">
        <f>VLOOKUP($U203,计算辅助页面!$Z$5:$AM$26,COLUMN()-20,0)</f>
        <v>60000</v>
      </c>
      <c r="X203" s="226">
        <f>VLOOKUP($U203,计算辅助页面!$Z$5:$AM$26,COLUMN()-20,0)</f>
        <v>90000</v>
      </c>
      <c r="Y203" s="226">
        <f>VLOOKUP($U203,计算辅助页面!$Z$5:$AM$26,COLUMN()-20,0)</f>
        <v>130000</v>
      </c>
      <c r="Z203" s="293">
        <f>VLOOKUP($U203,计算辅助页面!$Z$5:$AM$26,COLUMN()-20,0)</f>
        <v>182000</v>
      </c>
      <c r="AA203" s="226">
        <f>VLOOKUP($U203,计算辅助页面!$Z$5:$AM$26,COLUMN()-20,0)</f>
        <v>255000</v>
      </c>
      <c r="AB203" s="226">
        <f>VLOOKUP($U203,计算辅助页面!$Z$5:$AM$26,COLUMN()-20,0)</f>
        <v>356500</v>
      </c>
      <c r="AC203" s="226">
        <f>VLOOKUP($U203,计算辅助页面!$Z$5:$AM$26,COLUMN()-20,0)</f>
        <v>499500</v>
      </c>
      <c r="AD203" s="226">
        <f>VLOOKUP($U203,计算辅助页面!$Z$5:$AM$26,COLUMN()-20,0)</f>
        <v>699000</v>
      </c>
      <c r="AE203" s="226">
        <f>VLOOKUP($U203,计算辅助页面!$Z$5:$AM$26,COLUMN()-20,0)</f>
        <v>979000</v>
      </c>
      <c r="AF203" s="226">
        <f>VLOOKUP($U203,计算辅助页面!$Z$5:$AM$26,COLUMN()-20,0)</f>
        <v>1370000</v>
      </c>
      <c r="AG203" s="226">
        <f>VLOOKUP($U203,计算辅助页面!$Z$5:$AM$26,COLUMN()-20,0)</f>
        <v>2250000</v>
      </c>
      <c r="AH203" s="173">
        <f>VLOOKUP($U203,计算辅助页面!$Z$5:$AM$26,COLUMN()-20,0)</f>
        <v>27726000</v>
      </c>
      <c r="AI203" s="267">
        <v>90000</v>
      </c>
      <c r="AJ203" s="260">
        <f>VLOOKUP(D203&amp;E203,计算辅助页面!$V$5:$Y$18,2,0)</f>
        <v>7</v>
      </c>
      <c r="AK203" s="174">
        <f t="shared" si="336"/>
        <v>180000</v>
      </c>
      <c r="AL203" s="174">
        <f>VLOOKUP(D203&amp;E203,计算辅助页面!$V$5:$Y$18,3,0)</f>
        <v>5</v>
      </c>
      <c r="AM203" s="179">
        <f t="shared" si="337"/>
        <v>540000</v>
      </c>
      <c r="AN203" s="179">
        <f>VLOOKUP(D203&amp;E203,计算辅助页面!$V$5:$Y$18,4,0)</f>
        <v>4</v>
      </c>
      <c r="AO203" s="173">
        <f t="shared" si="338"/>
        <v>14760000</v>
      </c>
      <c r="AP203" s="195">
        <f t="shared" si="339"/>
        <v>42486000</v>
      </c>
      <c r="AQ203" s="365" t="s">
        <v>571</v>
      </c>
      <c r="AR203" s="366" t="str">
        <f t="shared" si="274"/>
        <v>Regera</v>
      </c>
      <c r="AS203" s="352" t="s">
        <v>603</v>
      </c>
      <c r="AT203" s="353" t="s">
        <v>312</v>
      </c>
      <c r="AU203" s="327" t="s">
        <v>712</v>
      </c>
      <c r="AV203" s="357">
        <v>17</v>
      </c>
      <c r="AW203" s="357">
        <v>481</v>
      </c>
      <c r="AY203" s="357">
        <v>585</v>
      </c>
      <c r="AZ203" s="357" t="s">
        <v>1119</v>
      </c>
      <c r="BA203" s="369"/>
      <c r="BB203" s="369"/>
      <c r="BC203" s="369"/>
      <c r="BD203" s="369">
        <v>1</v>
      </c>
      <c r="BE203" s="369"/>
      <c r="BF203" s="369"/>
      <c r="BG203" s="369"/>
      <c r="BH203" s="369"/>
      <c r="BI203" s="369"/>
      <c r="BJ203" s="369"/>
      <c r="BK203" s="369">
        <v>1</v>
      </c>
      <c r="BL203" s="369"/>
      <c r="BM203" s="369"/>
      <c r="BN203" s="369"/>
      <c r="BO203" s="369">
        <v>1</v>
      </c>
      <c r="BP203" s="369"/>
      <c r="BQ203" s="369"/>
      <c r="BR203" s="369"/>
      <c r="BS203" s="369"/>
      <c r="BT203" s="369">
        <v>1</v>
      </c>
      <c r="BU203" s="387" t="s">
        <v>1216</v>
      </c>
      <c r="BV203" s="326"/>
      <c r="BW203" s="326"/>
      <c r="BX203" s="326"/>
      <c r="BY203" s="367">
        <v>440.9</v>
      </c>
      <c r="BZ203" s="368">
        <v>75.19</v>
      </c>
      <c r="CA203" s="368">
        <v>42</v>
      </c>
      <c r="CB203" s="368">
        <v>43.35</v>
      </c>
      <c r="CC203" s="368">
        <f t="shared" si="340"/>
        <v>16.200000000000045</v>
      </c>
      <c r="CD203" s="368">
        <f t="shared" si="341"/>
        <v>5.6899999999999977</v>
      </c>
      <c r="CE203" s="368">
        <f t="shared" si="342"/>
        <v>6.75</v>
      </c>
      <c r="CF203" s="368">
        <f t="shared" si="343"/>
        <v>9.1299999999999955</v>
      </c>
      <c r="CG203" s="368">
        <f t="shared" si="344"/>
        <v>37.770000000000039</v>
      </c>
      <c r="CH203" s="368">
        <f t="shared" si="345"/>
        <v>34.455400000000004</v>
      </c>
      <c r="CI203" s="42"/>
      <c r="CJ203" s="42"/>
      <c r="CK203" s="42"/>
      <c r="CL203" s="42"/>
    </row>
    <row r="204" spans="1:90" ht="21" customHeight="1" thickBot="1">
      <c r="A204" s="48">
        <v>202</v>
      </c>
      <c r="B204" s="55" t="s">
        <v>1601</v>
      </c>
      <c r="C204" s="86" t="s">
        <v>1597</v>
      </c>
      <c r="D204" s="255" t="s">
        <v>42</v>
      </c>
      <c r="E204" s="247" t="s">
        <v>79</v>
      </c>
      <c r="F204" s="230"/>
      <c r="G204" s="229"/>
      <c r="H204" s="232" t="s">
        <v>408</v>
      </c>
      <c r="I204" s="222">
        <v>40</v>
      </c>
      <c r="J204" s="222">
        <v>45</v>
      </c>
      <c r="K204" s="222">
        <v>60</v>
      </c>
      <c r="L204" s="222">
        <v>70</v>
      </c>
      <c r="M204" s="222">
        <v>85</v>
      </c>
      <c r="N204" s="226">
        <f t="shared" ref="N204" si="361">IF(COUNTBLANK(H204:M204),"",SUM(H204:M204))</f>
        <v>300</v>
      </c>
      <c r="O204" s="57">
        <v>4629</v>
      </c>
      <c r="P204" s="211">
        <v>429.9</v>
      </c>
      <c r="Q204" s="218">
        <v>69.5</v>
      </c>
      <c r="R204" s="218">
        <v>68.97</v>
      </c>
      <c r="S204" s="218">
        <v>77.31</v>
      </c>
      <c r="T204" s="218"/>
      <c r="U204" s="84">
        <v>23000</v>
      </c>
      <c r="V204" s="292">
        <f>VLOOKUP($U204,计算辅助页面!$Z$5:$AM$26,COLUMN()-20,0)</f>
        <v>37500</v>
      </c>
      <c r="W204" s="292">
        <f>VLOOKUP($U204,计算辅助页面!$Z$5:$AM$26,COLUMN()-20,0)</f>
        <v>60000</v>
      </c>
      <c r="X204" s="226">
        <f>VLOOKUP($U204,计算辅助页面!$Z$5:$AM$26,COLUMN()-20,0)</f>
        <v>90000</v>
      </c>
      <c r="Y204" s="226">
        <f>VLOOKUP($U204,计算辅助页面!$Z$5:$AM$26,COLUMN()-20,0)</f>
        <v>130000</v>
      </c>
      <c r="Z204" s="293">
        <f>VLOOKUP($U204,计算辅助页面!$Z$5:$AM$26,COLUMN()-20,0)</f>
        <v>182000</v>
      </c>
      <c r="AA204" s="226">
        <f>VLOOKUP($U204,计算辅助页面!$Z$5:$AM$26,COLUMN()-20,0)</f>
        <v>255000</v>
      </c>
      <c r="AB204" s="226">
        <f>VLOOKUP($U204,计算辅助页面!$Z$5:$AM$26,COLUMN()-20,0)</f>
        <v>356500</v>
      </c>
      <c r="AC204" s="226">
        <f>VLOOKUP($U204,计算辅助页面!$Z$5:$AM$26,COLUMN()-20,0)</f>
        <v>499500</v>
      </c>
      <c r="AD204" s="226">
        <f>VLOOKUP($U204,计算辅助页面!$Z$5:$AM$26,COLUMN()-20,0)</f>
        <v>699000</v>
      </c>
      <c r="AE204" s="226">
        <f>VLOOKUP($U204,计算辅助页面!$Z$5:$AM$26,COLUMN()-20,0)</f>
        <v>979000</v>
      </c>
      <c r="AF204" s="226">
        <f>VLOOKUP($U204,计算辅助页面!$Z$5:$AM$26,COLUMN()-20,0)</f>
        <v>1370000</v>
      </c>
      <c r="AG204" s="226">
        <f>VLOOKUP($U204,计算辅助页面!$Z$5:$AM$26,COLUMN()-20,0)</f>
        <v>2250000</v>
      </c>
      <c r="AH204" s="173">
        <f>VLOOKUP($U204,计算辅助页面!$Z$5:$AM$26,COLUMN()-20,0)</f>
        <v>27726000</v>
      </c>
      <c r="AI204" s="267">
        <v>90000</v>
      </c>
      <c r="AJ204" s="260">
        <f>VLOOKUP(D204&amp;E204,计算辅助页面!$V$5:$Y$18,2,0)</f>
        <v>7</v>
      </c>
      <c r="AK204" s="174">
        <f t="shared" si="336"/>
        <v>180000</v>
      </c>
      <c r="AL204" s="174">
        <f>VLOOKUP(D204&amp;E204,计算辅助页面!$V$5:$Y$18,3,0)</f>
        <v>5</v>
      </c>
      <c r="AM204" s="179">
        <f t="shared" si="337"/>
        <v>540000</v>
      </c>
      <c r="AN204" s="179">
        <f>VLOOKUP(D204&amp;E204,计算辅助页面!$V$5:$Y$18,4,0)</f>
        <v>4</v>
      </c>
      <c r="AO204" s="173">
        <f t="shared" si="338"/>
        <v>14760000</v>
      </c>
      <c r="AP204" s="195">
        <f t="shared" si="339"/>
        <v>42486000</v>
      </c>
      <c r="AQ204" s="365" t="s">
        <v>1266</v>
      </c>
      <c r="AR204" s="366" t="str">
        <f t="shared" si="274"/>
        <v>S7 Twin Turbo🔑</v>
      </c>
      <c r="AS204" s="352" t="s">
        <v>1585</v>
      </c>
      <c r="AT204" s="353" t="s">
        <v>1598</v>
      </c>
      <c r="AU204" s="327" t="s">
        <v>1596</v>
      </c>
      <c r="AW204" s="357">
        <v>452</v>
      </c>
      <c r="AY204" s="357">
        <v>572</v>
      </c>
      <c r="AZ204" s="384" t="s">
        <v>1613</v>
      </c>
      <c r="BA204" s="369"/>
      <c r="BB204" s="369"/>
      <c r="BC204" s="369"/>
      <c r="BD204" s="369"/>
      <c r="BE204" s="369"/>
      <c r="BF204" s="369"/>
      <c r="BG204" s="369"/>
      <c r="BH204" s="369"/>
      <c r="BI204" s="369"/>
      <c r="BJ204" s="369"/>
      <c r="BK204" s="369"/>
      <c r="BL204" s="369"/>
      <c r="BM204" s="369"/>
      <c r="BN204" s="369">
        <v>1</v>
      </c>
      <c r="BO204" s="369"/>
      <c r="BP204" s="369"/>
      <c r="BQ204" s="369"/>
      <c r="BR204" s="369"/>
      <c r="BS204" s="369"/>
      <c r="BT204" s="369"/>
      <c r="BU204" s="389" t="s">
        <v>1607</v>
      </c>
      <c r="BV204" s="326"/>
      <c r="BW204" s="326"/>
      <c r="BX204" s="326"/>
      <c r="BY204" s="367"/>
      <c r="BZ204" s="368"/>
      <c r="CA204" s="368"/>
      <c r="CB204" s="368"/>
      <c r="CC204" s="368"/>
      <c r="CD204" s="368"/>
      <c r="CE204" s="368"/>
      <c r="CF204" s="368"/>
      <c r="CG204" s="368"/>
      <c r="CH204" s="368"/>
      <c r="CI204" s="42"/>
      <c r="CJ204" s="42"/>
      <c r="CK204" s="42"/>
      <c r="CL204" s="42"/>
    </row>
    <row r="205" spans="1:90" ht="21" customHeight="1">
      <c r="A205" s="80">
        <v>203</v>
      </c>
      <c r="B205" s="55" t="s">
        <v>1326</v>
      </c>
      <c r="C205" s="86" t="s">
        <v>1321</v>
      </c>
      <c r="D205" s="255" t="s">
        <v>42</v>
      </c>
      <c r="E205" s="247" t="s">
        <v>79</v>
      </c>
      <c r="F205" s="230"/>
      <c r="G205" s="229"/>
      <c r="H205" s="232" t="s">
        <v>408</v>
      </c>
      <c r="I205" s="222">
        <v>40</v>
      </c>
      <c r="J205" s="222">
        <v>45</v>
      </c>
      <c r="K205" s="222">
        <v>60</v>
      </c>
      <c r="L205" s="222">
        <v>70</v>
      </c>
      <c r="M205" s="222">
        <v>85</v>
      </c>
      <c r="N205" s="226">
        <f t="shared" si="258"/>
        <v>300</v>
      </c>
      <c r="O205" s="57">
        <v>4644</v>
      </c>
      <c r="P205" s="211">
        <v>418.2</v>
      </c>
      <c r="Q205" s="218">
        <v>81.38</v>
      </c>
      <c r="R205" s="218">
        <v>63.54</v>
      </c>
      <c r="S205" s="218">
        <v>63.24</v>
      </c>
      <c r="T205" s="218"/>
      <c r="U205" s="84">
        <v>23000</v>
      </c>
      <c r="V205" s="292">
        <f>VLOOKUP($U205,计算辅助页面!$Z$5:$AM$26,COLUMN()-20,0)</f>
        <v>37500</v>
      </c>
      <c r="W205" s="292">
        <f>VLOOKUP($U205,计算辅助页面!$Z$5:$AM$26,COLUMN()-20,0)</f>
        <v>60000</v>
      </c>
      <c r="X205" s="226">
        <f>VLOOKUP($U205,计算辅助页面!$Z$5:$AM$26,COLUMN()-20,0)</f>
        <v>90000</v>
      </c>
      <c r="Y205" s="226">
        <f>VLOOKUP($U205,计算辅助页面!$Z$5:$AM$26,COLUMN()-20,0)</f>
        <v>130000</v>
      </c>
      <c r="Z205" s="293">
        <f>VLOOKUP($U205,计算辅助页面!$Z$5:$AM$26,COLUMN()-20,0)</f>
        <v>182000</v>
      </c>
      <c r="AA205" s="226">
        <f>VLOOKUP($U205,计算辅助页面!$Z$5:$AM$26,COLUMN()-20,0)</f>
        <v>255000</v>
      </c>
      <c r="AB205" s="226">
        <f>VLOOKUP($U205,计算辅助页面!$Z$5:$AM$26,COLUMN()-20,0)</f>
        <v>356500</v>
      </c>
      <c r="AC205" s="226">
        <f>VLOOKUP($U205,计算辅助页面!$Z$5:$AM$26,COLUMN()-20,0)</f>
        <v>499500</v>
      </c>
      <c r="AD205" s="226">
        <f>VLOOKUP($U205,计算辅助页面!$Z$5:$AM$26,COLUMN()-20,0)</f>
        <v>699000</v>
      </c>
      <c r="AE205" s="226">
        <f>VLOOKUP($U205,计算辅助页面!$Z$5:$AM$26,COLUMN()-20,0)</f>
        <v>979000</v>
      </c>
      <c r="AF205" s="226">
        <f>VLOOKUP($U205,计算辅助页面!$Z$5:$AM$26,COLUMN()-20,0)</f>
        <v>1370000</v>
      </c>
      <c r="AG205" s="226">
        <f>VLOOKUP($U205,计算辅助页面!$Z$5:$AM$26,COLUMN()-20,0)</f>
        <v>2250000</v>
      </c>
      <c r="AH205" s="173">
        <f>VLOOKUP($U205,计算辅助页面!$Z$5:$AM$26,COLUMN()-20,0)</f>
        <v>27726000</v>
      </c>
      <c r="AI205" s="267">
        <v>90000</v>
      </c>
      <c r="AJ205" s="260">
        <f>VLOOKUP(D205&amp;E205,计算辅助页面!$V$5:$Y$18,2,0)</f>
        <v>7</v>
      </c>
      <c r="AK205" s="174">
        <f t="shared" ref="AK205" si="362">IF(AI205,2*AI205,"")</f>
        <v>180000</v>
      </c>
      <c r="AL205" s="174">
        <f>VLOOKUP(D205&amp;E205,计算辅助页面!$V$5:$Y$18,3,0)</f>
        <v>5</v>
      </c>
      <c r="AM205" s="179">
        <f t="shared" ref="AM205" si="363">IF(AN205="×",AN205,IF(AI205,6*AI205,""))</f>
        <v>540000</v>
      </c>
      <c r="AN205" s="179">
        <f>VLOOKUP(D205&amp;E205,计算辅助页面!$V$5:$Y$18,4,0)</f>
        <v>4</v>
      </c>
      <c r="AO205" s="173">
        <f t="shared" ref="AO205" si="364">IF(AI205,IF(AN205="×",4*(AI205*AJ205+AK205*AL205),4*(AI205*AJ205+AK205*AL205+AM205*AN205)),"")</f>
        <v>14760000</v>
      </c>
      <c r="AP205" s="195">
        <f t="shared" ref="AP205" si="365">IF(AND(AH205,AO205),AO205+AH205,"")</f>
        <v>42486000</v>
      </c>
      <c r="AQ205" s="365" t="s">
        <v>1322</v>
      </c>
      <c r="AR205" s="366" t="str">
        <f t="shared" si="274"/>
        <v>RS🔑</v>
      </c>
      <c r="AS205" s="352" t="s">
        <v>1308</v>
      </c>
      <c r="AT205" s="353" t="s">
        <v>1323</v>
      </c>
      <c r="AU205" s="327" t="s">
        <v>712</v>
      </c>
      <c r="AW205" s="357">
        <v>440</v>
      </c>
      <c r="AY205" s="357">
        <v>567</v>
      </c>
      <c r="AZ205" s="384" t="s">
        <v>1330</v>
      </c>
      <c r="BA205" s="369"/>
      <c r="BB205" s="369"/>
      <c r="BC205" s="369"/>
      <c r="BD205" s="369"/>
      <c r="BE205" s="369"/>
      <c r="BF205" s="369"/>
      <c r="BG205" s="369"/>
      <c r="BH205" s="369"/>
      <c r="BI205" s="369"/>
      <c r="BJ205" s="369"/>
      <c r="BK205" s="369">
        <v>1</v>
      </c>
      <c r="BL205" s="369"/>
      <c r="BM205" s="369"/>
      <c r="BN205" s="369">
        <v>1</v>
      </c>
      <c r="BO205" s="369">
        <v>1</v>
      </c>
      <c r="BP205" s="369"/>
      <c r="BQ205" s="369"/>
      <c r="BR205" s="369"/>
      <c r="BS205" s="369"/>
      <c r="BT205" s="369"/>
      <c r="BU205" s="389" t="s">
        <v>1359</v>
      </c>
      <c r="BV205" s="326"/>
      <c r="BW205" s="326"/>
      <c r="BX205" s="326"/>
      <c r="BY205" s="367"/>
      <c r="BZ205" s="368"/>
      <c r="CA205" s="368"/>
      <c r="CB205" s="368"/>
      <c r="CC205" s="368"/>
      <c r="CD205" s="368"/>
      <c r="CE205" s="368"/>
      <c r="CF205" s="368"/>
      <c r="CG205" s="368"/>
      <c r="CH205" s="368"/>
      <c r="CI205" s="42"/>
      <c r="CJ205" s="42"/>
      <c r="CK205" s="42"/>
      <c r="CL205" s="42"/>
    </row>
    <row r="206" spans="1:90" ht="21" customHeight="1" thickBot="1">
      <c r="A206" s="48">
        <v>204</v>
      </c>
      <c r="B206" s="55" t="s">
        <v>507</v>
      </c>
      <c r="C206" s="86" t="s">
        <v>830</v>
      </c>
      <c r="D206" s="255" t="s">
        <v>42</v>
      </c>
      <c r="E206" s="247" t="s">
        <v>79</v>
      </c>
      <c r="F206" s="173">
        <f t="shared" si="335"/>
        <v>3</v>
      </c>
      <c r="G206" s="83" t="s">
        <v>76</v>
      </c>
      <c r="H206" s="232">
        <v>85</v>
      </c>
      <c r="I206" s="236">
        <v>25</v>
      </c>
      <c r="J206" s="236">
        <v>29</v>
      </c>
      <c r="K206" s="236">
        <v>38</v>
      </c>
      <c r="L206" s="236">
        <v>54</v>
      </c>
      <c r="M206" s="236">
        <v>69</v>
      </c>
      <c r="N206" s="226">
        <f t="shared" ref="N206:N226" si="366">IF(COUNTBLANK(H206:M206),"",SUM(H206:M206))</f>
        <v>300</v>
      </c>
      <c r="O206" s="57">
        <v>4685</v>
      </c>
      <c r="P206" s="211">
        <v>368.1</v>
      </c>
      <c r="Q206" s="218">
        <v>82.1</v>
      </c>
      <c r="R206" s="218">
        <v>92.35</v>
      </c>
      <c r="S206" s="218">
        <v>81.180000000000007</v>
      </c>
      <c r="T206" s="218">
        <v>9.57</v>
      </c>
      <c r="U206" s="84">
        <v>23000</v>
      </c>
      <c r="V206" s="292">
        <f>VLOOKUP($U206,计算辅助页面!$Z$5:$AM$26,COLUMN()-20,0)</f>
        <v>37500</v>
      </c>
      <c r="W206" s="292">
        <f>VLOOKUP($U206,计算辅助页面!$Z$5:$AM$26,COLUMN()-20,0)</f>
        <v>60000</v>
      </c>
      <c r="X206" s="226">
        <f>VLOOKUP($U206,计算辅助页面!$Z$5:$AM$26,COLUMN()-20,0)</f>
        <v>90000</v>
      </c>
      <c r="Y206" s="226">
        <f>VLOOKUP($U206,计算辅助页面!$Z$5:$AM$26,COLUMN()-20,0)</f>
        <v>130000</v>
      </c>
      <c r="Z206" s="293">
        <f>VLOOKUP($U206,计算辅助页面!$Z$5:$AM$26,COLUMN()-20,0)</f>
        <v>182000</v>
      </c>
      <c r="AA206" s="226">
        <f>VLOOKUP($U206,计算辅助页面!$Z$5:$AM$26,COLUMN()-20,0)</f>
        <v>255000</v>
      </c>
      <c r="AB206" s="226">
        <f>VLOOKUP($U206,计算辅助页面!$Z$5:$AM$26,COLUMN()-20,0)</f>
        <v>356500</v>
      </c>
      <c r="AC206" s="226">
        <f>VLOOKUP($U206,计算辅助页面!$Z$5:$AM$26,COLUMN()-20,0)</f>
        <v>499500</v>
      </c>
      <c r="AD206" s="226">
        <f>VLOOKUP($U206,计算辅助页面!$Z$5:$AM$26,COLUMN()-20,0)</f>
        <v>699000</v>
      </c>
      <c r="AE206" s="226">
        <f>VLOOKUP($U206,计算辅助页面!$Z$5:$AM$26,COLUMN()-20,0)</f>
        <v>979000</v>
      </c>
      <c r="AF206" s="226">
        <f>VLOOKUP($U206,计算辅助页面!$Z$5:$AM$26,COLUMN()-20,0)</f>
        <v>1370000</v>
      </c>
      <c r="AG206" s="226">
        <f>VLOOKUP($U206,计算辅助页面!$Z$5:$AM$26,COLUMN()-20,0)</f>
        <v>2250000</v>
      </c>
      <c r="AH206" s="173">
        <f>VLOOKUP($U206,计算辅助页面!$Z$5:$AM$26,COLUMN()-20,0)</f>
        <v>27726000</v>
      </c>
      <c r="AI206" s="267">
        <v>90000</v>
      </c>
      <c r="AJ206" s="260">
        <f>VLOOKUP(D206&amp;E206,计算辅助页面!$V$5:$Y$18,2,0)</f>
        <v>7</v>
      </c>
      <c r="AK206" s="174">
        <f t="shared" si="336"/>
        <v>180000</v>
      </c>
      <c r="AL206" s="174">
        <f>VLOOKUP(D206&amp;E206,计算辅助页面!$V$5:$Y$18,3,0)</f>
        <v>5</v>
      </c>
      <c r="AM206" s="179">
        <f t="shared" si="337"/>
        <v>540000</v>
      </c>
      <c r="AN206" s="179">
        <f>VLOOKUP(D206&amp;E206,计算辅助页面!$V$5:$Y$18,4,0)</f>
        <v>4</v>
      </c>
      <c r="AO206" s="173">
        <f t="shared" si="338"/>
        <v>14760000</v>
      </c>
      <c r="AP206" s="195">
        <f t="shared" si="339"/>
        <v>42486000</v>
      </c>
      <c r="AQ206" s="365" t="s">
        <v>566</v>
      </c>
      <c r="AR206" s="366" t="str">
        <f t="shared" si="274"/>
        <v>Sian FKP 37</v>
      </c>
      <c r="AS206" s="352" t="s">
        <v>963</v>
      </c>
      <c r="AT206" s="353" t="s">
        <v>670</v>
      </c>
      <c r="AU206" s="327" t="s">
        <v>712</v>
      </c>
      <c r="AW206" s="357">
        <v>383</v>
      </c>
      <c r="AX206" s="357">
        <v>393</v>
      </c>
      <c r="AY206" s="357">
        <v>523</v>
      </c>
      <c r="AZ206" s="357" t="s">
        <v>1121</v>
      </c>
      <c r="BA206" s="369"/>
      <c r="BB206" s="369"/>
      <c r="BC206" s="369"/>
      <c r="BD206" s="369"/>
      <c r="BE206" s="369"/>
      <c r="BF206" s="369"/>
      <c r="BG206" s="369"/>
      <c r="BH206" s="369"/>
      <c r="BI206" s="369"/>
      <c r="BJ206" s="369"/>
      <c r="BK206" s="369">
        <v>1</v>
      </c>
      <c r="BL206" s="369"/>
      <c r="BM206" s="369"/>
      <c r="BN206" s="369"/>
      <c r="BO206" s="369">
        <v>1</v>
      </c>
      <c r="BP206" s="369"/>
      <c r="BQ206" s="369"/>
      <c r="BR206" s="369"/>
      <c r="BS206" s="369"/>
      <c r="BT206" s="369"/>
      <c r="BU206" s="387" t="s">
        <v>1217</v>
      </c>
      <c r="BV206" s="326"/>
      <c r="BW206" s="326"/>
      <c r="BX206" s="326"/>
      <c r="BY206" s="367">
        <v>350</v>
      </c>
      <c r="BZ206" s="368">
        <v>74.8</v>
      </c>
      <c r="CA206" s="368">
        <v>68.27</v>
      </c>
      <c r="CB206" s="368">
        <v>69.040000000000006</v>
      </c>
      <c r="CC206" s="368">
        <f t="shared" si="340"/>
        <v>18.100000000000023</v>
      </c>
      <c r="CD206" s="368">
        <f t="shared" si="341"/>
        <v>7.2999999999999972</v>
      </c>
      <c r="CE206" s="368">
        <f t="shared" si="342"/>
        <v>24.08</v>
      </c>
      <c r="CF206" s="368">
        <f t="shared" si="343"/>
        <v>12.14</v>
      </c>
      <c r="CG206" s="368">
        <f t="shared" si="344"/>
        <v>61.620000000000019</v>
      </c>
      <c r="CH206" s="368">
        <f t="shared" si="345"/>
        <v>61.316600000000001</v>
      </c>
      <c r="CI206" s="42"/>
      <c r="CJ206" s="42"/>
      <c r="CK206" s="42"/>
      <c r="CL206" s="42"/>
    </row>
    <row r="207" spans="1:90" ht="21" customHeight="1">
      <c r="A207" s="80">
        <v>205</v>
      </c>
      <c r="B207" s="55" t="s">
        <v>1437</v>
      </c>
      <c r="C207" s="86" t="s">
        <v>1438</v>
      </c>
      <c r="D207" s="255" t="s">
        <v>42</v>
      </c>
      <c r="E207" s="247" t="s">
        <v>79</v>
      </c>
      <c r="F207" s="173">
        <f t="shared" ref="F207" si="367">9-LEN(E207)-LEN(SUBSTITUTE(E207,"★",""))</f>
        <v>3</v>
      </c>
      <c r="G207" s="83" t="s">
        <v>904</v>
      </c>
      <c r="H207" s="232">
        <v>85</v>
      </c>
      <c r="I207" s="236">
        <v>25</v>
      </c>
      <c r="J207" s="236">
        <v>29</v>
      </c>
      <c r="K207" s="236">
        <v>38</v>
      </c>
      <c r="L207" s="236">
        <v>54</v>
      </c>
      <c r="M207" s="236">
        <v>69</v>
      </c>
      <c r="N207" s="243">
        <f t="shared" ref="N207" si="368">IF(COUNTBLANK(H207:M207),"",SUM(H207:M207))</f>
        <v>300</v>
      </c>
      <c r="O207" s="57">
        <v>4702</v>
      </c>
      <c r="P207" s="211">
        <v>441</v>
      </c>
      <c r="Q207" s="218">
        <v>81.56</v>
      </c>
      <c r="R207" s="218">
        <v>47.91</v>
      </c>
      <c r="S207" s="218">
        <v>60.58</v>
      </c>
      <c r="T207" s="218"/>
      <c r="U207" s="84">
        <v>23000</v>
      </c>
      <c r="V207" s="292">
        <f>VLOOKUP($U207,计算辅助页面!$Z$5:$AM$26,COLUMN()-20,0)</f>
        <v>37500</v>
      </c>
      <c r="W207" s="292">
        <f>VLOOKUP($U207,计算辅助页面!$Z$5:$AM$26,COLUMN()-20,0)</f>
        <v>60000</v>
      </c>
      <c r="X207" s="226">
        <f>VLOOKUP($U207,计算辅助页面!$Z$5:$AM$26,COLUMN()-20,0)</f>
        <v>90000</v>
      </c>
      <c r="Y207" s="226">
        <f>VLOOKUP($U207,计算辅助页面!$Z$5:$AM$26,COLUMN()-20,0)</f>
        <v>130000</v>
      </c>
      <c r="Z207" s="293">
        <f>VLOOKUP($U207,计算辅助页面!$Z$5:$AM$26,COLUMN()-20,0)</f>
        <v>182000</v>
      </c>
      <c r="AA207" s="226">
        <f>VLOOKUP($U207,计算辅助页面!$Z$5:$AM$26,COLUMN()-20,0)</f>
        <v>255000</v>
      </c>
      <c r="AB207" s="226">
        <f>VLOOKUP($U207,计算辅助页面!$Z$5:$AM$26,COLUMN()-20,0)</f>
        <v>356500</v>
      </c>
      <c r="AC207" s="226">
        <f>VLOOKUP($U207,计算辅助页面!$Z$5:$AM$26,COLUMN()-20,0)</f>
        <v>499500</v>
      </c>
      <c r="AD207" s="226">
        <f>VLOOKUP($U207,计算辅助页面!$Z$5:$AM$26,COLUMN()-20,0)</f>
        <v>699000</v>
      </c>
      <c r="AE207" s="226">
        <f>VLOOKUP($U207,计算辅助页面!$Z$5:$AM$26,COLUMN()-20,0)</f>
        <v>979000</v>
      </c>
      <c r="AF207" s="226">
        <f>VLOOKUP($U207,计算辅助页面!$Z$5:$AM$26,COLUMN()-20,0)</f>
        <v>1370000</v>
      </c>
      <c r="AG207" s="226">
        <f>VLOOKUP($U207,计算辅助页面!$Z$5:$AM$26,COLUMN()-20,0)</f>
        <v>2250000</v>
      </c>
      <c r="AH207" s="173">
        <f>VLOOKUP($U207,计算辅助页面!$Z$5:$AM$26,COLUMN()-20,0)</f>
        <v>27726000</v>
      </c>
      <c r="AI207" s="267">
        <v>90000</v>
      </c>
      <c r="AJ207" s="260">
        <f>VLOOKUP(D207&amp;E207,计算辅助页面!$V$5:$Y$18,2,0)</f>
        <v>7</v>
      </c>
      <c r="AK207" s="174">
        <f t="shared" ref="AK207" si="369">IF(AI207,2*AI207,"")</f>
        <v>180000</v>
      </c>
      <c r="AL207" s="174">
        <f>VLOOKUP(D207&amp;E207,计算辅助页面!$V$5:$Y$18,3,0)</f>
        <v>5</v>
      </c>
      <c r="AM207" s="179">
        <f t="shared" ref="AM207" si="370">IF(AN207="×",AN207,IF(AI207,6*AI207,""))</f>
        <v>540000</v>
      </c>
      <c r="AN207" s="179">
        <f>VLOOKUP(D207&amp;E207,计算辅助页面!$V$5:$Y$18,4,0)</f>
        <v>4</v>
      </c>
      <c r="AO207" s="173">
        <f t="shared" ref="AO207" si="371">IF(AI207,IF(AN207="×",4*(AI207*AJ207+AK207*AL207),4*(AI207*AJ207+AK207*AL207+AM207*AN207)),"")</f>
        <v>14760000</v>
      </c>
      <c r="AP207" s="195">
        <f t="shared" ref="AP207" si="372">IF(AND(AH207,AO207),AO207+AH207,"")</f>
        <v>42486000</v>
      </c>
      <c r="AQ207" s="365" t="s">
        <v>1439</v>
      </c>
      <c r="AR207" s="366" t="str">
        <f t="shared" si="274"/>
        <v>Drakuma</v>
      </c>
      <c r="AS207" s="352" t="s">
        <v>1427</v>
      </c>
      <c r="AT207" s="353" t="s">
        <v>1440</v>
      </c>
      <c r="AU207" s="327" t="s">
        <v>712</v>
      </c>
      <c r="AW207" s="357">
        <v>464</v>
      </c>
      <c r="AY207" s="357">
        <v>578</v>
      </c>
      <c r="AZ207" s="384" t="s">
        <v>1330</v>
      </c>
      <c r="BA207" s="369"/>
      <c r="BB207" s="369"/>
      <c r="BC207" s="369"/>
      <c r="BD207" s="369"/>
      <c r="BE207" s="369"/>
      <c r="BF207" s="369"/>
      <c r="BG207" s="369"/>
      <c r="BH207" s="369"/>
      <c r="BI207" s="369"/>
      <c r="BJ207" s="369"/>
      <c r="BK207" s="369"/>
      <c r="BL207" s="369"/>
      <c r="BM207" s="369"/>
      <c r="BN207" s="369"/>
      <c r="BO207" s="369"/>
      <c r="BP207" s="369"/>
      <c r="BQ207" s="369"/>
      <c r="BR207" s="369"/>
      <c r="BS207" s="369"/>
      <c r="BT207" s="369"/>
      <c r="BU207" s="387"/>
      <c r="BV207" s="326"/>
      <c r="BW207" s="326"/>
      <c r="BX207" s="326"/>
      <c r="BY207" s="367"/>
      <c r="BZ207" s="368"/>
      <c r="CA207" s="368"/>
      <c r="CB207" s="368"/>
      <c r="CC207" s="368"/>
      <c r="CD207" s="368"/>
      <c r="CE207" s="368"/>
      <c r="CF207" s="368"/>
      <c r="CG207" s="368"/>
      <c r="CH207" s="368"/>
      <c r="CI207" s="42"/>
      <c r="CJ207" s="42"/>
      <c r="CK207" s="42"/>
      <c r="CL207" s="42"/>
    </row>
    <row r="208" spans="1:90" ht="21" customHeight="1" thickBot="1">
      <c r="A208" s="48">
        <v>206</v>
      </c>
      <c r="B208" s="55" t="s">
        <v>726</v>
      </c>
      <c r="C208" s="86" t="s">
        <v>873</v>
      </c>
      <c r="D208" s="255" t="s">
        <v>42</v>
      </c>
      <c r="E208" s="247" t="s">
        <v>79</v>
      </c>
      <c r="F208" s="173">
        <f t="shared" si="335"/>
        <v>3</v>
      </c>
      <c r="G208" s="83" t="s">
        <v>736</v>
      </c>
      <c r="H208" s="232">
        <v>85</v>
      </c>
      <c r="I208" s="236">
        <v>25</v>
      </c>
      <c r="J208" s="236">
        <v>29</v>
      </c>
      <c r="K208" s="236">
        <v>38</v>
      </c>
      <c r="L208" s="236">
        <v>54</v>
      </c>
      <c r="M208" s="236">
        <v>69</v>
      </c>
      <c r="N208" s="243">
        <f t="shared" si="366"/>
        <v>300</v>
      </c>
      <c r="O208" s="57">
        <v>4722</v>
      </c>
      <c r="P208" s="211">
        <v>412.6</v>
      </c>
      <c r="Q208" s="218">
        <v>83.05</v>
      </c>
      <c r="R208" s="218">
        <v>54.88</v>
      </c>
      <c r="S208" s="218">
        <v>76.62</v>
      </c>
      <c r="T208" s="218">
        <v>7</v>
      </c>
      <c r="U208" s="84">
        <v>23000</v>
      </c>
      <c r="V208" s="292">
        <f>VLOOKUP($U208,计算辅助页面!$Z$5:$AM$26,COLUMN()-20,0)</f>
        <v>37500</v>
      </c>
      <c r="W208" s="292">
        <f>VLOOKUP($U208,计算辅助页面!$Z$5:$AM$26,COLUMN()-20,0)</f>
        <v>60000</v>
      </c>
      <c r="X208" s="226">
        <f>VLOOKUP($U208,计算辅助页面!$Z$5:$AM$26,COLUMN()-20,0)</f>
        <v>90000</v>
      </c>
      <c r="Y208" s="226">
        <f>VLOOKUP($U208,计算辅助页面!$Z$5:$AM$26,COLUMN()-20,0)</f>
        <v>130000</v>
      </c>
      <c r="Z208" s="293">
        <f>VLOOKUP($U208,计算辅助页面!$Z$5:$AM$26,COLUMN()-20,0)</f>
        <v>182000</v>
      </c>
      <c r="AA208" s="226">
        <f>VLOOKUP($U208,计算辅助页面!$Z$5:$AM$26,COLUMN()-20,0)</f>
        <v>255000</v>
      </c>
      <c r="AB208" s="226">
        <f>VLOOKUP($U208,计算辅助页面!$Z$5:$AM$26,COLUMN()-20,0)</f>
        <v>356500</v>
      </c>
      <c r="AC208" s="226">
        <f>VLOOKUP($U208,计算辅助页面!$Z$5:$AM$26,COLUMN()-20,0)</f>
        <v>499500</v>
      </c>
      <c r="AD208" s="226">
        <f>VLOOKUP($U208,计算辅助页面!$Z$5:$AM$26,COLUMN()-20,0)</f>
        <v>699000</v>
      </c>
      <c r="AE208" s="226">
        <f>VLOOKUP($U208,计算辅助页面!$Z$5:$AM$26,COLUMN()-20,0)</f>
        <v>979000</v>
      </c>
      <c r="AF208" s="226">
        <f>VLOOKUP($U208,计算辅助页面!$Z$5:$AM$26,COLUMN()-20,0)</f>
        <v>1370000</v>
      </c>
      <c r="AG208" s="226">
        <f>VLOOKUP($U208,计算辅助页面!$Z$5:$AM$26,COLUMN()-20,0)</f>
        <v>2250000</v>
      </c>
      <c r="AH208" s="173">
        <f>VLOOKUP($U208,计算辅助页面!$Z$5:$AM$26,COLUMN()-20,0)</f>
        <v>27726000</v>
      </c>
      <c r="AI208" s="267">
        <v>90000</v>
      </c>
      <c r="AJ208" s="260">
        <f>VLOOKUP(D208&amp;E208,计算辅助页面!$V$5:$Y$18,2,0)</f>
        <v>7</v>
      </c>
      <c r="AK208" s="174">
        <f t="shared" si="336"/>
        <v>180000</v>
      </c>
      <c r="AL208" s="174">
        <f>VLOOKUP(D208&amp;E208,计算辅助页面!$V$5:$Y$18,3,0)</f>
        <v>5</v>
      </c>
      <c r="AM208" s="179">
        <f t="shared" si="337"/>
        <v>540000</v>
      </c>
      <c r="AN208" s="179">
        <f>VLOOKUP(D208&amp;E208,计算辅助页面!$V$5:$Y$18,4,0)</f>
        <v>4</v>
      </c>
      <c r="AO208" s="173">
        <f t="shared" si="338"/>
        <v>14760000</v>
      </c>
      <c r="AP208" s="195">
        <f t="shared" si="339"/>
        <v>42486000</v>
      </c>
      <c r="AQ208" s="365" t="s">
        <v>1044</v>
      </c>
      <c r="AR208" s="366" t="str">
        <f t="shared" si="274"/>
        <v>Automobili Inferno</v>
      </c>
      <c r="AS208" s="352" t="s">
        <v>734</v>
      </c>
      <c r="AT208" s="353" t="s">
        <v>882</v>
      </c>
      <c r="AU208" s="327" t="s">
        <v>712</v>
      </c>
      <c r="AW208" s="357">
        <v>432</v>
      </c>
      <c r="AY208" s="357">
        <v>563</v>
      </c>
      <c r="AZ208" s="357" t="s">
        <v>1121</v>
      </c>
      <c r="BA208" s="369"/>
      <c r="BB208" s="369"/>
      <c r="BC208" s="369"/>
      <c r="BD208" s="369"/>
      <c r="BE208" s="369"/>
      <c r="BF208" s="369"/>
      <c r="BG208" s="369"/>
      <c r="BH208" s="369"/>
      <c r="BI208" s="369"/>
      <c r="BJ208" s="369"/>
      <c r="BK208" s="369">
        <v>1</v>
      </c>
      <c r="BL208" s="369"/>
      <c r="BM208" s="369"/>
      <c r="BN208" s="369"/>
      <c r="BO208" s="369">
        <v>1</v>
      </c>
      <c r="BP208" s="369"/>
      <c r="BQ208" s="369"/>
      <c r="BR208" s="369"/>
      <c r="BS208" s="369"/>
      <c r="BT208" s="369"/>
      <c r="BU208" s="387" t="s">
        <v>1218</v>
      </c>
      <c r="BV208" s="326"/>
      <c r="BW208" s="326"/>
      <c r="BX208" s="326">
        <v>1</v>
      </c>
      <c r="BY208" s="367">
        <v>395</v>
      </c>
      <c r="BZ208" s="368">
        <v>75.7</v>
      </c>
      <c r="CA208" s="368">
        <v>47.45</v>
      </c>
      <c r="CB208" s="368">
        <v>62.07</v>
      </c>
      <c r="CC208" s="368">
        <f t="shared" si="340"/>
        <v>17.600000000000023</v>
      </c>
      <c r="CD208" s="368">
        <f t="shared" si="341"/>
        <v>7.3499999999999943</v>
      </c>
      <c r="CE208" s="368">
        <f t="shared" si="342"/>
        <v>7.43</v>
      </c>
      <c r="CF208" s="368">
        <f t="shared" si="343"/>
        <v>14.550000000000004</v>
      </c>
      <c r="CG208" s="368">
        <f t="shared" si="344"/>
        <v>46.930000000000021</v>
      </c>
      <c r="CH208" s="368">
        <f t="shared" si="345"/>
        <v>45.514400000000009</v>
      </c>
      <c r="CI208" s="42"/>
      <c r="CJ208" s="42"/>
      <c r="CK208" s="42"/>
      <c r="CL208" s="42"/>
    </row>
    <row r="209" spans="1:90" ht="21" customHeight="1">
      <c r="A209" s="80">
        <v>207</v>
      </c>
      <c r="B209" s="55" t="s">
        <v>1506</v>
      </c>
      <c r="C209" s="86" t="s">
        <v>1500</v>
      </c>
      <c r="D209" s="255" t="s">
        <v>42</v>
      </c>
      <c r="E209" s="247" t="s">
        <v>79</v>
      </c>
      <c r="F209" s="230"/>
      <c r="G209" s="229"/>
      <c r="H209" s="232" t="s">
        <v>408</v>
      </c>
      <c r="I209" s="222">
        <v>40</v>
      </c>
      <c r="J209" s="222">
        <v>45</v>
      </c>
      <c r="K209" s="222">
        <v>60</v>
      </c>
      <c r="L209" s="222">
        <v>70</v>
      </c>
      <c r="M209" s="222">
        <v>85</v>
      </c>
      <c r="N209" s="226">
        <f t="shared" si="366"/>
        <v>300</v>
      </c>
      <c r="O209" s="57">
        <v>4741</v>
      </c>
      <c r="P209" s="211">
        <v>405.3</v>
      </c>
      <c r="Q209" s="218">
        <v>82.28</v>
      </c>
      <c r="R209" s="218">
        <v>62.3</v>
      </c>
      <c r="S209" s="218">
        <v>75.81</v>
      </c>
      <c r="T209" s="218"/>
      <c r="U209" s="84">
        <v>23000</v>
      </c>
      <c r="V209" s="292">
        <f>VLOOKUP($U209,计算辅助页面!$Z$5:$AM$26,COLUMN()-20,0)</f>
        <v>37500</v>
      </c>
      <c r="W209" s="292">
        <f>VLOOKUP($U209,计算辅助页面!$Z$5:$AM$26,COLUMN()-20,0)</f>
        <v>60000</v>
      </c>
      <c r="X209" s="226">
        <f>VLOOKUP($U209,计算辅助页面!$Z$5:$AM$26,COLUMN()-20,0)</f>
        <v>90000</v>
      </c>
      <c r="Y209" s="226">
        <f>VLOOKUP($U209,计算辅助页面!$Z$5:$AM$26,COLUMN()-20,0)</f>
        <v>130000</v>
      </c>
      <c r="Z209" s="293">
        <f>VLOOKUP($U209,计算辅助页面!$Z$5:$AM$26,COLUMN()-20,0)</f>
        <v>182000</v>
      </c>
      <c r="AA209" s="226">
        <f>VLOOKUP($U209,计算辅助页面!$Z$5:$AM$26,COLUMN()-20,0)</f>
        <v>255000</v>
      </c>
      <c r="AB209" s="226">
        <f>VLOOKUP($U209,计算辅助页面!$Z$5:$AM$26,COLUMN()-20,0)</f>
        <v>356500</v>
      </c>
      <c r="AC209" s="226">
        <f>VLOOKUP($U209,计算辅助页面!$Z$5:$AM$26,COLUMN()-20,0)</f>
        <v>499500</v>
      </c>
      <c r="AD209" s="226">
        <f>VLOOKUP($U209,计算辅助页面!$Z$5:$AM$26,COLUMN()-20,0)</f>
        <v>699000</v>
      </c>
      <c r="AE209" s="226">
        <f>VLOOKUP($U209,计算辅助页面!$Z$5:$AM$26,COLUMN()-20,0)</f>
        <v>979000</v>
      </c>
      <c r="AF209" s="226">
        <f>VLOOKUP($U209,计算辅助页面!$Z$5:$AM$26,COLUMN()-20,0)</f>
        <v>1370000</v>
      </c>
      <c r="AG209" s="226">
        <f>VLOOKUP($U209,计算辅助页面!$Z$5:$AM$26,COLUMN()-20,0)</f>
        <v>2250000</v>
      </c>
      <c r="AH209" s="173">
        <f>VLOOKUP($U209,计算辅助页面!$Z$5:$AM$26,COLUMN()-20,0)</f>
        <v>27726000</v>
      </c>
      <c r="AI209" s="267">
        <v>90000</v>
      </c>
      <c r="AJ209" s="260">
        <f>VLOOKUP(D209&amp;E209,计算辅助页面!$V$5:$Y$18,2,0)</f>
        <v>7</v>
      </c>
      <c r="AK209" s="174">
        <f t="shared" ref="AK209" si="373">IF(AI209,2*AI209,"")</f>
        <v>180000</v>
      </c>
      <c r="AL209" s="174">
        <f>VLOOKUP(D209&amp;E209,计算辅助页面!$V$5:$Y$18,3,0)</f>
        <v>5</v>
      </c>
      <c r="AM209" s="179">
        <f t="shared" ref="AM209" si="374">IF(AN209="×",AN209,IF(AI209,6*AI209,""))</f>
        <v>540000</v>
      </c>
      <c r="AN209" s="179">
        <f>VLOOKUP(D209&amp;E209,计算辅助页面!$V$5:$Y$18,4,0)</f>
        <v>4</v>
      </c>
      <c r="AO209" s="173">
        <f t="shared" ref="AO209" si="375">IF(AI209,IF(AN209="×",4*(AI209*AJ209+AK209*AL209),4*(AI209*AJ209+AK209*AL209+AM209*AN209)),"")</f>
        <v>14760000</v>
      </c>
      <c r="AP209" s="195">
        <f t="shared" ref="AP209" si="376">IF(AND(AH209,AO209),AO209+AH209,"")</f>
        <v>42486000</v>
      </c>
      <c r="AQ209" s="365" t="s">
        <v>1501</v>
      </c>
      <c r="AR209" s="366" t="str">
        <f t="shared" si="274"/>
        <v>Super Sport🔑</v>
      </c>
      <c r="AS209" s="352" t="s">
        <v>1487</v>
      </c>
      <c r="AT209" s="353" t="s">
        <v>1502</v>
      </c>
      <c r="AU209" s="327" t="s">
        <v>712</v>
      </c>
      <c r="AW209" s="357">
        <v>422</v>
      </c>
      <c r="AY209" s="357">
        <v>559</v>
      </c>
      <c r="AZ209" s="384" t="s">
        <v>1330</v>
      </c>
      <c r="BA209" s="369"/>
      <c r="BB209" s="369"/>
      <c r="BC209" s="369"/>
      <c r="BD209" s="369"/>
      <c r="BE209" s="369"/>
      <c r="BF209" s="369"/>
      <c r="BG209" s="369"/>
      <c r="BH209" s="369"/>
      <c r="BI209" s="369"/>
      <c r="BJ209" s="369"/>
      <c r="BK209" s="369"/>
      <c r="BL209" s="369"/>
      <c r="BM209" s="369"/>
      <c r="BN209" s="369">
        <v>1</v>
      </c>
      <c r="BO209" s="369"/>
      <c r="BP209" s="369"/>
      <c r="BQ209" s="369"/>
      <c r="BR209" s="369"/>
      <c r="BS209" s="369"/>
      <c r="BT209" s="369"/>
      <c r="BU209" s="387"/>
      <c r="BV209" s="326"/>
      <c r="BW209" s="326"/>
      <c r="BX209" s="326"/>
      <c r="BY209" s="367"/>
      <c r="BZ209" s="368"/>
      <c r="CA209" s="368"/>
      <c r="CB209" s="368"/>
      <c r="CC209" s="368"/>
      <c r="CD209" s="368"/>
      <c r="CE209" s="368"/>
      <c r="CF209" s="368"/>
      <c r="CG209" s="368"/>
      <c r="CH209" s="368"/>
      <c r="CI209" s="42"/>
      <c r="CJ209" s="42"/>
      <c r="CK209" s="42"/>
      <c r="CL209" s="42"/>
    </row>
    <row r="210" spans="1:90" ht="21" customHeight="1" thickBot="1">
      <c r="A210" s="48">
        <v>208</v>
      </c>
      <c r="B210" s="55" t="s">
        <v>400</v>
      </c>
      <c r="C210" s="86" t="s">
        <v>831</v>
      </c>
      <c r="D210" s="255" t="s">
        <v>42</v>
      </c>
      <c r="E210" s="247" t="s">
        <v>79</v>
      </c>
      <c r="F210" s="173">
        <f t="shared" si="335"/>
        <v>3</v>
      </c>
      <c r="G210" s="83" t="s">
        <v>76</v>
      </c>
      <c r="H210" s="232">
        <v>60</v>
      </c>
      <c r="I210" s="222">
        <v>13</v>
      </c>
      <c r="J210" s="222">
        <v>16</v>
      </c>
      <c r="K210" s="222">
        <v>25</v>
      </c>
      <c r="L210" s="222">
        <v>38</v>
      </c>
      <c r="M210" s="222">
        <v>48</v>
      </c>
      <c r="N210" s="226">
        <f t="shared" si="366"/>
        <v>200</v>
      </c>
      <c r="O210" s="57">
        <v>4755</v>
      </c>
      <c r="P210" s="211">
        <v>443.4</v>
      </c>
      <c r="Q210" s="218">
        <v>84.4</v>
      </c>
      <c r="R210" s="218">
        <v>45.62</v>
      </c>
      <c r="S210" s="218">
        <v>63.63</v>
      </c>
      <c r="T210" s="218">
        <v>5.4329999999999989</v>
      </c>
      <c r="U210" s="84">
        <v>23000</v>
      </c>
      <c r="V210" s="292">
        <f>VLOOKUP($U210,计算辅助页面!$Z$5:$AM$26,COLUMN()-20,0)</f>
        <v>37500</v>
      </c>
      <c r="W210" s="292">
        <f>VLOOKUP($U210,计算辅助页面!$Z$5:$AM$26,COLUMN()-20,0)</f>
        <v>60000</v>
      </c>
      <c r="X210" s="226">
        <f>VLOOKUP($U210,计算辅助页面!$Z$5:$AM$26,COLUMN()-20,0)</f>
        <v>90000</v>
      </c>
      <c r="Y210" s="226">
        <f>VLOOKUP($U210,计算辅助页面!$Z$5:$AM$26,COLUMN()-20,0)</f>
        <v>130000</v>
      </c>
      <c r="Z210" s="293">
        <f>VLOOKUP($U210,计算辅助页面!$Z$5:$AM$26,COLUMN()-20,0)</f>
        <v>182000</v>
      </c>
      <c r="AA210" s="226">
        <f>VLOOKUP($U210,计算辅助页面!$Z$5:$AM$26,COLUMN()-20,0)</f>
        <v>255000</v>
      </c>
      <c r="AB210" s="226">
        <f>VLOOKUP($U210,计算辅助页面!$Z$5:$AM$26,COLUMN()-20,0)</f>
        <v>356500</v>
      </c>
      <c r="AC210" s="226">
        <f>VLOOKUP($U210,计算辅助页面!$Z$5:$AM$26,COLUMN()-20,0)</f>
        <v>499500</v>
      </c>
      <c r="AD210" s="226">
        <f>VLOOKUP($U210,计算辅助页面!$Z$5:$AM$26,COLUMN()-20,0)</f>
        <v>699000</v>
      </c>
      <c r="AE210" s="226">
        <f>VLOOKUP($U210,计算辅助页面!$Z$5:$AM$26,COLUMN()-20,0)</f>
        <v>979000</v>
      </c>
      <c r="AF210" s="226">
        <f>VLOOKUP($U210,计算辅助页面!$Z$5:$AM$26,COLUMN()-20,0)</f>
        <v>1370000</v>
      </c>
      <c r="AG210" s="226">
        <f>VLOOKUP($U210,计算辅助页面!$Z$5:$AM$26,COLUMN()-20,0)</f>
        <v>2250000</v>
      </c>
      <c r="AH210" s="173">
        <f>VLOOKUP($U210,计算辅助页面!$Z$5:$AM$26,COLUMN()-20,0)</f>
        <v>27726000</v>
      </c>
      <c r="AI210" s="267">
        <v>90000</v>
      </c>
      <c r="AJ210" s="260">
        <f>VLOOKUP(D210&amp;E210,计算辅助页面!$V$5:$Y$18,2,0)</f>
        <v>7</v>
      </c>
      <c r="AK210" s="174">
        <f t="shared" si="336"/>
        <v>180000</v>
      </c>
      <c r="AL210" s="174">
        <f>VLOOKUP(D210&amp;E210,计算辅助页面!$V$5:$Y$18,3,0)</f>
        <v>5</v>
      </c>
      <c r="AM210" s="179">
        <f t="shared" si="337"/>
        <v>540000</v>
      </c>
      <c r="AN210" s="179">
        <f>VLOOKUP(D210&amp;E210,计算辅助页面!$V$5:$Y$18,4,0)</f>
        <v>4</v>
      </c>
      <c r="AO210" s="173">
        <f t="shared" si="338"/>
        <v>14760000</v>
      </c>
      <c r="AP210" s="195">
        <f t="shared" si="339"/>
        <v>42486000</v>
      </c>
      <c r="AQ210" s="365" t="s">
        <v>721</v>
      </c>
      <c r="AR210" s="366" t="str">
        <f t="shared" si="274"/>
        <v>Chiron</v>
      </c>
      <c r="AS210" s="352" t="s">
        <v>603</v>
      </c>
      <c r="AT210" s="353" t="s">
        <v>685</v>
      </c>
      <c r="AU210" s="327" t="s">
        <v>712</v>
      </c>
      <c r="AV210" s="357">
        <v>18</v>
      </c>
      <c r="AW210" s="357">
        <v>467</v>
      </c>
      <c r="AY210" s="357">
        <v>579</v>
      </c>
      <c r="AZ210" s="357" t="s">
        <v>1119</v>
      </c>
      <c r="BA210" s="369"/>
      <c r="BB210" s="369"/>
      <c r="BC210" s="369"/>
      <c r="BD210" s="369">
        <v>1</v>
      </c>
      <c r="BE210" s="369"/>
      <c r="BF210" s="369"/>
      <c r="BG210" s="369"/>
      <c r="BH210" s="369"/>
      <c r="BI210" s="369"/>
      <c r="BJ210" s="369"/>
      <c r="BK210" s="369">
        <v>1</v>
      </c>
      <c r="BL210" s="369"/>
      <c r="BM210" s="369"/>
      <c r="BN210" s="369"/>
      <c r="BO210" s="369">
        <v>1</v>
      </c>
      <c r="BP210" s="369"/>
      <c r="BQ210" s="369">
        <v>1</v>
      </c>
      <c r="BR210" s="369"/>
      <c r="BS210" s="369"/>
      <c r="BT210" s="369">
        <v>1</v>
      </c>
      <c r="BU210" s="387" t="s">
        <v>1219</v>
      </c>
      <c r="BV210" s="326"/>
      <c r="BW210" s="326"/>
      <c r="BX210" s="326"/>
      <c r="BY210" s="367">
        <v>420</v>
      </c>
      <c r="BZ210" s="368">
        <v>77.5</v>
      </c>
      <c r="CA210" s="368">
        <v>38.75</v>
      </c>
      <c r="CB210" s="368">
        <v>53.33</v>
      </c>
      <c r="CC210" s="368">
        <f t="shared" si="340"/>
        <v>23.399999999999977</v>
      </c>
      <c r="CD210" s="368">
        <f t="shared" si="341"/>
        <v>6.9000000000000057</v>
      </c>
      <c r="CE210" s="368">
        <f t="shared" si="342"/>
        <v>6.8699999999999974</v>
      </c>
      <c r="CF210" s="368">
        <f t="shared" si="343"/>
        <v>10.300000000000004</v>
      </c>
      <c r="CG210" s="368">
        <f t="shared" si="344"/>
        <v>47.469999999999985</v>
      </c>
      <c r="CH210" s="368">
        <f t="shared" si="345"/>
        <v>40.510100000000001</v>
      </c>
      <c r="CI210" s="42"/>
      <c r="CJ210" s="42"/>
      <c r="CK210" s="42"/>
      <c r="CL210" s="42"/>
    </row>
    <row r="211" spans="1:90" ht="21" customHeight="1">
      <c r="A211" s="80">
        <v>209</v>
      </c>
      <c r="B211" s="55" t="s">
        <v>588</v>
      </c>
      <c r="C211" s="86" t="s">
        <v>832</v>
      </c>
      <c r="D211" s="255" t="s">
        <v>42</v>
      </c>
      <c r="E211" s="247" t="s">
        <v>79</v>
      </c>
      <c r="F211" s="173">
        <f t="shared" si="335"/>
        <v>3</v>
      </c>
      <c r="G211" s="83" t="s">
        <v>76</v>
      </c>
      <c r="H211" s="232">
        <v>85</v>
      </c>
      <c r="I211" s="236">
        <v>25</v>
      </c>
      <c r="J211" s="236">
        <v>29</v>
      </c>
      <c r="K211" s="236">
        <v>38</v>
      </c>
      <c r="L211" s="236">
        <v>54</v>
      </c>
      <c r="M211" s="236">
        <v>69</v>
      </c>
      <c r="N211" s="243">
        <f t="shared" si="366"/>
        <v>300</v>
      </c>
      <c r="O211" s="57">
        <v>4764</v>
      </c>
      <c r="P211" s="211">
        <v>449.5</v>
      </c>
      <c r="Q211" s="218">
        <v>80.48</v>
      </c>
      <c r="R211" s="218">
        <v>46.87</v>
      </c>
      <c r="S211" s="218">
        <v>70.66</v>
      </c>
      <c r="T211" s="218">
        <v>5.97</v>
      </c>
      <c r="U211" s="84">
        <v>23000</v>
      </c>
      <c r="V211" s="292">
        <f>VLOOKUP($U211,计算辅助页面!$Z$5:$AM$26,COLUMN()-20,0)</f>
        <v>37500</v>
      </c>
      <c r="W211" s="292">
        <f>VLOOKUP($U211,计算辅助页面!$Z$5:$AM$26,COLUMN()-20,0)</f>
        <v>60000</v>
      </c>
      <c r="X211" s="226">
        <f>VLOOKUP($U211,计算辅助页面!$Z$5:$AM$26,COLUMN()-20,0)</f>
        <v>90000</v>
      </c>
      <c r="Y211" s="226">
        <f>VLOOKUP($U211,计算辅助页面!$Z$5:$AM$26,COLUMN()-20,0)</f>
        <v>130000</v>
      </c>
      <c r="Z211" s="293">
        <f>VLOOKUP($U211,计算辅助页面!$Z$5:$AM$26,COLUMN()-20,0)</f>
        <v>182000</v>
      </c>
      <c r="AA211" s="226">
        <f>VLOOKUP($U211,计算辅助页面!$Z$5:$AM$26,COLUMN()-20,0)</f>
        <v>255000</v>
      </c>
      <c r="AB211" s="226">
        <f>VLOOKUP($U211,计算辅助页面!$Z$5:$AM$26,COLUMN()-20,0)</f>
        <v>356500</v>
      </c>
      <c r="AC211" s="226">
        <f>VLOOKUP($U211,计算辅助页面!$Z$5:$AM$26,COLUMN()-20,0)</f>
        <v>499500</v>
      </c>
      <c r="AD211" s="226">
        <f>VLOOKUP($U211,计算辅助页面!$Z$5:$AM$26,COLUMN()-20,0)</f>
        <v>699000</v>
      </c>
      <c r="AE211" s="226">
        <f>VLOOKUP($U211,计算辅助页面!$Z$5:$AM$26,COLUMN()-20,0)</f>
        <v>979000</v>
      </c>
      <c r="AF211" s="226">
        <f>VLOOKUP($U211,计算辅助页面!$Z$5:$AM$26,COLUMN()-20,0)</f>
        <v>1370000</v>
      </c>
      <c r="AG211" s="226">
        <f>VLOOKUP($U211,计算辅助页面!$Z$5:$AM$26,COLUMN()-20,0)</f>
        <v>2250000</v>
      </c>
      <c r="AH211" s="173">
        <f>VLOOKUP($U211,计算辅助页面!$Z$5:$AM$26,COLUMN()-20,0)</f>
        <v>27726000</v>
      </c>
      <c r="AI211" s="267">
        <v>90000</v>
      </c>
      <c r="AJ211" s="260">
        <f>VLOOKUP(D211&amp;E211,计算辅助页面!$V$5:$Y$18,2,0)</f>
        <v>7</v>
      </c>
      <c r="AK211" s="174">
        <f t="shared" si="336"/>
        <v>180000</v>
      </c>
      <c r="AL211" s="174">
        <f>VLOOKUP(D211&amp;E211,计算辅助页面!$V$5:$Y$18,3,0)</f>
        <v>5</v>
      </c>
      <c r="AM211" s="179">
        <f t="shared" si="337"/>
        <v>540000</v>
      </c>
      <c r="AN211" s="179">
        <f>VLOOKUP(D211&amp;E211,计算辅助页面!$V$5:$Y$18,4,0)</f>
        <v>4</v>
      </c>
      <c r="AO211" s="173">
        <f t="shared" si="338"/>
        <v>14760000</v>
      </c>
      <c r="AP211" s="195">
        <f t="shared" si="339"/>
        <v>42486000</v>
      </c>
      <c r="AQ211" s="365" t="s">
        <v>832</v>
      </c>
      <c r="AR211" s="366" t="str">
        <f t="shared" si="274"/>
        <v>Bailey Blade GT1</v>
      </c>
      <c r="AS211" s="352" t="s">
        <v>961</v>
      </c>
      <c r="AT211" s="353" t="s">
        <v>686</v>
      </c>
      <c r="AU211" s="327" t="s">
        <v>712</v>
      </c>
      <c r="AW211" s="357">
        <v>473</v>
      </c>
      <c r="AY211" s="357">
        <v>582</v>
      </c>
      <c r="AZ211" s="357" t="s">
        <v>1121</v>
      </c>
      <c r="BA211" s="369"/>
      <c r="BB211" s="369"/>
      <c r="BC211" s="369"/>
      <c r="BD211" s="369"/>
      <c r="BE211" s="369"/>
      <c r="BF211" s="369"/>
      <c r="BG211" s="369"/>
      <c r="BH211" s="369"/>
      <c r="BI211" s="369"/>
      <c r="BJ211" s="369"/>
      <c r="BK211" s="369">
        <v>1</v>
      </c>
      <c r="BL211" s="369"/>
      <c r="BM211" s="369"/>
      <c r="BN211" s="369"/>
      <c r="BO211" s="369"/>
      <c r="BP211" s="369"/>
      <c r="BQ211" s="369"/>
      <c r="BR211" s="369"/>
      <c r="BS211" s="369"/>
      <c r="BT211" s="369"/>
      <c r="BU211" s="387" t="s">
        <v>1220</v>
      </c>
      <c r="BV211" s="326"/>
      <c r="BW211" s="326"/>
      <c r="BX211" s="326"/>
      <c r="BY211" s="367">
        <v>434</v>
      </c>
      <c r="BZ211" s="368">
        <v>74.8</v>
      </c>
      <c r="CA211" s="368">
        <v>40.340000000000003</v>
      </c>
      <c r="CB211" s="368">
        <v>40.340000000000003</v>
      </c>
      <c r="CC211" s="368">
        <f t="shared" si="340"/>
        <v>15.5</v>
      </c>
      <c r="CD211" s="368">
        <f t="shared" si="341"/>
        <v>5.6800000000000068</v>
      </c>
      <c r="CE211" s="368">
        <f t="shared" si="342"/>
        <v>6.529999999999994</v>
      </c>
      <c r="CF211" s="368">
        <f t="shared" si="343"/>
        <v>30.319999999999993</v>
      </c>
      <c r="CG211" s="368">
        <f t="shared" si="344"/>
        <v>58.029999999999994</v>
      </c>
      <c r="CH211" s="368">
        <f t="shared" si="345"/>
        <v>61.088499999999996</v>
      </c>
      <c r="CI211" s="42"/>
      <c r="CJ211" s="42"/>
      <c r="CK211" s="42"/>
      <c r="CL211" s="42"/>
    </row>
    <row r="212" spans="1:90" ht="21" customHeight="1" thickBot="1">
      <c r="A212" s="48">
        <v>210</v>
      </c>
      <c r="B212" s="55" t="s">
        <v>719</v>
      </c>
      <c r="C212" s="86" t="s">
        <v>833</v>
      </c>
      <c r="D212" s="255" t="s">
        <v>42</v>
      </c>
      <c r="E212" s="247" t="s">
        <v>79</v>
      </c>
      <c r="F212" s="173">
        <f t="shared" si="335"/>
        <v>3</v>
      </c>
      <c r="G212" s="83" t="s">
        <v>76</v>
      </c>
      <c r="H212" s="232">
        <v>85</v>
      </c>
      <c r="I212" s="236">
        <v>25</v>
      </c>
      <c r="J212" s="236">
        <v>29</v>
      </c>
      <c r="K212" s="236">
        <v>38</v>
      </c>
      <c r="L212" s="236">
        <v>54</v>
      </c>
      <c r="M212" s="236">
        <v>69</v>
      </c>
      <c r="N212" s="243">
        <f t="shared" si="366"/>
        <v>300</v>
      </c>
      <c r="O212" s="57">
        <v>4773</v>
      </c>
      <c r="P212" s="211">
        <v>396</v>
      </c>
      <c r="Q212" s="218">
        <v>85.7</v>
      </c>
      <c r="R212" s="218">
        <v>61.48</v>
      </c>
      <c r="S212" s="218">
        <v>73.989999999999995</v>
      </c>
      <c r="T212" s="218"/>
      <c r="U212" s="84">
        <v>23000</v>
      </c>
      <c r="V212" s="292">
        <f>VLOOKUP($U212,计算辅助页面!$Z$5:$AM$26,COLUMN()-20,0)</f>
        <v>37500</v>
      </c>
      <c r="W212" s="292">
        <f>VLOOKUP($U212,计算辅助页面!$Z$5:$AM$26,COLUMN()-20,0)</f>
        <v>60000</v>
      </c>
      <c r="X212" s="226">
        <f>VLOOKUP($U212,计算辅助页面!$Z$5:$AM$26,COLUMN()-20,0)</f>
        <v>90000</v>
      </c>
      <c r="Y212" s="226">
        <f>VLOOKUP($U212,计算辅助页面!$Z$5:$AM$26,COLUMN()-20,0)</f>
        <v>130000</v>
      </c>
      <c r="Z212" s="293">
        <f>VLOOKUP($U212,计算辅助页面!$Z$5:$AM$26,COLUMN()-20,0)</f>
        <v>182000</v>
      </c>
      <c r="AA212" s="226">
        <f>VLOOKUP($U212,计算辅助页面!$Z$5:$AM$26,COLUMN()-20,0)</f>
        <v>255000</v>
      </c>
      <c r="AB212" s="226">
        <f>VLOOKUP($U212,计算辅助页面!$Z$5:$AM$26,COLUMN()-20,0)</f>
        <v>356500</v>
      </c>
      <c r="AC212" s="226">
        <f>VLOOKUP($U212,计算辅助页面!$Z$5:$AM$26,COLUMN()-20,0)</f>
        <v>499500</v>
      </c>
      <c r="AD212" s="226">
        <f>VLOOKUP($U212,计算辅助页面!$Z$5:$AM$26,COLUMN()-20,0)</f>
        <v>699000</v>
      </c>
      <c r="AE212" s="226">
        <f>VLOOKUP($U212,计算辅助页面!$Z$5:$AM$26,COLUMN()-20,0)</f>
        <v>979000</v>
      </c>
      <c r="AF212" s="226">
        <f>VLOOKUP($U212,计算辅助页面!$Z$5:$AM$26,COLUMN()-20,0)</f>
        <v>1370000</v>
      </c>
      <c r="AG212" s="226">
        <f>VLOOKUP($U212,计算辅助页面!$Z$5:$AM$26,COLUMN()-20,0)</f>
        <v>2250000</v>
      </c>
      <c r="AH212" s="173">
        <f>VLOOKUP($U212,计算辅助页面!$Z$5:$AM$26,COLUMN()-20,0)</f>
        <v>27726000</v>
      </c>
      <c r="AI212" s="267">
        <v>90000</v>
      </c>
      <c r="AJ212" s="260">
        <f>VLOOKUP(D212&amp;E212,计算辅助页面!$V$5:$Y$18,2,0)</f>
        <v>7</v>
      </c>
      <c r="AK212" s="174">
        <f t="shared" si="336"/>
        <v>180000</v>
      </c>
      <c r="AL212" s="174">
        <f>VLOOKUP(D212&amp;E212,计算辅助页面!$V$5:$Y$18,3,0)</f>
        <v>5</v>
      </c>
      <c r="AM212" s="179">
        <f t="shared" si="337"/>
        <v>540000</v>
      </c>
      <c r="AN212" s="179">
        <f>VLOOKUP(D212&amp;E212,计算辅助页面!$V$5:$Y$18,4,0)</f>
        <v>4</v>
      </c>
      <c r="AO212" s="173">
        <f t="shared" si="338"/>
        <v>14760000</v>
      </c>
      <c r="AP212" s="195">
        <f t="shared" si="339"/>
        <v>42486000</v>
      </c>
      <c r="AQ212" s="365" t="s">
        <v>721</v>
      </c>
      <c r="AR212" s="366" t="str">
        <f t="shared" si="274"/>
        <v>Divo</v>
      </c>
      <c r="AS212" s="352" t="s">
        <v>723</v>
      </c>
      <c r="AT212" s="353" t="s">
        <v>883</v>
      </c>
      <c r="AU212" s="327" t="s">
        <v>712</v>
      </c>
      <c r="AW212" s="357">
        <v>411</v>
      </c>
      <c r="AY212" s="357">
        <v>552</v>
      </c>
      <c r="AZ212" s="357" t="s">
        <v>1121</v>
      </c>
      <c r="BA212" s="369"/>
      <c r="BB212" s="369"/>
      <c r="BC212" s="369"/>
      <c r="BD212" s="369"/>
      <c r="BE212" s="369"/>
      <c r="BF212" s="369"/>
      <c r="BG212" s="369"/>
      <c r="BH212" s="369"/>
      <c r="BI212" s="369"/>
      <c r="BJ212" s="369"/>
      <c r="BK212" s="369">
        <v>1</v>
      </c>
      <c r="BL212" s="369"/>
      <c r="BM212" s="369"/>
      <c r="BN212" s="369"/>
      <c r="BO212" s="369">
        <v>1</v>
      </c>
      <c r="BP212" s="369"/>
      <c r="BQ212" s="369"/>
      <c r="BR212" s="369"/>
      <c r="BS212" s="369"/>
      <c r="BT212" s="369"/>
      <c r="BU212" s="387" t="s">
        <v>1221</v>
      </c>
      <c r="BV212" s="326"/>
      <c r="BW212" s="326"/>
      <c r="BX212" s="326">
        <v>1</v>
      </c>
      <c r="BY212" s="367">
        <v>380</v>
      </c>
      <c r="BZ212" s="368">
        <v>78.400000000000006</v>
      </c>
      <c r="CA212" s="368">
        <v>52.2</v>
      </c>
      <c r="CB212" s="368">
        <v>57.07</v>
      </c>
      <c r="CC212" s="368">
        <f t="shared" si="340"/>
        <v>16</v>
      </c>
      <c r="CD212" s="368">
        <f t="shared" si="341"/>
        <v>7.2999999999999972</v>
      </c>
      <c r="CE212" s="368">
        <f t="shared" si="342"/>
        <v>9.279999999999994</v>
      </c>
      <c r="CF212" s="368">
        <f t="shared" si="343"/>
        <v>16.919999999999995</v>
      </c>
      <c r="CG212" s="368">
        <f t="shared" si="344"/>
        <v>49.499999999999986</v>
      </c>
      <c r="CH212" s="368">
        <f t="shared" si="345"/>
        <v>50.038999999999987</v>
      </c>
      <c r="CI212" s="42"/>
      <c r="CJ212" s="42"/>
      <c r="CK212" s="42"/>
      <c r="CL212" s="42"/>
    </row>
    <row r="213" spans="1:90" ht="21" customHeight="1">
      <c r="A213" s="80">
        <v>211</v>
      </c>
      <c r="B213" s="55" t="s">
        <v>1345</v>
      </c>
      <c r="C213" s="86" t="s">
        <v>1346</v>
      </c>
      <c r="D213" s="255" t="s">
        <v>42</v>
      </c>
      <c r="E213" s="247" t="s">
        <v>79</v>
      </c>
      <c r="F213" s="173">
        <f t="shared" ref="F213" si="377">9-LEN(E213)-LEN(SUBSTITUTE(E213,"★",""))</f>
        <v>3</v>
      </c>
      <c r="G213" s="83" t="s">
        <v>904</v>
      </c>
      <c r="H213" s="232">
        <v>85</v>
      </c>
      <c r="I213" s="236">
        <v>25</v>
      </c>
      <c r="J213" s="236">
        <v>29</v>
      </c>
      <c r="K213" s="236">
        <v>38</v>
      </c>
      <c r="L213" s="236">
        <v>54</v>
      </c>
      <c r="M213" s="236">
        <v>69</v>
      </c>
      <c r="N213" s="243">
        <f t="shared" ref="N213" si="378">IF(COUNTBLANK(H213:M213),"",SUM(H213:M213))</f>
        <v>300</v>
      </c>
      <c r="O213" s="57">
        <v>4779</v>
      </c>
      <c r="P213" s="211">
        <v>395.2</v>
      </c>
      <c r="Q213" s="218">
        <v>86</v>
      </c>
      <c r="R213" s="218">
        <v>73.709999999999994</v>
      </c>
      <c r="S213" s="218">
        <v>61.51</v>
      </c>
      <c r="T213" s="218"/>
      <c r="U213" s="84">
        <v>23000</v>
      </c>
      <c r="V213" s="292">
        <f>VLOOKUP($U213,计算辅助页面!$Z$5:$AM$26,COLUMN()-20,0)</f>
        <v>37500</v>
      </c>
      <c r="W213" s="292">
        <f>VLOOKUP($U213,计算辅助页面!$Z$5:$AM$26,COLUMN()-20,0)</f>
        <v>60000</v>
      </c>
      <c r="X213" s="226">
        <f>VLOOKUP($U213,计算辅助页面!$Z$5:$AM$26,COLUMN()-20,0)</f>
        <v>90000</v>
      </c>
      <c r="Y213" s="226">
        <f>VLOOKUP($U213,计算辅助页面!$Z$5:$AM$26,COLUMN()-20,0)</f>
        <v>130000</v>
      </c>
      <c r="Z213" s="293">
        <f>VLOOKUP($U213,计算辅助页面!$Z$5:$AM$26,COLUMN()-20,0)</f>
        <v>182000</v>
      </c>
      <c r="AA213" s="226">
        <f>VLOOKUP($U213,计算辅助页面!$Z$5:$AM$26,COLUMN()-20,0)</f>
        <v>255000</v>
      </c>
      <c r="AB213" s="226">
        <f>VLOOKUP($U213,计算辅助页面!$Z$5:$AM$26,COLUMN()-20,0)</f>
        <v>356500</v>
      </c>
      <c r="AC213" s="226">
        <f>VLOOKUP($U213,计算辅助页面!$Z$5:$AM$26,COLUMN()-20,0)</f>
        <v>499500</v>
      </c>
      <c r="AD213" s="226">
        <f>VLOOKUP($U213,计算辅助页面!$Z$5:$AM$26,COLUMN()-20,0)</f>
        <v>699000</v>
      </c>
      <c r="AE213" s="226">
        <f>VLOOKUP($U213,计算辅助页面!$Z$5:$AM$26,COLUMN()-20,0)</f>
        <v>979000</v>
      </c>
      <c r="AF213" s="226">
        <f>VLOOKUP($U213,计算辅助页面!$Z$5:$AM$26,COLUMN()-20,0)</f>
        <v>1370000</v>
      </c>
      <c r="AG213" s="226">
        <f>VLOOKUP($U213,计算辅助页面!$Z$5:$AM$26,COLUMN()-20,0)</f>
        <v>2250000</v>
      </c>
      <c r="AH213" s="173">
        <f>VLOOKUP($U213,计算辅助页面!$Z$5:$AM$26,COLUMN()-20,0)</f>
        <v>27726000</v>
      </c>
      <c r="AI213" s="267">
        <v>90000</v>
      </c>
      <c r="AJ213" s="260">
        <f>VLOOKUP(D213&amp;E213,计算辅助页面!$V$5:$Y$18,2,0)</f>
        <v>7</v>
      </c>
      <c r="AK213" s="174">
        <f t="shared" ref="AK213" si="379">IF(AI213,2*AI213,"")</f>
        <v>180000</v>
      </c>
      <c r="AL213" s="174">
        <f>VLOOKUP(D213&amp;E213,计算辅助页面!$V$5:$Y$18,3,0)</f>
        <v>5</v>
      </c>
      <c r="AM213" s="179">
        <f t="shared" ref="AM213" si="380">IF(AN213="×",AN213,IF(AI213,6*AI213,""))</f>
        <v>540000</v>
      </c>
      <c r="AN213" s="179">
        <f>VLOOKUP(D213&amp;E213,计算辅助页面!$V$5:$Y$18,4,0)</f>
        <v>4</v>
      </c>
      <c r="AO213" s="173">
        <f t="shared" ref="AO213" si="381">IF(AI213,IF(AN213="×",4*(AI213*AJ213+AK213*AL213),4*(AI213*AJ213+AK213*AL213+AM213*AN213)),"")</f>
        <v>14760000</v>
      </c>
      <c r="AP213" s="195">
        <f t="shared" ref="AP213" si="382">IF(AND(AH213,AO213),AO213+AH213,"")</f>
        <v>42486000</v>
      </c>
      <c r="AQ213" s="365" t="s">
        <v>1347</v>
      </c>
      <c r="AR213" s="366" t="str">
        <f t="shared" si="274"/>
        <v>TS 900 Racer Pro</v>
      </c>
      <c r="AS213" s="352" t="s">
        <v>1334</v>
      </c>
      <c r="AT213" s="353" t="s">
        <v>1348</v>
      </c>
      <c r="AU213" s="327" t="s">
        <v>712</v>
      </c>
      <c r="AW213" s="357">
        <v>411</v>
      </c>
      <c r="AY213" s="357">
        <v>552</v>
      </c>
      <c r="AZ213" s="384" t="s">
        <v>1330</v>
      </c>
      <c r="BA213" s="369"/>
      <c r="BB213" s="369"/>
      <c r="BC213" s="369"/>
      <c r="BD213" s="369"/>
      <c r="BE213" s="369"/>
      <c r="BF213" s="369"/>
      <c r="BG213" s="369"/>
      <c r="BH213" s="369"/>
      <c r="BI213" s="369"/>
      <c r="BJ213" s="369"/>
      <c r="BK213" s="369">
        <v>1</v>
      </c>
      <c r="BL213" s="369"/>
      <c r="BM213" s="369"/>
      <c r="BN213" s="369"/>
      <c r="BO213" s="369"/>
      <c r="BP213" s="369"/>
      <c r="BQ213" s="369"/>
      <c r="BR213" s="369"/>
      <c r="BS213" s="369"/>
      <c r="BT213" s="369"/>
      <c r="BU213" s="387"/>
      <c r="BV213" s="326"/>
      <c r="BW213" s="326"/>
      <c r="BX213" s="326"/>
      <c r="BY213" s="367"/>
      <c r="BZ213" s="368"/>
      <c r="CA213" s="368"/>
      <c r="CB213" s="368"/>
      <c r="CC213" s="368"/>
      <c r="CD213" s="368"/>
      <c r="CE213" s="368"/>
      <c r="CF213" s="368"/>
      <c r="CG213" s="368"/>
      <c r="CH213" s="368"/>
      <c r="CI213" s="42"/>
      <c r="CJ213" s="42"/>
      <c r="CK213" s="42"/>
      <c r="CL213" s="42"/>
    </row>
    <row r="214" spans="1:90" ht="21" customHeight="1" thickBot="1">
      <c r="A214" s="48">
        <v>212</v>
      </c>
      <c r="B214" s="55" t="s">
        <v>902</v>
      </c>
      <c r="C214" s="86" t="s">
        <v>903</v>
      </c>
      <c r="D214" s="255" t="s">
        <v>42</v>
      </c>
      <c r="E214" s="247" t="s">
        <v>79</v>
      </c>
      <c r="F214" s="173">
        <f t="shared" si="335"/>
        <v>3</v>
      </c>
      <c r="G214" s="83" t="s">
        <v>904</v>
      </c>
      <c r="H214" s="232">
        <v>85</v>
      </c>
      <c r="I214" s="236">
        <v>25</v>
      </c>
      <c r="J214" s="236">
        <v>29</v>
      </c>
      <c r="K214" s="236">
        <v>38</v>
      </c>
      <c r="L214" s="236">
        <v>54</v>
      </c>
      <c r="M214" s="236">
        <v>69</v>
      </c>
      <c r="N214" s="243">
        <f t="shared" si="366"/>
        <v>300</v>
      </c>
      <c r="O214" s="57">
        <v>4796</v>
      </c>
      <c r="P214" s="211">
        <v>412.5</v>
      </c>
      <c r="Q214" s="218">
        <v>82.6</v>
      </c>
      <c r="R214" s="218">
        <v>63.86</v>
      </c>
      <c r="S214" s="218">
        <v>64.86</v>
      </c>
      <c r="T214" s="218"/>
      <c r="U214" s="84">
        <v>23000</v>
      </c>
      <c r="V214" s="292">
        <f>VLOOKUP($U214,计算辅助页面!$Z$5:$AM$26,COLUMN()-20,0)</f>
        <v>37500</v>
      </c>
      <c r="W214" s="292">
        <f>VLOOKUP($U214,计算辅助页面!$Z$5:$AM$26,COLUMN()-20,0)</f>
        <v>60000</v>
      </c>
      <c r="X214" s="226">
        <f>VLOOKUP($U214,计算辅助页面!$Z$5:$AM$26,COLUMN()-20,0)</f>
        <v>90000</v>
      </c>
      <c r="Y214" s="226">
        <f>VLOOKUP($U214,计算辅助页面!$Z$5:$AM$26,COLUMN()-20,0)</f>
        <v>130000</v>
      </c>
      <c r="Z214" s="293">
        <f>VLOOKUP($U214,计算辅助页面!$Z$5:$AM$26,COLUMN()-20,0)</f>
        <v>182000</v>
      </c>
      <c r="AA214" s="226">
        <f>VLOOKUP($U214,计算辅助页面!$Z$5:$AM$26,COLUMN()-20,0)</f>
        <v>255000</v>
      </c>
      <c r="AB214" s="226">
        <f>VLOOKUP($U214,计算辅助页面!$Z$5:$AM$26,COLUMN()-20,0)</f>
        <v>356500</v>
      </c>
      <c r="AC214" s="226">
        <f>VLOOKUP($U214,计算辅助页面!$Z$5:$AM$26,COLUMN()-20,0)</f>
        <v>499500</v>
      </c>
      <c r="AD214" s="226">
        <f>VLOOKUP($U214,计算辅助页面!$Z$5:$AM$26,COLUMN()-20,0)</f>
        <v>699000</v>
      </c>
      <c r="AE214" s="226">
        <f>VLOOKUP($U214,计算辅助页面!$Z$5:$AM$26,COLUMN()-20,0)</f>
        <v>979000</v>
      </c>
      <c r="AF214" s="226">
        <f>VLOOKUP($U214,计算辅助页面!$Z$5:$AM$26,COLUMN()-20,0)</f>
        <v>1370000</v>
      </c>
      <c r="AG214" s="226">
        <f>VLOOKUP($U214,计算辅助页面!$Z$5:$AM$26,COLUMN()-20,0)</f>
        <v>2250000</v>
      </c>
      <c r="AH214" s="173">
        <f>VLOOKUP($U214,计算辅助页面!$Z$5:$AM$26,COLUMN()-20,0)</f>
        <v>27726000</v>
      </c>
      <c r="AI214" s="267">
        <v>90000</v>
      </c>
      <c r="AJ214" s="260">
        <f>VLOOKUP(D214&amp;E214,计算辅助页面!$V$5:$Y$18,2,0)</f>
        <v>7</v>
      </c>
      <c r="AK214" s="174">
        <f t="shared" si="336"/>
        <v>180000</v>
      </c>
      <c r="AL214" s="174">
        <f>VLOOKUP(D214&amp;E214,计算辅助页面!$V$5:$Y$18,3,0)</f>
        <v>5</v>
      </c>
      <c r="AM214" s="179">
        <f t="shared" si="337"/>
        <v>540000</v>
      </c>
      <c r="AN214" s="179">
        <f>VLOOKUP(D214&amp;E214,计算辅助页面!$V$5:$Y$18,4,0)</f>
        <v>4</v>
      </c>
      <c r="AO214" s="173">
        <f t="shared" si="338"/>
        <v>14760000</v>
      </c>
      <c r="AP214" s="195">
        <f t="shared" si="339"/>
        <v>42486000</v>
      </c>
      <c r="AQ214" s="365" t="s">
        <v>1043</v>
      </c>
      <c r="AR214" s="366" t="str">
        <f t="shared" si="274"/>
        <v>Evantra Millecavalli</v>
      </c>
      <c r="AS214" s="352" t="s">
        <v>905</v>
      </c>
      <c r="AT214" s="353" t="s">
        <v>917</v>
      </c>
      <c r="AU214" s="327" t="s">
        <v>712</v>
      </c>
      <c r="AW214" s="357">
        <v>432</v>
      </c>
      <c r="AY214" s="357">
        <v>563</v>
      </c>
      <c r="AZ214" s="357" t="s">
        <v>1121</v>
      </c>
      <c r="BA214" s="369"/>
      <c r="BB214" s="369"/>
      <c r="BC214" s="369"/>
      <c r="BD214" s="369"/>
      <c r="BE214" s="369"/>
      <c r="BF214" s="369"/>
      <c r="BG214" s="369"/>
      <c r="BH214" s="369"/>
      <c r="BI214" s="369"/>
      <c r="BJ214" s="369"/>
      <c r="BK214" s="369">
        <v>1</v>
      </c>
      <c r="BL214" s="369"/>
      <c r="BM214" s="369"/>
      <c r="BN214" s="369"/>
      <c r="BO214" s="369">
        <v>1</v>
      </c>
      <c r="BP214" s="369"/>
      <c r="BQ214" s="369"/>
      <c r="BR214" s="369"/>
      <c r="BS214" s="369"/>
      <c r="BT214" s="369"/>
      <c r="BU214" s="388" t="s">
        <v>1304</v>
      </c>
      <c r="BV214" s="326"/>
      <c r="BW214" s="326"/>
      <c r="BX214" s="326">
        <v>1</v>
      </c>
      <c r="BY214" s="367">
        <v>403</v>
      </c>
      <c r="BZ214" s="368">
        <v>75.7</v>
      </c>
      <c r="CA214" s="368">
        <v>52.41</v>
      </c>
      <c r="CB214" s="368">
        <v>49.44</v>
      </c>
      <c r="CC214" s="368">
        <f t="shared" si="340"/>
        <v>9.5</v>
      </c>
      <c r="CD214" s="368">
        <f t="shared" si="341"/>
        <v>6.8999999999999915</v>
      </c>
      <c r="CE214" s="368">
        <f t="shared" si="342"/>
        <v>11.450000000000003</v>
      </c>
      <c r="CF214" s="368">
        <f t="shared" si="343"/>
        <v>15.420000000000002</v>
      </c>
      <c r="CG214" s="368">
        <f t="shared" si="344"/>
        <v>43.269999999999996</v>
      </c>
      <c r="CH214" s="368">
        <f t="shared" si="345"/>
        <v>47.791099999999986</v>
      </c>
      <c r="CI214" s="42"/>
      <c r="CJ214" s="42"/>
      <c r="CK214" s="42"/>
      <c r="CL214" s="42"/>
    </row>
    <row r="215" spans="1:90" ht="21" customHeight="1">
      <c r="A215" s="80">
        <v>213</v>
      </c>
      <c r="B215" s="55" t="s">
        <v>1096</v>
      </c>
      <c r="C215" s="86" t="s">
        <v>1097</v>
      </c>
      <c r="D215" s="255" t="s">
        <v>42</v>
      </c>
      <c r="E215" s="247" t="s">
        <v>79</v>
      </c>
      <c r="F215" s="173">
        <f t="shared" ref="F215" si="383">9-LEN(E215)-LEN(SUBSTITUTE(E215,"★",""))</f>
        <v>3</v>
      </c>
      <c r="G215" s="229"/>
      <c r="H215" s="232">
        <v>85</v>
      </c>
      <c r="I215" s="236">
        <v>25</v>
      </c>
      <c r="J215" s="236">
        <v>29</v>
      </c>
      <c r="K215" s="236">
        <v>38</v>
      </c>
      <c r="L215" s="236">
        <v>54</v>
      </c>
      <c r="M215" s="236">
        <v>69</v>
      </c>
      <c r="N215" s="243">
        <f t="shared" ref="N215" si="384">IF(COUNTBLANK(H215:M215),"",SUM(H215:M215))</f>
        <v>300</v>
      </c>
      <c r="O215" s="57">
        <v>4806</v>
      </c>
      <c r="P215" s="211">
        <v>460.6</v>
      </c>
      <c r="Q215" s="218">
        <v>81.290000000000006</v>
      </c>
      <c r="R215" s="218">
        <v>60.32</v>
      </c>
      <c r="S215" s="218">
        <v>54.19</v>
      </c>
      <c r="T215" s="218">
        <v>4.5</v>
      </c>
      <c r="U215" s="84">
        <v>23000</v>
      </c>
      <c r="V215" s="292">
        <f>VLOOKUP($U215,计算辅助页面!$Z$5:$AM$26,COLUMN()-20,0)</f>
        <v>37500</v>
      </c>
      <c r="W215" s="292">
        <f>VLOOKUP($U215,计算辅助页面!$Z$5:$AM$26,COLUMN()-20,0)</f>
        <v>60000</v>
      </c>
      <c r="X215" s="226">
        <f>VLOOKUP($U215,计算辅助页面!$Z$5:$AM$26,COLUMN()-20,0)</f>
        <v>90000</v>
      </c>
      <c r="Y215" s="226">
        <f>VLOOKUP($U215,计算辅助页面!$Z$5:$AM$26,COLUMN()-20,0)</f>
        <v>130000</v>
      </c>
      <c r="Z215" s="293">
        <f>VLOOKUP($U215,计算辅助页面!$Z$5:$AM$26,COLUMN()-20,0)</f>
        <v>182000</v>
      </c>
      <c r="AA215" s="226">
        <f>VLOOKUP($U215,计算辅助页面!$Z$5:$AM$26,COLUMN()-20,0)</f>
        <v>255000</v>
      </c>
      <c r="AB215" s="226">
        <f>VLOOKUP($U215,计算辅助页面!$Z$5:$AM$26,COLUMN()-20,0)</f>
        <v>356500</v>
      </c>
      <c r="AC215" s="226">
        <f>VLOOKUP($U215,计算辅助页面!$Z$5:$AM$26,COLUMN()-20,0)</f>
        <v>499500</v>
      </c>
      <c r="AD215" s="226">
        <f>VLOOKUP($U215,计算辅助页面!$Z$5:$AM$26,COLUMN()-20,0)</f>
        <v>699000</v>
      </c>
      <c r="AE215" s="226">
        <f>VLOOKUP($U215,计算辅助页面!$Z$5:$AM$26,COLUMN()-20,0)</f>
        <v>979000</v>
      </c>
      <c r="AF215" s="226">
        <f>VLOOKUP($U215,计算辅助页面!$Z$5:$AM$26,COLUMN()-20,0)</f>
        <v>1370000</v>
      </c>
      <c r="AG215" s="226">
        <f>VLOOKUP($U215,计算辅助页面!$Z$5:$AM$26,COLUMN()-20,0)</f>
        <v>2250000</v>
      </c>
      <c r="AH215" s="173">
        <f>VLOOKUP($U215,计算辅助页面!$Z$5:$AM$26,COLUMN()-20,0)</f>
        <v>27726000</v>
      </c>
      <c r="AI215" s="267">
        <v>90000</v>
      </c>
      <c r="AJ215" s="260">
        <f>VLOOKUP(D215&amp;E215,计算辅助页面!$V$5:$Y$18,2,0)</f>
        <v>7</v>
      </c>
      <c r="AK215" s="174">
        <f t="shared" ref="AK215" si="385">IF(AI215,2*AI215,"")</f>
        <v>180000</v>
      </c>
      <c r="AL215" s="174">
        <f>VLOOKUP(D215&amp;E215,计算辅助页面!$V$5:$Y$18,3,0)</f>
        <v>5</v>
      </c>
      <c r="AM215" s="179">
        <f t="shared" ref="AM215" si="386">IF(AN215="×",AN215,IF(AI215,6*AI215,""))</f>
        <v>540000</v>
      </c>
      <c r="AN215" s="179">
        <f>VLOOKUP(D215&amp;E215,计算辅助页面!$V$5:$Y$18,4,0)</f>
        <v>4</v>
      </c>
      <c r="AO215" s="173">
        <f t="shared" ref="AO215" si="387">IF(AI215,IF(AN215="×",4*(AI215*AJ215+AK215*AL215),4*(AI215*AJ215+AK215*AL215+AM215*AN215)),"")</f>
        <v>14760000</v>
      </c>
      <c r="AP215" s="195">
        <f t="shared" ref="AP215" si="388">IF(AND(AH215,AO215),AO215+AH215,"")</f>
        <v>42486000</v>
      </c>
      <c r="AQ215" s="365" t="s">
        <v>1099</v>
      </c>
      <c r="AR215" s="366" t="str">
        <f t="shared" si="274"/>
        <v>1MW</v>
      </c>
      <c r="AS215" s="352" t="s">
        <v>1082</v>
      </c>
      <c r="AT215" s="353" t="s">
        <v>1100</v>
      </c>
      <c r="AU215" s="327" t="s">
        <v>712</v>
      </c>
      <c r="AW215" s="357">
        <v>485</v>
      </c>
      <c r="AY215" s="357">
        <v>587</v>
      </c>
      <c r="AZ215" s="357" t="s">
        <v>1121</v>
      </c>
      <c r="BA215" s="369"/>
      <c r="BB215" s="369"/>
      <c r="BC215" s="369"/>
      <c r="BD215" s="369"/>
      <c r="BE215" s="369"/>
      <c r="BF215" s="369"/>
      <c r="BG215" s="369"/>
      <c r="BH215" s="369"/>
      <c r="BI215" s="369"/>
      <c r="BJ215" s="369"/>
      <c r="BK215" s="369">
        <v>1</v>
      </c>
      <c r="BL215" s="369"/>
      <c r="BM215" s="369"/>
      <c r="BN215" s="369"/>
      <c r="BO215" s="369"/>
      <c r="BP215" s="369"/>
      <c r="BQ215" s="369"/>
      <c r="BR215" s="369"/>
      <c r="BS215" s="369"/>
      <c r="BT215" s="369"/>
      <c r="BU215" s="387" t="s">
        <v>1222</v>
      </c>
      <c r="BV215" s="326"/>
      <c r="BW215" s="326"/>
      <c r="BX215" s="326"/>
      <c r="BY215" s="367"/>
      <c r="BZ215" s="368"/>
      <c r="CA215" s="368"/>
      <c r="CB215" s="368"/>
      <c r="CC215" s="368"/>
      <c r="CD215" s="368"/>
      <c r="CE215" s="368"/>
      <c r="CF215" s="368"/>
      <c r="CG215" s="368"/>
      <c r="CH215" s="368"/>
      <c r="CI215" s="42"/>
      <c r="CJ215" s="42"/>
      <c r="CK215" s="42"/>
      <c r="CL215" s="42"/>
    </row>
    <row r="216" spans="1:90" ht="21" customHeight="1" thickBot="1">
      <c r="A216" s="48">
        <v>214</v>
      </c>
      <c r="B216" s="55" t="s">
        <v>1443</v>
      </c>
      <c r="C216" s="86" t="s">
        <v>1444</v>
      </c>
      <c r="D216" s="255" t="s">
        <v>42</v>
      </c>
      <c r="E216" s="247" t="s">
        <v>79</v>
      </c>
      <c r="F216" s="230"/>
      <c r="G216" s="229"/>
      <c r="H216" s="232">
        <v>85</v>
      </c>
      <c r="I216" s="236">
        <v>25</v>
      </c>
      <c r="J216" s="236">
        <v>29</v>
      </c>
      <c r="K216" s="236">
        <v>38</v>
      </c>
      <c r="L216" s="236">
        <v>54</v>
      </c>
      <c r="M216" s="236">
        <v>69</v>
      </c>
      <c r="N216" s="243">
        <f t="shared" ref="N216" si="389">IF(COUNTBLANK(H216:M216),"",SUM(H216:M216))</f>
        <v>300</v>
      </c>
      <c r="O216" s="57">
        <v>4817</v>
      </c>
      <c r="P216" s="211">
        <v>447.1</v>
      </c>
      <c r="Q216" s="218">
        <v>84.34</v>
      </c>
      <c r="R216" s="218">
        <v>61.43</v>
      </c>
      <c r="S216" s="218">
        <v>39.21</v>
      </c>
      <c r="T216" s="218"/>
      <c r="U216" s="84">
        <v>23000</v>
      </c>
      <c r="V216" s="292">
        <f>VLOOKUP($U216,计算辅助页面!$Z$5:$AM$26,COLUMN()-20,0)</f>
        <v>37500</v>
      </c>
      <c r="W216" s="292">
        <f>VLOOKUP($U216,计算辅助页面!$Z$5:$AM$26,COLUMN()-20,0)</f>
        <v>60000</v>
      </c>
      <c r="X216" s="226">
        <f>VLOOKUP($U216,计算辅助页面!$Z$5:$AM$26,COLUMN()-20,0)</f>
        <v>90000</v>
      </c>
      <c r="Y216" s="226">
        <f>VLOOKUP($U216,计算辅助页面!$Z$5:$AM$26,COLUMN()-20,0)</f>
        <v>130000</v>
      </c>
      <c r="Z216" s="293">
        <f>VLOOKUP($U216,计算辅助页面!$Z$5:$AM$26,COLUMN()-20,0)</f>
        <v>182000</v>
      </c>
      <c r="AA216" s="226">
        <f>VLOOKUP($U216,计算辅助页面!$Z$5:$AM$26,COLUMN()-20,0)</f>
        <v>255000</v>
      </c>
      <c r="AB216" s="226">
        <f>VLOOKUP($U216,计算辅助页面!$Z$5:$AM$26,COLUMN()-20,0)</f>
        <v>356500</v>
      </c>
      <c r="AC216" s="226">
        <f>VLOOKUP($U216,计算辅助页面!$Z$5:$AM$26,COLUMN()-20,0)</f>
        <v>499500</v>
      </c>
      <c r="AD216" s="226">
        <f>VLOOKUP($U216,计算辅助页面!$Z$5:$AM$26,COLUMN()-20,0)</f>
        <v>699000</v>
      </c>
      <c r="AE216" s="226">
        <f>VLOOKUP($U216,计算辅助页面!$Z$5:$AM$26,COLUMN()-20,0)</f>
        <v>979000</v>
      </c>
      <c r="AF216" s="226">
        <f>VLOOKUP($U216,计算辅助页面!$Z$5:$AM$26,COLUMN()-20,0)</f>
        <v>1370000</v>
      </c>
      <c r="AG216" s="226">
        <f>VLOOKUP($U216,计算辅助页面!$Z$5:$AM$26,COLUMN()-20,0)</f>
        <v>2250000</v>
      </c>
      <c r="AH216" s="173">
        <f>VLOOKUP($U216,计算辅助页面!$Z$5:$AM$26,COLUMN()-20,0)</f>
        <v>27726000</v>
      </c>
      <c r="AI216" s="267">
        <v>90000</v>
      </c>
      <c r="AJ216" s="260">
        <f>VLOOKUP(D216&amp;E216,计算辅助页面!$V$5:$Y$18,2,0)</f>
        <v>7</v>
      </c>
      <c r="AK216" s="174">
        <f t="shared" ref="AK216" si="390">IF(AI216,2*AI216,"")</f>
        <v>180000</v>
      </c>
      <c r="AL216" s="174">
        <f>VLOOKUP(D216&amp;E216,计算辅助页面!$V$5:$Y$18,3,0)</f>
        <v>5</v>
      </c>
      <c r="AM216" s="179">
        <f t="shared" ref="AM216" si="391">IF(AN216="×",AN216,IF(AI216,6*AI216,""))</f>
        <v>540000</v>
      </c>
      <c r="AN216" s="179">
        <f>VLOOKUP(D216&amp;E216,计算辅助页面!$V$5:$Y$18,4,0)</f>
        <v>4</v>
      </c>
      <c r="AO216" s="173">
        <f t="shared" ref="AO216" si="392">IF(AI216,IF(AN216="×",4*(AI216*AJ216+AK216*AL216),4*(AI216*AJ216+AK216*AL216+AM216*AN216)),"")</f>
        <v>14760000</v>
      </c>
      <c r="AP216" s="195">
        <f t="shared" ref="AP216" si="393">IF(AND(AH216,AO216),AO216+AH216,"")</f>
        <v>42486000</v>
      </c>
      <c r="AQ216" s="365" t="s">
        <v>1044</v>
      </c>
      <c r="AR216" s="366" t="str">
        <f t="shared" si="274"/>
        <v>Settimo Cerchio</v>
      </c>
      <c r="AS216" s="352" t="s">
        <v>1427</v>
      </c>
      <c r="AT216" s="353" t="s">
        <v>1445</v>
      </c>
      <c r="AU216" s="327" t="s">
        <v>712</v>
      </c>
      <c r="AW216" s="357">
        <v>470</v>
      </c>
      <c r="AY216" s="357">
        <v>581</v>
      </c>
      <c r="AZ216" s="384" t="s">
        <v>1330</v>
      </c>
      <c r="BA216" s="369"/>
      <c r="BB216" s="369"/>
      <c r="BC216" s="369"/>
      <c r="BD216" s="369"/>
      <c r="BE216" s="369"/>
      <c r="BF216" s="369"/>
      <c r="BG216" s="369"/>
      <c r="BH216" s="369"/>
      <c r="BI216" s="369"/>
      <c r="BJ216" s="369"/>
      <c r="BK216" s="369"/>
      <c r="BL216" s="369"/>
      <c r="BM216" s="369"/>
      <c r="BN216" s="369"/>
      <c r="BO216" s="369"/>
      <c r="BP216" s="369"/>
      <c r="BQ216" s="369"/>
      <c r="BR216" s="369"/>
      <c r="BS216" s="369"/>
      <c r="BT216" s="369"/>
      <c r="BU216" s="389" t="s">
        <v>1446</v>
      </c>
      <c r="BV216" s="326"/>
      <c r="BW216" s="326"/>
      <c r="BX216" s="326"/>
      <c r="BY216" s="367"/>
      <c r="BZ216" s="368"/>
      <c r="CA216" s="368"/>
      <c r="CB216" s="368"/>
      <c r="CC216" s="368"/>
      <c r="CD216" s="368"/>
      <c r="CE216" s="368"/>
      <c r="CF216" s="368"/>
      <c r="CG216" s="368"/>
      <c r="CH216" s="368"/>
      <c r="CI216" s="42"/>
      <c r="CJ216" s="42"/>
      <c r="CK216" s="42"/>
      <c r="CL216" s="42"/>
    </row>
    <row r="217" spans="1:90" ht="21" customHeight="1">
      <c r="A217" s="80">
        <v>215</v>
      </c>
      <c r="B217" s="55" t="s">
        <v>1325</v>
      </c>
      <c r="C217" s="86" t="s">
        <v>834</v>
      </c>
      <c r="D217" s="255" t="s">
        <v>42</v>
      </c>
      <c r="E217" s="247" t="s">
        <v>79</v>
      </c>
      <c r="F217" s="173">
        <f t="shared" si="335"/>
        <v>3</v>
      </c>
      <c r="G217" s="83" t="s">
        <v>76</v>
      </c>
      <c r="H217" s="232" t="s">
        <v>408</v>
      </c>
      <c r="I217" s="222">
        <v>40</v>
      </c>
      <c r="J217" s="222">
        <v>45</v>
      </c>
      <c r="K217" s="222">
        <v>60</v>
      </c>
      <c r="L217" s="222">
        <v>70</v>
      </c>
      <c r="M217" s="222">
        <v>85</v>
      </c>
      <c r="N217" s="226">
        <f t="shared" si="366"/>
        <v>300</v>
      </c>
      <c r="O217" s="57">
        <v>4826</v>
      </c>
      <c r="P217" s="211">
        <v>496.6</v>
      </c>
      <c r="Q217" s="218">
        <v>80.069999999999993</v>
      </c>
      <c r="R217" s="218">
        <v>48.19</v>
      </c>
      <c r="S217" s="218">
        <v>58.23</v>
      </c>
      <c r="T217" s="218">
        <v>4.8</v>
      </c>
      <c r="U217" s="84">
        <v>23000</v>
      </c>
      <c r="V217" s="292">
        <f>VLOOKUP($U217,计算辅助页面!$Z$5:$AM$26,COLUMN()-20,0)</f>
        <v>37500</v>
      </c>
      <c r="W217" s="292">
        <f>VLOOKUP($U217,计算辅助页面!$Z$5:$AM$26,COLUMN()-20,0)</f>
        <v>60000</v>
      </c>
      <c r="X217" s="226">
        <f>VLOOKUP($U217,计算辅助页面!$Z$5:$AM$26,COLUMN()-20,0)</f>
        <v>90000</v>
      </c>
      <c r="Y217" s="226">
        <f>VLOOKUP($U217,计算辅助页面!$Z$5:$AM$26,COLUMN()-20,0)</f>
        <v>130000</v>
      </c>
      <c r="Z217" s="293">
        <f>VLOOKUP($U217,计算辅助页面!$Z$5:$AM$26,COLUMN()-20,0)</f>
        <v>182000</v>
      </c>
      <c r="AA217" s="226">
        <f>VLOOKUP($U217,计算辅助页面!$Z$5:$AM$26,COLUMN()-20,0)</f>
        <v>255000</v>
      </c>
      <c r="AB217" s="226">
        <f>VLOOKUP($U217,计算辅助页面!$Z$5:$AM$26,COLUMN()-20,0)</f>
        <v>356500</v>
      </c>
      <c r="AC217" s="226">
        <f>VLOOKUP($U217,计算辅助页面!$Z$5:$AM$26,COLUMN()-20,0)</f>
        <v>499500</v>
      </c>
      <c r="AD217" s="226">
        <f>VLOOKUP($U217,计算辅助页面!$Z$5:$AM$26,COLUMN()-20,0)</f>
        <v>699000</v>
      </c>
      <c r="AE217" s="226">
        <f>VLOOKUP($U217,计算辅助页面!$Z$5:$AM$26,COLUMN()-20,0)</f>
        <v>979000</v>
      </c>
      <c r="AF217" s="226">
        <f>VLOOKUP($U217,计算辅助页面!$Z$5:$AM$26,COLUMN()-20,0)</f>
        <v>1370000</v>
      </c>
      <c r="AG217" s="226">
        <f>VLOOKUP($U217,计算辅助页面!$Z$5:$AM$26,COLUMN()-20,0)</f>
        <v>2250000</v>
      </c>
      <c r="AH217" s="173">
        <f>VLOOKUP($U217,计算辅助页面!$Z$5:$AM$26,COLUMN()-20,0)</f>
        <v>27726000</v>
      </c>
      <c r="AI217" s="267">
        <v>90000</v>
      </c>
      <c r="AJ217" s="260">
        <f>VLOOKUP(D217&amp;E217,计算辅助页面!$V$5:$Y$18,2,0)</f>
        <v>7</v>
      </c>
      <c r="AK217" s="174">
        <f t="shared" si="336"/>
        <v>180000</v>
      </c>
      <c r="AL217" s="174">
        <f>VLOOKUP(D217&amp;E217,计算辅助页面!$V$5:$Y$18,3,0)</f>
        <v>5</v>
      </c>
      <c r="AM217" s="179">
        <f t="shared" si="337"/>
        <v>540000</v>
      </c>
      <c r="AN217" s="179">
        <f>VLOOKUP(D217&amp;E217,计算辅助页面!$V$5:$Y$18,4,0)</f>
        <v>4</v>
      </c>
      <c r="AO217" s="173">
        <f t="shared" si="338"/>
        <v>14760000</v>
      </c>
      <c r="AP217" s="195">
        <f t="shared" si="339"/>
        <v>42486000</v>
      </c>
      <c r="AQ217" s="365" t="s">
        <v>571</v>
      </c>
      <c r="AR217" s="366" t="str">
        <f t="shared" ref="AR217:AR231" si="394">TRIM(RIGHT(B217,LEN(B217)-LEN(AQ217)-1))</f>
        <v>Jesko🔑</v>
      </c>
      <c r="AS217" s="352" t="s">
        <v>955</v>
      </c>
      <c r="AT217" s="353" t="s">
        <v>689</v>
      </c>
      <c r="AU217" s="327" t="s">
        <v>712</v>
      </c>
      <c r="AW217" s="357">
        <v>522</v>
      </c>
      <c r="AY217" s="357">
        <v>600</v>
      </c>
      <c r="AZ217" s="357" t="s">
        <v>1112</v>
      </c>
      <c r="BA217" s="369"/>
      <c r="BB217" s="369"/>
      <c r="BC217" s="369"/>
      <c r="BD217" s="369"/>
      <c r="BE217" s="369"/>
      <c r="BF217" s="369"/>
      <c r="BG217" s="369"/>
      <c r="BH217" s="369"/>
      <c r="BI217" s="369"/>
      <c r="BJ217" s="369"/>
      <c r="BK217" s="369"/>
      <c r="BL217" s="369"/>
      <c r="BM217" s="369">
        <v>1</v>
      </c>
      <c r="BN217" s="369">
        <v>1</v>
      </c>
      <c r="BO217" s="369">
        <v>1</v>
      </c>
      <c r="BP217" s="369"/>
      <c r="BQ217" s="369"/>
      <c r="BR217" s="369"/>
      <c r="BS217" s="369"/>
      <c r="BT217" s="369"/>
      <c r="BU217" s="387" t="s">
        <v>1223</v>
      </c>
      <c r="BV217" s="326"/>
      <c r="BW217" s="326"/>
      <c r="BX217" s="326"/>
      <c r="BY217" s="367">
        <v>484</v>
      </c>
      <c r="BZ217" s="368">
        <v>74.8</v>
      </c>
      <c r="CA217" s="368">
        <v>41.93</v>
      </c>
      <c r="CB217" s="368">
        <v>42.56</v>
      </c>
      <c r="CC217" s="368">
        <f t="shared" si="340"/>
        <v>12.600000000000023</v>
      </c>
      <c r="CD217" s="368">
        <f t="shared" si="341"/>
        <v>5.269999999999996</v>
      </c>
      <c r="CE217" s="368">
        <f t="shared" si="342"/>
        <v>6.259999999999998</v>
      </c>
      <c r="CF217" s="368">
        <f t="shared" si="343"/>
        <v>15.669999999999995</v>
      </c>
      <c r="CG217" s="368">
        <f t="shared" si="344"/>
        <v>39.800000000000011</v>
      </c>
      <c r="CH217" s="368">
        <f t="shared" si="345"/>
        <v>40.385899999999992</v>
      </c>
      <c r="CI217" s="42"/>
      <c r="CJ217" s="42"/>
      <c r="CK217" s="42"/>
      <c r="CL217" s="42"/>
    </row>
    <row r="218" spans="1:90" ht="21" customHeight="1" thickBot="1">
      <c r="A218" s="48">
        <v>216</v>
      </c>
      <c r="B218" s="55" t="s">
        <v>1410</v>
      </c>
      <c r="C218" s="86" t="s">
        <v>1409</v>
      </c>
      <c r="D218" s="255" t="s">
        <v>190</v>
      </c>
      <c r="E218" s="394" t="s">
        <v>191</v>
      </c>
      <c r="F218" s="230"/>
      <c r="G218" s="229"/>
      <c r="H218" s="232" t="s">
        <v>449</v>
      </c>
      <c r="I218" s="236">
        <v>40</v>
      </c>
      <c r="J218" s="236">
        <v>45</v>
      </c>
      <c r="K218" s="236">
        <v>60</v>
      </c>
      <c r="L218" s="236">
        <v>70</v>
      </c>
      <c r="M218" s="236">
        <v>85</v>
      </c>
      <c r="N218" s="243">
        <v>300</v>
      </c>
      <c r="O218" s="57">
        <v>4843</v>
      </c>
      <c r="P218" s="211">
        <v>402.7</v>
      </c>
      <c r="Q218" s="218">
        <v>86.51</v>
      </c>
      <c r="R218" s="218">
        <v>62.58</v>
      </c>
      <c r="S218" s="218">
        <v>77.09</v>
      </c>
      <c r="T218" s="218">
        <v>7.3</v>
      </c>
      <c r="U218" s="84">
        <v>23000</v>
      </c>
      <c r="V218" s="292">
        <f>VLOOKUP($U218,计算辅助页面!$Z$5:$AM$26,COLUMN()-20,0)</f>
        <v>37500</v>
      </c>
      <c r="W218" s="292">
        <f>VLOOKUP($U218,计算辅助页面!$Z$5:$AM$26,COLUMN()-20,0)</f>
        <v>60000</v>
      </c>
      <c r="X218" s="226">
        <f>VLOOKUP($U218,计算辅助页面!$Z$5:$AM$26,COLUMN()-20,0)</f>
        <v>90000</v>
      </c>
      <c r="Y218" s="226">
        <f>VLOOKUP($U218,计算辅助页面!$Z$5:$AM$26,COLUMN()-20,0)</f>
        <v>130000</v>
      </c>
      <c r="Z218" s="293">
        <f>VLOOKUP($U218,计算辅助页面!$Z$5:$AM$26,COLUMN()-20,0)</f>
        <v>182000</v>
      </c>
      <c r="AA218" s="226">
        <f>VLOOKUP($U218,计算辅助页面!$Z$5:$AM$26,COLUMN()-20,0)</f>
        <v>255000</v>
      </c>
      <c r="AB218" s="226">
        <f>VLOOKUP($U218,计算辅助页面!$Z$5:$AM$26,COLUMN()-20,0)</f>
        <v>356500</v>
      </c>
      <c r="AC218" s="226">
        <f>VLOOKUP($U218,计算辅助页面!$Z$5:$AM$26,COLUMN()-20,0)</f>
        <v>499500</v>
      </c>
      <c r="AD218" s="226">
        <f>VLOOKUP($U218,计算辅助页面!$Z$5:$AM$26,COLUMN()-20,0)</f>
        <v>699000</v>
      </c>
      <c r="AE218" s="226">
        <f>VLOOKUP($U218,计算辅助页面!$Z$5:$AM$26,COLUMN()-20,0)</f>
        <v>979000</v>
      </c>
      <c r="AF218" s="226">
        <f>VLOOKUP($U218,计算辅助页面!$Z$5:$AM$26,COLUMN()-20,0)</f>
        <v>1370000</v>
      </c>
      <c r="AG218" s="226">
        <f>VLOOKUP($U218,计算辅助页面!$Z$5:$AM$26,COLUMN()-20,0)</f>
        <v>2250000</v>
      </c>
      <c r="AH218" s="173">
        <f>VLOOKUP($U218,计算辅助页面!$Z$5:$AM$26,COLUMN()-20,0)</f>
        <v>27726000</v>
      </c>
      <c r="AI218" s="267">
        <v>90000</v>
      </c>
      <c r="AJ218" s="260">
        <f>VLOOKUP(D218&amp;E218,计算辅助页面!$V$5:$Y$18,2,0)</f>
        <v>7</v>
      </c>
      <c r="AK218" s="174">
        <f t="shared" ref="AK218" si="395">IF(AI218,2*AI218,"")</f>
        <v>180000</v>
      </c>
      <c r="AL218" s="174">
        <f>VLOOKUP(D218&amp;E218,计算辅助页面!$V$5:$Y$18,3,0)</f>
        <v>5</v>
      </c>
      <c r="AM218" s="179">
        <f t="shared" ref="AM218" si="396">IF(AN218="×",AN218,IF(AI218,6*AI218,""))</f>
        <v>540000</v>
      </c>
      <c r="AN218" s="179">
        <f>VLOOKUP(D218&amp;E218,计算辅助页面!$V$5:$Y$18,4,0)</f>
        <v>4</v>
      </c>
      <c r="AO218" s="173">
        <f t="shared" ref="AO218" si="397">IF(AI218,IF(AN218="×",4*(AI218*AJ218+AK218*AL218),4*(AI218*AJ218+AK218*AL218+AM218*AN218)),"")</f>
        <v>14760000</v>
      </c>
      <c r="AP218" s="195">
        <f t="shared" ref="AP218" si="398">IF(AND(AH218,AO218),AO218+AH218,"")</f>
        <v>42486000</v>
      </c>
      <c r="AQ218" s="365" t="s">
        <v>721</v>
      </c>
      <c r="AR218" s="366" t="str">
        <f t="shared" si="394"/>
        <v>Centodieci🔑</v>
      </c>
      <c r="AS218" s="352" t="s">
        <v>1392</v>
      </c>
      <c r="AT218" s="353" t="s">
        <v>1411</v>
      </c>
      <c r="AU218" s="327" t="s">
        <v>712</v>
      </c>
      <c r="AW218" s="357">
        <v>418</v>
      </c>
      <c r="AY218" s="357">
        <v>557</v>
      </c>
      <c r="AZ218" s="384" t="s">
        <v>1412</v>
      </c>
      <c r="BA218" s="369"/>
      <c r="BB218" s="369"/>
      <c r="BC218" s="369"/>
      <c r="BD218" s="369"/>
      <c r="BE218" s="369"/>
      <c r="BF218" s="369"/>
      <c r="BG218" s="369"/>
      <c r="BH218" s="369"/>
      <c r="BI218" s="369"/>
      <c r="BJ218" s="369"/>
      <c r="BK218" s="369"/>
      <c r="BL218" s="369"/>
      <c r="BM218" s="369">
        <v>1</v>
      </c>
      <c r="BN218" s="369">
        <v>1</v>
      </c>
      <c r="BO218" s="369">
        <v>1</v>
      </c>
      <c r="BP218" s="369"/>
      <c r="BQ218" s="369"/>
      <c r="BR218" s="369"/>
      <c r="BS218" s="369"/>
      <c r="BT218" s="369"/>
      <c r="BU218" s="389" t="s">
        <v>1413</v>
      </c>
      <c r="BV218" s="326"/>
      <c r="BW218" s="326"/>
      <c r="BX218" s="326"/>
      <c r="BY218" s="367"/>
      <c r="BZ218" s="368"/>
      <c r="CA218" s="368"/>
      <c r="CB218" s="368"/>
      <c r="CC218" s="368"/>
      <c r="CD218" s="368"/>
      <c r="CE218" s="368"/>
      <c r="CF218" s="368"/>
      <c r="CG218" s="368"/>
      <c r="CH218" s="368"/>
      <c r="CI218" s="42"/>
      <c r="CJ218" s="42"/>
      <c r="CK218" s="42"/>
      <c r="CL218" s="42"/>
    </row>
    <row r="219" spans="1:90" ht="21" customHeight="1">
      <c r="A219" s="80">
        <v>217</v>
      </c>
      <c r="B219" s="55" t="s">
        <v>724</v>
      </c>
      <c r="C219" s="86" t="s">
        <v>725</v>
      </c>
      <c r="D219" s="255" t="s">
        <v>42</v>
      </c>
      <c r="E219" s="247" t="s">
        <v>79</v>
      </c>
      <c r="F219" s="173">
        <f t="shared" si="335"/>
        <v>3</v>
      </c>
      <c r="G219" s="83" t="s">
        <v>736</v>
      </c>
      <c r="H219" s="232">
        <v>85</v>
      </c>
      <c r="I219" s="236">
        <v>25</v>
      </c>
      <c r="J219" s="236">
        <v>29</v>
      </c>
      <c r="K219" s="236">
        <v>38</v>
      </c>
      <c r="L219" s="236">
        <v>54</v>
      </c>
      <c r="M219" s="236">
        <v>69</v>
      </c>
      <c r="N219" s="243">
        <f t="shared" si="366"/>
        <v>300</v>
      </c>
      <c r="O219" s="57">
        <v>4863</v>
      </c>
      <c r="P219" s="211">
        <v>414.7</v>
      </c>
      <c r="Q219" s="218">
        <v>89.4</v>
      </c>
      <c r="R219" s="218">
        <v>51.75</v>
      </c>
      <c r="S219" s="218">
        <v>51.27</v>
      </c>
      <c r="T219" s="218">
        <v>4.5</v>
      </c>
      <c r="U219" s="84">
        <v>23000</v>
      </c>
      <c r="V219" s="292">
        <f>VLOOKUP($U219,计算辅助页面!$Z$5:$AM$26,COLUMN()-20,0)</f>
        <v>37500</v>
      </c>
      <c r="W219" s="292">
        <f>VLOOKUP($U219,计算辅助页面!$Z$5:$AM$26,COLUMN()-20,0)</f>
        <v>60000</v>
      </c>
      <c r="X219" s="226">
        <f>VLOOKUP($U219,计算辅助页面!$Z$5:$AM$26,COLUMN()-20,0)</f>
        <v>90000</v>
      </c>
      <c r="Y219" s="226">
        <f>VLOOKUP($U219,计算辅助页面!$Z$5:$AM$26,COLUMN()-20,0)</f>
        <v>130000</v>
      </c>
      <c r="Z219" s="293">
        <f>VLOOKUP($U219,计算辅助页面!$Z$5:$AM$26,COLUMN()-20,0)</f>
        <v>182000</v>
      </c>
      <c r="AA219" s="226">
        <f>VLOOKUP($U219,计算辅助页面!$Z$5:$AM$26,COLUMN()-20,0)</f>
        <v>255000</v>
      </c>
      <c r="AB219" s="226">
        <f>VLOOKUP($U219,计算辅助页面!$Z$5:$AM$26,COLUMN()-20,0)</f>
        <v>356500</v>
      </c>
      <c r="AC219" s="226">
        <f>VLOOKUP($U219,计算辅助页面!$Z$5:$AM$26,COLUMN()-20,0)</f>
        <v>499500</v>
      </c>
      <c r="AD219" s="226">
        <f>VLOOKUP($U219,计算辅助页面!$Z$5:$AM$26,COLUMN()-20,0)</f>
        <v>699000</v>
      </c>
      <c r="AE219" s="226">
        <f>VLOOKUP($U219,计算辅助页面!$Z$5:$AM$26,COLUMN()-20,0)</f>
        <v>979000</v>
      </c>
      <c r="AF219" s="226">
        <f>VLOOKUP($U219,计算辅助页面!$Z$5:$AM$26,COLUMN()-20,0)</f>
        <v>1370000</v>
      </c>
      <c r="AG219" s="226">
        <f>VLOOKUP($U219,计算辅助页面!$Z$5:$AM$26,COLUMN()-20,0)</f>
        <v>2250000</v>
      </c>
      <c r="AH219" s="173">
        <f>VLOOKUP($U219,计算辅助页面!$Z$5:$AM$26,COLUMN()-20,0)</f>
        <v>27726000</v>
      </c>
      <c r="AI219" s="267">
        <v>90000</v>
      </c>
      <c r="AJ219" s="260">
        <f>VLOOKUP(D219&amp;E219,计算辅助页面!$V$5:$Y$18,2,0)</f>
        <v>7</v>
      </c>
      <c r="AK219" s="174">
        <f t="shared" si="336"/>
        <v>180000</v>
      </c>
      <c r="AL219" s="174">
        <f>VLOOKUP(D219&amp;E219,计算辅助页面!$V$5:$Y$18,3,0)</f>
        <v>5</v>
      </c>
      <c r="AM219" s="179">
        <f t="shared" si="337"/>
        <v>540000</v>
      </c>
      <c r="AN219" s="179">
        <f>VLOOKUP(D219&amp;E219,计算辅助页面!$V$5:$Y$18,4,0)</f>
        <v>4</v>
      </c>
      <c r="AO219" s="173">
        <f t="shared" si="338"/>
        <v>14760000</v>
      </c>
      <c r="AP219" s="195">
        <f t="shared" si="339"/>
        <v>42486000</v>
      </c>
      <c r="AQ219" s="365" t="s">
        <v>1042</v>
      </c>
      <c r="AR219" s="366" t="str">
        <f t="shared" si="394"/>
        <v>Owl</v>
      </c>
      <c r="AS219" s="352" t="s">
        <v>734</v>
      </c>
      <c r="AT219" s="353" t="s">
        <v>884</v>
      </c>
      <c r="AU219" s="327" t="s">
        <v>712</v>
      </c>
      <c r="AW219" s="357">
        <v>435</v>
      </c>
      <c r="AY219" s="357">
        <v>565</v>
      </c>
      <c r="AZ219" s="357" t="s">
        <v>1121</v>
      </c>
      <c r="BA219" s="369"/>
      <c r="BB219" s="369"/>
      <c r="BC219" s="369"/>
      <c r="BD219" s="369"/>
      <c r="BE219" s="369"/>
      <c r="BF219" s="369"/>
      <c r="BG219" s="369"/>
      <c r="BH219" s="369"/>
      <c r="BI219" s="369"/>
      <c r="BJ219" s="369"/>
      <c r="BK219" s="369">
        <v>1</v>
      </c>
      <c r="BL219" s="369"/>
      <c r="BM219" s="369"/>
      <c r="BN219" s="369"/>
      <c r="BO219" s="369">
        <v>1</v>
      </c>
      <c r="BP219" s="369"/>
      <c r="BQ219" s="369"/>
      <c r="BR219" s="369"/>
      <c r="BS219" s="369"/>
      <c r="BT219" s="369"/>
      <c r="BU219" s="387" t="s">
        <v>1224</v>
      </c>
      <c r="BV219" s="326"/>
      <c r="BW219" s="326"/>
      <c r="BX219" s="326">
        <v>1</v>
      </c>
      <c r="BY219" s="367">
        <v>400</v>
      </c>
      <c r="BZ219" s="368">
        <v>82.99</v>
      </c>
      <c r="CA219" s="368">
        <v>45.79</v>
      </c>
      <c r="CB219" s="368">
        <v>35.67</v>
      </c>
      <c r="CC219" s="368">
        <f t="shared" si="340"/>
        <v>14.699999999999989</v>
      </c>
      <c r="CD219" s="368">
        <f t="shared" si="341"/>
        <v>6.4100000000000108</v>
      </c>
      <c r="CE219" s="368">
        <f t="shared" si="342"/>
        <v>5.9600000000000009</v>
      </c>
      <c r="CF219" s="368">
        <f t="shared" si="343"/>
        <v>15.600000000000001</v>
      </c>
      <c r="CG219" s="368">
        <f t="shared" si="344"/>
        <v>42.67</v>
      </c>
      <c r="CH219" s="368">
        <f t="shared" si="345"/>
        <v>42.624300000000019</v>
      </c>
      <c r="CI219" s="42"/>
      <c r="CJ219" s="42"/>
      <c r="CK219" s="42"/>
      <c r="CL219" s="42"/>
    </row>
    <row r="220" spans="1:90" ht="21" customHeight="1" thickBot="1">
      <c r="A220" s="48">
        <v>218</v>
      </c>
      <c r="B220" s="55" t="s">
        <v>1295</v>
      </c>
      <c r="C220" s="86" t="s">
        <v>401</v>
      </c>
      <c r="D220" s="258" t="s">
        <v>42</v>
      </c>
      <c r="E220" s="253" t="s">
        <v>79</v>
      </c>
      <c r="F220" s="185">
        <f t="shared" si="335"/>
        <v>3</v>
      </c>
      <c r="G220" s="83" t="s">
        <v>76</v>
      </c>
      <c r="H220" s="244" t="s">
        <v>408</v>
      </c>
      <c r="I220" s="237">
        <v>40</v>
      </c>
      <c r="J220" s="237">
        <v>45</v>
      </c>
      <c r="K220" s="237">
        <v>60</v>
      </c>
      <c r="L220" s="237">
        <v>70</v>
      </c>
      <c r="M220" s="237">
        <v>85</v>
      </c>
      <c r="N220" s="245">
        <f t="shared" si="366"/>
        <v>300</v>
      </c>
      <c r="O220" s="57">
        <v>4897</v>
      </c>
      <c r="P220" s="211">
        <v>421.6</v>
      </c>
      <c r="Q220" s="218">
        <v>87.71</v>
      </c>
      <c r="R220" s="218">
        <v>51.33</v>
      </c>
      <c r="S220" s="218">
        <v>56.51</v>
      </c>
      <c r="T220" s="218">
        <v>5</v>
      </c>
      <c r="U220" s="96">
        <v>23000</v>
      </c>
      <c r="V220" s="304">
        <f>VLOOKUP($U220,计算辅助页面!$Z$5:$AM$26,COLUMN()-20,0)</f>
        <v>37500</v>
      </c>
      <c r="W220" s="304">
        <f>VLOOKUP($U220,计算辅助页面!$Z$5:$AM$26,COLUMN()-20,0)</f>
        <v>60000</v>
      </c>
      <c r="X220" s="245">
        <f>VLOOKUP($U220,计算辅助页面!$Z$5:$AM$26,COLUMN()-20,0)</f>
        <v>90000</v>
      </c>
      <c r="Y220" s="245">
        <f>VLOOKUP($U220,计算辅助页面!$Z$5:$AM$26,COLUMN()-20,0)</f>
        <v>130000</v>
      </c>
      <c r="Z220" s="305">
        <f>VLOOKUP($U220,计算辅助页面!$Z$5:$AM$26,COLUMN()-20,0)</f>
        <v>182000</v>
      </c>
      <c r="AA220" s="245">
        <f>VLOOKUP($U220,计算辅助页面!$Z$5:$AM$26,COLUMN()-20,0)</f>
        <v>255000</v>
      </c>
      <c r="AB220" s="245">
        <f>VLOOKUP($U220,计算辅助页面!$Z$5:$AM$26,COLUMN()-20,0)</f>
        <v>356500</v>
      </c>
      <c r="AC220" s="245">
        <f>VLOOKUP($U220,计算辅助页面!$Z$5:$AM$26,COLUMN()-20,0)</f>
        <v>499500</v>
      </c>
      <c r="AD220" s="245">
        <f>VLOOKUP($U220,计算辅助页面!$Z$5:$AM$26,COLUMN()-20,0)</f>
        <v>699000</v>
      </c>
      <c r="AE220" s="245">
        <f>VLOOKUP($U220,计算辅助页面!$Z$5:$AM$26,COLUMN()-20,0)</f>
        <v>979000</v>
      </c>
      <c r="AF220" s="245">
        <f>VLOOKUP($U220,计算辅助页面!$Z$5:$AM$26,COLUMN()-20,0)</f>
        <v>1370000</v>
      </c>
      <c r="AG220" s="245">
        <f>VLOOKUP($U220,计算辅助页面!$Z$5:$AM$26,COLUMN()-20,0)</f>
        <v>2250000</v>
      </c>
      <c r="AH220" s="187">
        <f>VLOOKUP($U220,计算辅助页面!$Z$5:$AM$26,COLUMN()-20,0)</f>
        <v>27726000</v>
      </c>
      <c r="AI220" s="272">
        <v>90000</v>
      </c>
      <c r="AJ220" s="306">
        <f>VLOOKUP(D220&amp;E220,计算辅助页面!$V$5:$Y$18,2,0)</f>
        <v>7</v>
      </c>
      <c r="AK220" s="190">
        <f t="shared" si="336"/>
        <v>180000</v>
      </c>
      <c r="AL220" s="190">
        <f>VLOOKUP(D220&amp;E220,计算辅助页面!$V$5:$Y$18,3,0)</f>
        <v>5</v>
      </c>
      <c r="AM220" s="184">
        <f t="shared" si="337"/>
        <v>540000</v>
      </c>
      <c r="AN220" s="184">
        <f>VLOOKUP(D220&amp;E220,计算辅助页面!$V$5:$Y$18,4,0)</f>
        <v>4</v>
      </c>
      <c r="AO220" s="187">
        <f t="shared" si="338"/>
        <v>14760000</v>
      </c>
      <c r="AP220" s="199">
        <f t="shared" si="339"/>
        <v>42486000</v>
      </c>
      <c r="AQ220" s="365" t="s">
        <v>1041</v>
      </c>
      <c r="AR220" s="366" t="str">
        <f t="shared" si="394"/>
        <v>Nevera🔑</v>
      </c>
      <c r="AS220" s="352" t="s">
        <v>960</v>
      </c>
      <c r="AT220" s="353" t="s">
        <v>684</v>
      </c>
      <c r="AU220" s="327" t="s">
        <v>712</v>
      </c>
      <c r="AW220" s="357">
        <v>444</v>
      </c>
      <c r="AY220" s="357">
        <v>569</v>
      </c>
      <c r="AZ220" s="357" t="s">
        <v>1112</v>
      </c>
      <c r="BA220" s="369"/>
      <c r="BB220" s="369"/>
      <c r="BC220" s="369"/>
      <c r="BD220" s="369"/>
      <c r="BE220" s="369"/>
      <c r="BF220" s="369"/>
      <c r="BG220" s="369"/>
      <c r="BH220" s="369"/>
      <c r="BI220" s="369"/>
      <c r="BJ220" s="369"/>
      <c r="BK220" s="369"/>
      <c r="BL220" s="369"/>
      <c r="BM220" s="369">
        <v>1</v>
      </c>
      <c r="BN220" s="369">
        <v>1</v>
      </c>
      <c r="BO220" s="369">
        <v>1</v>
      </c>
      <c r="BP220" s="369"/>
      <c r="BQ220" s="369"/>
      <c r="BR220" s="369"/>
      <c r="BS220" s="369"/>
      <c r="BT220" s="369"/>
      <c r="BU220" s="387" t="s">
        <v>1038</v>
      </c>
      <c r="BV220" s="326"/>
      <c r="BW220" s="326"/>
      <c r="BX220" s="326"/>
      <c r="BY220" s="367">
        <v>412</v>
      </c>
      <c r="BZ220" s="368">
        <v>82.27</v>
      </c>
      <c r="CA220" s="368">
        <v>41.64</v>
      </c>
      <c r="CB220" s="368">
        <v>37.619999999999997</v>
      </c>
      <c r="CC220" s="368">
        <f t="shared" si="340"/>
        <v>9.6000000000000227</v>
      </c>
      <c r="CD220" s="368">
        <f t="shared" si="341"/>
        <v>5.4399999999999977</v>
      </c>
      <c r="CE220" s="368">
        <f t="shared" si="342"/>
        <v>9.6899999999999977</v>
      </c>
      <c r="CF220" s="368">
        <f t="shared" si="343"/>
        <v>18.89</v>
      </c>
      <c r="CG220" s="368">
        <f t="shared" si="344"/>
        <v>43.620000000000019</v>
      </c>
      <c r="CH220" s="368">
        <f t="shared" si="345"/>
        <v>47.7209</v>
      </c>
      <c r="CI220" s="42"/>
      <c r="CJ220" s="42"/>
      <c r="CK220" s="42"/>
      <c r="CL220" s="42"/>
    </row>
    <row r="221" spans="1:90" ht="21" customHeight="1" thickTop="1" thickBot="1">
      <c r="A221" s="80">
        <v>219</v>
      </c>
      <c r="B221" s="326" t="s">
        <v>1447</v>
      </c>
      <c r="C221" s="86" t="s">
        <v>1448</v>
      </c>
      <c r="D221" s="258" t="s">
        <v>42</v>
      </c>
      <c r="E221" s="253" t="s">
        <v>79</v>
      </c>
      <c r="F221" s="185"/>
      <c r="G221" s="229"/>
      <c r="H221" s="244">
        <v>85</v>
      </c>
      <c r="I221" s="236">
        <v>25</v>
      </c>
      <c r="J221" s="236">
        <v>29</v>
      </c>
      <c r="K221" s="236">
        <v>38</v>
      </c>
      <c r="L221" s="236">
        <v>54</v>
      </c>
      <c r="M221" s="236">
        <v>69</v>
      </c>
      <c r="N221" s="243">
        <f t="shared" ref="N221" si="399">IF(COUNTBLANK(H221:M221),"",SUM(H221:M221))</f>
        <v>300</v>
      </c>
      <c r="O221" s="328">
        <v>4940</v>
      </c>
      <c r="P221" s="329">
        <v>484.8</v>
      </c>
      <c r="Q221" s="330">
        <v>79.67</v>
      </c>
      <c r="R221" s="330">
        <v>60.03</v>
      </c>
      <c r="S221" s="330">
        <v>58.86</v>
      </c>
      <c r="T221" s="330"/>
      <c r="U221" s="96">
        <v>23000</v>
      </c>
      <c r="V221" s="304">
        <f>VLOOKUP($U221,计算辅助页面!$Z$5:$AM$26,COLUMN()-20,0)</f>
        <v>37500</v>
      </c>
      <c r="W221" s="304">
        <f>VLOOKUP($U221,计算辅助页面!$Z$5:$AM$26,COLUMN()-20,0)</f>
        <v>60000</v>
      </c>
      <c r="X221" s="245">
        <f>VLOOKUP($U221,计算辅助页面!$Z$5:$AM$26,COLUMN()-20,0)</f>
        <v>90000</v>
      </c>
      <c r="Y221" s="245">
        <f>VLOOKUP($U221,计算辅助页面!$Z$5:$AM$26,COLUMN()-20,0)</f>
        <v>130000</v>
      </c>
      <c r="Z221" s="305">
        <f>VLOOKUP($U221,计算辅助页面!$Z$5:$AM$26,COLUMN()-20,0)</f>
        <v>182000</v>
      </c>
      <c r="AA221" s="245">
        <f>VLOOKUP($U221,计算辅助页面!$Z$5:$AM$26,COLUMN()-20,0)</f>
        <v>255000</v>
      </c>
      <c r="AB221" s="245">
        <f>VLOOKUP($U221,计算辅助页面!$Z$5:$AM$26,COLUMN()-20,0)</f>
        <v>356500</v>
      </c>
      <c r="AC221" s="245">
        <f>VLOOKUP($U221,计算辅助页面!$Z$5:$AM$26,COLUMN()-20,0)</f>
        <v>499500</v>
      </c>
      <c r="AD221" s="245">
        <f>VLOOKUP($U221,计算辅助页面!$Z$5:$AM$26,COLUMN()-20,0)</f>
        <v>699000</v>
      </c>
      <c r="AE221" s="245">
        <f>VLOOKUP($U221,计算辅助页面!$Z$5:$AM$26,COLUMN()-20,0)</f>
        <v>979000</v>
      </c>
      <c r="AF221" s="245">
        <f>VLOOKUP($U221,计算辅助页面!$Z$5:$AM$26,COLUMN()-20,0)</f>
        <v>1370000</v>
      </c>
      <c r="AG221" s="245">
        <f>VLOOKUP($U221,计算辅助页面!$Z$5:$AM$26,COLUMN()-20,0)</f>
        <v>2250000</v>
      </c>
      <c r="AH221" s="187">
        <f>VLOOKUP($U221,计算辅助页面!$Z$5:$AM$26,COLUMN()-20,0)</f>
        <v>27726000</v>
      </c>
      <c r="AI221" s="272">
        <v>90000</v>
      </c>
      <c r="AJ221" s="306">
        <f>VLOOKUP(D221&amp;E221,计算辅助页面!$V$5:$Y$18,2,0)</f>
        <v>7</v>
      </c>
      <c r="AK221" s="190">
        <f t="shared" ref="AK221" si="400">IF(AI221,2*AI221,"")</f>
        <v>180000</v>
      </c>
      <c r="AL221" s="190">
        <f>VLOOKUP(D221&amp;E221,计算辅助页面!$V$5:$Y$18,3,0)</f>
        <v>5</v>
      </c>
      <c r="AM221" s="184">
        <f t="shared" ref="AM221" si="401">IF(AN221="×",AN221,IF(AI221,6*AI221,""))</f>
        <v>540000</v>
      </c>
      <c r="AN221" s="184">
        <f>VLOOKUP(D221&amp;E221,计算辅助页面!$V$5:$Y$18,4,0)</f>
        <v>4</v>
      </c>
      <c r="AO221" s="187">
        <f t="shared" ref="AO221" si="402">IF(AI221,IF(AN221="×",4*(AI221*AJ221+AK221*AL221),4*(AI221*AJ221+AK221*AL221+AM221*AN221)),"")</f>
        <v>14760000</v>
      </c>
      <c r="AP221" s="199">
        <f t="shared" ref="AP221" si="403">IF(AND(AH221,AO221),AO221+AH221,"")</f>
        <v>42486000</v>
      </c>
      <c r="AQ221" s="365" t="s">
        <v>571</v>
      </c>
      <c r="AR221" s="366" t="str">
        <f t="shared" si="394"/>
        <v>Agera RS</v>
      </c>
      <c r="AS221" s="352" t="s">
        <v>1427</v>
      </c>
      <c r="AT221" s="353" t="s">
        <v>1449</v>
      </c>
      <c r="AU221" s="327" t="s">
        <v>712</v>
      </c>
      <c r="AW221" s="357">
        <v>510</v>
      </c>
      <c r="AY221" s="357">
        <v>598</v>
      </c>
      <c r="AZ221" s="384" t="s">
        <v>1452</v>
      </c>
      <c r="BA221" s="369"/>
      <c r="BB221" s="369"/>
      <c r="BC221" s="369"/>
      <c r="BD221" s="369"/>
      <c r="BE221" s="369"/>
      <c r="BF221" s="369"/>
      <c r="BG221" s="369"/>
      <c r="BH221" s="369"/>
      <c r="BI221" s="369"/>
      <c r="BJ221" s="369"/>
      <c r="BK221" s="369"/>
      <c r="BL221" s="369"/>
      <c r="BM221" s="369"/>
      <c r="BN221" s="369"/>
      <c r="BO221" s="369"/>
      <c r="BP221" s="369"/>
      <c r="BQ221" s="369"/>
      <c r="BR221" s="369"/>
      <c r="BS221" s="369"/>
      <c r="BT221" s="369"/>
      <c r="BU221" s="389" t="s">
        <v>1450</v>
      </c>
      <c r="BV221" s="326"/>
      <c r="BW221" s="326"/>
      <c r="BX221" s="326"/>
      <c r="BY221" s="367"/>
      <c r="BZ221" s="368"/>
      <c r="CA221" s="368"/>
      <c r="CB221" s="368"/>
      <c r="CC221" s="368"/>
      <c r="CD221" s="368"/>
      <c r="CE221" s="368"/>
      <c r="CF221" s="368"/>
      <c r="CG221" s="368"/>
      <c r="CH221" s="368"/>
      <c r="CI221" s="42"/>
      <c r="CJ221" s="42"/>
      <c r="CK221" s="42"/>
      <c r="CL221" s="42"/>
    </row>
    <row r="222" spans="1:90" ht="21" customHeight="1" thickTop="1" thickBot="1">
      <c r="A222" s="48">
        <v>220</v>
      </c>
      <c r="B222" s="326" t="s">
        <v>602</v>
      </c>
      <c r="C222" s="86" t="s">
        <v>589</v>
      </c>
      <c r="D222" s="258" t="s">
        <v>42</v>
      </c>
      <c r="E222" s="253" t="s">
        <v>79</v>
      </c>
      <c r="F222" s="185">
        <f t="shared" si="335"/>
        <v>3</v>
      </c>
      <c r="G222" s="83" t="s">
        <v>76</v>
      </c>
      <c r="H222" s="244" t="s">
        <v>408</v>
      </c>
      <c r="I222" s="237">
        <v>40</v>
      </c>
      <c r="J222" s="237">
        <v>45</v>
      </c>
      <c r="K222" s="237">
        <v>60</v>
      </c>
      <c r="L222" s="237">
        <v>70</v>
      </c>
      <c r="M222" s="237">
        <v>85</v>
      </c>
      <c r="N222" s="245">
        <f t="shared" si="366"/>
        <v>300</v>
      </c>
      <c r="O222" s="328">
        <v>4969</v>
      </c>
      <c r="P222" s="329">
        <v>490.6</v>
      </c>
      <c r="Q222" s="330">
        <v>82.51</v>
      </c>
      <c r="R222" s="330">
        <v>48.77</v>
      </c>
      <c r="S222" s="330">
        <v>62.04</v>
      </c>
      <c r="T222" s="330">
        <v>5.17</v>
      </c>
      <c r="U222" s="96">
        <v>23000</v>
      </c>
      <c r="V222" s="304">
        <f>VLOOKUP($U222,计算辅助页面!$Z$5:$AM$26,COLUMN()-20,0)</f>
        <v>37500</v>
      </c>
      <c r="W222" s="304">
        <f>VLOOKUP($U222,计算辅助页面!$Z$5:$AM$26,COLUMN()-20,0)</f>
        <v>60000</v>
      </c>
      <c r="X222" s="245">
        <f>VLOOKUP($U222,计算辅助页面!$Z$5:$AM$26,COLUMN()-20,0)</f>
        <v>90000</v>
      </c>
      <c r="Y222" s="245">
        <f>VLOOKUP($U222,计算辅助页面!$Z$5:$AM$26,COLUMN()-20,0)</f>
        <v>130000</v>
      </c>
      <c r="Z222" s="305">
        <f>VLOOKUP($U222,计算辅助页面!$Z$5:$AM$26,COLUMN()-20,0)</f>
        <v>182000</v>
      </c>
      <c r="AA222" s="245">
        <f>VLOOKUP($U222,计算辅助页面!$Z$5:$AM$26,COLUMN()-20,0)</f>
        <v>255000</v>
      </c>
      <c r="AB222" s="245">
        <f>VLOOKUP($U222,计算辅助页面!$Z$5:$AM$26,COLUMN()-20,0)</f>
        <v>356500</v>
      </c>
      <c r="AC222" s="245">
        <f>VLOOKUP($U222,计算辅助页面!$Z$5:$AM$26,COLUMN()-20,0)</f>
        <v>499500</v>
      </c>
      <c r="AD222" s="245">
        <f>VLOOKUP($U222,计算辅助页面!$Z$5:$AM$26,COLUMN()-20,0)</f>
        <v>699000</v>
      </c>
      <c r="AE222" s="245">
        <f>VLOOKUP($U222,计算辅助页面!$Z$5:$AM$26,COLUMN()-20,0)</f>
        <v>979000</v>
      </c>
      <c r="AF222" s="245">
        <f>VLOOKUP($U222,计算辅助页面!$Z$5:$AM$26,COLUMN()-20,0)</f>
        <v>1370000</v>
      </c>
      <c r="AG222" s="245">
        <f>VLOOKUP($U222,计算辅助页面!$Z$5:$AM$26,COLUMN()-20,0)</f>
        <v>2250000</v>
      </c>
      <c r="AH222" s="187">
        <f>VLOOKUP($U222,计算辅助页面!$Z$5:$AM$26,COLUMN()-20,0)</f>
        <v>27726000</v>
      </c>
      <c r="AI222" s="331">
        <v>45000</v>
      </c>
      <c r="AJ222" s="306">
        <f>VLOOKUP(D222&amp;E222,计算辅助页面!$V$5:$Y$18,2,0)</f>
        <v>7</v>
      </c>
      <c r="AK222" s="190">
        <f t="shared" si="336"/>
        <v>90000</v>
      </c>
      <c r="AL222" s="190">
        <f>VLOOKUP(D222&amp;E222,计算辅助页面!$V$5:$Y$18,3,0)</f>
        <v>5</v>
      </c>
      <c r="AM222" s="184">
        <f t="shared" si="337"/>
        <v>270000</v>
      </c>
      <c r="AN222" s="184">
        <f>VLOOKUP(D222&amp;E222,计算辅助页面!$V$5:$Y$18,4,0)</f>
        <v>4</v>
      </c>
      <c r="AO222" s="187">
        <f t="shared" si="338"/>
        <v>7380000</v>
      </c>
      <c r="AP222" s="199">
        <f t="shared" si="339"/>
        <v>35106000</v>
      </c>
      <c r="AQ222" s="365" t="s">
        <v>1040</v>
      </c>
      <c r="AR222" s="366" t="str">
        <f t="shared" si="394"/>
        <v>Tuatara🔑</v>
      </c>
      <c r="AS222" s="352" t="s">
        <v>961</v>
      </c>
      <c r="AT222" s="353" t="s">
        <v>688</v>
      </c>
      <c r="AU222" s="327" t="s">
        <v>712</v>
      </c>
      <c r="AW222" s="357">
        <v>516</v>
      </c>
      <c r="AY222" s="357">
        <v>600</v>
      </c>
      <c r="AZ222" s="357" t="s">
        <v>1121</v>
      </c>
      <c r="BA222" s="369"/>
      <c r="BB222" s="369"/>
      <c r="BC222" s="369"/>
      <c r="BD222" s="369"/>
      <c r="BE222" s="369"/>
      <c r="BF222" s="369"/>
      <c r="BG222" s="369"/>
      <c r="BH222" s="369"/>
      <c r="BI222" s="369"/>
      <c r="BJ222" s="369"/>
      <c r="BK222" s="369">
        <v>1</v>
      </c>
      <c r="BL222" s="369"/>
      <c r="BM222" s="369"/>
      <c r="BN222" s="369">
        <v>1</v>
      </c>
      <c r="BO222" s="369">
        <v>1</v>
      </c>
      <c r="BP222" s="369"/>
      <c r="BQ222" s="369"/>
      <c r="BR222" s="369"/>
      <c r="BS222" s="369"/>
      <c r="BT222" s="369"/>
      <c r="BU222" s="387" t="s">
        <v>1225</v>
      </c>
      <c r="BV222" s="326"/>
      <c r="BW222" s="326"/>
      <c r="BX222" s="326"/>
      <c r="BY222" s="367">
        <v>482.8</v>
      </c>
      <c r="BZ222" s="368">
        <v>74.8</v>
      </c>
      <c r="CA222" s="368">
        <v>42.34</v>
      </c>
      <c r="CB222" s="368">
        <v>38.72</v>
      </c>
      <c r="CC222" s="368">
        <f t="shared" si="340"/>
        <v>7.8000000000000114</v>
      </c>
      <c r="CD222" s="368">
        <f t="shared" si="341"/>
        <v>7.710000000000008</v>
      </c>
      <c r="CE222" s="368">
        <f t="shared" si="342"/>
        <v>6.43</v>
      </c>
      <c r="CF222" s="368">
        <f t="shared" si="343"/>
        <v>23.32</v>
      </c>
      <c r="CG222" s="368">
        <f t="shared" si="344"/>
        <v>45.260000000000019</v>
      </c>
      <c r="CH222" s="368">
        <f t="shared" si="345"/>
        <v>53.104000000000021</v>
      </c>
      <c r="CI222" s="42"/>
      <c r="CJ222" s="42"/>
      <c r="CK222" s="42"/>
      <c r="CL222" s="42"/>
    </row>
    <row r="223" spans="1:90" ht="21" customHeight="1" thickTop="1" thickBot="1">
      <c r="A223" s="80">
        <v>221</v>
      </c>
      <c r="B223" s="326" t="s">
        <v>1421</v>
      </c>
      <c r="C223" s="86" t="s">
        <v>1424</v>
      </c>
      <c r="D223" s="258" t="s">
        <v>42</v>
      </c>
      <c r="E223" s="253" t="s">
        <v>79</v>
      </c>
      <c r="F223" s="185"/>
      <c r="G223" s="229"/>
      <c r="H223" s="244">
        <v>85</v>
      </c>
      <c r="I223" s="236">
        <v>25</v>
      </c>
      <c r="J223" s="236">
        <v>29</v>
      </c>
      <c r="K223" s="236">
        <v>38</v>
      </c>
      <c r="L223" s="236">
        <v>54</v>
      </c>
      <c r="M223" s="236">
        <v>69</v>
      </c>
      <c r="N223" s="243">
        <f t="shared" ref="N223:N225" si="404">IF(COUNTBLANK(H223:M223),"",SUM(H223:M223))</f>
        <v>300</v>
      </c>
      <c r="O223" s="328">
        <v>4977</v>
      </c>
      <c r="P223" s="329">
        <v>445.8</v>
      </c>
      <c r="Q223" s="330">
        <v>86.33</v>
      </c>
      <c r="R223" s="330">
        <v>61.08</v>
      </c>
      <c r="S223" s="330">
        <v>29.38</v>
      </c>
      <c r="T223" s="330"/>
      <c r="U223" s="319"/>
      <c r="V223" s="304"/>
      <c r="W223" s="304"/>
      <c r="X223" s="245"/>
      <c r="Y223" s="245"/>
      <c r="Z223" s="305"/>
      <c r="AA223" s="245"/>
      <c r="AB223" s="245"/>
      <c r="AC223" s="245"/>
      <c r="AD223" s="245"/>
      <c r="AE223" s="245"/>
      <c r="AF223" s="245"/>
      <c r="AG223" s="245"/>
      <c r="AH223" s="187"/>
      <c r="AI223" s="331"/>
      <c r="AJ223" s="306">
        <f>VLOOKUP(D223&amp;E223,计算辅助页面!$V$5:$Y$18,2,0)</f>
        <v>7</v>
      </c>
      <c r="AK223" s="190" t="str">
        <f t="shared" si="336"/>
        <v/>
      </c>
      <c r="AL223" s="190">
        <f>VLOOKUP(D223&amp;E223,计算辅助页面!$V$5:$Y$18,3,0)</f>
        <v>5</v>
      </c>
      <c r="AM223" s="184" t="str">
        <f t="shared" si="337"/>
        <v/>
      </c>
      <c r="AN223" s="184">
        <f>VLOOKUP(D223&amp;E223,计算辅助页面!$V$5:$Y$18,4,0)</f>
        <v>4</v>
      </c>
      <c r="AO223" s="187" t="str">
        <f t="shared" si="338"/>
        <v/>
      </c>
      <c r="AP223" s="199"/>
      <c r="AQ223" s="365" t="s">
        <v>570</v>
      </c>
      <c r="AR223" s="366" t="str">
        <f t="shared" si="394"/>
        <v>Lykan Security</v>
      </c>
      <c r="AS223" s="352" t="s">
        <v>1392</v>
      </c>
      <c r="AT223" s="353" t="s">
        <v>1422</v>
      </c>
      <c r="AU223" s="327" t="s">
        <v>712</v>
      </c>
      <c r="AW223" s="357">
        <v>469</v>
      </c>
      <c r="AY223" s="357">
        <v>580</v>
      </c>
      <c r="AZ223" s="357" t="s">
        <v>1112</v>
      </c>
      <c r="BA223" s="369"/>
      <c r="BB223" s="369"/>
      <c r="BC223" s="369"/>
      <c r="BD223" s="369"/>
      <c r="BE223" s="369"/>
      <c r="BF223" s="369"/>
      <c r="BG223" s="369"/>
      <c r="BH223" s="369"/>
      <c r="BI223" s="369"/>
      <c r="BJ223" s="369"/>
      <c r="BK223" s="369"/>
      <c r="BL223" s="369"/>
      <c r="BM223" s="369"/>
      <c r="BN223" s="369"/>
      <c r="BO223" s="369"/>
      <c r="BP223" s="369"/>
      <c r="BQ223" s="369"/>
      <c r="BR223" s="369"/>
      <c r="BS223" s="369"/>
      <c r="BT223" s="369"/>
      <c r="BU223" s="387"/>
      <c r="BV223" s="326"/>
      <c r="BW223" s="326"/>
      <c r="BX223" s="326"/>
      <c r="BY223" s="367"/>
      <c r="BZ223" s="368"/>
      <c r="CA223" s="368"/>
      <c r="CB223" s="368"/>
      <c r="CC223" s="368"/>
      <c r="CD223" s="368"/>
      <c r="CE223" s="368"/>
      <c r="CF223" s="368"/>
      <c r="CG223" s="368"/>
      <c r="CH223" s="368"/>
      <c r="CI223" s="42"/>
      <c r="CJ223" s="42"/>
      <c r="CK223" s="42"/>
      <c r="CL223" s="42"/>
    </row>
    <row r="224" spans="1:90" ht="21" customHeight="1" thickTop="1" thickBot="1">
      <c r="A224" s="48">
        <v>222</v>
      </c>
      <c r="B224" s="326" t="s">
        <v>1624</v>
      </c>
      <c r="C224" s="86" t="s">
        <v>1625</v>
      </c>
      <c r="D224" s="258" t="s">
        <v>42</v>
      </c>
      <c r="E224" s="253" t="s">
        <v>79</v>
      </c>
      <c r="F224" s="185"/>
      <c r="G224" s="229"/>
      <c r="H224" s="244" t="s">
        <v>408</v>
      </c>
      <c r="I224" s="237">
        <v>40</v>
      </c>
      <c r="J224" s="237">
        <v>45</v>
      </c>
      <c r="K224" s="237">
        <v>60</v>
      </c>
      <c r="L224" s="237">
        <v>70</v>
      </c>
      <c r="M224" s="237">
        <v>85</v>
      </c>
      <c r="N224" s="245">
        <f t="shared" si="404"/>
        <v>300</v>
      </c>
      <c r="O224" s="328">
        <v>4983</v>
      </c>
      <c r="P224" s="329">
        <v>453.6</v>
      </c>
      <c r="Q224" s="330">
        <v>83.27</v>
      </c>
      <c r="R224" s="330">
        <v>60.63</v>
      </c>
      <c r="S224" s="330">
        <v>41.7</v>
      </c>
      <c r="T224" s="330"/>
      <c r="U224" s="84">
        <v>23000</v>
      </c>
      <c r="V224" s="304">
        <f>VLOOKUP($U224,计算辅助页面!$Z$5:$AM$26,COLUMN()-20,0)</f>
        <v>37500</v>
      </c>
      <c r="W224" s="304">
        <f>VLOOKUP($U224,计算辅助页面!$Z$5:$AM$26,COLUMN()-20,0)</f>
        <v>60000</v>
      </c>
      <c r="X224" s="245">
        <f>VLOOKUP($U224,计算辅助页面!$Z$5:$AM$26,COLUMN()-20,0)</f>
        <v>90000</v>
      </c>
      <c r="Y224" s="245">
        <f>VLOOKUP($U224,计算辅助页面!$Z$5:$AM$26,COLUMN()-20,0)</f>
        <v>130000</v>
      </c>
      <c r="Z224" s="305">
        <f>VLOOKUP($U224,计算辅助页面!$Z$5:$AM$26,COLUMN()-20,0)</f>
        <v>182000</v>
      </c>
      <c r="AA224" s="245">
        <f>VLOOKUP($U224,计算辅助页面!$Z$5:$AM$26,COLUMN()-20,0)</f>
        <v>255000</v>
      </c>
      <c r="AB224" s="245">
        <f>VLOOKUP($U224,计算辅助页面!$Z$5:$AM$26,COLUMN()-20,0)</f>
        <v>356500</v>
      </c>
      <c r="AC224" s="245">
        <f>VLOOKUP($U224,计算辅助页面!$Z$5:$AM$26,COLUMN()-20,0)</f>
        <v>499500</v>
      </c>
      <c r="AD224" s="245">
        <f>VLOOKUP($U224,计算辅助页面!$Z$5:$AM$26,COLUMN()-20,0)</f>
        <v>699000</v>
      </c>
      <c r="AE224" s="245">
        <f>VLOOKUP($U224,计算辅助页面!$Z$5:$AM$26,COLUMN()-20,0)</f>
        <v>979000</v>
      </c>
      <c r="AF224" s="245">
        <f>VLOOKUP($U224,计算辅助页面!$Z$5:$AM$26,COLUMN()-20,0)</f>
        <v>1370000</v>
      </c>
      <c r="AG224" s="245">
        <f>VLOOKUP($U224,计算辅助页面!$Z$5:$AM$26,COLUMN()-20,0)</f>
        <v>2250000</v>
      </c>
      <c r="AH224" s="187">
        <f>VLOOKUP($U224,计算辅助页面!$Z$5:$AM$26,COLUMN()-20,0)</f>
        <v>27726000</v>
      </c>
      <c r="AI224" s="272">
        <v>90000</v>
      </c>
      <c r="AJ224" s="306">
        <f>VLOOKUP(D224&amp;E224,计算辅助页面!$V$5:$Y$18,2,0)</f>
        <v>7</v>
      </c>
      <c r="AK224" s="190">
        <f t="shared" si="336"/>
        <v>180000</v>
      </c>
      <c r="AL224" s="190">
        <f>VLOOKUP(D224&amp;E224,计算辅助页面!$V$5:$Y$18,3,0)</f>
        <v>5</v>
      </c>
      <c r="AM224" s="184">
        <f t="shared" si="337"/>
        <v>540000</v>
      </c>
      <c r="AN224" s="184">
        <f>VLOOKUP(D224&amp;E224,计算辅助页面!$V$5:$Y$18,4,0)</f>
        <v>4</v>
      </c>
      <c r="AO224" s="187">
        <f t="shared" si="338"/>
        <v>14760000</v>
      </c>
      <c r="AP224" s="199">
        <f t="shared" si="339"/>
        <v>42486000</v>
      </c>
      <c r="AQ224" s="365" t="s">
        <v>721</v>
      </c>
      <c r="AR224" s="366" t="str">
        <f t="shared" si="394"/>
        <v>Chiron Super Sport 300+</v>
      </c>
      <c r="AS224" s="352" t="s">
        <v>1622</v>
      </c>
      <c r="AT224" s="353" t="s">
        <v>1625</v>
      </c>
      <c r="AU224" s="327" t="s">
        <v>712</v>
      </c>
      <c r="AZ224" s="384" t="s">
        <v>1330</v>
      </c>
      <c r="BA224" s="369"/>
      <c r="BB224" s="369"/>
      <c r="BC224" s="369"/>
      <c r="BD224" s="369"/>
      <c r="BE224" s="369"/>
      <c r="BF224" s="369"/>
      <c r="BG224" s="369"/>
      <c r="BH224" s="369"/>
      <c r="BI224" s="369"/>
      <c r="BJ224" s="369"/>
      <c r="BK224" s="369"/>
      <c r="BL224" s="369"/>
      <c r="BM224" s="369"/>
      <c r="BN224" s="369"/>
      <c r="BO224" s="369"/>
      <c r="BP224" s="369"/>
      <c r="BQ224" s="369"/>
      <c r="BR224" s="369"/>
      <c r="BS224" s="369"/>
      <c r="BT224" s="369"/>
      <c r="BU224" s="387"/>
      <c r="BV224" s="326"/>
      <c r="BW224" s="326"/>
      <c r="BX224" s="326"/>
      <c r="BY224" s="367"/>
      <c r="BZ224" s="368"/>
      <c r="CA224" s="368"/>
      <c r="CB224" s="368"/>
      <c r="CC224" s="368"/>
      <c r="CD224" s="368"/>
      <c r="CE224" s="368"/>
      <c r="CF224" s="368"/>
      <c r="CG224" s="368"/>
      <c r="CH224" s="368"/>
      <c r="CI224" s="42"/>
      <c r="CJ224" s="42"/>
      <c r="CK224" s="42"/>
      <c r="CL224" s="42"/>
    </row>
    <row r="225" spans="1:90" ht="21" customHeight="1" thickTop="1" thickBot="1">
      <c r="A225" s="80">
        <v>223</v>
      </c>
      <c r="B225" s="326" t="s">
        <v>1571</v>
      </c>
      <c r="C225" s="86" t="s">
        <v>1533</v>
      </c>
      <c r="D225" s="258" t="s">
        <v>42</v>
      </c>
      <c r="E225" s="253" t="s">
        <v>79</v>
      </c>
      <c r="F225" s="185"/>
      <c r="G225" s="229"/>
      <c r="H225" s="244" t="s">
        <v>408</v>
      </c>
      <c r="I225" s="237">
        <v>40</v>
      </c>
      <c r="J225" s="237">
        <v>45</v>
      </c>
      <c r="K225" s="237">
        <v>60</v>
      </c>
      <c r="L225" s="237">
        <v>70</v>
      </c>
      <c r="M225" s="237">
        <v>85</v>
      </c>
      <c r="N225" s="245">
        <f t="shared" si="404"/>
        <v>300</v>
      </c>
      <c r="O225" s="328">
        <v>4998</v>
      </c>
      <c r="P225" s="329">
        <v>412.2</v>
      </c>
      <c r="Q225" s="330">
        <v>79.400000000000006</v>
      </c>
      <c r="R225" s="330">
        <v>79.09</v>
      </c>
      <c r="S225" s="330">
        <v>71.510000000000005</v>
      </c>
      <c r="T225" s="330">
        <v>6.4</v>
      </c>
      <c r="U225" s="84">
        <v>23000</v>
      </c>
      <c r="V225" s="304">
        <f>VLOOKUP($U225,计算辅助页面!$Z$5:$AM$26,COLUMN()-20,0)</f>
        <v>37500</v>
      </c>
      <c r="W225" s="304">
        <f>VLOOKUP($U225,计算辅助页面!$Z$5:$AM$26,COLUMN()-20,0)</f>
        <v>60000</v>
      </c>
      <c r="X225" s="245">
        <f>VLOOKUP($U225,计算辅助页面!$Z$5:$AM$26,COLUMN()-20,0)</f>
        <v>90000</v>
      </c>
      <c r="Y225" s="245">
        <f>VLOOKUP($U225,计算辅助页面!$Z$5:$AM$26,COLUMN()-20,0)</f>
        <v>130000</v>
      </c>
      <c r="Z225" s="305">
        <f>VLOOKUP($U225,计算辅助页面!$Z$5:$AM$26,COLUMN()-20,0)</f>
        <v>182000</v>
      </c>
      <c r="AA225" s="245">
        <f>VLOOKUP($U225,计算辅助页面!$Z$5:$AM$26,COLUMN()-20,0)</f>
        <v>255000</v>
      </c>
      <c r="AB225" s="245">
        <f>VLOOKUP($U225,计算辅助页面!$Z$5:$AM$26,COLUMN()-20,0)</f>
        <v>356500</v>
      </c>
      <c r="AC225" s="245">
        <f>VLOOKUP($U225,计算辅助页面!$Z$5:$AM$26,COLUMN()-20,0)</f>
        <v>499500</v>
      </c>
      <c r="AD225" s="245">
        <f>VLOOKUP($U225,计算辅助页面!$Z$5:$AM$26,COLUMN()-20,0)</f>
        <v>699000</v>
      </c>
      <c r="AE225" s="245">
        <f>VLOOKUP($U225,计算辅助页面!$Z$5:$AM$26,COLUMN()-20,0)</f>
        <v>979000</v>
      </c>
      <c r="AF225" s="245">
        <f>VLOOKUP($U225,计算辅助页面!$Z$5:$AM$26,COLUMN()-20,0)</f>
        <v>1370000</v>
      </c>
      <c r="AG225" s="245">
        <f>VLOOKUP($U225,计算辅助页面!$Z$5:$AM$26,COLUMN()-20,0)</f>
        <v>2250000</v>
      </c>
      <c r="AH225" s="187">
        <f>VLOOKUP($U225,计算辅助页面!$Z$5:$AM$26,COLUMN()-20,0)</f>
        <v>27726000</v>
      </c>
      <c r="AI225" s="272">
        <v>90000</v>
      </c>
      <c r="AJ225" s="306">
        <f>VLOOKUP(D225&amp;E225,计算辅助页面!$V$5:$Y$18,2,0)</f>
        <v>7</v>
      </c>
      <c r="AK225" s="190">
        <f t="shared" ref="AK225" si="405">IF(AI225,2*AI225,"")</f>
        <v>180000</v>
      </c>
      <c r="AL225" s="190">
        <f>VLOOKUP(D225&amp;E225,计算辅助页面!$V$5:$Y$18,3,0)</f>
        <v>5</v>
      </c>
      <c r="AM225" s="184">
        <f t="shared" ref="AM225" si="406">IF(AN225="×",AN225,IF(AI225,6*AI225,""))</f>
        <v>540000</v>
      </c>
      <c r="AN225" s="184">
        <f>VLOOKUP(D225&amp;E225,计算辅助页面!$V$5:$Y$18,4,0)</f>
        <v>4</v>
      </c>
      <c r="AO225" s="187">
        <f t="shared" ref="AO225" si="407">IF(AI225,IF(AN225="×",4*(AI225*AJ225+AK225*AL225),4*(AI225*AJ225+AK225*AL225+AM225*AN225)),"")</f>
        <v>14760000</v>
      </c>
      <c r="AP225" s="199">
        <f t="shared" ref="AP225" si="408">IF(AND(AH225,AO225),AO225+AH225,"")</f>
        <v>42486000</v>
      </c>
      <c r="AQ225" s="365" t="s">
        <v>571</v>
      </c>
      <c r="AR225" s="366" t="str">
        <f t="shared" si="394"/>
        <v>CCXR🔑</v>
      </c>
      <c r="AS225" s="352" t="s">
        <v>1514</v>
      </c>
      <c r="AT225" s="353" t="s">
        <v>1534</v>
      </c>
      <c r="AU225" s="327" t="s">
        <v>712</v>
      </c>
      <c r="AW225" s="357">
        <v>432</v>
      </c>
      <c r="AY225" s="357">
        <v>563</v>
      </c>
      <c r="AZ225" s="384" t="s">
        <v>1538</v>
      </c>
      <c r="BA225" s="369"/>
      <c r="BB225" s="369"/>
      <c r="BC225" s="369"/>
      <c r="BD225" s="369"/>
      <c r="BE225" s="369"/>
      <c r="BF225" s="369"/>
      <c r="BG225" s="369"/>
      <c r="BH225" s="369"/>
      <c r="BI225" s="369"/>
      <c r="BJ225" s="369"/>
      <c r="BK225" s="369"/>
      <c r="BL225" s="369"/>
      <c r="BM225" s="369"/>
      <c r="BN225" s="369">
        <v>1</v>
      </c>
      <c r="BO225" s="369"/>
      <c r="BP225" s="369"/>
      <c r="BQ225" s="369"/>
      <c r="BR225" s="369"/>
      <c r="BS225" s="369"/>
      <c r="BT225" s="369"/>
      <c r="BU225" s="389" t="s">
        <v>1541</v>
      </c>
      <c r="BV225" s="326"/>
      <c r="BW225" s="326"/>
      <c r="BX225" s="326"/>
      <c r="BY225" s="367"/>
      <c r="BZ225" s="368"/>
      <c r="CA225" s="368"/>
      <c r="CB225" s="368"/>
      <c r="CC225" s="368"/>
      <c r="CD225" s="368"/>
      <c r="CE225" s="368"/>
      <c r="CF225" s="368"/>
      <c r="CG225" s="368"/>
      <c r="CH225" s="368"/>
      <c r="CI225" s="42"/>
      <c r="CJ225" s="42"/>
      <c r="CK225" s="42"/>
      <c r="CL225" s="42"/>
    </row>
    <row r="226" spans="1:90" ht="21" customHeight="1" thickTop="1" thickBot="1">
      <c r="A226" s="48">
        <v>224</v>
      </c>
      <c r="B226" s="326" t="s">
        <v>907</v>
      </c>
      <c r="C226" s="86" t="s">
        <v>720</v>
      </c>
      <c r="D226" s="258" t="s">
        <v>42</v>
      </c>
      <c r="E226" s="253" t="s">
        <v>79</v>
      </c>
      <c r="F226" s="185">
        <f t="shared" si="335"/>
        <v>3</v>
      </c>
      <c r="G226" s="83" t="s">
        <v>76</v>
      </c>
      <c r="H226" s="244" t="s">
        <v>408</v>
      </c>
      <c r="I226" s="237">
        <v>40</v>
      </c>
      <c r="J226" s="237">
        <v>45</v>
      </c>
      <c r="K226" s="237">
        <v>60</v>
      </c>
      <c r="L226" s="237">
        <v>70</v>
      </c>
      <c r="M226" s="237">
        <v>85</v>
      </c>
      <c r="N226" s="245">
        <f t="shared" si="366"/>
        <v>300</v>
      </c>
      <c r="O226" s="328">
        <v>5041</v>
      </c>
      <c r="P226" s="329">
        <v>443.4</v>
      </c>
      <c r="Q226" s="330">
        <v>84.89</v>
      </c>
      <c r="R226" s="330">
        <v>54.63</v>
      </c>
      <c r="S226" s="330">
        <v>63.79</v>
      </c>
      <c r="T226" s="330"/>
      <c r="U226" s="84">
        <v>23000</v>
      </c>
      <c r="V226" s="304">
        <f>VLOOKUP($U226,计算辅助页面!$Z$5:$AM$26,COLUMN()-20,0)</f>
        <v>37500</v>
      </c>
      <c r="W226" s="304">
        <f>VLOOKUP($U226,计算辅助页面!$Z$5:$AM$26,COLUMN()-20,0)</f>
        <v>60000</v>
      </c>
      <c r="X226" s="245">
        <f>VLOOKUP($U226,计算辅助页面!$Z$5:$AM$26,COLUMN()-20,0)</f>
        <v>90000</v>
      </c>
      <c r="Y226" s="245">
        <f>VLOOKUP($U226,计算辅助页面!$Z$5:$AM$26,COLUMN()-20,0)</f>
        <v>130000</v>
      </c>
      <c r="Z226" s="305">
        <f>VLOOKUP($U226,计算辅助页面!$Z$5:$AM$26,COLUMN()-20,0)</f>
        <v>182000</v>
      </c>
      <c r="AA226" s="245">
        <f>VLOOKUP($U226,计算辅助页面!$Z$5:$AM$26,COLUMN()-20,0)</f>
        <v>255000</v>
      </c>
      <c r="AB226" s="245">
        <f>VLOOKUP($U226,计算辅助页面!$Z$5:$AM$26,COLUMN()-20,0)</f>
        <v>356500</v>
      </c>
      <c r="AC226" s="245">
        <f>VLOOKUP($U226,计算辅助页面!$Z$5:$AM$26,COLUMN()-20,0)</f>
        <v>499500</v>
      </c>
      <c r="AD226" s="245">
        <f>VLOOKUP($U226,计算辅助页面!$Z$5:$AM$26,COLUMN()-20,0)</f>
        <v>699000</v>
      </c>
      <c r="AE226" s="245">
        <f>VLOOKUP($U226,计算辅助页面!$Z$5:$AM$26,COLUMN()-20,0)</f>
        <v>979000</v>
      </c>
      <c r="AF226" s="245">
        <f>VLOOKUP($U226,计算辅助页面!$Z$5:$AM$26,COLUMN()-20,0)</f>
        <v>1370000</v>
      </c>
      <c r="AG226" s="245">
        <f>VLOOKUP($U226,计算辅助页面!$Z$5:$AM$26,COLUMN()-20,0)</f>
        <v>2250000</v>
      </c>
      <c r="AH226" s="187">
        <f>VLOOKUP($U226,计算辅助页面!$Z$5:$AM$26,COLUMN()-20,0)</f>
        <v>27726000</v>
      </c>
      <c r="AI226" s="272">
        <v>90000</v>
      </c>
      <c r="AJ226" s="306">
        <f>VLOOKUP(D226&amp;E226,计算辅助页面!$V$5:$Y$18,2,0)</f>
        <v>7</v>
      </c>
      <c r="AK226" s="190">
        <f t="shared" si="336"/>
        <v>180000</v>
      </c>
      <c r="AL226" s="190">
        <f>VLOOKUP(D226&amp;E226,计算辅助页面!$V$5:$Y$18,3,0)</f>
        <v>5</v>
      </c>
      <c r="AM226" s="184">
        <f t="shared" si="337"/>
        <v>540000</v>
      </c>
      <c r="AN226" s="184">
        <f>VLOOKUP(D226&amp;E226,计算辅助页面!$V$5:$Y$18,4,0)</f>
        <v>4</v>
      </c>
      <c r="AO226" s="187">
        <f t="shared" si="338"/>
        <v>14760000</v>
      </c>
      <c r="AP226" s="199">
        <f t="shared" si="339"/>
        <v>42486000</v>
      </c>
      <c r="AQ226" s="365" t="s">
        <v>721</v>
      </c>
      <c r="AR226" s="366" t="str">
        <f t="shared" si="394"/>
        <v>LA Voiture Noire🔑</v>
      </c>
      <c r="AS226" s="352" t="s">
        <v>723</v>
      </c>
      <c r="AT226" s="353" t="s">
        <v>885</v>
      </c>
      <c r="AU226" s="327" t="s">
        <v>712</v>
      </c>
      <c r="AW226" s="357">
        <v>467</v>
      </c>
      <c r="AY226" s="357">
        <v>579</v>
      </c>
      <c r="AZ226" s="357" t="s">
        <v>1112</v>
      </c>
      <c r="BA226" s="369"/>
      <c r="BB226" s="369"/>
      <c r="BC226" s="369"/>
      <c r="BD226" s="369"/>
      <c r="BE226" s="369"/>
      <c r="BF226" s="369"/>
      <c r="BG226" s="369"/>
      <c r="BH226" s="369"/>
      <c r="BI226" s="369"/>
      <c r="BJ226" s="369"/>
      <c r="BK226" s="369"/>
      <c r="BL226" s="369"/>
      <c r="BM226" s="369">
        <v>1</v>
      </c>
      <c r="BN226" s="369">
        <v>1</v>
      </c>
      <c r="BO226" s="369">
        <v>1</v>
      </c>
      <c r="BP226" s="369"/>
      <c r="BQ226" s="369"/>
      <c r="BR226" s="369"/>
      <c r="BS226" s="369"/>
      <c r="BT226" s="369"/>
      <c r="BU226" s="387" t="s">
        <v>1226</v>
      </c>
      <c r="BV226" s="326"/>
      <c r="BW226" s="326"/>
      <c r="BX226" s="326"/>
      <c r="BY226" s="367">
        <v>420</v>
      </c>
      <c r="BZ226" s="368">
        <v>78.400000000000006</v>
      </c>
      <c r="CA226" s="368">
        <v>47.5</v>
      </c>
      <c r="CB226" s="368">
        <v>44</v>
      </c>
      <c r="CC226" s="368">
        <f t="shared" si="340"/>
        <v>23.399999999999977</v>
      </c>
      <c r="CD226" s="368">
        <f t="shared" si="341"/>
        <v>6.4899999999999949</v>
      </c>
      <c r="CE226" s="368">
        <f t="shared" si="342"/>
        <v>7.1300000000000026</v>
      </c>
      <c r="CF226" s="368">
        <f t="shared" si="343"/>
        <v>19.79</v>
      </c>
      <c r="CG226" s="368">
        <f t="shared" si="344"/>
        <v>56.809999999999974</v>
      </c>
      <c r="CH226" s="368">
        <f t="shared" si="345"/>
        <v>52.233599999999981</v>
      </c>
      <c r="CI226" s="42"/>
      <c r="CJ226" s="42"/>
      <c r="CK226" s="42"/>
      <c r="CL226" s="42"/>
    </row>
    <row r="227" spans="1:90" ht="21" customHeight="1" thickTop="1" thickBot="1">
      <c r="A227" s="80">
        <v>225</v>
      </c>
      <c r="B227" s="326" t="s">
        <v>1619</v>
      </c>
      <c r="C227" s="86" t="s">
        <v>1620</v>
      </c>
      <c r="D227" s="258" t="s">
        <v>42</v>
      </c>
      <c r="E227" s="253" t="s">
        <v>79</v>
      </c>
      <c r="F227" s="185"/>
      <c r="G227" s="229"/>
      <c r="H227" s="244" t="s">
        <v>408</v>
      </c>
      <c r="I227" s="237">
        <v>40</v>
      </c>
      <c r="J227" s="237">
        <v>45</v>
      </c>
      <c r="K227" s="237">
        <v>60</v>
      </c>
      <c r="L227" s="237">
        <v>70</v>
      </c>
      <c r="M227" s="237">
        <v>85</v>
      </c>
      <c r="N227" s="245">
        <f t="shared" ref="N227" si="409">IF(COUNTBLANK(H227:M227),"",SUM(H227:M227))</f>
        <v>300</v>
      </c>
      <c r="O227" s="328">
        <v>5082</v>
      </c>
      <c r="P227" s="329">
        <v>438.7</v>
      </c>
      <c r="Q227" s="330">
        <v>86.55</v>
      </c>
      <c r="R227" s="330">
        <v>47.61</v>
      </c>
      <c r="S227" s="330">
        <v>47.08</v>
      </c>
      <c r="T227" s="330"/>
      <c r="U227" s="84">
        <v>23000</v>
      </c>
      <c r="V227" s="304">
        <f>VLOOKUP($U227,计算辅助页面!$Z$5:$AM$26,COLUMN()-20,0)</f>
        <v>37500</v>
      </c>
      <c r="W227" s="304">
        <f>VLOOKUP($U227,计算辅助页面!$Z$5:$AM$26,COLUMN()-20,0)</f>
        <v>60000</v>
      </c>
      <c r="X227" s="245">
        <f>VLOOKUP($U227,计算辅助页面!$Z$5:$AM$26,COLUMN()-20,0)</f>
        <v>90000</v>
      </c>
      <c r="Y227" s="245">
        <f>VLOOKUP($U227,计算辅助页面!$Z$5:$AM$26,COLUMN()-20,0)</f>
        <v>130000</v>
      </c>
      <c r="Z227" s="305">
        <f>VLOOKUP($U227,计算辅助页面!$Z$5:$AM$26,COLUMN()-20,0)</f>
        <v>182000</v>
      </c>
      <c r="AA227" s="245">
        <f>VLOOKUP($U227,计算辅助页面!$Z$5:$AM$26,COLUMN()-20,0)</f>
        <v>255000</v>
      </c>
      <c r="AB227" s="245">
        <f>VLOOKUP($U227,计算辅助页面!$Z$5:$AM$26,COLUMN()-20,0)</f>
        <v>356500</v>
      </c>
      <c r="AC227" s="245">
        <f>VLOOKUP($U227,计算辅助页面!$Z$5:$AM$26,COLUMN()-20,0)</f>
        <v>499500</v>
      </c>
      <c r="AD227" s="245">
        <f>VLOOKUP($U227,计算辅助页面!$Z$5:$AM$26,COLUMN()-20,0)</f>
        <v>699000</v>
      </c>
      <c r="AE227" s="245">
        <f>VLOOKUP($U227,计算辅助页面!$Z$5:$AM$26,COLUMN()-20,0)</f>
        <v>979000</v>
      </c>
      <c r="AF227" s="245">
        <f>VLOOKUP($U227,计算辅助页面!$Z$5:$AM$26,COLUMN()-20,0)</f>
        <v>1370000</v>
      </c>
      <c r="AG227" s="245">
        <f>VLOOKUP($U227,计算辅助页面!$Z$5:$AM$26,COLUMN()-20,0)</f>
        <v>2250000</v>
      </c>
      <c r="AH227" s="187">
        <f>VLOOKUP($U227,计算辅助页面!$Z$5:$AM$26,COLUMN()-20,0)</f>
        <v>27726000</v>
      </c>
      <c r="AI227" s="272">
        <v>90000</v>
      </c>
      <c r="AJ227" s="306">
        <f>VLOOKUP(D227&amp;E227,计算辅助页面!$V$5:$Y$18,2,0)</f>
        <v>7</v>
      </c>
      <c r="AK227" s="190">
        <f t="shared" ref="AK227" si="410">IF(AI227,2*AI227,"")</f>
        <v>180000</v>
      </c>
      <c r="AL227" s="190">
        <f>VLOOKUP(D227&amp;E227,计算辅助页面!$V$5:$Y$18,3,0)</f>
        <v>5</v>
      </c>
      <c r="AM227" s="184">
        <f t="shared" ref="AM227" si="411">IF(AN227="×",AN227,IF(AI227,6*AI227,""))</f>
        <v>540000</v>
      </c>
      <c r="AN227" s="184">
        <f>VLOOKUP(D227&amp;E227,计算辅助页面!$V$5:$Y$18,4,0)</f>
        <v>4</v>
      </c>
      <c r="AO227" s="187">
        <f t="shared" ref="AO227" si="412">IF(AI227,IF(AN227="×",4*(AI227*AJ227+AK227*AL227),4*(AI227*AJ227+AK227*AL227+AM227*AN227)),"")</f>
        <v>14760000</v>
      </c>
      <c r="AP227" s="199">
        <f t="shared" ref="AP227" si="413">IF(AND(AH227,AO227),AO227+AH227,"")</f>
        <v>42486000</v>
      </c>
      <c r="AQ227" s="365" t="s">
        <v>1621</v>
      </c>
      <c r="AR227" s="366" t="str">
        <f t="shared" si="394"/>
        <v>Vayanne</v>
      </c>
      <c r="AS227" s="352" t="s">
        <v>1622</v>
      </c>
      <c r="AT227" s="353" t="s">
        <v>1623</v>
      </c>
      <c r="AU227" s="327" t="s">
        <v>712</v>
      </c>
      <c r="AZ227" s="384" t="s">
        <v>1330</v>
      </c>
      <c r="BA227" s="369"/>
      <c r="BB227" s="369"/>
      <c r="BC227" s="369"/>
      <c r="BD227" s="369"/>
      <c r="BE227" s="369"/>
      <c r="BF227" s="369"/>
      <c r="BG227" s="369"/>
      <c r="BH227" s="369"/>
      <c r="BI227" s="369"/>
      <c r="BJ227" s="369"/>
      <c r="BK227" s="369"/>
      <c r="BL227" s="369"/>
      <c r="BM227" s="369"/>
      <c r="BN227" s="369"/>
      <c r="BO227" s="369"/>
      <c r="BP227" s="369"/>
      <c r="BQ227" s="369"/>
      <c r="BR227" s="369"/>
      <c r="BS227" s="369"/>
      <c r="BT227" s="369"/>
      <c r="BU227" s="387"/>
      <c r="BV227" s="326"/>
      <c r="BW227" s="326"/>
      <c r="BX227" s="326"/>
      <c r="BY227" s="367"/>
      <c r="BZ227" s="368"/>
      <c r="CA227" s="368"/>
      <c r="CB227" s="368"/>
      <c r="CC227" s="368"/>
      <c r="CD227" s="368"/>
      <c r="CE227" s="368"/>
      <c r="CF227" s="368"/>
      <c r="CG227" s="368"/>
      <c r="CH227" s="368"/>
      <c r="CI227" s="42"/>
      <c r="CJ227" s="42"/>
      <c r="CK227" s="42"/>
      <c r="CL227" s="42"/>
    </row>
    <row r="228" spans="1:90" ht="21" customHeight="1" thickTop="1" thickBot="1">
      <c r="A228" s="48">
        <v>226</v>
      </c>
      <c r="B228" s="326" t="s">
        <v>1292</v>
      </c>
      <c r="C228" s="86" t="s">
        <v>1287</v>
      </c>
      <c r="D228" s="258" t="s">
        <v>42</v>
      </c>
      <c r="E228" s="253" t="s">
        <v>79</v>
      </c>
      <c r="F228" s="185">
        <f t="shared" ref="F228" si="414">9-LEN(E228)-LEN(SUBSTITUTE(E228,"★",""))</f>
        <v>3</v>
      </c>
      <c r="G228" s="83" t="s">
        <v>904</v>
      </c>
      <c r="H228" s="386" t="s">
        <v>408</v>
      </c>
      <c r="I228" s="237">
        <v>40</v>
      </c>
      <c r="J228" s="237">
        <v>45</v>
      </c>
      <c r="K228" s="237">
        <v>60</v>
      </c>
      <c r="L228" s="237">
        <v>70</v>
      </c>
      <c r="M228" s="237">
        <v>85</v>
      </c>
      <c r="N228" s="245">
        <f t="shared" ref="N228" si="415">IF(COUNTBLANK(H228:M228),"",SUM(H228:M228))</f>
        <v>300</v>
      </c>
      <c r="O228" s="328">
        <v>5085</v>
      </c>
      <c r="P228" s="329">
        <v>413.1</v>
      </c>
      <c r="Q228" s="330">
        <v>88.58</v>
      </c>
      <c r="R228" s="330">
        <v>66.06</v>
      </c>
      <c r="S228" s="330">
        <v>48.36</v>
      </c>
      <c r="T228" s="330">
        <v>4.4000000000000004</v>
      </c>
      <c r="U228" s="84">
        <v>23000</v>
      </c>
      <c r="V228" s="304">
        <f>VLOOKUP($U228,计算辅助页面!$Z$5:$AM$26,COLUMN()-20,0)</f>
        <v>37500</v>
      </c>
      <c r="W228" s="304">
        <f>VLOOKUP($U228,计算辅助页面!$Z$5:$AM$26,COLUMN()-20,0)</f>
        <v>60000</v>
      </c>
      <c r="X228" s="245">
        <f>VLOOKUP($U228,计算辅助页面!$Z$5:$AM$26,COLUMN()-20,0)</f>
        <v>90000</v>
      </c>
      <c r="Y228" s="245">
        <f>VLOOKUP($U228,计算辅助页面!$Z$5:$AM$26,COLUMN()-20,0)</f>
        <v>130000</v>
      </c>
      <c r="Z228" s="305">
        <f>VLOOKUP($U228,计算辅助页面!$Z$5:$AM$26,COLUMN()-20,0)</f>
        <v>182000</v>
      </c>
      <c r="AA228" s="245">
        <f>VLOOKUP($U228,计算辅助页面!$Z$5:$AM$26,COLUMN()-20,0)</f>
        <v>255000</v>
      </c>
      <c r="AB228" s="245">
        <f>VLOOKUP($U228,计算辅助页面!$Z$5:$AM$26,COLUMN()-20,0)</f>
        <v>356500</v>
      </c>
      <c r="AC228" s="245">
        <f>VLOOKUP($U228,计算辅助页面!$Z$5:$AM$26,COLUMN()-20,0)</f>
        <v>499500</v>
      </c>
      <c r="AD228" s="245">
        <f>VLOOKUP($U228,计算辅助页面!$Z$5:$AM$26,COLUMN()-20,0)</f>
        <v>699000</v>
      </c>
      <c r="AE228" s="245">
        <f>VLOOKUP($U228,计算辅助页面!$Z$5:$AM$26,COLUMN()-20,0)</f>
        <v>979000</v>
      </c>
      <c r="AF228" s="245">
        <f>VLOOKUP($U228,计算辅助页面!$Z$5:$AM$26,COLUMN()-20,0)</f>
        <v>1370000</v>
      </c>
      <c r="AG228" s="245">
        <f>VLOOKUP($U228,计算辅助页面!$Z$5:$AM$26,COLUMN()-20,0)</f>
        <v>2250000</v>
      </c>
      <c r="AH228" s="187">
        <f>VLOOKUP($U228,计算辅助页面!$Z$5:$AM$26,COLUMN()-20,0)</f>
        <v>27726000</v>
      </c>
      <c r="AI228" s="267">
        <v>90000</v>
      </c>
      <c r="AJ228" s="306">
        <f>VLOOKUP(D228&amp;E228,计算辅助页面!$V$5:$Y$18,2,0)</f>
        <v>7</v>
      </c>
      <c r="AK228" s="190">
        <f t="shared" ref="AK228" si="416">IF(AI228,2*AI228,"")</f>
        <v>180000</v>
      </c>
      <c r="AL228" s="190">
        <f>VLOOKUP(D228&amp;E228,计算辅助页面!$V$5:$Y$18,3,0)</f>
        <v>5</v>
      </c>
      <c r="AM228" s="184">
        <f t="shared" ref="AM228" si="417">IF(AN228="×",AN228,IF(AI228,6*AI228,""))</f>
        <v>540000</v>
      </c>
      <c r="AN228" s="184">
        <f>VLOOKUP(D228&amp;E228,计算辅助页面!$V$5:$Y$18,4,0)</f>
        <v>4</v>
      </c>
      <c r="AO228" s="187">
        <f t="shared" ref="AO228" si="418">IF(AI228,IF(AN228="×",4*(AI228*AJ228+AK228*AL228),4*(AI228*AJ228+AK228*AL228+AM228*AN228)),"")</f>
        <v>14760000</v>
      </c>
      <c r="AP228" s="199">
        <f t="shared" ref="AP228" si="419">IF(AND(AH228,AO228),AO228+AH228,"")</f>
        <v>42486000</v>
      </c>
      <c r="AQ228" s="365" t="s">
        <v>571</v>
      </c>
      <c r="AR228" s="366" t="str">
        <f t="shared" si="394"/>
        <v>Gemera🔑</v>
      </c>
      <c r="AS228" s="352" t="s">
        <v>1268</v>
      </c>
      <c r="AT228" s="353" t="s">
        <v>1288</v>
      </c>
      <c r="AU228" s="327" t="s">
        <v>712</v>
      </c>
      <c r="AW228" s="357">
        <v>433</v>
      </c>
      <c r="AY228" s="357">
        <v>564</v>
      </c>
      <c r="AZ228" s="357" t="s">
        <v>1112</v>
      </c>
      <c r="BA228" s="369"/>
      <c r="BB228" s="369"/>
      <c r="BC228" s="369"/>
      <c r="BD228" s="369"/>
      <c r="BE228" s="369"/>
      <c r="BF228" s="369"/>
      <c r="BG228" s="369"/>
      <c r="BH228" s="369"/>
      <c r="BI228" s="369"/>
      <c r="BJ228" s="369"/>
      <c r="BK228" s="369"/>
      <c r="BL228" s="369"/>
      <c r="BM228" s="369"/>
      <c r="BN228" s="369">
        <v>1</v>
      </c>
      <c r="BO228" s="369">
        <v>1</v>
      </c>
      <c r="BP228" s="369"/>
      <c r="BQ228" s="369"/>
      <c r="BR228" s="369"/>
      <c r="BS228" s="369"/>
      <c r="BT228" s="369"/>
      <c r="BU228" s="389" t="s">
        <v>1296</v>
      </c>
      <c r="BV228" s="326"/>
      <c r="BW228" s="326"/>
      <c r="BX228" s="326"/>
      <c r="BY228" s="367"/>
      <c r="BZ228" s="368"/>
      <c r="CA228" s="368"/>
      <c r="CB228" s="368"/>
      <c r="CC228" s="368"/>
      <c r="CD228" s="368"/>
      <c r="CE228" s="368"/>
      <c r="CF228" s="368"/>
      <c r="CG228" s="368"/>
      <c r="CH228" s="368"/>
      <c r="CI228" s="42"/>
      <c r="CJ228" s="42"/>
      <c r="CK228" s="42"/>
      <c r="CL228" s="42"/>
    </row>
    <row r="229" spans="1:90" ht="21" customHeight="1" thickTop="1" thickBot="1">
      <c r="A229" s="80">
        <v>227</v>
      </c>
      <c r="B229" s="326" t="s">
        <v>1008</v>
      </c>
      <c r="C229" s="86" t="s">
        <v>1009</v>
      </c>
      <c r="D229" s="258" t="s">
        <v>42</v>
      </c>
      <c r="E229" s="253" t="s">
        <v>79</v>
      </c>
      <c r="F229" s="185"/>
      <c r="G229" s="229"/>
      <c r="H229" s="244">
        <v>85</v>
      </c>
      <c r="I229" s="236">
        <v>25</v>
      </c>
      <c r="J229" s="236">
        <v>29</v>
      </c>
      <c r="K229" s="236">
        <v>38</v>
      </c>
      <c r="L229" s="236">
        <v>54</v>
      </c>
      <c r="M229" s="236">
        <v>69</v>
      </c>
      <c r="N229" s="243">
        <f t="shared" ref="N229:N231" si="420">IF(COUNTBLANK(H229:M229),"",SUM(H229:M229))</f>
        <v>300</v>
      </c>
      <c r="O229" s="328">
        <v>5126</v>
      </c>
      <c r="P229" s="329">
        <v>512.29999999999995</v>
      </c>
      <c r="Q229" s="330">
        <v>80.66</v>
      </c>
      <c r="R229" s="330">
        <v>49.07</v>
      </c>
      <c r="S229" s="330">
        <v>49.53</v>
      </c>
      <c r="T229" s="330">
        <v>4.3</v>
      </c>
      <c r="U229" s="96">
        <v>23000</v>
      </c>
      <c r="V229" s="304">
        <f>VLOOKUP($U229,计算辅助页面!$Z$5:$AM$26,COLUMN()-20,0)</f>
        <v>37500</v>
      </c>
      <c r="W229" s="304">
        <f>VLOOKUP($U229,计算辅助页面!$Z$5:$AM$26,COLUMN()-20,0)</f>
        <v>60000</v>
      </c>
      <c r="X229" s="245">
        <f>VLOOKUP($U229,计算辅助页面!$Z$5:$AM$26,COLUMN()-20,0)</f>
        <v>90000</v>
      </c>
      <c r="Y229" s="245">
        <f>VLOOKUP($U229,计算辅助页面!$Z$5:$AM$26,COLUMN()-20,0)</f>
        <v>130000</v>
      </c>
      <c r="Z229" s="305">
        <f>VLOOKUP($U229,计算辅助页面!$Z$5:$AM$26,COLUMN()-20,0)</f>
        <v>182000</v>
      </c>
      <c r="AA229" s="245">
        <f>VLOOKUP($U229,计算辅助页面!$Z$5:$AM$26,COLUMN()-20,0)</f>
        <v>255000</v>
      </c>
      <c r="AB229" s="245">
        <f>VLOOKUP($U229,计算辅助页面!$Z$5:$AM$26,COLUMN()-20,0)</f>
        <v>356500</v>
      </c>
      <c r="AC229" s="245">
        <f>VLOOKUP($U229,计算辅助页面!$Z$5:$AM$26,COLUMN()-20,0)</f>
        <v>499500</v>
      </c>
      <c r="AD229" s="245">
        <f>VLOOKUP($U229,计算辅助页面!$Z$5:$AM$26,COLUMN()-20,0)</f>
        <v>699000</v>
      </c>
      <c r="AE229" s="245">
        <f>VLOOKUP($U229,计算辅助页面!$Z$5:$AM$26,COLUMN()-20,0)</f>
        <v>979000</v>
      </c>
      <c r="AF229" s="245">
        <f>VLOOKUP($U229,计算辅助页面!$Z$5:$AM$26,COLUMN()-20,0)</f>
        <v>1370000</v>
      </c>
      <c r="AG229" s="245">
        <f>VLOOKUP($U229,计算辅助页面!$Z$5:$AM$26,COLUMN()-20,0)</f>
        <v>2250000</v>
      </c>
      <c r="AH229" s="187">
        <f>VLOOKUP($U229,计算辅助页面!$Z$5:$AM$26,COLUMN()-20,0)</f>
        <v>27726000</v>
      </c>
      <c r="AI229" s="272">
        <v>90000</v>
      </c>
      <c r="AJ229" s="306">
        <f>VLOOKUP(D229&amp;E229,计算辅助页面!$V$5:$Y$18,2,0)</f>
        <v>7</v>
      </c>
      <c r="AK229" s="190">
        <f t="shared" ref="AK229:AK231" si="421">IF(AI229,2*AI229,"")</f>
        <v>180000</v>
      </c>
      <c r="AL229" s="190">
        <f>VLOOKUP(D229&amp;E229,计算辅助页面!$V$5:$Y$18,3,0)</f>
        <v>5</v>
      </c>
      <c r="AM229" s="184">
        <f t="shared" ref="AM229:AM231" si="422">IF(AN229="×",AN229,IF(AI229,6*AI229,""))</f>
        <v>540000</v>
      </c>
      <c r="AN229" s="184">
        <f>VLOOKUP(D229&amp;E229,计算辅助页面!$V$5:$Y$18,4,0)</f>
        <v>4</v>
      </c>
      <c r="AO229" s="187">
        <f t="shared" ref="AO229:AO231" si="423">IF(AI229,IF(AN229="×",4*(AI229*AJ229+AK229*AL229),4*(AI229*AJ229+AK229*AL229+AM229*AN229)),"")</f>
        <v>14760000</v>
      </c>
      <c r="AP229" s="199">
        <f t="shared" ref="AP229:AP231" si="424">IF(AND(AH229,AO229),AO229+AH229,"")</f>
        <v>42486000</v>
      </c>
      <c r="AQ229" s="365" t="s">
        <v>1039</v>
      </c>
      <c r="AR229" s="366" t="str">
        <f t="shared" si="394"/>
        <v>Venom F5</v>
      </c>
      <c r="AS229" s="352" t="s">
        <v>991</v>
      </c>
      <c r="AT229" s="353" t="s">
        <v>1010</v>
      </c>
      <c r="AU229" s="327" t="s">
        <v>712</v>
      </c>
      <c r="AW229" s="357">
        <v>538</v>
      </c>
      <c r="AY229" s="357">
        <v>600</v>
      </c>
      <c r="AZ229" s="357" t="s">
        <v>1121</v>
      </c>
      <c r="BA229" s="369"/>
      <c r="BB229" s="369"/>
      <c r="BC229" s="369"/>
      <c r="BD229" s="369"/>
      <c r="BE229" s="369"/>
      <c r="BF229" s="369"/>
      <c r="BG229" s="369"/>
      <c r="BH229" s="369"/>
      <c r="BI229" s="369"/>
      <c r="BJ229" s="369"/>
      <c r="BK229" s="369">
        <v>1</v>
      </c>
      <c r="BL229" s="369"/>
      <c r="BM229" s="369"/>
      <c r="BN229" s="369"/>
      <c r="BO229" s="369">
        <v>1</v>
      </c>
      <c r="BP229" s="369"/>
      <c r="BQ229" s="369"/>
      <c r="BR229" s="369" t="s">
        <v>1146</v>
      </c>
      <c r="BS229" s="369"/>
      <c r="BT229" s="369"/>
      <c r="BU229" s="387" t="s">
        <v>1227</v>
      </c>
      <c r="BV229" s="326"/>
      <c r="BW229" s="326"/>
      <c r="BX229" s="326"/>
      <c r="BY229" s="367"/>
      <c r="BZ229" s="368"/>
      <c r="CA229" s="368"/>
      <c r="CB229" s="368"/>
      <c r="CC229" s="368"/>
      <c r="CD229" s="368"/>
      <c r="CE229" s="368"/>
      <c r="CF229" s="368"/>
      <c r="CG229" s="368"/>
      <c r="CH229" s="368"/>
      <c r="CI229" s="42"/>
      <c r="CJ229" s="42"/>
      <c r="CK229" s="42"/>
      <c r="CL229" s="42"/>
    </row>
    <row r="230" spans="1:90" ht="21" customHeight="1" thickTop="1" thickBot="1">
      <c r="A230" s="48">
        <v>228</v>
      </c>
      <c r="B230" s="326" t="s">
        <v>1602</v>
      </c>
      <c r="C230" s="86" t="s">
        <v>1599</v>
      </c>
      <c r="D230" s="258" t="s">
        <v>42</v>
      </c>
      <c r="E230" s="253" t="s">
        <v>79</v>
      </c>
      <c r="F230" s="185">
        <f t="shared" ref="F230" si="425">9-LEN(E230)-LEN(SUBSTITUTE(E230,"★",""))</f>
        <v>3</v>
      </c>
      <c r="G230" s="83" t="s">
        <v>904</v>
      </c>
      <c r="H230" s="386" t="s">
        <v>408</v>
      </c>
      <c r="I230" s="237">
        <v>40</v>
      </c>
      <c r="J230" s="237">
        <v>45</v>
      </c>
      <c r="K230" s="237">
        <v>60</v>
      </c>
      <c r="L230" s="237">
        <v>70</v>
      </c>
      <c r="M230" s="237">
        <v>85</v>
      </c>
      <c r="N230" s="245">
        <f t="shared" si="420"/>
        <v>300</v>
      </c>
      <c r="O230" s="328">
        <v>5145</v>
      </c>
      <c r="P230" s="329">
        <v>478.3</v>
      </c>
      <c r="Q230" s="330">
        <v>82.37</v>
      </c>
      <c r="R230" s="330">
        <v>54.39</v>
      </c>
      <c r="S230" s="330">
        <v>39.44</v>
      </c>
      <c r="T230" s="330">
        <v>3.9</v>
      </c>
      <c r="U230" s="96">
        <v>23000</v>
      </c>
      <c r="V230" s="304">
        <f>VLOOKUP($U230,计算辅助页面!$Z$5:$AM$26,COLUMN()-20,0)</f>
        <v>37500</v>
      </c>
      <c r="W230" s="304">
        <f>VLOOKUP($U230,计算辅助页面!$Z$5:$AM$26,COLUMN()-20,0)</f>
        <v>60000</v>
      </c>
      <c r="X230" s="245">
        <f>VLOOKUP($U230,计算辅助页面!$Z$5:$AM$26,COLUMN()-20,0)</f>
        <v>90000</v>
      </c>
      <c r="Y230" s="245">
        <f>VLOOKUP($U230,计算辅助页面!$Z$5:$AM$26,COLUMN()-20,0)</f>
        <v>130000</v>
      </c>
      <c r="Z230" s="305">
        <f>VLOOKUP($U230,计算辅助页面!$Z$5:$AM$26,COLUMN()-20,0)</f>
        <v>182000</v>
      </c>
      <c r="AA230" s="245">
        <f>VLOOKUP($U230,计算辅助页面!$Z$5:$AM$26,COLUMN()-20,0)</f>
        <v>255000</v>
      </c>
      <c r="AB230" s="245">
        <f>VLOOKUP($U230,计算辅助页面!$Z$5:$AM$26,COLUMN()-20,0)</f>
        <v>356500</v>
      </c>
      <c r="AC230" s="245">
        <f>VLOOKUP($U230,计算辅助页面!$Z$5:$AM$26,COLUMN()-20,0)</f>
        <v>499500</v>
      </c>
      <c r="AD230" s="245">
        <f>VLOOKUP($U230,计算辅助页面!$Z$5:$AM$26,COLUMN()-20,0)</f>
        <v>699000</v>
      </c>
      <c r="AE230" s="245">
        <f>VLOOKUP($U230,计算辅助页面!$Z$5:$AM$26,COLUMN()-20,0)</f>
        <v>979000</v>
      </c>
      <c r="AF230" s="245">
        <f>VLOOKUP($U230,计算辅助页面!$Z$5:$AM$26,COLUMN()-20,0)</f>
        <v>1370000</v>
      </c>
      <c r="AG230" s="245">
        <f>VLOOKUP($U230,计算辅助页面!$Z$5:$AM$26,COLUMN()-20,0)</f>
        <v>2250000</v>
      </c>
      <c r="AH230" s="187">
        <f>VLOOKUP($U230,计算辅助页面!$Z$5:$AM$26,COLUMN()-20,0)</f>
        <v>27726000</v>
      </c>
      <c r="AI230" s="272">
        <v>90000</v>
      </c>
      <c r="AJ230" s="306">
        <f>VLOOKUP(D230&amp;E230,计算辅助页面!$V$5:$Y$18,2,0)</f>
        <v>7</v>
      </c>
      <c r="AK230" s="190">
        <f t="shared" ref="AK230" si="426">IF(AI230,2*AI230,"")</f>
        <v>180000</v>
      </c>
      <c r="AL230" s="190">
        <f>VLOOKUP(D230&amp;E230,计算辅助页面!$V$5:$Y$18,3,0)</f>
        <v>5</v>
      </c>
      <c r="AM230" s="184">
        <f t="shared" ref="AM230" si="427">IF(AN230="×",AN230,IF(AI230,6*AI230,""))</f>
        <v>540000</v>
      </c>
      <c r="AN230" s="184">
        <f>VLOOKUP(D230&amp;E230,计算辅助页面!$V$5:$Y$18,4,0)</f>
        <v>4</v>
      </c>
      <c r="AO230" s="187">
        <f t="shared" ref="AO230" si="428">IF(AI230,IF(AN230="×",4*(AI230*AJ230+AK230*AL230),4*(AI230*AJ230+AK230*AL230+AM230*AN230)),"")</f>
        <v>14760000</v>
      </c>
      <c r="AP230" s="199">
        <f t="shared" ref="AP230" si="429">IF(AND(AH230,AO230),AO230+AH230,"")</f>
        <v>42486000</v>
      </c>
      <c r="AQ230" s="365" t="s">
        <v>571</v>
      </c>
      <c r="AR230" s="366" t="str">
        <f t="shared" si="394"/>
        <v>CC850🔑</v>
      </c>
      <c r="AS230" s="352" t="s">
        <v>1585</v>
      </c>
      <c r="AT230" s="353" t="s">
        <v>1600</v>
      </c>
      <c r="AU230" s="327" t="s">
        <v>712</v>
      </c>
      <c r="AW230" s="357">
        <v>503</v>
      </c>
      <c r="AY230" s="357">
        <v>595</v>
      </c>
      <c r="AZ230" s="384" t="s">
        <v>1612</v>
      </c>
      <c r="BA230" s="369"/>
      <c r="BB230" s="369"/>
      <c r="BC230" s="369"/>
      <c r="BD230" s="369"/>
      <c r="BE230" s="369"/>
      <c r="BF230" s="369"/>
      <c r="BG230" s="369"/>
      <c r="BH230" s="369"/>
      <c r="BI230" s="369"/>
      <c r="BJ230" s="369"/>
      <c r="BK230" s="369"/>
      <c r="BL230" s="369"/>
      <c r="BM230" s="369"/>
      <c r="BN230" s="369">
        <v>1</v>
      </c>
      <c r="BO230" s="369"/>
      <c r="BP230" s="369"/>
      <c r="BQ230" s="369"/>
      <c r="BR230" s="369"/>
      <c r="BS230" s="369"/>
      <c r="BT230" s="369"/>
      <c r="BU230" s="391" t="s">
        <v>1608</v>
      </c>
      <c r="BV230" s="326"/>
      <c r="BW230" s="326"/>
      <c r="BX230" s="326"/>
      <c r="BY230" s="367"/>
      <c r="BZ230" s="368"/>
      <c r="CA230" s="368"/>
      <c r="CB230" s="368"/>
      <c r="CC230" s="368"/>
      <c r="CD230" s="368"/>
      <c r="CE230" s="368"/>
      <c r="CF230" s="368"/>
      <c r="CG230" s="368"/>
      <c r="CH230" s="368"/>
      <c r="CI230" s="42"/>
      <c r="CJ230" s="42"/>
      <c r="CK230" s="42"/>
      <c r="CL230" s="42"/>
    </row>
    <row r="231" spans="1:90" ht="21" customHeight="1" thickTop="1" thickBot="1">
      <c r="A231" s="80">
        <v>229</v>
      </c>
      <c r="B231" s="326" t="s">
        <v>1484</v>
      </c>
      <c r="C231" s="86" t="s">
        <v>1475</v>
      </c>
      <c r="D231" s="258" t="s">
        <v>42</v>
      </c>
      <c r="E231" s="253" t="s">
        <v>79</v>
      </c>
      <c r="F231" s="185"/>
      <c r="G231" s="229"/>
      <c r="H231" s="386" t="s">
        <v>408</v>
      </c>
      <c r="I231" s="237">
        <v>40</v>
      </c>
      <c r="J231" s="237">
        <v>45</v>
      </c>
      <c r="K231" s="237">
        <v>60</v>
      </c>
      <c r="L231" s="237">
        <v>70</v>
      </c>
      <c r="M231" s="237">
        <v>85</v>
      </c>
      <c r="N231" s="245">
        <f t="shared" si="420"/>
        <v>300</v>
      </c>
      <c r="O231" s="328">
        <v>5190</v>
      </c>
      <c r="P231" s="329">
        <v>497.1</v>
      </c>
      <c r="Q231" s="330">
        <v>84.28</v>
      </c>
      <c r="R231" s="330">
        <v>51.07</v>
      </c>
      <c r="S231" s="330">
        <v>27.5</v>
      </c>
      <c r="T231" s="330"/>
      <c r="U231" s="84">
        <v>23000</v>
      </c>
      <c r="V231" s="292">
        <f>VLOOKUP($U231,计算辅助页面!$Z$5:$AM$26,COLUMN()-20,0)</f>
        <v>37500</v>
      </c>
      <c r="W231" s="292">
        <f>VLOOKUP($U231,计算辅助页面!$Z$5:$AM$26,COLUMN()-20,0)</f>
        <v>60000</v>
      </c>
      <c r="X231" s="226">
        <f>VLOOKUP($U231,计算辅助页面!$Z$5:$AM$26,COLUMN()-20,0)</f>
        <v>90000</v>
      </c>
      <c r="Y231" s="226">
        <f>VLOOKUP($U231,计算辅助页面!$Z$5:$AM$26,COLUMN()-20,0)</f>
        <v>130000</v>
      </c>
      <c r="Z231" s="293">
        <f>VLOOKUP($U231,计算辅助页面!$Z$5:$AM$26,COLUMN()-20,0)</f>
        <v>182000</v>
      </c>
      <c r="AA231" s="226">
        <f>VLOOKUP($U231,计算辅助页面!$Z$5:$AM$26,COLUMN()-20,0)</f>
        <v>255000</v>
      </c>
      <c r="AB231" s="226">
        <f>VLOOKUP($U231,计算辅助页面!$Z$5:$AM$26,COLUMN()-20,0)</f>
        <v>356500</v>
      </c>
      <c r="AC231" s="226">
        <f>VLOOKUP($U231,计算辅助页面!$Z$5:$AM$26,COLUMN()-20,0)</f>
        <v>499500</v>
      </c>
      <c r="AD231" s="226">
        <f>VLOOKUP($U231,计算辅助页面!$Z$5:$AM$26,COLUMN()-20,0)</f>
        <v>699000</v>
      </c>
      <c r="AE231" s="226">
        <f>VLOOKUP($U231,计算辅助页面!$Z$5:$AM$26,COLUMN()-20,0)</f>
        <v>979000</v>
      </c>
      <c r="AF231" s="226">
        <f>VLOOKUP($U231,计算辅助页面!$Z$5:$AM$26,COLUMN()-20,0)</f>
        <v>1370000</v>
      </c>
      <c r="AG231" s="226">
        <f>VLOOKUP($U231,计算辅助页面!$Z$5:$AM$26,COLUMN()-20,0)</f>
        <v>2250000</v>
      </c>
      <c r="AH231" s="173">
        <f>VLOOKUP($U231,计算辅助页面!$Z$5:$AM$26,COLUMN()-20,0)</f>
        <v>27726000</v>
      </c>
      <c r="AI231" s="267">
        <v>90000</v>
      </c>
      <c r="AJ231" s="260">
        <f>VLOOKUP(D231&amp;E231,计算辅助页面!$V$5:$Y$18,2,0)</f>
        <v>7</v>
      </c>
      <c r="AK231" s="174">
        <f t="shared" si="421"/>
        <v>180000</v>
      </c>
      <c r="AL231" s="174">
        <f>VLOOKUP(D231&amp;E231,计算辅助页面!$V$5:$Y$18,3,0)</f>
        <v>5</v>
      </c>
      <c r="AM231" s="179">
        <f t="shared" si="422"/>
        <v>540000</v>
      </c>
      <c r="AN231" s="179">
        <f>VLOOKUP(D231&amp;E231,计算辅助页面!$V$5:$Y$18,4,0)</f>
        <v>4</v>
      </c>
      <c r="AO231" s="173">
        <f t="shared" si="423"/>
        <v>14760000</v>
      </c>
      <c r="AP231" s="195">
        <f t="shared" si="424"/>
        <v>42486000</v>
      </c>
      <c r="AQ231" s="365" t="s">
        <v>721</v>
      </c>
      <c r="AR231" s="366" t="str">
        <f t="shared" si="394"/>
        <v>Bolide🔑</v>
      </c>
      <c r="AS231" s="352" t="s">
        <v>1457</v>
      </c>
      <c r="AT231" s="353" t="s">
        <v>1479</v>
      </c>
      <c r="AU231" s="327" t="s">
        <v>712</v>
      </c>
      <c r="AW231" s="357">
        <v>522</v>
      </c>
      <c r="AY231" s="357">
        <v>600</v>
      </c>
      <c r="AZ231" s="384" t="s">
        <v>1412</v>
      </c>
      <c r="BA231" s="369"/>
      <c r="BB231" s="369"/>
      <c r="BC231" s="369"/>
      <c r="BD231" s="369"/>
      <c r="BE231" s="369"/>
      <c r="BF231" s="369"/>
      <c r="BG231" s="369"/>
      <c r="BH231" s="369"/>
      <c r="BI231" s="369"/>
      <c r="BJ231" s="369"/>
      <c r="BK231" s="369"/>
      <c r="BL231" s="369"/>
      <c r="BM231" s="369"/>
      <c r="BN231" s="369">
        <v>1</v>
      </c>
      <c r="BO231" s="369"/>
      <c r="BP231" s="369"/>
      <c r="BQ231" s="369"/>
      <c r="BR231" s="369"/>
      <c r="BS231" s="369"/>
      <c r="BT231" s="369"/>
      <c r="BU231" s="389" t="s">
        <v>1483</v>
      </c>
      <c r="BV231" s="326"/>
      <c r="BW231" s="326"/>
      <c r="BX231" s="326"/>
      <c r="BY231" s="367"/>
      <c r="BZ231" s="368"/>
      <c r="CA231" s="368"/>
      <c r="CB231" s="368"/>
      <c r="CC231" s="368"/>
      <c r="CD231" s="368"/>
      <c r="CE231" s="368"/>
      <c r="CF231" s="368"/>
      <c r="CG231" s="368"/>
      <c r="CH231" s="368"/>
      <c r="CI231" s="42"/>
      <c r="CJ231" s="42"/>
      <c r="CK231" s="42"/>
      <c r="CL231" s="42"/>
    </row>
    <row r="232" spans="1:90" ht="16.2" thickTop="1">
      <c r="A232" s="42"/>
      <c r="B232" s="42"/>
      <c r="C232" s="79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77"/>
      <c r="Q232" s="78"/>
      <c r="R232" s="78"/>
      <c r="S232" s="78"/>
      <c r="T232" s="78"/>
      <c r="U232" s="78"/>
      <c r="V232" s="78"/>
      <c r="W232" s="78"/>
      <c r="X232" s="78"/>
      <c r="Y232" s="78"/>
      <c r="Z232" s="78"/>
      <c r="AA232" s="78"/>
      <c r="AB232" s="78"/>
      <c r="AC232" s="78"/>
      <c r="AD232" s="78"/>
      <c r="AE232" s="78"/>
      <c r="AF232" s="78"/>
      <c r="AG232" s="78"/>
      <c r="AH232" s="78"/>
      <c r="AI232" s="42"/>
      <c r="AJ232" s="42"/>
      <c r="AK232" s="42"/>
      <c r="AL232" s="42"/>
      <c r="AM232" s="42"/>
      <c r="AN232" s="42"/>
      <c r="AO232" s="42"/>
      <c r="AP232" s="42"/>
      <c r="AQ232" s="326"/>
      <c r="AR232" s="326"/>
      <c r="AS232" s="353"/>
      <c r="AT232" s="353"/>
      <c r="AU232" s="326"/>
      <c r="BA232" s="369"/>
      <c r="BB232" s="369"/>
      <c r="BC232" s="369"/>
      <c r="BD232" s="369"/>
      <c r="BE232" s="369"/>
      <c r="BF232" s="369"/>
      <c r="BG232" s="369"/>
      <c r="BH232" s="369"/>
      <c r="BI232" s="369"/>
      <c r="BJ232" s="369"/>
      <c r="BK232" s="369"/>
      <c r="BL232" s="369"/>
      <c r="BM232" s="369"/>
      <c r="BN232" s="369"/>
      <c r="BO232" s="369"/>
      <c r="BP232" s="369"/>
      <c r="BQ232" s="369"/>
      <c r="BR232" s="369"/>
      <c r="BS232" s="369"/>
      <c r="BT232" s="369"/>
      <c r="BU232" s="369"/>
      <c r="BV232" s="326"/>
      <c r="BW232" s="326"/>
      <c r="BX232" s="326"/>
      <c r="BY232" s="367"/>
      <c r="BZ232" s="368"/>
      <c r="CA232" s="368"/>
      <c r="CB232" s="368"/>
      <c r="CC232" s="368"/>
      <c r="CD232" s="368"/>
      <c r="CE232" s="368"/>
      <c r="CF232" s="368"/>
      <c r="CG232" s="368"/>
      <c r="CH232" s="368"/>
      <c r="CI232" s="42"/>
      <c r="CJ232" s="42"/>
      <c r="CK232" s="42"/>
      <c r="CL232" s="42"/>
    </row>
    <row r="233" spans="1:90">
      <c r="A233" s="42"/>
      <c r="B233" s="42"/>
      <c r="C233" s="79"/>
      <c r="D233" s="42"/>
      <c r="E233" s="42"/>
      <c r="F233" s="42"/>
      <c r="G233" s="42"/>
      <c r="H233" s="42"/>
      <c r="I233" s="42"/>
      <c r="J233" s="42"/>
      <c r="K233" s="42"/>
      <c r="L233" s="42"/>
      <c r="M233" s="42"/>
      <c r="N233" s="42"/>
      <c r="O233" s="42"/>
      <c r="P233" s="77"/>
      <c r="Q233" s="78"/>
      <c r="R233" s="78"/>
      <c r="S233" s="78"/>
      <c r="T233" s="78"/>
      <c r="U233" s="78"/>
      <c r="V233" s="78"/>
      <c r="W233" s="78"/>
      <c r="X233" s="78"/>
      <c r="Y233" s="78"/>
      <c r="Z233" s="78"/>
      <c r="AA233" s="78"/>
      <c r="AB233" s="78"/>
      <c r="AC233" s="78"/>
      <c r="AD233" s="78"/>
      <c r="AE233" s="78"/>
      <c r="AF233" s="78"/>
      <c r="AG233" s="78"/>
      <c r="AH233" s="78"/>
      <c r="AI233" s="42"/>
      <c r="AJ233" s="42"/>
      <c r="AK233" s="42"/>
      <c r="AL233" s="42"/>
      <c r="AM233" s="42"/>
      <c r="AN233" s="42"/>
      <c r="AO233" s="42"/>
      <c r="AP233" s="42"/>
      <c r="AQ233" s="326"/>
      <c r="AR233" s="326"/>
      <c r="AS233" s="353"/>
      <c r="AT233" s="353"/>
      <c r="AU233" s="326"/>
      <c r="BA233" s="369"/>
      <c r="BB233" s="369"/>
      <c r="BC233" s="369"/>
      <c r="BD233" s="369"/>
      <c r="BE233" s="369"/>
      <c r="BF233" s="369"/>
      <c r="BG233" s="369"/>
      <c r="BH233" s="369"/>
      <c r="BI233" s="369"/>
      <c r="BJ233" s="369"/>
      <c r="BK233" s="369"/>
      <c r="BL233" s="369"/>
      <c r="BM233" s="369"/>
      <c r="BN233" s="369"/>
      <c r="BO233" s="369"/>
      <c r="BP233" s="369"/>
      <c r="BQ233" s="369"/>
      <c r="BR233" s="369"/>
      <c r="BS233" s="369"/>
      <c r="BT233" s="369"/>
      <c r="BU233" s="369"/>
      <c r="BV233" s="326"/>
      <c r="BW233" s="326"/>
      <c r="BX233" s="326"/>
      <c r="BY233" s="367"/>
      <c r="BZ233" s="368"/>
      <c r="CA233" s="368"/>
      <c r="CB233" s="368"/>
      <c r="CC233" s="368"/>
      <c r="CD233" s="368"/>
      <c r="CE233" s="368"/>
      <c r="CF233" s="368"/>
      <c r="CG233" s="368"/>
      <c r="CH233" s="368"/>
      <c r="CI233" s="42"/>
      <c r="CJ233" s="42"/>
      <c r="CK233" s="42"/>
      <c r="CL233" s="42"/>
    </row>
    <row r="234" spans="1:90">
      <c r="A234" s="42"/>
      <c r="B234" s="42"/>
      <c r="C234" s="79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77"/>
      <c r="Q234" s="42"/>
      <c r="R234" s="42"/>
      <c r="S234" s="42"/>
      <c r="T234" s="42"/>
      <c r="U234" s="42"/>
      <c r="V234" s="42"/>
      <c r="W234" s="42"/>
      <c r="X234" s="42"/>
      <c r="Y234" s="42"/>
      <c r="Z234" s="42"/>
      <c r="AA234" s="42"/>
      <c r="AB234" s="42"/>
      <c r="AC234" s="42"/>
      <c r="AD234" s="42"/>
      <c r="AE234" s="42"/>
      <c r="AF234" s="42"/>
      <c r="AG234" s="42"/>
      <c r="AH234" s="42"/>
      <c r="AI234" s="42"/>
      <c r="AJ234" s="42"/>
      <c r="AK234" s="42"/>
      <c r="AL234" s="42"/>
      <c r="AM234" s="42"/>
      <c r="AN234" s="42"/>
      <c r="AO234" s="42"/>
      <c r="AP234" s="42"/>
      <c r="AQ234" s="326"/>
      <c r="AR234" s="326"/>
      <c r="AS234" s="353"/>
      <c r="AT234" s="353"/>
      <c r="AU234" s="326"/>
      <c r="BA234" s="369"/>
      <c r="BB234" s="369"/>
      <c r="BC234" s="369"/>
      <c r="BD234" s="369"/>
      <c r="BE234" s="369"/>
      <c r="BF234" s="369"/>
      <c r="BG234" s="369"/>
      <c r="BH234" s="369"/>
      <c r="BI234" s="369"/>
      <c r="BJ234" s="369"/>
      <c r="BK234" s="369"/>
      <c r="BL234" s="369"/>
      <c r="BM234" s="369"/>
      <c r="BN234" s="369"/>
      <c r="BO234" s="369"/>
      <c r="BP234" s="369"/>
      <c r="BQ234" s="369"/>
      <c r="BR234" s="369"/>
      <c r="BS234" s="369"/>
      <c r="BT234" s="369"/>
      <c r="BU234" s="369"/>
      <c r="BV234" s="326"/>
      <c r="BW234" s="326"/>
      <c r="BX234" s="326"/>
      <c r="BY234" s="367"/>
      <c r="BZ234" s="368"/>
      <c r="CA234" s="368"/>
      <c r="CB234" s="368"/>
      <c r="CC234" s="368"/>
      <c r="CD234" s="368"/>
      <c r="CE234" s="368"/>
      <c r="CF234" s="368"/>
      <c r="CG234" s="368"/>
      <c r="CH234" s="368"/>
      <c r="CI234" s="42"/>
      <c r="CJ234" s="42"/>
      <c r="CK234" s="42"/>
      <c r="CL234" s="42"/>
    </row>
    <row r="235" spans="1:90">
      <c r="A235" s="42"/>
      <c r="B235" s="42"/>
      <c r="C235" s="79"/>
      <c r="D235" s="42"/>
      <c r="E235" s="42"/>
      <c r="F235" s="42"/>
      <c r="G235" s="42"/>
      <c r="H235" s="42"/>
      <c r="I235" s="42"/>
      <c r="J235" s="42"/>
      <c r="K235" s="42"/>
      <c r="L235" s="42"/>
      <c r="M235" s="42"/>
      <c r="N235" s="42"/>
      <c r="O235" s="42"/>
      <c r="P235" s="77"/>
      <c r="Q235" s="42"/>
      <c r="R235" s="42"/>
      <c r="S235" s="42"/>
      <c r="T235" s="42"/>
      <c r="U235" s="42"/>
      <c r="V235" s="42"/>
      <c r="W235" s="42"/>
      <c r="X235" s="42"/>
      <c r="Y235" s="42"/>
      <c r="Z235" s="42"/>
      <c r="AA235" s="42"/>
      <c r="AB235" s="42"/>
      <c r="AC235" s="42"/>
      <c r="AD235" s="42"/>
      <c r="AE235" s="42"/>
      <c r="AF235" s="42"/>
      <c r="AG235" s="42"/>
      <c r="AH235" s="42"/>
      <c r="AI235" s="42"/>
      <c r="AJ235" s="42"/>
      <c r="AK235" s="42"/>
      <c r="AL235" s="42"/>
      <c r="AM235" s="42"/>
      <c r="AN235" s="42"/>
      <c r="AO235" s="42"/>
      <c r="AP235" s="42"/>
      <c r="AQ235" s="326"/>
      <c r="AR235" s="326"/>
      <c r="AS235" s="353"/>
      <c r="AT235" s="353"/>
      <c r="AU235" s="326"/>
      <c r="BA235" s="369"/>
      <c r="BB235" s="369"/>
      <c r="BC235" s="369"/>
      <c r="BD235" s="369"/>
      <c r="BE235" s="369"/>
      <c r="BF235" s="369"/>
      <c r="BG235" s="369"/>
      <c r="BH235" s="369"/>
      <c r="BI235" s="369"/>
      <c r="BJ235" s="369"/>
      <c r="BK235" s="369"/>
      <c r="BL235" s="369"/>
      <c r="BM235" s="369"/>
      <c r="BN235" s="369"/>
      <c r="BO235" s="369"/>
      <c r="BP235" s="369"/>
      <c r="BQ235" s="369"/>
      <c r="BR235" s="369"/>
      <c r="BS235" s="369"/>
      <c r="BT235" s="369"/>
      <c r="BU235" s="369"/>
      <c r="BV235" s="326"/>
      <c r="BW235" s="326"/>
      <c r="BX235" s="326"/>
      <c r="BY235" s="367"/>
      <c r="BZ235" s="368"/>
      <c r="CA235" s="368"/>
      <c r="CB235" s="368"/>
      <c r="CC235" s="368"/>
      <c r="CD235" s="368"/>
      <c r="CE235" s="368"/>
      <c r="CF235" s="368"/>
      <c r="CG235" s="368"/>
      <c r="CH235" s="368"/>
      <c r="CI235" s="42"/>
      <c r="CJ235" s="42"/>
      <c r="CK235" s="42"/>
      <c r="CL235" s="42"/>
    </row>
    <row r="236" spans="1:90">
      <c r="A236" s="42"/>
      <c r="B236" s="42"/>
      <c r="C236" s="79"/>
      <c r="D236" s="42"/>
      <c r="E236" s="42"/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T236" s="42"/>
      <c r="U236" s="42"/>
      <c r="V236" s="42"/>
      <c r="W236" s="42"/>
      <c r="X236" s="42"/>
      <c r="Y236" s="42"/>
      <c r="Z236" s="42"/>
      <c r="AA236" s="42"/>
      <c r="AB236" s="42"/>
      <c r="AC236" s="42"/>
      <c r="AD236" s="42"/>
      <c r="AE236" s="42"/>
      <c r="AF236" s="42"/>
      <c r="AG236" s="42"/>
      <c r="AH236" s="42"/>
      <c r="AI236" s="42"/>
      <c r="AJ236" s="42"/>
      <c r="AK236" s="42"/>
      <c r="AL236" s="42"/>
      <c r="AM236" s="42"/>
      <c r="AN236" s="42"/>
      <c r="AO236" s="42"/>
      <c r="AP236" s="42"/>
      <c r="AQ236" s="326"/>
      <c r="AR236" s="326"/>
      <c r="AS236" s="353"/>
      <c r="AT236" s="353"/>
      <c r="AU236" s="326"/>
      <c r="BA236" s="369"/>
      <c r="BB236" s="369"/>
      <c r="BC236" s="369"/>
      <c r="BD236" s="369"/>
      <c r="BE236" s="369"/>
      <c r="BF236" s="369"/>
      <c r="BG236" s="369"/>
      <c r="BH236" s="369"/>
      <c r="BI236" s="369"/>
      <c r="BJ236" s="369"/>
      <c r="BK236" s="369"/>
      <c r="BL236" s="369"/>
      <c r="BM236" s="369"/>
      <c r="BN236" s="369"/>
      <c r="BO236" s="369"/>
      <c r="BP236" s="369"/>
      <c r="BQ236" s="369"/>
      <c r="BR236" s="369"/>
      <c r="BS236" s="369"/>
      <c r="BT236" s="369"/>
      <c r="BU236" s="369"/>
      <c r="BV236" s="326"/>
      <c r="BW236" s="326"/>
      <c r="BX236" s="326"/>
      <c r="BY236" s="367"/>
      <c r="BZ236" s="368"/>
      <c r="CA236" s="368"/>
      <c r="CB236" s="368"/>
      <c r="CC236" s="368"/>
      <c r="CD236" s="368"/>
      <c r="CE236" s="368"/>
      <c r="CF236" s="368"/>
      <c r="CG236" s="368"/>
      <c r="CH236" s="368"/>
      <c r="CI236" s="42"/>
      <c r="CJ236" s="42"/>
      <c r="CK236" s="42"/>
      <c r="CL236" s="42"/>
    </row>
    <row r="237" spans="1:90">
      <c r="A237" s="42"/>
      <c r="B237" s="42"/>
      <c r="C237" s="79"/>
      <c r="D237" s="42"/>
      <c r="E237" s="42"/>
      <c r="F237" s="42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42"/>
      <c r="R237" s="42"/>
      <c r="S237" s="42"/>
      <c r="T237" s="42"/>
      <c r="U237" s="42"/>
      <c r="V237" s="42"/>
      <c r="W237" s="42"/>
      <c r="X237" s="42"/>
      <c r="Y237" s="42"/>
      <c r="Z237" s="42"/>
      <c r="AA237" s="42"/>
      <c r="AB237" s="42"/>
      <c r="AC237" s="42"/>
      <c r="AD237" s="42"/>
      <c r="AE237" s="42"/>
      <c r="AF237" s="42"/>
      <c r="AG237" s="42"/>
      <c r="AH237" s="42"/>
      <c r="AI237" s="42"/>
      <c r="AJ237" s="42"/>
      <c r="AK237" s="42"/>
      <c r="AL237" s="42"/>
      <c r="AM237" s="42"/>
      <c r="AN237" s="42"/>
      <c r="AO237" s="42"/>
      <c r="AP237" s="42"/>
      <c r="AQ237" s="326"/>
      <c r="AR237" s="326"/>
      <c r="AS237" s="353"/>
      <c r="AT237" s="353"/>
      <c r="AU237" s="326"/>
      <c r="BA237" s="369"/>
      <c r="BB237" s="369"/>
      <c r="BC237" s="369"/>
      <c r="BD237" s="369"/>
      <c r="BE237" s="369"/>
      <c r="BF237" s="369"/>
      <c r="BG237" s="369"/>
      <c r="BH237" s="369"/>
      <c r="BI237" s="369"/>
      <c r="BJ237" s="369"/>
      <c r="BK237" s="369"/>
      <c r="BL237" s="369"/>
      <c r="BM237" s="369"/>
      <c r="BN237" s="369"/>
      <c r="BO237" s="369"/>
      <c r="BP237" s="369"/>
      <c r="BQ237" s="369"/>
      <c r="BR237" s="369"/>
      <c r="BS237" s="369"/>
      <c r="BT237" s="369"/>
      <c r="BU237" s="369"/>
      <c r="BV237" s="326"/>
      <c r="BW237" s="326"/>
      <c r="BX237" s="326"/>
      <c r="BY237" s="367"/>
      <c r="BZ237" s="368"/>
      <c r="CA237" s="368"/>
      <c r="CB237" s="368"/>
      <c r="CC237" s="368"/>
      <c r="CD237" s="368"/>
      <c r="CE237" s="368"/>
      <c r="CF237" s="368"/>
      <c r="CG237" s="368"/>
      <c r="CH237" s="368"/>
      <c r="CI237" s="42"/>
      <c r="CJ237" s="42"/>
      <c r="CK237" s="42"/>
      <c r="CL237" s="42"/>
    </row>
    <row r="238" spans="1:90">
      <c r="A238" s="42"/>
      <c r="B238" s="42"/>
      <c r="C238" s="79"/>
      <c r="D238" s="42"/>
      <c r="E238" s="42"/>
      <c r="F238" s="42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42"/>
      <c r="R238" s="42"/>
      <c r="S238" s="42"/>
      <c r="T238" s="42"/>
      <c r="U238" s="42"/>
      <c r="V238" s="42"/>
      <c r="W238" s="42"/>
      <c r="X238" s="42"/>
      <c r="Y238" s="42"/>
      <c r="Z238" s="42"/>
      <c r="AA238" s="42"/>
      <c r="AB238" s="42"/>
      <c r="AC238" s="42"/>
      <c r="AD238" s="42"/>
      <c r="AE238" s="42"/>
      <c r="AF238" s="42"/>
      <c r="AG238" s="42"/>
      <c r="AH238" s="42"/>
      <c r="AI238" s="42"/>
      <c r="AJ238" s="42"/>
      <c r="AK238" s="42"/>
      <c r="AL238" s="42"/>
      <c r="AM238" s="42"/>
      <c r="AN238" s="42"/>
      <c r="AO238" s="42"/>
      <c r="AP238" s="42"/>
      <c r="AQ238" s="326"/>
      <c r="AR238" s="326"/>
      <c r="AS238" s="353"/>
      <c r="AT238" s="353"/>
      <c r="AU238" s="326"/>
      <c r="BA238" s="369"/>
      <c r="BB238" s="369"/>
      <c r="BC238" s="369"/>
      <c r="BD238" s="369"/>
      <c r="BE238" s="369"/>
      <c r="BF238" s="369"/>
      <c r="BG238" s="369"/>
      <c r="BH238" s="369"/>
      <c r="BI238" s="369"/>
      <c r="BJ238" s="369"/>
      <c r="BK238" s="369"/>
      <c r="BL238" s="369"/>
      <c r="BM238" s="369"/>
      <c r="BN238" s="369"/>
      <c r="BO238" s="369"/>
      <c r="BP238" s="369"/>
      <c r="BQ238" s="369"/>
      <c r="BR238" s="369"/>
      <c r="BS238" s="369"/>
      <c r="BT238" s="369"/>
      <c r="BU238" s="369"/>
      <c r="BV238" s="326"/>
      <c r="BW238" s="326"/>
      <c r="BX238" s="326"/>
      <c r="BY238" s="367"/>
      <c r="BZ238" s="368"/>
      <c r="CA238" s="368"/>
      <c r="CB238" s="368"/>
      <c r="CC238" s="368"/>
      <c r="CD238" s="368"/>
      <c r="CE238" s="368"/>
      <c r="CF238" s="368"/>
      <c r="CG238" s="368"/>
      <c r="CH238" s="368"/>
      <c r="CI238" s="42"/>
      <c r="CJ238" s="42"/>
      <c r="CK238" s="42"/>
      <c r="CL238" s="42"/>
    </row>
    <row r="239" spans="1:90">
      <c r="A239" s="42"/>
      <c r="B239" s="42"/>
      <c r="C239" s="79"/>
      <c r="D239" s="42"/>
      <c r="E239" s="42"/>
      <c r="F239" s="42"/>
      <c r="G239" s="42"/>
      <c r="H239" s="42"/>
      <c r="I239" s="42"/>
      <c r="J239" s="42"/>
      <c r="K239" s="42"/>
      <c r="L239" s="42"/>
      <c r="M239" s="42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2"/>
      <c r="Y239" s="42"/>
      <c r="Z239" s="42"/>
      <c r="AA239" s="42"/>
      <c r="AB239" s="42"/>
      <c r="AC239" s="42"/>
      <c r="AD239" s="42"/>
      <c r="AE239" s="42"/>
      <c r="AF239" s="42"/>
      <c r="AG239" s="42"/>
      <c r="AH239" s="42"/>
      <c r="AI239" s="42"/>
      <c r="AJ239" s="42"/>
      <c r="AK239" s="42"/>
      <c r="AL239" s="42"/>
      <c r="AM239" s="42"/>
      <c r="AN239" s="42"/>
      <c r="AO239" s="42"/>
      <c r="AP239" s="42"/>
      <c r="AQ239" s="326"/>
      <c r="AR239" s="326"/>
      <c r="AS239" s="353"/>
      <c r="AT239" s="353"/>
      <c r="AU239" s="326"/>
      <c r="BA239" s="369"/>
      <c r="BB239" s="369"/>
      <c r="BC239" s="369"/>
      <c r="BD239" s="369"/>
      <c r="BE239" s="369"/>
      <c r="BF239" s="369"/>
      <c r="BG239" s="369"/>
      <c r="BH239" s="369"/>
      <c r="BI239" s="369"/>
      <c r="BJ239" s="369"/>
      <c r="BK239" s="369"/>
      <c r="BL239" s="369"/>
      <c r="BM239" s="369"/>
      <c r="BN239" s="369"/>
      <c r="BO239" s="369"/>
      <c r="BP239" s="369"/>
      <c r="BQ239" s="369"/>
      <c r="BR239" s="369"/>
      <c r="BS239" s="369"/>
      <c r="BT239" s="369"/>
      <c r="BU239" s="369"/>
      <c r="BV239" s="326"/>
      <c r="BW239" s="326"/>
      <c r="BX239" s="326"/>
      <c r="BY239" s="367"/>
      <c r="BZ239" s="368"/>
      <c r="CA239" s="368"/>
      <c r="CB239" s="368"/>
      <c r="CC239" s="368"/>
      <c r="CD239" s="368"/>
      <c r="CE239" s="368"/>
      <c r="CF239" s="368"/>
      <c r="CG239" s="368"/>
      <c r="CH239" s="368"/>
      <c r="CI239" s="42"/>
      <c r="CJ239" s="42"/>
      <c r="CK239" s="42"/>
      <c r="CL239" s="42"/>
    </row>
    <row r="240" spans="1:90">
      <c r="A240" s="42"/>
      <c r="B240" s="42"/>
      <c r="C240" s="79"/>
      <c r="D240" s="42"/>
      <c r="E240" s="42"/>
      <c r="F240" s="42"/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42"/>
      <c r="R240" s="42"/>
      <c r="S240" s="42"/>
      <c r="T240" s="42"/>
      <c r="U240" s="42"/>
      <c r="V240" s="42"/>
      <c r="W240" s="42"/>
      <c r="X240" s="42"/>
      <c r="Y240" s="42"/>
      <c r="Z240" s="42"/>
      <c r="AA240" s="42"/>
      <c r="AB240" s="42"/>
      <c r="AC240" s="42"/>
      <c r="AD240" s="42"/>
      <c r="AE240" s="42"/>
      <c r="AF240" s="42"/>
      <c r="AG240" s="42"/>
      <c r="AH240" s="42"/>
      <c r="AI240" s="42"/>
      <c r="AJ240" s="42"/>
      <c r="AK240" s="42"/>
      <c r="AL240" s="42"/>
      <c r="AM240" s="42"/>
      <c r="AN240" s="42"/>
      <c r="AO240" s="42"/>
      <c r="AP240" s="42"/>
      <c r="AQ240" s="326"/>
      <c r="AR240" s="326"/>
      <c r="AS240" s="353"/>
      <c r="AT240" s="353"/>
      <c r="AU240" s="326"/>
      <c r="BA240" s="369"/>
      <c r="BB240" s="369"/>
      <c r="BC240" s="369"/>
      <c r="BD240" s="369"/>
      <c r="BE240" s="369"/>
      <c r="BF240" s="369"/>
      <c r="BG240" s="369"/>
      <c r="BH240" s="369"/>
      <c r="BI240" s="369"/>
      <c r="BJ240" s="369"/>
      <c r="BK240" s="369"/>
      <c r="BL240" s="369"/>
      <c r="BM240" s="369"/>
      <c r="BN240" s="369"/>
      <c r="BO240" s="369"/>
      <c r="BP240" s="369"/>
      <c r="BQ240" s="369"/>
      <c r="BR240" s="369"/>
      <c r="BS240" s="369"/>
      <c r="BT240" s="369"/>
      <c r="BU240" s="369"/>
      <c r="BV240" s="326"/>
      <c r="BW240" s="326"/>
      <c r="BX240" s="326"/>
      <c r="BY240" s="367"/>
      <c r="BZ240" s="368"/>
      <c r="CA240" s="368"/>
      <c r="CB240" s="368"/>
      <c r="CC240" s="368"/>
      <c r="CD240" s="368"/>
      <c r="CE240" s="368"/>
      <c r="CF240" s="368"/>
      <c r="CG240" s="368"/>
      <c r="CH240" s="368"/>
      <c r="CI240" s="42"/>
      <c r="CJ240" s="42"/>
      <c r="CK240" s="42"/>
      <c r="CL240" s="42"/>
    </row>
    <row r="241" spans="1:90">
      <c r="A241" s="42"/>
      <c r="B241" s="42"/>
      <c r="C241" s="79"/>
      <c r="D241" s="42"/>
      <c r="E241" s="42"/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  <c r="S241" s="42"/>
      <c r="T241" s="42"/>
      <c r="U241" s="42"/>
      <c r="V241" s="42"/>
      <c r="W241" s="42"/>
      <c r="X241" s="42"/>
      <c r="Y241" s="42"/>
      <c r="Z241" s="42"/>
      <c r="AA241" s="42"/>
      <c r="AB241" s="42"/>
      <c r="AC241" s="42"/>
      <c r="AD241" s="42"/>
      <c r="AE241" s="42"/>
      <c r="AF241" s="42"/>
      <c r="AG241" s="42"/>
      <c r="AH241" s="42"/>
      <c r="AI241" s="42"/>
      <c r="AJ241" s="42"/>
      <c r="AK241" s="42"/>
      <c r="AL241" s="42"/>
      <c r="AM241" s="42"/>
      <c r="AN241" s="42"/>
      <c r="AO241" s="42"/>
      <c r="AP241" s="42"/>
      <c r="AQ241" s="326"/>
      <c r="AR241" s="326"/>
      <c r="AS241" s="353"/>
      <c r="AT241" s="353"/>
      <c r="AU241" s="326"/>
      <c r="BA241" s="369"/>
      <c r="BB241" s="369"/>
      <c r="BC241" s="369"/>
      <c r="BD241" s="369"/>
      <c r="BE241" s="369"/>
      <c r="BF241" s="369"/>
      <c r="BG241" s="369"/>
      <c r="BH241" s="369"/>
      <c r="BI241" s="369"/>
      <c r="BJ241" s="369"/>
      <c r="BK241" s="369"/>
      <c r="BL241" s="369"/>
      <c r="BM241" s="369"/>
      <c r="BN241" s="369"/>
      <c r="BO241" s="369"/>
      <c r="BP241" s="369"/>
      <c r="BQ241" s="369"/>
      <c r="BR241" s="369"/>
      <c r="BS241" s="369"/>
      <c r="BT241" s="369"/>
      <c r="BU241" s="369"/>
      <c r="BV241" s="326"/>
      <c r="BW241" s="326"/>
      <c r="BX241" s="326"/>
      <c r="BY241" s="367"/>
      <c r="BZ241" s="368"/>
      <c r="CA241" s="368"/>
      <c r="CB241" s="368"/>
      <c r="CC241" s="368"/>
      <c r="CD241" s="368"/>
      <c r="CE241" s="368"/>
      <c r="CF241" s="368"/>
      <c r="CG241" s="368"/>
      <c r="CH241" s="368"/>
      <c r="CI241" s="42"/>
      <c r="CJ241" s="42"/>
      <c r="CK241" s="42"/>
      <c r="CL241" s="42"/>
    </row>
    <row r="242" spans="1:90">
      <c r="A242" s="42"/>
      <c r="B242" s="42"/>
      <c r="C242" s="79"/>
      <c r="D242" s="42"/>
      <c r="E242" s="42"/>
      <c r="F242" s="42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2"/>
      <c r="Y242" s="42"/>
      <c r="Z242" s="42"/>
      <c r="AA242" s="42"/>
      <c r="AB242" s="42"/>
      <c r="AC242" s="42"/>
      <c r="AD242" s="42"/>
      <c r="AE242" s="42"/>
      <c r="AF242" s="42"/>
      <c r="AG242" s="42"/>
      <c r="AH242" s="42"/>
      <c r="AI242" s="42"/>
      <c r="AJ242" s="42"/>
      <c r="AK242" s="42"/>
      <c r="AL242" s="42"/>
      <c r="AM242" s="42"/>
      <c r="AN242" s="42"/>
      <c r="AO242" s="42"/>
      <c r="AP242" s="42"/>
      <c r="AQ242" s="326"/>
      <c r="AR242" s="326"/>
      <c r="AS242" s="353"/>
      <c r="AT242" s="353"/>
      <c r="AU242" s="326"/>
      <c r="BA242" s="369"/>
      <c r="BB242" s="369"/>
      <c r="BC242" s="369"/>
      <c r="BD242" s="369"/>
      <c r="BE242" s="369"/>
      <c r="BF242" s="369"/>
      <c r="BG242" s="369"/>
      <c r="BH242" s="369"/>
      <c r="BI242" s="369"/>
      <c r="BJ242" s="369"/>
      <c r="BK242" s="369"/>
      <c r="BL242" s="369"/>
      <c r="BM242" s="369"/>
      <c r="BN242" s="369"/>
      <c r="BO242" s="369"/>
      <c r="BP242" s="369"/>
      <c r="BQ242" s="369"/>
      <c r="BR242" s="369"/>
      <c r="BS242" s="369"/>
      <c r="BT242" s="369"/>
      <c r="BU242" s="369"/>
      <c r="BV242" s="326"/>
      <c r="BW242" s="326"/>
      <c r="BX242" s="326"/>
      <c r="BY242" s="367"/>
      <c r="BZ242" s="368"/>
      <c r="CA242" s="368"/>
      <c r="CB242" s="368"/>
      <c r="CC242" s="368"/>
      <c r="CD242" s="368"/>
      <c r="CE242" s="368"/>
      <c r="CF242" s="368"/>
      <c r="CG242" s="368"/>
      <c r="CH242" s="368"/>
      <c r="CI242" s="42"/>
      <c r="CJ242" s="42"/>
      <c r="CK242" s="42"/>
      <c r="CL242" s="42"/>
    </row>
    <row r="243" spans="1:90">
      <c r="A243" s="42"/>
      <c r="B243" s="42"/>
      <c r="C243" s="79"/>
      <c r="D243" s="42"/>
      <c r="E243" s="42"/>
      <c r="F243" s="42"/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42"/>
      <c r="R243" s="42"/>
      <c r="S243" s="42"/>
      <c r="T243" s="42"/>
      <c r="U243" s="42"/>
      <c r="V243" s="42"/>
      <c r="W243" s="42"/>
      <c r="X243" s="42"/>
      <c r="Y243" s="42"/>
      <c r="Z243" s="42"/>
      <c r="AA243" s="42"/>
      <c r="AB243" s="42"/>
      <c r="AC243" s="42"/>
      <c r="AD243" s="42"/>
      <c r="AE243" s="42"/>
      <c r="AF243" s="42"/>
      <c r="AG243" s="42"/>
      <c r="AH243" s="42"/>
      <c r="AI243" s="42"/>
      <c r="AJ243" s="42"/>
      <c r="AK243" s="42"/>
      <c r="AL243" s="42"/>
      <c r="AM243" s="42"/>
      <c r="AN243" s="42"/>
      <c r="AO243" s="42"/>
      <c r="AP243" s="42"/>
      <c r="AQ243" s="326"/>
      <c r="AR243" s="326"/>
      <c r="AS243" s="353"/>
      <c r="AT243" s="353"/>
      <c r="AU243" s="326"/>
      <c r="BA243" s="369"/>
      <c r="BB243" s="369"/>
      <c r="BC243" s="369"/>
      <c r="BD243" s="369"/>
      <c r="BE243" s="369"/>
      <c r="BF243" s="369"/>
      <c r="BG243" s="369"/>
      <c r="BH243" s="369"/>
      <c r="BI243" s="369"/>
      <c r="BJ243" s="369"/>
      <c r="BK243" s="369"/>
      <c r="BL243" s="369"/>
      <c r="BM243" s="369"/>
      <c r="BN243" s="369"/>
      <c r="BO243" s="369"/>
      <c r="BP243" s="369"/>
      <c r="BQ243" s="369"/>
      <c r="BR243" s="369"/>
      <c r="BS243" s="369"/>
      <c r="BT243" s="369"/>
      <c r="BU243" s="369"/>
      <c r="BV243" s="326"/>
      <c r="BW243" s="326"/>
      <c r="BX243" s="326"/>
      <c r="BY243" s="367"/>
      <c r="BZ243" s="368"/>
      <c r="CA243" s="368"/>
      <c r="CB243" s="368"/>
      <c r="CC243" s="368"/>
      <c r="CD243" s="368"/>
      <c r="CE243" s="368"/>
      <c r="CF243" s="368"/>
      <c r="CG243" s="368"/>
      <c r="CH243" s="368"/>
      <c r="CI243" s="42"/>
      <c r="CJ243" s="42"/>
      <c r="CK243" s="42"/>
      <c r="CL243" s="42"/>
    </row>
    <row r="244" spans="1:90">
      <c r="A244" s="42"/>
      <c r="B244" s="42"/>
      <c r="C244" s="79"/>
      <c r="D244" s="42"/>
      <c r="E244" s="42"/>
      <c r="F244" s="42"/>
      <c r="G244" s="42"/>
      <c r="H244" s="42"/>
      <c r="I244" s="42"/>
      <c r="J244" s="42"/>
      <c r="K244" s="42"/>
      <c r="L244" s="42"/>
      <c r="M244" s="42"/>
      <c r="N244" s="42"/>
      <c r="O244" s="42"/>
      <c r="P244" s="42"/>
      <c r="Q244" s="42"/>
      <c r="R244" s="42"/>
      <c r="S244" s="42"/>
      <c r="T244" s="42"/>
      <c r="U244" s="42"/>
      <c r="V244" s="42"/>
      <c r="W244" s="42"/>
      <c r="X244" s="42"/>
      <c r="Y244" s="42"/>
      <c r="Z244" s="42"/>
      <c r="AA244" s="42"/>
      <c r="AB244" s="42"/>
      <c r="AC244" s="42"/>
      <c r="AD244" s="42"/>
      <c r="AE244" s="42"/>
      <c r="AF244" s="42"/>
      <c r="AG244" s="42"/>
      <c r="AH244" s="42"/>
      <c r="AI244" s="42"/>
      <c r="AJ244" s="42"/>
      <c r="AK244" s="42"/>
      <c r="AL244" s="42"/>
      <c r="AM244" s="42"/>
      <c r="AN244" s="42"/>
      <c r="AO244" s="42"/>
      <c r="AP244" s="42"/>
      <c r="AQ244" s="326"/>
      <c r="AR244" s="326"/>
      <c r="AS244" s="353"/>
      <c r="AT244" s="353"/>
      <c r="AU244" s="326"/>
      <c r="BA244" s="369"/>
      <c r="BB244" s="369"/>
      <c r="BC244" s="369"/>
      <c r="BD244" s="369"/>
      <c r="BE244" s="369"/>
      <c r="BF244" s="369"/>
      <c r="BG244" s="369"/>
      <c r="BH244" s="369"/>
      <c r="BI244" s="369"/>
      <c r="BJ244" s="369"/>
      <c r="BK244" s="369"/>
      <c r="BL244" s="369"/>
      <c r="BM244" s="369"/>
      <c r="BN244" s="369"/>
      <c r="BO244" s="369"/>
      <c r="BP244" s="369"/>
      <c r="BQ244" s="369"/>
      <c r="BR244" s="369"/>
      <c r="BS244" s="369"/>
      <c r="BT244" s="369"/>
      <c r="BU244" s="369"/>
      <c r="BV244" s="326"/>
      <c r="BW244" s="326"/>
      <c r="BX244" s="326"/>
      <c r="BY244" s="367"/>
      <c r="BZ244" s="368"/>
      <c r="CA244" s="368"/>
      <c r="CB244" s="368"/>
      <c r="CC244" s="368"/>
      <c r="CD244" s="368"/>
      <c r="CE244" s="368"/>
      <c r="CF244" s="368"/>
      <c r="CG244" s="368"/>
      <c r="CH244" s="368"/>
      <c r="CI244" s="42"/>
      <c r="CJ244" s="42"/>
      <c r="CK244" s="42"/>
      <c r="CL244" s="42"/>
    </row>
    <row r="245" spans="1:90">
      <c r="A245" s="42"/>
      <c r="B245" s="42"/>
      <c r="C245" s="79"/>
      <c r="D245" s="42"/>
      <c r="E245" s="42"/>
      <c r="F245" s="42"/>
      <c r="G245" s="42"/>
      <c r="H245" s="42"/>
      <c r="I245" s="42"/>
      <c r="J245" s="42"/>
      <c r="K245" s="42"/>
      <c r="L245" s="42"/>
      <c r="M245" s="42"/>
      <c r="N245" s="42"/>
      <c r="O245" s="42"/>
      <c r="P245" s="42"/>
      <c r="Q245" s="42"/>
      <c r="R245" s="42"/>
      <c r="S245" s="42"/>
      <c r="T245" s="42"/>
      <c r="U245" s="42"/>
      <c r="V245" s="42"/>
      <c r="W245" s="42"/>
      <c r="X245" s="42"/>
      <c r="Y245" s="42"/>
      <c r="Z245" s="42"/>
      <c r="AA245" s="42"/>
      <c r="AB245" s="42"/>
      <c r="AC245" s="42"/>
      <c r="AD245" s="42"/>
      <c r="AE245" s="42"/>
      <c r="AF245" s="42"/>
      <c r="AG245" s="42"/>
      <c r="AH245" s="42"/>
      <c r="AI245" s="42"/>
      <c r="AJ245" s="42"/>
      <c r="AK245" s="42"/>
      <c r="AL245" s="42"/>
      <c r="AM245" s="42"/>
      <c r="AN245" s="42"/>
      <c r="AO245" s="42"/>
      <c r="AP245" s="42"/>
      <c r="AQ245" s="326"/>
      <c r="AR245" s="326"/>
      <c r="AS245" s="353"/>
      <c r="AT245" s="353"/>
      <c r="AU245" s="326"/>
      <c r="BA245" s="369"/>
      <c r="BB245" s="369"/>
      <c r="BC245" s="369"/>
      <c r="BD245" s="369"/>
      <c r="BE245" s="369"/>
      <c r="BF245" s="369"/>
      <c r="BG245" s="369"/>
      <c r="BH245" s="369"/>
      <c r="BI245" s="369"/>
      <c r="BJ245" s="369"/>
      <c r="BK245" s="369"/>
      <c r="BL245" s="369"/>
      <c r="BM245" s="369"/>
      <c r="BN245" s="369"/>
      <c r="BO245" s="369"/>
      <c r="BP245" s="369"/>
      <c r="BQ245" s="369"/>
      <c r="BR245" s="369"/>
      <c r="BS245" s="369"/>
      <c r="BT245" s="369"/>
      <c r="BU245" s="369"/>
      <c r="BV245" s="326"/>
      <c r="BW245" s="326"/>
      <c r="BX245" s="326"/>
      <c r="BY245" s="367"/>
      <c r="BZ245" s="368"/>
      <c r="CA245" s="368"/>
      <c r="CB245" s="368"/>
      <c r="CC245" s="368"/>
      <c r="CD245" s="368"/>
      <c r="CE245" s="368"/>
      <c r="CF245" s="368"/>
      <c r="CG245" s="368"/>
      <c r="CH245" s="368"/>
      <c r="CI245" s="42"/>
      <c r="CJ245" s="42"/>
      <c r="CK245" s="42"/>
      <c r="CL245" s="42"/>
    </row>
    <row r="246" spans="1:90">
      <c r="A246" s="42"/>
      <c r="B246" s="42"/>
      <c r="C246" s="79"/>
      <c r="D246" s="42"/>
      <c r="E246" s="42"/>
      <c r="F246" s="42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42"/>
      <c r="R246" s="42"/>
      <c r="S246" s="42"/>
      <c r="T246" s="42"/>
      <c r="U246" s="42"/>
      <c r="V246" s="42"/>
      <c r="W246" s="42"/>
      <c r="X246" s="42"/>
      <c r="Y246" s="42"/>
      <c r="Z246" s="42"/>
      <c r="AA246" s="42"/>
      <c r="AB246" s="42"/>
      <c r="AC246" s="42"/>
      <c r="AD246" s="42"/>
      <c r="AE246" s="42"/>
      <c r="AF246" s="42"/>
      <c r="AG246" s="42"/>
      <c r="AH246" s="42"/>
      <c r="AI246" s="42"/>
      <c r="AJ246" s="42"/>
      <c r="AK246" s="42"/>
      <c r="AL246" s="42"/>
      <c r="AM246" s="42"/>
      <c r="AN246" s="42"/>
      <c r="AO246" s="42"/>
      <c r="AP246" s="42"/>
      <c r="AQ246" s="326"/>
      <c r="AR246" s="326"/>
      <c r="AS246" s="353"/>
      <c r="AT246" s="353"/>
      <c r="AU246" s="326"/>
      <c r="BA246" s="369"/>
      <c r="BB246" s="369"/>
      <c r="BC246" s="369"/>
      <c r="BD246" s="369"/>
      <c r="BE246" s="369"/>
      <c r="BF246" s="369"/>
      <c r="BG246" s="369"/>
      <c r="BH246" s="369"/>
      <c r="BI246" s="369"/>
      <c r="BJ246" s="369"/>
      <c r="BK246" s="369"/>
      <c r="BL246" s="369"/>
      <c r="BM246" s="369"/>
      <c r="BN246" s="369"/>
      <c r="BO246" s="369"/>
      <c r="BP246" s="369"/>
      <c r="BQ246" s="369"/>
      <c r="BR246" s="369"/>
      <c r="BS246" s="369"/>
      <c r="BT246" s="369"/>
      <c r="BU246" s="369"/>
      <c r="BV246" s="326"/>
      <c r="BW246" s="326"/>
      <c r="BX246" s="326"/>
      <c r="BY246" s="367"/>
      <c r="BZ246" s="368"/>
      <c r="CA246" s="368"/>
      <c r="CB246" s="368"/>
      <c r="CC246" s="368"/>
      <c r="CD246" s="368"/>
      <c r="CE246" s="368"/>
      <c r="CF246" s="368"/>
      <c r="CG246" s="368"/>
      <c r="CH246" s="368"/>
      <c r="CI246" s="42"/>
      <c r="CJ246" s="42"/>
      <c r="CK246" s="42"/>
      <c r="CL246" s="42"/>
    </row>
    <row r="247" spans="1:90">
      <c r="A247" s="42"/>
      <c r="B247" s="42"/>
      <c r="C247" s="79"/>
      <c r="D247" s="42"/>
      <c r="E247" s="42"/>
      <c r="F247" s="42"/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42"/>
      <c r="R247" s="42"/>
      <c r="S247" s="42"/>
      <c r="T247" s="42"/>
      <c r="U247" s="42"/>
      <c r="V247" s="42"/>
      <c r="W247" s="42"/>
      <c r="X247" s="42"/>
      <c r="Y247" s="42"/>
      <c r="Z247" s="42"/>
      <c r="AA247" s="42"/>
      <c r="AB247" s="42"/>
      <c r="AC247" s="42"/>
      <c r="AD247" s="42"/>
      <c r="AE247" s="42"/>
      <c r="AF247" s="42"/>
      <c r="AG247" s="42"/>
      <c r="AH247" s="42"/>
      <c r="AI247" s="42"/>
      <c r="AJ247" s="42"/>
      <c r="AK247" s="42"/>
      <c r="AL247" s="42"/>
      <c r="AM247" s="42"/>
      <c r="AN247" s="42"/>
      <c r="AO247" s="42"/>
      <c r="AP247" s="42"/>
      <c r="AQ247" s="326"/>
      <c r="AR247" s="326"/>
      <c r="AS247" s="353"/>
      <c r="AT247" s="353"/>
      <c r="AU247" s="326"/>
      <c r="BA247" s="369"/>
      <c r="BB247" s="369"/>
      <c r="BC247" s="369"/>
      <c r="BD247" s="369"/>
      <c r="BE247" s="369"/>
      <c r="BF247" s="369"/>
      <c r="BG247" s="369"/>
      <c r="BH247" s="369"/>
      <c r="BI247" s="369"/>
      <c r="BJ247" s="369"/>
      <c r="BK247" s="369"/>
      <c r="BL247" s="369"/>
      <c r="BM247" s="369"/>
      <c r="BN247" s="369"/>
      <c r="BO247" s="369"/>
      <c r="BP247" s="369"/>
      <c r="BQ247" s="369"/>
      <c r="BR247" s="369"/>
      <c r="BS247" s="369"/>
      <c r="BT247" s="369"/>
      <c r="BU247" s="369"/>
      <c r="BV247" s="326"/>
      <c r="BW247" s="326"/>
      <c r="BX247" s="326"/>
      <c r="BY247" s="367"/>
      <c r="BZ247" s="368"/>
      <c r="CA247" s="368"/>
      <c r="CB247" s="368"/>
      <c r="CC247" s="368"/>
      <c r="CD247" s="368"/>
      <c r="CE247" s="368"/>
      <c r="CF247" s="368"/>
      <c r="CG247" s="368"/>
      <c r="CH247" s="368"/>
      <c r="CI247" s="42"/>
      <c r="CJ247" s="42"/>
      <c r="CK247" s="42"/>
      <c r="CL247" s="42"/>
    </row>
    <row r="248" spans="1:90">
      <c r="A248" s="42"/>
      <c r="B248" s="42"/>
      <c r="C248" s="79"/>
      <c r="D248" s="42"/>
      <c r="E248" s="42"/>
      <c r="F248" s="42"/>
      <c r="G248" s="42"/>
      <c r="H248" s="42"/>
      <c r="I248" s="42"/>
      <c r="J248" s="42"/>
      <c r="K248" s="42"/>
      <c r="L248" s="42"/>
      <c r="M248" s="42"/>
      <c r="N248" s="42"/>
      <c r="O248" s="42"/>
      <c r="P248" s="42"/>
      <c r="Q248" s="42"/>
      <c r="R248" s="42"/>
      <c r="S248" s="42"/>
      <c r="T248" s="42"/>
      <c r="U248" s="42"/>
      <c r="V248" s="42"/>
      <c r="W248" s="42"/>
      <c r="X248" s="42"/>
      <c r="Y248" s="42"/>
      <c r="Z248" s="42"/>
      <c r="AA248" s="42"/>
      <c r="AB248" s="42"/>
      <c r="AC248" s="42"/>
      <c r="AD248" s="42"/>
      <c r="AE248" s="42"/>
      <c r="AF248" s="42"/>
      <c r="AG248" s="42"/>
      <c r="AH248" s="42"/>
      <c r="AI248" s="42"/>
      <c r="AJ248" s="42"/>
      <c r="AK248" s="42"/>
      <c r="AL248" s="42"/>
      <c r="AM248" s="42"/>
      <c r="AN248" s="42"/>
      <c r="AO248" s="42"/>
      <c r="AP248" s="42"/>
      <c r="AQ248" s="326"/>
      <c r="AR248" s="326"/>
      <c r="AS248" s="353"/>
      <c r="AT248" s="353"/>
      <c r="AU248" s="326"/>
      <c r="BA248" s="369"/>
      <c r="BB248" s="369"/>
      <c r="BC248" s="369"/>
      <c r="BD248" s="369"/>
      <c r="BE248" s="369"/>
      <c r="BF248" s="369"/>
      <c r="BG248" s="369"/>
      <c r="BH248" s="369"/>
      <c r="BI248" s="369"/>
      <c r="BJ248" s="369"/>
      <c r="BK248" s="369"/>
      <c r="BL248" s="369"/>
      <c r="BM248" s="369"/>
      <c r="BN248" s="369"/>
      <c r="BO248" s="369"/>
      <c r="BP248" s="369"/>
      <c r="BQ248" s="369"/>
      <c r="BR248" s="369"/>
      <c r="BS248" s="369"/>
      <c r="BT248" s="369"/>
      <c r="BU248" s="369"/>
      <c r="BV248" s="326"/>
      <c r="BW248" s="326"/>
      <c r="BX248" s="326"/>
      <c r="BY248" s="367"/>
      <c r="BZ248" s="368"/>
      <c r="CA248" s="368"/>
      <c r="CB248" s="368"/>
      <c r="CC248" s="368"/>
      <c r="CD248" s="368"/>
      <c r="CE248" s="368"/>
      <c r="CF248" s="368"/>
      <c r="CG248" s="368"/>
      <c r="CH248" s="368"/>
      <c r="CI248" s="42"/>
      <c r="CJ248" s="42"/>
      <c r="CK248" s="42"/>
      <c r="CL248" s="42"/>
    </row>
    <row r="249" spans="1:90">
      <c r="A249" s="42"/>
      <c r="B249" s="42"/>
      <c r="C249" s="79"/>
      <c r="D249" s="42"/>
      <c r="E249" s="42"/>
      <c r="F249" s="42"/>
      <c r="G249" s="42"/>
      <c r="H249" s="42"/>
      <c r="I249" s="42"/>
      <c r="J249" s="42"/>
      <c r="K249" s="42"/>
      <c r="L249" s="42"/>
      <c r="M249" s="42"/>
      <c r="N249" s="42"/>
      <c r="O249" s="42"/>
      <c r="P249" s="42"/>
      <c r="Q249" s="42"/>
      <c r="R249" s="42"/>
      <c r="S249" s="42"/>
      <c r="T249" s="42"/>
      <c r="U249" s="42"/>
      <c r="V249" s="42"/>
      <c r="W249" s="42"/>
      <c r="X249" s="42"/>
      <c r="Y249" s="42"/>
      <c r="Z249" s="42"/>
      <c r="AA249" s="42"/>
      <c r="AB249" s="42"/>
      <c r="AC249" s="42"/>
      <c r="AD249" s="42"/>
      <c r="AE249" s="42"/>
      <c r="AF249" s="42"/>
      <c r="AG249" s="42"/>
      <c r="AH249" s="42"/>
      <c r="AI249" s="42"/>
      <c r="AJ249" s="42"/>
      <c r="AK249" s="42"/>
      <c r="AL249" s="42"/>
      <c r="AM249" s="42"/>
      <c r="AN249" s="42"/>
      <c r="AO249" s="42"/>
      <c r="AP249" s="42"/>
      <c r="AQ249" s="326"/>
      <c r="AR249" s="326"/>
      <c r="AS249" s="353"/>
      <c r="AT249" s="353"/>
      <c r="AU249" s="326"/>
      <c r="BA249" s="369"/>
      <c r="BB249" s="369"/>
      <c r="BC249" s="369"/>
      <c r="BD249" s="369"/>
      <c r="BE249" s="369"/>
      <c r="BF249" s="369"/>
      <c r="BG249" s="369"/>
      <c r="BH249" s="369"/>
      <c r="BI249" s="369"/>
      <c r="BJ249" s="369"/>
      <c r="BK249" s="369"/>
      <c r="BL249" s="369"/>
      <c r="BM249" s="369"/>
      <c r="BN249" s="369"/>
      <c r="BO249" s="369"/>
      <c r="BP249" s="369"/>
      <c r="BQ249" s="369"/>
      <c r="BR249" s="369"/>
      <c r="BS249" s="369"/>
      <c r="BT249" s="369"/>
      <c r="BU249" s="369"/>
      <c r="BV249" s="326"/>
      <c r="BW249" s="326"/>
      <c r="BX249" s="326"/>
      <c r="BY249" s="367"/>
      <c r="BZ249" s="368"/>
      <c r="CA249" s="368"/>
      <c r="CB249" s="368"/>
      <c r="CC249" s="368"/>
      <c r="CD249" s="368"/>
      <c r="CE249" s="368"/>
      <c r="CF249" s="368"/>
      <c r="CG249" s="368"/>
      <c r="CH249" s="368"/>
      <c r="CI249" s="42"/>
      <c r="CJ249" s="42"/>
      <c r="CK249" s="42"/>
      <c r="CL249" s="42"/>
    </row>
    <row r="250" spans="1:90">
      <c r="A250" s="42"/>
      <c r="B250" s="42"/>
      <c r="C250" s="79"/>
      <c r="D250" s="42"/>
      <c r="E250" s="42"/>
      <c r="F250" s="42"/>
      <c r="G250" s="42"/>
      <c r="H250" s="42"/>
      <c r="I250" s="42"/>
      <c r="J250" s="42"/>
      <c r="K250" s="42"/>
      <c r="L250" s="42"/>
      <c r="M250" s="42"/>
      <c r="N250" s="42"/>
      <c r="O250" s="42"/>
      <c r="P250" s="42"/>
      <c r="Q250" s="42"/>
      <c r="R250" s="42"/>
      <c r="S250" s="42"/>
      <c r="T250" s="42"/>
      <c r="U250" s="42"/>
      <c r="V250" s="42"/>
      <c r="W250" s="42"/>
      <c r="X250" s="42"/>
      <c r="Y250" s="42"/>
      <c r="Z250" s="42"/>
      <c r="AA250" s="42"/>
      <c r="AB250" s="42"/>
      <c r="AC250" s="42"/>
      <c r="AD250" s="42"/>
      <c r="AE250" s="42"/>
      <c r="AF250" s="42"/>
      <c r="AG250" s="42"/>
      <c r="AH250" s="42"/>
      <c r="AI250" s="42"/>
      <c r="AJ250" s="42"/>
      <c r="AK250" s="42"/>
      <c r="AL250" s="42"/>
      <c r="AM250" s="42"/>
      <c r="AN250" s="42"/>
      <c r="AO250" s="42"/>
      <c r="AP250" s="42"/>
      <c r="AQ250" s="326"/>
      <c r="AR250" s="326"/>
      <c r="AS250" s="353"/>
      <c r="AT250" s="353"/>
      <c r="AU250" s="326"/>
      <c r="BA250" s="369"/>
      <c r="BB250" s="369"/>
      <c r="BC250" s="369"/>
      <c r="BD250" s="369"/>
      <c r="BE250" s="369"/>
      <c r="BF250" s="369"/>
      <c r="BG250" s="369"/>
      <c r="BH250" s="369"/>
      <c r="BI250" s="369"/>
      <c r="BJ250" s="369"/>
      <c r="BK250" s="369"/>
      <c r="BL250" s="369"/>
      <c r="BM250" s="369"/>
      <c r="BN250" s="369"/>
      <c r="BO250" s="369"/>
      <c r="BP250" s="369"/>
      <c r="BQ250" s="369"/>
      <c r="BR250" s="369"/>
      <c r="BS250" s="369"/>
      <c r="BT250" s="369"/>
      <c r="BU250" s="369"/>
      <c r="BV250" s="326"/>
      <c r="BW250" s="326"/>
      <c r="BX250" s="326"/>
      <c r="BY250" s="367"/>
      <c r="BZ250" s="368"/>
      <c r="CA250" s="368"/>
      <c r="CB250" s="368"/>
      <c r="CC250" s="368"/>
      <c r="CD250" s="368"/>
      <c r="CE250" s="368"/>
      <c r="CF250" s="368"/>
      <c r="CG250" s="368"/>
      <c r="CH250" s="368"/>
      <c r="CI250" s="42"/>
      <c r="CJ250" s="42"/>
      <c r="CK250" s="42"/>
      <c r="CL250" s="42"/>
    </row>
    <row r="251" spans="1:90">
      <c r="A251" s="42"/>
      <c r="B251" s="42"/>
      <c r="C251" s="79"/>
      <c r="D251" s="42"/>
      <c r="E251" s="42"/>
      <c r="F251" s="42"/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42"/>
      <c r="R251" s="42"/>
      <c r="S251" s="42"/>
      <c r="T251" s="42"/>
      <c r="U251" s="42"/>
      <c r="V251" s="42"/>
      <c r="W251" s="42"/>
      <c r="X251" s="42"/>
      <c r="Y251" s="42"/>
      <c r="Z251" s="42"/>
      <c r="AA251" s="42"/>
      <c r="AB251" s="42"/>
      <c r="AC251" s="42"/>
      <c r="AD251" s="42"/>
      <c r="AE251" s="42"/>
      <c r="AF251" s="42"/>
      <c r="AG251" s="42"/>
      <c r="AH251" s="42"/>
      <c r="AI251" s="42"/>
      <c r="AJ251" s="42"/>
      <c r="AK251" s="42"/>
      <c r="AL251" s="42"/>
      <c r="AM251" s="42"/>
      <c r="AN251" s="42"/>
      <c r="AO251" s="42"/>
      <c r="AP251" s="42"/>
      <c r="AQ251" s="326"/>
      <c r="AR251" s="326"/>
      <c r="AS251" s="353"/>
      <c r="AT251" s="353"/>
      <c r="AU251" s="326"/>
      <c r="BA251" s="369"/>
      <c r="BB251" s="369"/>
      <c r="BC251" s="369"/>
      <c r="BD251" s="369"/>
      <c r="BE251" s="369"/>
      <c r="BF251" s="369"/>
      <c r="BG251" s="369"/>
      <c r="BH251" s="369"/>
      <c r="BI251" s="369"/>
      <c r="BJ251" s="369"/>
      <c r="BK251" s="369"/>
      <c r="BL251" s="369"/>
      <c r="BM251" s="369"/>
      <c r="BN251" s="369"/>
      <c r="BO251" s="369"/>
      <c r="BP251" s="369"/>
      <c r="BQ251" s="369"/>
      <c r="BR251" s="369"/>
      <c r="BS251" s="369"/>
      <c r="BT251" s="369"/>
      <c r="BU251" s="369"/>
      <c r="BV251" s="326"/>
      <c r="BW251" s="326"/>
      <c r="BX251" s="326"/>
      <c r="BY251" s="367"/>
      <c r="BZ251" s="368"/>
      <c r="CA251" s="368"/>
      <c r="CB251" s="368"/>
      <c r="CC251" s="368"/>
      <c r="CD251" s="368"/>
      <c r="CE251" s="368"/>
      <c r="CF251" s="368"/>
      <c r="CG251" s="368"/>
      <c r="CH251" s="368"/>
      <c r="CI251" s="42"/>
      <c r="CJ251" s="42"/>
      <c r="CK251" s="42"/>
      <c r="CL251" s="42"/>
    </row>
    <row r="252" spans="1:90">
      <c r="A252" s="42"/>
      <c r="B252" s="42"/>
      <c r="C252" s="79"/>
      <c r="D252" s="42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42"/>
      <c r="R252" s="42"/>
      <c r="S252" s="42"/>
      <c r="T252" s="42"/>
      <c r="U252" s="42"/>
      <c r="V252" s="42"/>
      <c r="W252" s="42"/>
      <c r="X252" s="42"/>
      <c r="Y252" s="42"/>
      <c r="Z252" s="42"/>
      <c r="AA252" s="42"/>
      <c r="AB252" s="42"/>
      <c r="AC252" s="42"/>
      <c r="AD252" s="42"/>
      <c r="AE252" s="42"/>
      <c r="AF252" s="42"/>
      <c r="AG252" s="42"/>
      <c r="AH252" s="42"/>
      <c r="AI252" s="42"/>
      <c r="AJ252" s="42"/>
      <c r="AK252" s="42"/>
      <c r="AL252" s="42"/>
      <c r="AM252" s="42"/>
      <c r="AN252" s="42"/>
      <c r="AO252" s="42"/>
      <c r="AP252" s="42"/>
      <c r="AQ252" s="326"/>
      <c r="AR252" s="326"/>
      <c r="AS252" s="353"/>
      <c r="AT252" s="353"/>
      <c r="AU252" s="326"/>
      <c r="BA252" s="369"/>
      <c r="BB252" s="369"/>
      <c r="BC252" s="369"/>
      <c r="BD252" s="369"/>
      <c r="BE252" s="369"/>
      <c r="BF252" s="369"/>
      <c r="BG252" s="369"/>
      <c r="BH252" s="369"/>
      <c r="BI252" s="369"/>
      <c r="BJ252" s="369"/>
      <c r="BK252" s="369"/>
      <c r="BL252" s="369"/>
      <c r="BM252" s="369"/>
      <c r="BN252" s="369"/>
      <c r="BO252" s="369"/>
      <c r="BP252" s="369"/>
      <c r="BQ252" s="369"/>
      <c r="BR252" s="369"/>
      <c r="BS252" s="369"/>
      <c r="BT252" s="369"/>
      <c r="BU252" s="369"/>
      <c r="BV252" s="326"/>
      <c r="BW252" s="326"/>
      <c r="BX252" s="326"/>
      <c r="BY252" s="367"/>
      <c r="BZ252" s="368"/>
      <c r="CA252" s="368"/>
      <c r="CB252" s="368"/>
      <c r="CC252" s="368"/>
      <c r="CD252" s="368"/>
      <c r="CE252" s="368"/>
      <c r="CF252" s="368"/>
      <c r="CG252" s="368"/>
      <c r="CH252" s="368"/>
      <c r="CI252" s="42"/>
      <c r="CJ252" s="42"/>
      <c r="CK252" s="42"/>
      <c r="CL252" s="42"/>
    </row>
    <row r="253" spans="1:90">
      <c r="A253" s="42"/>
      <c r="B253" s="42"/>
      <c r="C253" s="79"/>
      <c r="D253" s="42"/>
      <c r="E253" s="42"/>
      <c r="F253" s="42"/>
      <c r="G253" s="42"/>
      <c r="H253" s="42"/>
      <c r="I253" s="42"/>
      <c r="J253" s="42"/>
      <c r="K253" s="42"/>
      <c r="L253" s="42"/>
      <c r="M253" s="42"/>
      <c r="N253" s="42"/>
      <c r="O253" s="42"/>
      <c r="P253" s="42"/>
      <c r="Q253" s="42"/>
      <c r="R253" s="42"/>
      <c r="S253" s="42"/>
      <c r="T253" s="42"/>
      <c r="U253" s="42"/>
      <c r="V253" s="42"/>
      <c r="W253" s="42"/>
      <c r="X253" s="42"/>
      <c r="Y253" s="42"/>
      <c r="Z253" s="42"/>
      <c r="AA253" s="42"/>
      <c r="AB253" s="42"/>
      <c r="AC253" s="42"/>
      <c r="AD253" s="42"/>
      <c r="AE253" s="42"/>
      <c r="AF253" s="42"/>
      <c r="AG253" s="42"/>
      <c r="AH253" s="42"/>
      <c r="AI253" s="42"/>
      <c r="AJ253" s="42"/>
      <c r="AK253" s="42"/>
      <c r="AL253" s="42"/>
      <c r="AM253" s="42"/>
      <c r="AN253" s="42"/>
      <c r="AO253" s="42"/>
      <c r="AP253" s="42"/>
      <c r="AQ253" s="326"/>
      <c r="AR253" s="326"/>
      <c r="AS253" s="353"/>
      <c r="AT253" s="353"/>
      <c r="AU253" s="326"/>
      <c r="BA253" s="369"/>
      <c r="BB253" s="369"/>
      <c r="BC253" s="369"/>
      <c r="BD253" s="369"/>
      <c r="BE253" s="369"/>
      <c r="BF253" s="369"/>
      <c r="BG253" s="369"/>
      <c r="BH253" s="369"/>
      <c r="BI253" s="369"/>
      <c r="BJ253" s="369"/>
      <c r="BK253" s="369"/>
      <c r="BL253" s="369"/>
      <c r="BM253" s="369"/>
      <c r="BN253" s="369"/>
      <c r="BO253" s="369"/>
      <c r="BP253" s="369"/>
      <c r="BQ253" s="369"/>
      <c r="BR253" s="369"/>
      <c r="BS253" s="369"/>
      <c r="BT253" s="369"/>
      <c r="BU253" s="369"/>
      <c r="BV253" s="326"/>
      <c r="BW253" s="326"/>
      <c r="BX253" s="326"/>
      <c r="BY253" s="367"/>
      <c r="BZ253" s="368"/>
      <c r="CA253" s="368"/>
      <c r="CB253" s="368"/>
      <c r="CC253" s="368"/>
      <c r="CD253" s="368"/>
      <c r="CE253" s="368"/>
      <c r="CF253" s="368"/>
      <c r="CG253" s="368"/>
      <c r="CH253" s="368"/>
      <c r="CI253" s="42"/>
      <c r="CJ253" s="42"/>
      <c r="CK253" s="42"/>
      <c r="CL253" s="42"/>
    </row>
    <row r="254" spans="1:90">
      <c r="A254" s="42"/>
      <c r="B254" s="42"/>
      <c r="C254" s="79"/>
      <c r="D254" s="42"/>
      <c r="E254" s="42"/>
      <c r="F254" s="42"/>
      <c r="G254" s="42"/>
      <c r="H254" s="42"/>
      <c r="I254" s="42"/>
      <c r="J254" s="42"/>
      <c r="K254" s="42"/>
      <c r="L254" s="42"/>
      <c r="M254" s="42"/>
      <c r="N254" s="42"/>
      <c r="O254" s="42"/>
      <c r="P254" s="42"/>
      <c r="Q254" s="42"/>
      <c r="R254" s="42"/>
      <c r="S254" s="42"/>
      <c r="T254" s="42"/>
      <c r="U254" s="42"/>
      <c r="V254" s="42"/>
      <c r="W254" s="42"/>
      <c r="X254" s="42"/>
      <c r="Y254" s="42"/>
      <c r="Z254" s="42"/>
      <c r="AA254" s="42"/>
      <c r="AB254" s="42"/>
      <c r="AC254" s="42"/>
      <c r="AD254" s="42"/>
      <c r="AE254" s="42"/>
      <c r="AF254" s="42"/>
      <c r="AG254" s="42"/>
      <c r="AH254" s="42"/>
      <c r="AI254" s="42"/>
      <c r="AJ254" s="42"/>
      <c r="AK254" s="42"/>
      <c r="AL254" s="42"/>
      <c r="AM254" s="42"/>
      <c r="AN254" s="42"/>
      <c r="AO254" s="42"/>
      <c r="AP254" s="42"/>
      <c r="AQ254" s="326"/>
      <c r="AR254" s="326"/>
      <c r="AS254" s="353"/>
      <c r="AT254" s="353"/>
      <c r="AU254" s="326"/>
      <c r="BA254" s="369"/>
      <c r="BB254" s="369"/>
      <c r="BC254" s="369"/>
      <c r="BD254" s="369"/>
      <c r="BE254" s="369"/>
      <c r="BF254" s="369"/>
      <c r="BG254" s="369"/>
      <c r="BH254" s="369"/>
      <c r="BI254" s="369"/>
      <c r="BJ254" s="369"/>
      <c r="BK254" s="369"/>
      <c r="BL254" s="369"/>
      <c r="BM254" s="369"/>
      <c r="BN254" s="369"/>
      <c r="BO254" s="369"/>
      <c r="BP254" s="369"/>
      <c r="BQ254" s="369"/>
      <c r="BR254" s="369"/>
      <c r="BS254" s="369"/>
      <c r="BT254" s="369"/>
      <c r="BU254" s="369"/>
      <c r="BV254" s="326"/>
      <c r="BW254" s="326"/>
      <c r="BX254" s="326"/>
      <c r="BY254" s="367"/>
      <c r="BZ254" s="368"/>
      <c r="CA254" s="368"/>
      <c r="CB254" s="368"/>
      <c r="CC254" s="368"/>
      <c r="CD254" s="368"/>
      <c r="CE254" s="368"/>
      <c r="CF254" s="368"/>
      <c r="CG254" s="368"/>
      <c r="CH254" s="368"/>
      <c r="CI254" s="42"/>
      <c r="CJ254" s="42"/>
      <c r="CK254" s="42"/>
      <c r="CL254" s="42"/>
    </row>
    <row r="255" spans="1:90">
      <c r="A255" s="42"/>
      <c r="B255" s="42"/>
      <c r="C255" s="79"/>
      <c r="D255" s="42"/>
      <c r="E255" s="42"/>
      <c r="F255" s="42"/>
      <c r="G255" s="42"/>
      <c r="H255" s="42"/>
      <c r="I255" s="42"/>
      <c r="J255" s="42"/>
      <c r="K255" s="42"/>
      <c r="L255" s="42"/>
      <c r="M255" s="42"/>
      <c r="N255" s="42"/>
      <c r="O255" s="42"/>
      <c r="P255" s="42"/>
      <c r="Q255" s="42"/>
      <c r="R255" s="42"/>
      <c r="S255" s="42"/>
      <c r="T255" s="42"/>
      <c r="U255" s="42"/>
      <c r="V255" s="42"/>
      <c r="W255" s="42"/>
      <c r="X255" s="42"/>
      <c r="Y255" s="42"/>
      <c r="Z255" s="42"/>
      <c r="AA255" s="42"/>
      <c r="AB255" s="42"/>
      <c r="AC255" s="42"/>
      <c r="AD255" s="42"/>
      <c r="AE255" s="42"/>
      <c r="AF255" s="42"/>
      <c r="AG255" s="42"/>
      <c r="AH255" s="42"/>
      <c r="AI255" s="42"/>
      <c r="AJ255" s="42"/>
      <c r="AK255" s="42"/>
      <c r="AL255" s="42"/>
      <c r="AM255" s="42"/>
      <c r="AN255" s="42"/>
      <c r="AO255" s="42"/>
      <c r="AP255" s="42"/>
      <c r="AQ255" s="326"/>
      <c r="AR255" s="326"/>
      <c r="AS255" s="353"/>
      <c r="AT255" s="353"/>
      <c r="AU255" s="326"/>
      <c r="BA255" s="369"/>
      <c r="BB255" s="369"/>
      <c r="BC255" s="369"/>
      <c r="BD255" s="369"/>
      <c r="BE255" s="369"/>
      <c r="BF255" s="369"/>
      <c r="BG255" s="369"/>
      <c r="BH255" s="369"/>
      <c r="BI255" s="369"/>
      <c r="BJ255" s="369"/>
      <c r="BK255" s="369"/>
      <c r="BL255" s="369"/>
      <c r="BM255" s="369"/>
      <c r="BN255" s="369"/>
      <c r="BO255" s="369"/>
      <c r="BP255" s="369"/>
      <c r="BQ255" s="369"/>
      <c r="BR255" s="369"/>
      <c r="BS255" s="369"/>
      <c r="BT255" s="369"/>
      <c r="BU255" s="369"/>
      <c r="BV255" s="326"/>
      <c r="BW255" s="326"/>
      <c r="BX255" s="326"/>
      <c r="BY255" s="367"/>
      <c r="BZ255" s="368"/>
      <c r="CA255" s="368"/>
      <c r="CB255" s="368"/>
      <c r="CC255" s="368"/>
      <c r="CD255" s="368"/>
      <c r="CE255" s="368"/>
      <c r="CF255" s="368"/>
      <c r="CG255" s="368"/>
      <c r="CH255" s="368"/>
      <c r="CI255" s="42"/>
      <c r="CJ255" s="42"/>
      <c r="CK255" s="42"/>
      <c r="CL255" s="42"/>
    </row>
    <row r="256" spans="1:90">
      <c r="A256" s="42"/>
      <c r="B256" s="42"/>
      <c r="C256" s="79"/>
      <c r="D256" s="42"/>
      <c r="E256" s="42"/>
      <c r="F256" s="42"/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T256" s="42"/>
      <c r="U256" s="42"/>
      <c r="V256" s="42"/>
      <c r="W256" s="42"/>
      <c r="X256" s="42"/>
      <c r="Y256" s="42"/>
      <c r="Z256" s="42"/>
      <c r="AA256" s="42"/>
      <c r="AB256" s="42"/>
      <c r="AC256" s="42"/>
      <c r="AD256" s="42"/>
      <c r="AE256" s="42"/>
      <c r="AF256" s="42"/>
      <c r="AG256" s="42"/>
      <c r="AH256" s="42"/>
      <c r="AI256" s="42"/>
      <c r="AJ256" s="42"/>
      <c r="AK256" s="42"/>
      <c r="AL256" s="42"/>
      <c r="AM256" s="42"/>
      <c r="AN256" s="42"/>
      <c r="AO256" s="42"/>
      <c r="AP256" s="42"/>
      <c r="AQ256" s="326"/>
      <c r="AR256" s="326"/>
      <c r="AS256" s="353"/>
      <c r="AT256" s="353"/>
      <c r="AU256" s="326"/>
      <c r="BA256" s="369"/>
      <c r="BB256" s="369"/>
      <c r="BC256" s="369"/>
      <c r="BD256" s="369"/>
      <c r="BE256" s="369"/>
      <c r="BF256" s="369"/>
      <c r="BG256" s="369"/>
      <c r="BH256" s="369"/>
      <c r="BI256" s="369"/>
      <c r="BJ256" s="369"/>
      <c r="BK256" s="369"/>
      <c r="BL256" s="369"/>
      <c r="BM256" s="369"/>
      <c r="BN256" s="369"/>
      <c r="BO256" s="369"/>
      <c r="BP256" s="369"/>
      <c r="BQ256" s="369"/>
      <c r="BR256" s="369"/>
      <c r="BS256" s="369"/>
      <c r="BT256" s="369"/>
      <c r="BU256" s="369"/>
      <c r="BV256" s="326"/>
      <c r="BW256" s="326"/>
      <c r="BX256" s="326"/>
      <c r="BY256" s="367"/>
      <c r="BZ256" s="368"/>
      <c r="CA256" s="368"/>
      <c r="CB256" s="368"/>
      <c r="CC256" s="368"/>
      <c r="CD256" s="368"/>
      <c r="CE256" s="368"/>
      <c r="CF256" s="368"/>
      <c r="CG256" s="368"/>
      <c r="CH256" s="368"/>
      <c r="CI256" s="42"/>
      <c r="CJ256" s="42"/>
      <c r="CK256" s="42"/>
      <c r="CL256" s="42"/>
    </row>
    <row r="257" spans="1:90">
      <c r="A257" s="42"/>
      <c r="B257" s="42"/>
      <c r="C257" s="79"/>
      <c r="D257" s="42"/>
      <c r="E257" s="42"/>
      <c r="F257" s="42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Q257" s="42"/>
      <c r="R257" s="42"/>
      <c r="S257" s="42"/>
      <c r="T257" s="42"/>
      <c r="U257" s="42"/>
      <c r="V257" s="42"/>
      <c r="W257" s="42"/>
      <c r="X257" s="42"/>
      <c r="Y257" s="42"/>
      <c r="Z257" s="42"/>
      <c r="AA257" s="42"/>
      <c r="AB257" s="42"/>
      <c r="AC257" s="42"/>
      <c r="AD257" s="42"/>
      <c r="AE257" s="42"/>
      <c r="AF257" s="42"/>
      <c r="AG257" s="42"/>
      <c r="AH257" s="42"/>
      <c r="AI257" s="42"/>
      <c r="AJ257" s="42"/>
      <c r="AK257" s="42"/>
      <c r="AL257" s="42"/>
      <c r="AM257" s="42"/>
      <c r="AN257" s="42"/>
      <c r="AO257" s="42"/>
      <c r="AP257" s="42"/>
      <c r="AQ257" s="326"/>
      <c r="AR257" s="326"/>
      <c r="AS257" s="353"/>
      <c r="AT257" s="353"/>
      <c r="AU257" s="326"/>
      <c r="BA257" s="369"/>
      <c r="BB257" s="369"/>
      <c r="BC257" s="369"/>
      <c r="BD257" s="369"/>
      <c r="BE257" s="369"/>
      <c r="BF257" s="369"/>
      <c r="BG257" s="369"/>
      <c r="BH257" s="369"/>
      <c r="BI257" s="369"/>
      <c r="BJ257" s="369"/>
      <c r="BK257" s="369"/>
      <c r="BL257" s="369"/>
      <c r="BM257" s="369"/>
      <c r="BN257" s="369"/>
      <c r="BO257" s="369"/>
      <c r="BP257" s="369"/>
      <c r="BQ257" s="369"/>
      <c r="BR257" s="369"/>
      <c r="BS257" s="369"/>
      <c r="BT257" s="369"/>
      <c r="BU257" s="369"/>
      <c r="BV257" s="326"/>
      <c r="BW257" s="326"/>
      <c r="BX257" s="326"/>
      <c r="BY257" s="367"/>
      <c r="BZ257" s="368"/>
      <c r="CA257" s="368"/>
      <c r="CB257" s="368"/>
      <c r="CC257" s="368"/>
      <c r="CD257" s="368"/>
      <c r="CE257" s="368"/>
      <c r="CF257" s="368"/>
      <c r="CG257" s="368"/>
      <c r="CH257" s="368"/>
      <c r="CI257" s="42"/>
      <c r="CJ257" s="42"/>
      <c r="CK257" s="42"/>
      <c r="CL257" s="42"/>
    </row>
    <row r="258" spans="1:90">
      <c r="A258" s="42"/>
      <c r="B258" s="42"/>
      <c r="C258" s="79"/>
      <c r="D258" s="42"/>
      <c r="E258" s="42"/>
      <c r="F258" s="42"/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Q258" s="42"/>
      <c r="R258" s="42"/>
      <c r="S258" s="42"/>
      <c r="T258" s="42"/>
      <c r="U258" s="42"/>
      <c r="V258" s="42"/>
      <c r="W258" s="42"/>
      <c r="X258" s="42"/>
      <c r="Y258" s="42"/>
      <c r="Z258" s="42"/>
      <c r="AA258" s="42"/>
      <c r="AB258" s="42"/>
      <c r="AC258" s="42"/>
      <c r="AD258" s="42"/>
      <c r="AE258" s="42"/>
      <c r="AF258" s="42"/>
      <c r="AG258" s="42"/>
      <c r="AH258" s="42"/>
      <c r="AI258" s="42"/>
      <c r="AJ258" s="42"/>
      <c r="AK258" s="42"/>
      <c r="AL258" s="42"/>
      <c r="AM258" s="42"/>
      <c r="AN258" s="42"/>
      <c r="AO258" s="42"/>
      <c r="AP258" s="42"/>
      <c r="AQ258" s="326"/>
      <c r="AR258" s="326"/>
      <c r="AS258" s="353"/>
      <c r="AT258" s="353"/>
      <c r="AU258" s="326"/>
      <c r="BA258" s="369"/>
      <c r="BB258" s="369"/>
      <c r="BC258" s="369"/>
      <c r="BD258" s="369"/>
      <c r="BE258" s="369"/>
      <c r="BF258" s="369"/>
      <c r="BG258" s="369"/>
      <c r="BH258" s="369"/>
      <c r="BI258" s="369"/>
      <c r="BJ258" s="369"/>
      <c r="BK258" s="369"/>
      <c r="BL258" s="369"/>
      <c r="BM258" s="369"/>
      <c r="BN258" s="369"/>
      <c r="BO258" s="369"/>
      <c r="BP258" s="369"/>
      <c r="BQ258" s="369"/>
      <c r="BR258" s="369"/>
      <c r="BS258" s="369"/>
      <c r="BT258" s="369"/>
      <c r="BU258" s="369"/>
      <c r="BV258" s="326"/>
      <c r="BW258" s="326"/>
      <c r="BX258" s="326"/>
      <c r="BY258" s="367"/>
      <c r="BZ258" s="368"/>
      <c r="CA258" s="368"/>
      <c r="CB258" s="368"/>
      <c r="CC258" s="368"/>
      <c r="CD258" s="368"/>
      <c r="CE258" s="368"/>
      <c r="CF258" s="368"/>
      <c r="CG258" s="368"/>
      <c r="CH258" s="368"/>
      <c r="CI258" s="42"/>
      <c r="CJ258" s="42"/>
      <c r="CK258" s="42"/>
      <c r="CL258" s="42"/>
    </row>
    <row r="259" spans="1:90">
      <c r="A259" s="42"/>
      <c r="B259" s="42"/>
      <c r="C259" s="79"/>
      <c r="D259" s="42"/>
      <c r="E259" s="42"/>
      <c r="F259" s="42"/>
      <c r="G259" s="42"/>
      <c r="H259" s="42"/>
      <c r="I259" s="42"/>
      <c r="J259" s="42"/>
      <c r="K259" s="42"/>
      <c r="L259" s="42"/>
      <c r="M259" s="42"/>
      <c r="N259" s="42"/>
      <c r="O259" s="42"/>
      <c r="P259" s="42"/>
      <c r="Q259" s="42"/>
      <c r="R259" s="42"/>
      <c r="S259" s="42"/>
      <c r="T259" s="42"/>
      <c r="U259" s="42"/>
      <c r="V259" s="42"/>
      <c r="W259" s="42"/>
      <c r="X259" s="42"/>
      <c r="Y259" s="42"/>
      <c r="Z259" s="42"/>
      <c r="AA259" s="42"/>
      <c r="AB259" s="42"/>
      <c r="AC259" s="42"/>
      <c r="AD259" s="42"/>
      <c r="AE259" s="42"/>
      <c r="AF259" s="42"/>
      <c r="AG259" s="42"/>
      <c r="AH259" s="42"/>
      <c r="AI259" s="42"/>
      <c r="AJ259" s="42"/>
      <c r="AK259" s="42"/>
      <c r="AL259" s="42"/>
      <c r="AM259" s="42"/>
      <c r="AN259" s="42"/>
      <c r="AO259" s="42"/>
      <c r="AP259" s="42"/>
      <c r="AQ259" s="326"/>
      <c r="AR259" s="326"/>
      <c r="AS259" s="353"/>
      <c r="AT259" s="353"/>
      <c r="AU259" s="326"/>
      <c r="BA259" s="369"/>
      <c r="BB259" s="369"/>
      <c r="BC259" s="369"/>
      <c r="BD259" s="369"/>
      <c r="BE259" s="369"/>
      <c r="BF259" s="369"/>
      <c r="BG259" s="369"/>
      <c r="BH259" s="369"/>
      <c r="BI259" s="369"/>
      <c r="BJ259" s="369"/>
      <c r="BK259" s="369"/>
      <c r="BL259" s="369"/>
      <c r="BM259" s="369"/>
      <c r="BN259" s="369"/>
      <c r="BO259" s="369"/>
      <c r="BP259" s="369"/>
      <c r="BQ259" s="369"/>
      <c r="BR259" s="369"/>
      <c r="BS259" s="369"/>
      <c r="BT259" s="369"/>
      <c r="BU259" s="369"/>
      <c r="BV259" s="326"/>
      <c r="BW259" s="326"/>
      <c r="BX259" s="326"/>
      <c r="BY259" s="367"/>
      <c r="BZ259" s="368"/>
      <c r="CA259" s="368"/>
      <c r="CB259" s="368"/>
      <c r="CC259" s="368"/>
      <c r="CD259" s="368"/>
      <c r="CE259" s="368"/>
      <c r="CF259" s="368"/>
      <c r="CG259" s="368"/>
      <c r="CH259" s="368"/>
      <c r="CI259" s="42"/>
      <c r="CJ259" s="42"/>
      <c r="CK259" s="42"/>
      <c r="CL259" s="42"/>
    </row>
    <row r="260" spans="1:90">
      <c r="A260" s="42"/>
      <c r="B260" s="42"/>
      <c r="C260" s="79"/>
      <c r="D260" s="42"/>
      <c r="E260" s="42"/>
      <c r="F260" s="42"/>
      <c r="G260" s="42"/>
      <c r="H260" s="42"/>
      <c r="I260" s="42"/>
      <c r="J260" s="42"/>
      <c r="K260" s="42"/>
      <c r="L260" s="42"/>
      <c r="M260" s="42"/>
      <c r="N260" s="42"/>
      <c r="O260" s="42"/>
      <c r="P260" s="42"/>
      <c r="Q260" s="42"/>
      <c r="R260" s="42"/>
      <c r="S260" s="42"/>
      <c r="T260" s="42"/>
      <c r="U260" s="42"/>
      <c r="V260" s="42"/>
      <c r="W260" s="42"/>
      <c r="X260" s="42"/>
      <c r="Y260" s="42"/>
      <c r="Z260" s="42"/>
      <c r="AA260" s="42"/>
      <c r="AB260" s="42"/>
      <c r="AC260" s="42"/>
      <c r="AD260" s="42"/>
      <c r="AE260" s="42"/>
      <c r="AF260" s="42"/>
      <c r="AG260" s="42"/>
      <c r="AH260" s="42"/>
      <c r="AI260" s="42"/>
      <c r="AJ260" s="42"/>
      <c r="AK260" s="42"/>
      <c r="AL260" s="42"/>
      <c r="AM260" s="42"/>
      <c r="AN260" s="42"/>
      <c r="AO260" s="42"/>
      <c r="AP260" s="42"/>
      <c r="AQ260" s="326"/>
      <c r="AR260" s="326"/>
      <c r="AS260" s="353"/>
      <c r="AT260" s="353"/>
      <c r="AU260" s="326"/>
      <c r="BA260" s="369"/>
      <c r="BB260" s="369"/>
      <c r="BC260" s="369"/>
      <c r="BD260" s="369"/>
      <c r="BE260" s="369"/>
      <c r="BF260" s="369"/>
      <c r="BG260" s="369"/>
      <c r="BH260" s="369"/>
      <c r="BI260" s="369"/>
      <c r="BJ260" s="369"/>
      <c r="BK260" s="369"/>
      <c r="BL260" s="369"/>
      <c r="BM260" s="369"/>
      <c r="BN260" s="369"/>
      <c r="BO260" s="369"/>
      <c r="BP260" s="369"/>
      <c r="BQ260" s="369"/>
      <c r="BR260" s="369"/>
      <c r="BS260" s="369"/>
      <c r="BT260" s="369"/>
      <c r="BU260" s="369"/>
      <c r="BV260" s="326"/>
      <c r="BW260" s="326"/>
      <c r="BX260" s="326"/>
      <c r="BY260" s="367"/>
      <c r="BZ260" s="368"/>
      <c r="CA260" s="368"/>
      <c r="CB260" s="368"/>
      <c r="CC260" s="368"/>
      <c r="CD260" s="368"/>
      <c r="CE260" s="368"/>
      <c r="CF260" s="368"/>
      <c r="CG260" s="368"/>
      <c r="CH260" s="368"/>
      <c r="CI260" s="42"/>
      <c r="CJ260" s="42"/>
      <c r="CK260" s="42"/>
      <c r="CL260" s="42"/>
    </row>
    <row r="261" spans="1:90">
      <c r="A261" s="42"/>
      <c r="B261" s="42"/>
      <c r="C261" s="79"/>
      <c r="D261" s="42"/>
      <c r="E261" s="42"/>
      <c r="F261" s="42"/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T261" s="42"/>
      <c r="U261" s="42"/>
      <c r="V261" s="42"/>
      <c r="W261" s="42"/>
      <c r="X261" s="42"/>
      <c r="Y261" s="42"/>
      <c r="Z261" s="42"/>
      <c r="AA261" s="42"/>
      <c r="AB261" s="42"/>
      <c r="AC261" s="42"/>
      <c r="AD261" s="42"/>
      <c r="AE261" s="42"/>
      <c r="AF261" s="42"/>
      <c r="AG261" s="42"/>
      <c r="AH261" s="42"/>
      <c r="AI261" s="42"/>
      <c r="AJ261" s="42"/>
      <c r="AK261" s="42"/>
      <c r="AL261" s="42"/>
      <c r="AM261" s="42"/>
      <c r="AN261" s="42"/>
      <c r="AO261" s="42"/>
      <c r="AP261" s="42"/>
      <c r="AQ261" s="326"/>
      <c r="AR261" s="326"/>
      <c r="AS261" s="353"/>
      <c r="AT261" s="353"/>
      <c r="AU261" s="326"/>
      <c r="BA261" s="369"/>
      <c r="BB261" s="369"/>
      <c r="BC261" s="369"/>
      <c r="BD261" s="369"/>
      <c r="BE261" s="369"/>
      <c r="BF261" s="369"/>
      <c r="BG261" s="369"/>
      <c r="BH261" s="369"/>
      <c r="BI261" s="369"/>
      <c r="BJ261" s="369"/>
      <c r="BK261" s="369"/>
      <c r="BL261" s="369"/>
      <c r="BM261" s="369"/>
      <c r="BN261" s="369"/>
      <c r="BO261" s="369"/>
      <c r="BP261" s="369"/>
      <c r="BQ261" s="369"/>
      <c r="BR261" s="369"/>
      <c r="BS261" s="369"/>
      <c r="BT261" s="369"/>
      <c r="BU261" s="369"/>
      <c r="BV261" s="326"/>
      <c r="BW261" s="326"/>
      <c r="BX261" s="326"/>
      <c r="BY261" s="367"/>
      <c r="BZ261" s="368"/>
      <c r="CA261" s="368"/>
      <c r="CB261" s="368"/>
      <c r="CC261" s="368"/>
      <c r="CD261" s="368"/>
      <c r="CE261" s="368"/>
      <c r="CF261" s="368"/>
      <c r="CG261" s="368"/>
      <c r="CH261" s="368"/>
      <c r="CI261" s="42"/>
      <c r="CJ261" s="42"/>
      <c r="CK261" s="42"/>
      <c r="CL261" s="42"/>
    </row>
    <row r="262" spans="1:90">
      <c r="A262" s="42"/>
      <c r="B262" s="42"/>
      <c r="C262" s="79"/>
      <c r="D262" s="42"/>
      <c r="E262" s="42"/>
      <c r="F262" s="42"/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42"/>
      <c r="R262" s="42"/>
      <c r="S262" s="42"/>
      <c r="T262" s="42"/>
      <c r="U262" s="42"/>
      <c r="V262" s="42"/>
      <c r="W262" s="42"/>
      <c r="X262" s="42"/>
      <c r="Y262" s="42"/>
      <c r="Z262" s="42"/>
      <c r="AA262" s="42"/>
      <c r="AB262" s="42"/>
      <c r="AC262" s="42"/>
      <c r="AD262" s="42"/>
      <c r="AE262" s="42"/>
      <c r="AF262" s="42"/>
      <c r="AG262" s="42"/>
      <c r="AH262" s="42"/>
      <c r="AI262" s="42"/>
      <c r="AJ262" s="42"/>
      <c r="AK262" s="42"/>
      <c r="AL262" s="42"/>
      <c r="AM262" s="42"/>
      <c r="AN262" s="42"/>
      <c r="AO262" s="42"/>
      <c r="AP262" s="42"/>
      <c r="AQ262" s="326"/>
      <c r="AR262" s="326"/>
      <c r="AS262" s="353"/>
      <c r="AT262" s="353"/>
      <c r="AU262" s="326"/>
      <c r="BA262" s="369"/>
      <c r="BB262" s="369"/>
      <c r="BC262" s="369"/>
      <c r="BD262" s="369"/>
      <c r="BE262" s="369"/>
      <c r="BF262" s="369"/>
      <c r="BG262" s="369"/>
      <c r="BH262" s="369"/>
      <c r="BI262" s="369"/>
      <c r="BJ262" s="369"/>
      <c r="BK262" s="369"/>
      <c r="BL262" s="369"/>
      <c r="BM262" s="369"/>
      <c r="BN262" s="369"/>
      <c r="BO262" s="369"/>
      <c r="BP262" s="369"/>
      <c r="BQ262" s="369"/>
      <c r="BR262" s="369"/>
      <c r="BS262" s="369"/>
      <c r="BT262" s="369"/>
      <c r="BU262" s="369"/>
      <c r="BV262" s="326"/>
      <c r="BW262" s="326"/>
      <c r="BX262" s="326"/>
      <c r="BY262" s="367"/>
      <c r="BZ262" s="368"/>
      <c r="CA262" s="368"/>
      <c r="CB262" s="368"/>
      <c r="CC262" s="368"/>
      <c r="CD262" s="368"/>
      <c r="CE262" s="368"/>
      <c r="CF262" s="368"/>
      <c r="CG262" s="368"/>
      <c r="CH262" s="368"/>
      <c r="CI262" s="42"/>
      <c r="CJ262" s="42"/>
      <c r="CK262" s="42"/>
      <c r="CL262" s="42"/>
    </row>
    <row r="263" spans="1:90">
      <c r="A263" s="42"/>
      <c r="B263" s="42"/>
      <c r="C263" s="79"/>
      <c r="D263" s="42"/>
      <c r="E263" s="42"/>
      <c r="F263" s="42"/>
      <c r="G263" s="42"/>
      <c r="H263" s="42"/>
      <c r="I263" s="42"/>
      <c r="J263" s="42"/>
      <c r="K263" s="42"/>
      <c r="L263" s="42"/>
      <c r="M263" s="42"/>
      <c r="N263" s="42"/>
      <c r="O263" s="42"/>
      <c r="P263" s="42"/>
      <c r="Q263" s="42"/>
      <c r="R263" s="42"/>
      <c r="S263" s="42"/>
      <c r="T263" s="42"/>
      <c r="U263" s="42"/>
      <c r="V263" s="42"/>
      <c r="W263" s="42"/>
      <c r="X263" s="42"/>
      <c r="Y263" s="42"/>
      <c r="Z263" s="42"/>
      <c r="AA263" s="42"/>
      <c r="AB263" s="42"/>
      <c r="AC263" s="42"/>
      <c r="AD263" s="42"/>
      <c r="AE263" s="42"/>
      <c r="AF263" s="42"/>
      <c r="AG263" s="42"/>
      <c r="AH263" s="42"/>
      <c r="AI263" s="42"/>
      <c r="AJ263" s="42"/>
      <c r="AK263" s="42"/>
      <c r="AL263" s="42"/>
      <c r="AM263" s="42"/>
      <c r="AN263" s="42"/>
      <c r="AO263" s="42"/>
      <c r="AP263" s="42"/>
      <c r="AQ263" s="326"/>
      <c r="AR263" s="326"/>
      <c r="AS263" s="353"/>
      <c r="AT263" s="353"/>
      <c r="AU263" s="326"/>
      <c r="BA263" s="369"/>
      <c r="BB263" s="369"/>
      <c r="BC263" s="369"/>
      <c r="BD263" s="369"/>
      <c r="BE263" s="369"/>
      <c r="BF263" s="369"/>
      <c r="BG263" s="369"/>
      <c r="BH263" s="369"/>
      <c r="BI263" s="369"/>
      <c r="BJ263" s="369"/>
      <c r="BK263" s="369"/>
      <c r="BL263" s="369"/>
      <c r="BM263" s="369"/>
      <c r="BN263" s="369"/>
      <c r="BO263" s="369"/>
      <c r="BP263" s="369"/>
      <c r="BQ263" s="369"/>
      <c r="BR263" s="369"/>
      <c r="BS263" s="369"/>
      <c r="BT263" s="369"/>
      <c r="BU263" s="369"/>
      <c r="BV263" s="326"/>
      <c r="BW263" s="326"/>
      <c r="BX263" s="326"/>
      <c r="BY263" s="367"/>
      <c r="BZ263" s="368"/>
      <c r="CA263" s="368"/>
      <c r="CB263" s="368"/>
      <c r="CC263" s="368"/>
      <c r="CD263" s="368"/>
      <c r="CE263" s="368"/>
      <c r="CF263" s="368"/>
      <c r="CG263" s="368"/>
      <c r="CH263" s="368"/>
      <c r="CI263" s="42"/>
      <c r="CJ263" s="42"/>
      <c r="CK263" s="42"/>
      <c r="CL263" s="42"/>
    </row>
    <row r="264" spans="1:90">
      <c r="A264" s="42"/>
      <c r="B264" s="42"/>
      <c r="C264" s="79"/>
      <c r="D264" s="42"/>
      <c r="E264" s="42"/>
      <c r="F264" s="42"/>
      <c r="G264" s="42"/>
      <c r="H264" s="42"/>
      <c r="I264" s="42"/>
      <c r="J264" s="42"/>
      <c r="K264" s="42"/>
      <c r="L264" s="42"/>
      <c r="M264" s="42"/>
      <c r="N264" s="42"/>
      <c r="O264" s="42"/>
      <c r="P264" s="42"/>
      <c r="Q264" s="42"/>
      <c r="R264" s="42"/>
      <c r="S264" s="42"/>
      <c r="T264" s="42"/>
      <c r="U264" s="42"/>
      <c r="V264" s="42"/>
      <c r="W264" s="42"/>
      <c r="X264" s="42"/>
      <c r="Y264" s="42"/>
      <c r="Z264" s="42"/>
      <c r="AA264" s="42"/>
      <c r="AB264" s="42"/>
      <c r="AC264" s="42"/>
      <c r="AD264" s="42"/>
      <c r="AE264" s="42"/>
      <c r="AF264" s="42"/>
      <c r="AG264" s="42"/>
      <c r="AH264" s="42"/>
      <c r="AI264" s="42"/>
      <c r="AJ264" s="42"/>
      <c r="AK264" s="42"/>
      <c r="AL264" s="42"/>
      <c r="AM264" s="42"/>
      <c r="AN264" s="42"/>
      <c r="AO264" s="42"/>
      <c r="AP264" s="42"/>
      <c r="AQ264" s="326"/>
      <c r="AR264" s="326"/>
      <c r="AS264" s="353"/>
      <c r="AT264" s="353"/>
      <c r="AU264" s="326"/>
      <c r="BA264" s="369"/>
      <c r="BB264" s="369"/>
      <c r="BC264" s="369"/>
      <c r="BD264" s="369"/>
      <c r="BE264" s="369"/>
      <c r="BF264" s="369"/>
      <c r="BG264" s="369"/>
      <c r="BH264" s="369"/>
      <c r="BI264" s="369"/>
      <c r="BJ264" s="369"/>
      <c r="BK264" s="369"/>
      <c r="BL264" s="369"/>
      <c r="BM264" s="369"/>
      <c r="BN264" s="369"/>
      <c r="BO264" s="369"/>
      <c r="BP264" s="369"/>
      <c r="BQ264" s="369"/>
      <c r="BR264" s="369"/>
      <c r="BS264" s="369"/>
      <c r="BT264" s="369"/>
      <c r="BU264" s="369"/>
      <c r="BV264" s="326"/>
      <c r="BW264" s="326"/>
      <c r="BX264" s="326"/>
      <c r="BY264" s="367"/>
      <c r="BZ264" s="368"/>
      <c r="CA264" s="368"/>
      <c r="CB264" s="368"/>
      <c r="CC264" s="368"/>
      <c r="CD264" s="368"/>
      <c r="CE264" s="368"/>
      <c r="CF264" s="368"/>
      <c r="CG264" s="368"/>
      <c r="CH264" s="368"/>
      <c r="CI264" s="42"/>
      <c r="CJ264" s="42"/>
      <c r="CK264" s="42"/>
      <c r="CL264" s="42"/>
    </row>
    <row r="265" spans="1:90">
      <c r="A265" s="42"/>
      <c r="B265" s="42"/>
      <c r="C265" s="79"/>
      <c r="D265" s="42"/>
      <c r="E265" s="42"/>
      <c r="F265" s="42"/>
      <c r="G265" s="42"/>
      <c r="H265" s="42"/>
      <c r="I265" s="42"/>
      <c r="J265" s="42"/>
      <c r="K265" s="42"/>
      <c r="L265" s="42"/>
      <c r="M265" s="42"/>
      <c r="N265" s="42"/>
      <c r="O265" s="42"/>
      <c r="P265" s="42"/>
      <c r="Q265" s="42"/>
      <c r="R265" s="42"/>
      <c r="S265" s="42"/>
      <c r="T265" s="42"/>
      <c r="U265" s="42"/>
      <c r="V265" s="42"/>
      <c r="W265" s="42"/>
      <c r="X265" s="42"/>
      <c r="Y265" s="42"/>
      <c r="Z265" s="42"/>
      <c r="AA265" s="42"/>
      <c r="AB265" s="42"/>
      <c r="AC265" s="42"/>
      <c r="AD265" s="42"/>
      <c r="AE265" s="42"/>
      <c r="AF265" s="42"/>
      <c r="AG265" s="42"/>
      <c r="AH265" s="42"/>
      <c r="AI265" s="42"/>
      <c r="AJ265" s="42"/>
      <c r="AK265" s="42"/>
      <c r="AL265" s="42"/>
      <c r="AM265" s="42"/>
      <c r="AN265" s="42"/>
      <c r="AO265" s="42"/>
      <c r="AP265" s="42"/>
      <c r="AQ265" s="326"/>
      <c r="AR265" s="326"/>
      <c r="AS265" s="353"/>
      <c r="AT265" s="353"/>
      <c r="AU265" s="326"/>
      <c r="BA265" s="369"/>
      <c r="BB265" s="369"/>
      <c r="BC265" s="369"/>
      <c r="BD265" s="369"/>
      <c r="BE265" s="369"/>
      <c r="BF265" s="369"/>
      <c r="BG265" s="369"/>
      <c r="BH265" s="369"/>
      <c r="BI265" s="369"/>
      <c r="BJ265" s="369"/>
      <c r="BK265" s="369"/>
      <c r="BL265" s="369"/>
      <c r="BM265" s="369"/>
      <c r="BN265" s="369"/>
      <c r="BO265" s="369"/>
      <c r="BP265" s="369"/>
      <c r="BQ265" s="369"/>
      <c r="BR265" s="369"/>
      <c r="BS265" s="369"/>
      <c r="BT265" s="369"/>
      <c r="BU265" s="369"/>
      <c r="BV265" s="326"/>
      <c r="BW265" s="326"/>
      <c r="BX265" s="326"/>
      <c r="BY265" s="367"/>
      <c r="BZ265" s="368"/>
      <c r="CA265" s="368"/>
      <c r="CB265" s="368"/>
      <c r="CC265" s="368"/>
      <c r="CD265" s="368"/>
      <c r="CE265" s="368"/>
      <c r="CF265" s="368"/>
      <c r="CG265" s="368"/>
      <c r="CH265" s="368"/>
      <c r="CI265" s="42"/>
      <c r="CJ265" s="42"/>
      <c r="CK265" s="42"/>
      <c r="CL265" s="42"/>
    </row>
    <row r="266" spans="1:90">
      <c r="A266" s="42"/>
      <c r="B266" s="42"/>
      <c r="C266" s="79"/>
      <c r="D266" s="42"/>
      <c r="E266" s="42"/>
      <c r="F266" s="42"/>
      <c r="G266" s="42"/>
      <c r="H266" s="42"/>
      <c r="I266" s="42"/>
      <c r="J266" s="42"/>
      <c r="K266" s="42"/>
      <c r="L266" s="42"/>
      <c r="M266" s="42"/>
      <c r="N266" s="42"/>
      <c r="O266" s="42"/>
      <c r="P266" s="42"/>
      <c r="Q266" s="42"/>
      <c r="R266" s="42"/>
      <c r="S266" s="42"/>
      <c r="T266" s="42"/>
      <c r="U266" s="42"/>
      <c r="V266" s="42"/>
      <c r="W266" s="42"/>
      <c r="X266" s="42"/>
      <c r="Y266" s="42"/>
      <c r="Z266" s="42"/>
      <c r="AA266" s="42"/>
      <c r="AB266" s="42"/>
      <c r="AC266" s="42"/>
      <c r="AD266" s="42"/>
      <c r="AE266" s="42"/>
      <c r="AF266" s="42"/>
      <c r="AG266" s="42"/>
      <c r="AH266" s="42"/>
      <c r="AI266" s="42"/>
      <c r="AJ266" s="42"/>
      <c r="AK266" s="42"/>
      <c r="AL266" s="42"/>
      <c r="AM266" s="42"/>
      <c r="AN266" s="42"/>
      <c r="AO266" s="42"/>
      <c r="AP266" s="42"/>
      <c r="AQ266" s="326"/>
      <c r="AR266" s="326"/>
      <c r="AS266" s="353"/>
      <c r="AT266" s="353"/>
      <c r="AU266" s="326"/>
      <c r="BA266" s="369"/>
      <c r="BB266" s="369"/>
      <c r="BC266" s="369"/>
      <c r="BD266" s="369"/>
      <c r="BE266" s="369"/>
      <c r="BF266" s="369"/>
      <c r="BG266" s="369"/>
      <c r="BH266" s="369"/>
      <c r="BI266" s="369"/>
      <c r="BJ266" s="369"/>
      <c r="BK266" s="369"/>
      <c r="BL266" s="369"/>
      <c r="BM266" s="369"/>
      <c r="BN266" s="369"/>
      <c r="BO266" s="369"/>
      <c r="BP266" s="369"/>
      <c r="BQ266" s="369"/>
      <c r="BR266" s="369"/>
      <c r="BS266" s="369"/>
      <c r="BT266" s="369"/>
      <c r="BU266" s="369"/>
      <c r="BV266" s="326"/>
      <c r="BW266" s="326"/>
      <c r="BX266" s="326"/>
      <c r="BY266" s="367"/>
      <c r="BZ266" s="368"/>
      <c r="CA266" s="368"/>
      <c r="CB266" s="368"/>
      <c r="CC266" s="368"/>
      <c r="CD266" s="368"/>
      <c r="CE266" s="368"/>
      <c r="CF266" s="368"/>
      <c r="CG266" s="368"/>
      <c r="CH266" s="368"/>
      <c r="CI266" s="42"/>
      <c r="CJ266" s="42"/>
      <c r="CK266" s="42"/>
      <c r="CL266" s="42"/>
    </row>
    <row r="267" spans="1:90">
      <c r="A267" s="42"/>
      <c r="B267" s="42"/>
      <c r="C267" s="79"/>
      <c r="D267" s="42"/>
      <c r="E267" s="42"/>
      <c r="F267" s="42"/>
      <c r="G267" s="42"/>
      <c r="H267" s="42"/>
      <c r="I267" s="42"/>
      <c r="J267" s="42"/>
      <c r="K267" s="42"/>
      <c r="L267" s="42"/>
      <c r="M267" s="42"/>
      <c r="N267" s="42"/>
      <c r="O267" s="42"/>
      <c r="P267" s="42"/>
      <c r="Q267" s="42"/>
      <c r="R267" s="42"/>
      <c r="S267" s="42"/>
      <c r="T267" s="42"/>
      <c r="U267" s="42"/>
      <c r="V267" s="42"/>
      <c r="W267" s="42"/>
      <c r="X267" s="42"/>
      <c r="Y267" s="42"/>
      <c r="Z267" s="42"/>
      <c r="AA267" s="42"/>
      <c r="AB267" s="42"/>
      <c r="AC267" s="42"/>
      <c r="AD267" s="42"/>
      <c r="AE267" s="42"/>
      <c r="AF267" s="42"/>
      <c r="AG267" s="42"/>
      <c r="AH267" s="42"/>
      <c r="AI267" s="42"/>
      <c r="AJ267" s="42"/>
      <c r="AK267" s="42"/>
      <c r="AL267" s="42"/>
      <c r="AM267" s="42"/>
      <c r="AN267" s="42"/>
      <c r="AO267" s="42"/>
      <c r="AP267" s="42"/>
      <c r="AQ267" s="326"/>
      <c r="AR267" s="326"/>
      <c r="AS267" s="353"/>
      <c r="AT267" s="353"/>
      <c r="AU267" s="326"/>
      <c r="BA267" s="369"/>
      <c r="BB267" s="369"/>
      <c r="BC267" s="369"/>
      <c r="BD267" s="369"/>
      <c r="BE267" s="369"/>
      <c r="BF267" s="369"/>
      <c r="BG267" s="369"/>
      <c r="BH267" s="369"/>
      <c r="BI267" s="369"/>
      <c r="BJ267" s="369"/>
      <c r="BK267" s="369"/>
      <c r="BL267" s="369"/>
      <c r="BM267" s="369"/>
      <c r="BN267" s="369"/>
      <c r="BO267" s="369"/>
      <c r="BP267" s="369"/>
      <c r="BQ267" s="369"/>
      <c r="BR267" s="369"/>
      <c r="BS267" s="369"/>
      <c r="BT267" s="369"/>
      <c r="BU267" s="369"/>
      <c r="BV267" s="326"/>
      <c r="BW267" s="326"/>
      <c r="BX267" s="326"/>
      <c r="BY267" s="367"/>
      <c r="BZ267" s="368"/>
      <c r="CA267" s="368"/>
      <c r="CB267" s="368"/>
      <c r="CC267" s="368"/>
      <c r="CD267" s="368"/>
      <c r="CE267" s="368"/>
      <c r="CF267" s="368"/>
      <c r="CG267" s="368"/>
      <c r="CH267" s="368"/>
      <c r="CI267" s="42"/>
      <c r="CJ267" s="42"/>
      <c r="CK267" s="42"/>
      <c r="CL267" s="42"/>
    </row>
    <row r="268" spans="1:90">
      <c r="A268" s="42"/>
      <c r="B268" s="42"/>
      <c r="C268" s="79"/>
      <c r="D268" s="42"/>
      <c r="E268" s="42"/>
      <c r="F268" s="42"/>
      <c r="G268" s="42"/>
      <c r="H268" s="42"/>
      <c r="I268" s="42"/>
      <c r="J268" s="42"/>
      <c r="K268" s="42"/>
      <c r="L268" s="42"/>
      <c r="M268" s="42"/>
      <c r="N268" s="42"/>
      <c r="O268" s="42"/>
      <c r="P268" s="42"/>
      <c r="Q268" s="42"/>
      <c r="R268" s="42"/>
      <c r="S268" s="42"/>
      <c r="T268" s="42"/>
      <c r="U268" s="42"/>
      <c r="V268" s="42"/>
      <c r="W268" s="42"/>
      <c r="X268" s="42"/>
      <c r="Y268" s="42"/>
      <c r="Z268" s="42"/>
      <c r="AA268" s="42"/>
      <c r="AB268" s="42"/>
      <c r="AC268" s="42"/>
      <c r="AD268" s="42"/>
      <c r="AE268" s="42"/>
      <c r="AF268" s="42"/>
      <c r="AG268" s="42"/>
      <c r="AH268" s="42"/>
      <c r="AI268" s="42"/>
      <c r="AJ268" s="42"/>
      <c r="AK268" s="42"/>
      <c r="AL268" s="42"/>
      <c r="AM268" s="42"/>
      <c r="AN268" s="42"/>
      <c r="AO268" s="42"/>
      <c r="AP268" s="42"/>
      <c r="AQ268" s="326"/>
      <c r="AR268" s="326"/>
      <c r="AS268" s="353"/>
      <c r="AT268" s="353"/>
      <c r="AU268" s="326"/>
      <c r="BA268" s="369"/>
      <c r="BB268" s="369"/>
      <c r="BC268" s="369"/>
      <c r="BD268" s="369"/>
      <c r="BE268" s="369"/>
      <c r="BF268" s="369"/>
      <c r="BG268" s="369"/>
      <c r="BH268" s="369"/>
      <c r="BI268" s="369"/>
      <c r="BJ268" s="369"/>
      <c r="BK268" s="369"/>
      <c r="BL268" s="369"/>
      <c r="BM268" s="369"/>
      <c r="BN268" s="369"/>
      <c r="BO268" s="369"/>
      <c r="BP268" s="369"/>
      <c r="BQ268" s="369"/>
      <c r="BR268" s="369"/>
      <c r="BS268" s="369"/>
      <c r="BT268" s="369"/>
      <c r="BU268" s="369"/>
      <c r="BV268" s="326"/>
      <c r="BW268" s="326"/>
      <c r="BX268" s="326"/>
      <c r="BY268" s="367"/>
      <c r="BZ268" s="368"/>
      <c r="CA268" s="368"/>
      <c r="CB268" s="368"/>
      <c r="CC268" s="368"/>
      <c r="CD268" s="368"/>
      <c r="CE268" s="368"/>
      <c r="CF268" s="368"/>
      <c r="CG268" s="368"/>
      <c r="CH268" s="368"/>
      <c r="CI268" s="42"/>
      <c r="CJ268" s="42"/>
      <c r="CK268" s="42"/>
      <c r="CL268" s="42"/>
    </row>
    <row r="269" spans="1:90">
      <c r="A269" s="42"/>
      <c r="B269" s="42"/>
      <c r="C269" s="79"/>
      <c r="D269" s="42"/>
      <c r="E269" s="42"/>
      <c r="F269" s="42"/>
      <c r="G269" s="42"/>
      <c r="H269" s="42"/>
      <c r="I269" s="42"/>
      <c r="J269" s="42"/>
      <c r="K269" s="42"/>
      <c r="L269" s="42"/>
      <c r="M269" s="42"/>
      <c r="N269" s="42"/>
      <c r="O269" s="42"/>
      <c r="P269" s="42"/>
      <c r="Q269" s="42"/>
      <c r="R269" s="42"/>
      <c r="S269" s="42"/>
      <c r="T269" s="42"/>
      <c r="U269" s="42"/>
      <c r="V269" s="42"/>
      <c r="W269" s="42"/>
      <c r="X269" s="42"/>
      <c r="Y269" s="42"/>
      <c r="Z269" s="42"/>
      <c r="AA269" s="42"/>
      <c r="AB269" s="42"/>
      <c r="AC269" s="42"/>
      <c r="AD269" s="42"/>
      <c r="AE269" s="42"/>
      <c r="AF269" s="42"/>
      <c r="AG269" s="42"/>
      <c r="AH269" s="42"/>
      <c r="AI269" s="42"/>
      <c r="AJ269" s="42"/>
      <c r="AK269" s="42"/>
      <c r="AL269" s="42"/>
      <c r="AM269" s="42"/>
      <c r="AN269" s="42"/>
      <c r="AO269" s="42"/>
      <c r="AP269" s="42"/>
      <c r="AQ269" s="326"/>
      <c r="AR269" s="326"/>
      <c r="AS269" s="353"/>
      <c r="AT269" s="353"/>
      <c r="AU269" s="326"/>
      <c r="BA269" s="369"/>
      <c r="BB269" s="369"/>
      <c r="BC269" s="369"/>
      <c r="BD269" s="369"/>
      <c r="BE269" s="369"/>
      <c r="BF269" s="369"/>
      <c r="BG269" s="369"/>
      <c r="BH269" s="369"/>
      <c r="BI269" s="369"/>
      <c r="BJ269" s="369"/>
      <c r="BK269" s="369"/>
      <c r="BL269" s="369"/>
      <c r="BM269" s="369"/>
      <c r="BN269" s="369"/>
      <c r="BO269" s="369"/>
      <c r="BP269" s="369"/>
      <c r="BQ269" s="369"/>
      <c r="BR269" s="369"/>
      <c r="BS269" s="369"/>
      <c r="BT269" s="369"/>
      <c r="BU269" s="369"/>
      <c r="BV269" s="326"/>
      <c r="BW269" s="326"/>
      <c r="BX269" s="326"/>
      <c r="BY269" s="367"/>
      <c r="BZ269" s="368"/>
      <c r="CA269" s="368"/>
      <c r="CB269" s="368"/>
      <c r="CC269" s="368"/>
      <c r="CD269" s="368"/>
      <c r="CE269" s="368"/>
      <c r="CF269" s="368"/>
      <c r="CG269" s="368"/>
      <c r="CH269" s="368"/>
      <c r="CI269" s="42"/>
      <c r="CJ269" s="42"/>
      <c r="CK269" s="42"/>
      <c r="CL269" s="42"/>
    </row>
    <row r="270" spans="1:90">
      <c r="A270" s="42"/>
      <c r="B270" s="42"/>
      <c r="C270" s="79"/>
      <c r="D270" s="42"/>
      <c r="E270" s="42"/>
      <c r="F270" s="42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Q270" s="42"/>
      <c r="R270" s="42"/>
      <c r="S270" s="42"/>
      <c r="T270" s="42"/>
      <c r="U270" s="42"/>
      <c r="V270" s="42"/>
      <c r="W270" s="42"/>
      <c r="X270" s="42"/>
      <c r="Y270" s="42"/>
      <c r="Z270" s="42"/>
      <c r="AA270" s="42"/>
      <c r="AB270" s="42"/>
      <c r="AC270" s="42"/>
      <c r="AD270" s="42"/>
      <c r="AE270" s="42"/>
      <c r="AF270" s="42"/>
      <c r="AG270" s="42"/>
      <c r="AH270" s="42"/>
      <c r="AI270" s="42"/>
      <c r="AJ270" s="42"/>
      <c r="AK270" s="42"/>
      <c r="AL270" s="42"/>
      <c r="AM270" s="42"/>
      <c r="AN270" s="42"/>
      <c r="AO270" s="42"/>
      <c r="AP270" s="42"/>
      <c r="AQ270" s="326"/>
      <c r="AR270" s="326"/>
      <c r="AS270" s="353"/>
      <c r="AT270" s="353"/>
      <c r="AU270" s="326"/>
      <c r="BA270" s="369"/>
      <c r="BB270" s="369"/>
      <c r="BC270" s="369"/>
      <c r="BD270" s="369"/>
      <c r="BE270" s="369"/>
      <c r="BF270" s="369"/>
      <c r="BG270" s="369"/>
      <c r="BH270" s="369"/>
      <c r="BI270" s="369"/>
      <c r="BJ270" s="369"/>
      <c r="BK270" s="369"/>
      <c r="BL270" s="369"/>
      <c r="BM270" s="369"/>
      <c r="BN270" s="369"/>
      <c r="BO270" s="369"/>
      <c r="BP270" s="369"/>
      <c r="BQ270" s="369"/>
      <c r="BR270" s="369"/>
      <c r="BS270" s="369"/>
      <c r="BT270" s="369"/>
      <c r="BU270" s="369"/>
      <c r="BV270" s="326"/>
      <c r="BW270" s="326"/>
      <c r="BX270" s="326"/>
      <c r="BY270" s="367"/>
      <c r="BZ270" s="368"/>
      <c r="CA270" s="368"/>
      <c r="CB270" s="368"/>
      <c r="CC270" s="368"/>
      <c r="CD270" s="368"/>
      <c r="CE270" s="368"/>
      <c r="CF270" s="368"/>
      <c r="CG270" s="368"/>
      <c r="CH270" s="368"/>
      <c r="CI270" s="42"/>
      <c r="CJ270" s="42"/>
      <c r="CK270" s="42"/>
      <c r="CL270" s="42"/>
    </row>
    <row r="271" spans="1:90">
      <c r="A271" s="42"/>
      <c r="B271" s="42"/>
      <c r="C271" s="79"/>
      <c r="D271" s="42"/>
      <c r="E271" s="42"/>
      <c r="F271" s="42"/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2"/>
      <c r="Y271" s="42"/>
      <c r="Z271" s="42"/>
      <c r="AA271" s="42"/>
      <c r="AB271" s="42"/>
      <c r="AC271" s="42"/>
      <c r="AD271" s="42"/>
      <c r="AE271" s="42"/>
      <c r="AF271" s="42"/>
      <c r="AG271" s="42"/>
      <c r="AH271" s="42"/>
      <c r="AI271" s="42"/>
      <c r="AJ271" s="42"/>
      <c r="AK271" s="42"/>
      <c r="AL271" s="42"/>
      <c r="AM271" s="42"/>
      <c r="AN271" s="42"/>
      <c r="AO271" s="42"/>
      <c r="AP271" s="42"/>
      <c r="AQ271" s="326"/>
      <c r="AR271" s="326"/>
      <c r="AS271" s="353"/>
      <c r="AT271" s="353"/>
      <c r="AU271" s="326"/>
      <c r="BA271" s="369"/>
      <c r="BB271" s="369"/>
      <c r="BC271" s="369"/>
      <c r="BD271" s="369"/>
      <c r="BE271" s="369"/>
      <c r="BF271" s="369"/>
      <c r="BG271" s="369"/>
      <c r="BH271" s="369"/>
      <c r="BI271" s="369"/>
      <c r="BJ271" s="369"/>
      <c r="BK271" s="369"/>
      <c r="BL271" s="369"/>
      <c r="BM271" s="369"/>
      <c r="BN271" s="369"/>
      <c r="BO271" s="369"/>
      <c r="BP271" s="369"/>
      <c r="BQ271" s="369"/>
      <c r="BR271" s="369"/>
      <c r="BS271" s="369"/>
      <c r="BT271" s="369"/>
      <c r="BU271" s="369"/>
      <c r="BV271" s="326"/>
      <c r="BW271" s="326"/>
      <c r="BX271" s="326"/>
      <c r="BY271" s="367"/>
      <c r="BZ271" s="368"/>
      <c r="CA271" s="368"/>
      <c r="CB271" s="368"/>
      <c r="CC271" s="368"/>
      <c r="CD271" s="368"/>
      <c r="CE271" s="368"/>
      <c r="CF271" s="368"/>
      <c r="CG271" s="368"/>
      <c r="CH271" s="368"/>
      <c r="CI271" s="42"/>
      <c r="CJ271" s="42"/>
      <c r="CK271" s="42"/>
      <c r="CL271" s="42"/>
    </row>
    <row r="272" spans="1:90">
      <c r="A272" s="42"/>
      <c r="B272" s="42"/>
      <c r="C272" s="79"/>
      <c r="D272" s="42"/>
      <c r="E272" s="42"/>
      <c r="F272" s="42"/>
      <c r="G272" s="42"/>
      <c r="H272" s="42"/>
      <c r="I272" s="42"/>
      <c r="J272" s="42"/>
      <c r="K272" s="42"/>
      <c r="L272" s="42"/>
      <c r="M272" s="42"/>
      <c r="N272" s="42"/>
      <c r="O272" s="42"/>
      <c r="P272" s="42"/>
      <c r="Q272" s="42"/>
      <c r="R272" s="42"/>
      <c r="S272" s="42"/>
      <c r="T272" s="42"/>
      <c r="U272" s="42"/>
      <c r="V272" s="42"/>
      <c r="W272" s="42"/>
      <c r="X272" s="42"/>
      <c r="Y272" s="42"/>
      <c r="Z272" s="42"/>
      <c r="AA272" s="42"/>
      <c r="AB272" s="42"/>
      <c r="AC272" s="42"/>
      <c r="AD272" s="42"/>
      <c r="AE272" s="42"/>
      <c r="AF272" s="42"/>
      <c r="AG272" s="42"/>
      <c r="AH272" s="42"/>
      <c r="AI272" s="42"/>
      <c r="AJ272" s="42"/>
      <c r="AK272" s="42"/>
      <c r="AL272" s="42"/>
      <c r="AM272" s="42"/>
      <c r="AN272" s="42"/>
      <c r="AO272" s="42"/>
      <c r="AP272" s="42"/>
      <c r="AQ272" s="326"/>
      <c r="AR272" s="326"/>
      <c r="AS272" s="353"/>
      <c r="AT272" s="353"/>
      <c r="AU272" s="326"/>
      <c r="BA272" s="369"/>
      <c r="BB272" s="369"/>
      <c r="BC272" s="369"/>
      <c r="BD272" s="369"/>
      <c r="BE272" s="369"/>
      <c r="BF272" s="369"/>
      <c r="BG272" s="369"/>
      <c r="BH272" s="369"/>
      <c r="BI272" s="369"/>
      <c r="BJ272" s="369"/>
      <c r="BK272" s="369"/>
      <c r="BL272" s="369"/>
      <c r="BM272" s="369"/>
      <c r="BN272" s="369"/>
      <c r="BO272" s="369"/>
      <c r="BP272" s="369"/>
      <c r="BQ272" s="369"/>
      <c r="BR272" s="369"/>
      <c r="BS272" s="369"/>
      <c r="BT272" s="369"/>
      <c r="BU272" s="369"/>
      <c r="BV272" s="326"/>
      <c r="BW272" s="326"/>
      <c r="BX272" s="326"/>
      <c r="BY272" s="367"/>
      <c r="BZ272" s="368"/>
      <c r="CA272" s="368"/>
      <c r="CB272" s="368"/>
      <c r="CC272" s="368"/>
      <c r="CD272" s="368"/>
      <c r="CE272" s="368"/>
      <c r="CF272" s="368"/>
      <c r="CG272" s="368"/>
      <c r="CH272" s="368"/>
      <c r="CI272" s="42"/>
      <c r="CJ272" s="42"/>
      <c r="CK272" s="42"/>
      <c r="CL272" s="42"/>
    </row>
    <row r="273" spans="1:90">
      <c r="A273" s="42"/>
      <c r="B273" s="42"/>
      <c r="C273" s="79"/>
      <c r="D273" s="42"/>
      <c r="E273" s="42"/>
      <c r="F273" s="42"/>
      <c r="G273" s="42"/>
      <c r="H273" s="42"/>
      <c r="I273" s="42"/>
      <c r="J273" s="42"/>
      <c r="K273" s="42"/>
      <c r="L273" s="42"/>
      <c r="M273" s="42"/>
      <c r="N273" s="42"/>
      <c r="O273" s="42"/>
      <c r="P273" s="42"/>
      <c r="Q273" s="42"/>
      <c r="R273" s="42"/>
      <c r="S273" s="42"/>
      <c r="T273" s="42"/>
      <c r="U273" s="42"/>
      <c r="V273" s="42"/>
      <c r="W273" s="42"/>
      <c r="X273" s="42"/>
      <c r="Y273" s="42"/>
      <c r="Z273" s="42"/>
      <c r="AA273" s="42"/>
      <c r="AB273" s="42"/>
      <c r="AC273" s="42"/>
      <c r="AD273" s="42"/>
      <c r="AE273" s="42"/>
      <c r="AF273" s="42"/>
      <c r="AG273" s="42"/>
      <c r="AH273" s="42"/>
      <c r="AI273" s="42"/>
      <c r="AJ273" s="42"/>
      <c r="AK273" s="42"/>
      <c r="AL273" s="42"/>
      <c r="AM273" s="42"/>
      <c r="AN273" s="42"/>
      <c r="AO273" s="42"/>
      <c r="AP273" s="42"/>
      <c r="AQ273" s="326"/>
      <c r="AR273" s="326"/>
      <c r="AS273" s="353"/>
      <c r="AT273" s="353"/>
      <c r="AU273" s="326"/>
      <c r="BA273" s="369"/>
      <c r="BB273" s="369"/>
      <c r="BC273" s="369"/>
      <c r="BD273" s="369"/>
      <c r="BE273" s="369"/>
      <c r="BF273" s="369"/>
      <c r="BG273" s="369"/>
      <c r="BH273" s="369"/>
      <c r="BI273" s="369"/>
      <c r="BJ273" s="369"/>
      <c r="BK273" s="369"/>
      <c r="BL273" s="369"/>
      <c r="BM273" s="369"/>
      <c r="BN273" s="369"/>
      <c r="BO273" s="369"/>
      <c r="BP273" s="369"/>
      <c r="BQ273" s="369"/>
      <c r="BR273" s="369"/>
      <c r="BS273" s="369"/>
      <c r="BT273" s="369"/>
      <c r="BU273" s="369"/>
      <c r="BV273" s="326"/>
      <c r="BW273" s="326"/>
      <c r="BX273" s="326"/>
      <c r="BY273" s="367"/>
      <c r="BZ273" s="368"/>
      <c r="CA273" s="368"/>
      <c r="CB273" s="368"/>
      <c r="CC273" s="368"/>
      <c r="CD273" s="368"/>
      <c r="CE273" s="368"/>
      <c r="CF273" s="368"/>
      <c r="CG273" s="368"/>
      <c r="CH273" s="368"/>
      <c r="CI273" s="42"/>
      <c r="CJ273" s="42"/>
      <c r="CK273" s="42"/>
      <c r="CL273" s="42"/>
    </row>
    <row r="274" spans="1:90">
      <c r="A274" s="42"/>
      <c r="B274" s="42"/>
      <c r="C274" s="79"/>
      <c r="D274" s="42"/>
      <c r="E274" s="42"/>
      <c r="F274" s="42"/>
      <c r="G274" s="42"/>
      <c r="H274" s="42"/>
      <c r="I274" s="42"/>
      <c r="J274" s="42"/>
      <c r="K274" s="42"/>
      <c r="L274" s="42"/>
      <c r="M274" s="42"/>
      <c r="N274" s="42"/>
      <c r="O274" s="42"/>
      <c r="P274" s="42"/>
      <c r="Q274" s="42"/>
      <c r="R274" s="42"/>
      <c r="S274" s="42"/>
      <c r="T274" s="42"/>
      <c r="U274" s="42"/>
      <c r="V274" s="42"/>
      <c r="W274" s="42"/>
      <c r="X274" s="42"/>
      <c r="Y274" s="42"/>
      <c r="Z274" s="42"/>
      <c r="AA274" s="42"/>
      <c r="AB274" s="42"/>
      <c r="AC274" s="42"/>
      <c r="AD274" s="42"/>
      <c r="AE274" s="42"/>
      <c r="AF274" s="42"/>
      <c r="AG274" s="42"/>
      <c r="AH274" s="42"/>
      <c r="AI274" s="42"/>
      <c r="AJ274" s="42"/>
      <c r="AK274" s="42"/>
      <c r="AL274" s="42"/>
      <c r="AM274" s="42"/>
      <c r="AN274" s="42"/>
      <c r="AO274" s="42"/>
      <c r="AP274" s="42"/>
      <c r="AQ274" s="326"/>
      <c r="AR274" s="326"/>
      <c r="AS274" s="353"/>
      <c r="AT274" s="353"/>
      <c r="AU274" s="326"/>
      <c r="BA274" s="369"/>
      <c r="BB274" s="369"/>
      <c r="BC274" s="369"/>
      <c r="BD274" s="369"/>
      <c r="BE274" s="369"/>
      <c r="BF274" s="369"/>
      <c r="BG274" s="369"/>
      <c r="BH274" s="369"/>
      <c r="BI274" s="369"/>
      <c r="BJ274" s="369"/>
      <c r="BK274" s="369"/>
      <c r="BL274" s="369"/>
      <c r="BM274" s="369"/>
      <c r="BN274" s="369"/>
      <c r="BO274" s="369"/>
      <c r="BP274" s="369"/>
      <c r="BQ274" s="369"/>
      <c r="BR274" s="369"/>
      <c r="BS274" s="369"/>
      <c r="BT274" s="369"/>
      <c r="BU274" s="369"/>
      <c r="BV274" s="326"/>
      <c r="BW274" s="326"/>
      <c r="BX274" s="326"/>
      <c r="BY274" s="367"/>
      <c r="BZ274" s="368"/>
      <c r="CA274" s="368"/>
      <c r="CB274" s="368"/>
      <c r="CC274" s="368"/>
      <c r="CD274" s="368"/>
      <c r="CE274" s="368"/>
      <c r="CF274" s="368"/>
      <c r="CG274" s="368"/>
      <c r="CH274" s="368"/>
      <c r="CI274" s="42"/>
      <c r="CJ274" s="42"/>
      <c r="CK274" s="42"/>
      <c r="CL274" s="42"/>
    </row>
    <row r="275" spans="1:90">
      <c r="A275" s="42"/>
      <c r="B275" s="42"/>
      <c r="C275" s="79"/>
      <c r="D275" s="42"/>
      <c r="E275" s="42"/>
      <c r="F275" s="42"/>
      <c r="G275" s="42"/>
      <c r="H275" s="42"/>
      <c r="I275" s="42"/>
      <c r="J275" s="42"/>
      <c r="K275" s="42"/>
      <c r="L275" s="42"/>
      <c r="M275" s="42"/>
      <c r="N275" s="42"/>
      <c r="O275" s="42"/>
      <c r="P275" s="42"/>
      <c r="Q275" s="42"/>
      <c r="R275" s="42"/>
      <c r="S275" s="42"/>
      <c r="T275" s="42"/>
      <c r="U275" s="42"/>
      <c r="V275" s="42"/>
      <c r="W275" s="42"/>
      <c r="X275" s="42"/>
      <c r="Y275" s="42"/>
      <c r="Z275" s="42"/>
      <c r="AA275" s="42"/>
      <c r="AB275" s="42"/>
      <c r="AC275" s="42"/>
      <c r="AD275" s="42"/>
      <c r="AE275" s="42"/>
      <c r="AF275" s="42"/>
      <c r="AG275" s="42"/>
      <c r="AH275" s="42"/>
      <c r="AI275" s="42"/>
      <c r="AJ275" s="42"/>
      <c r="AK275" s="42"/>
      <c r="AL275" s="42"/>
      <c r="AM275" s="42"/>
      <c r="AN275" s="42"/>
      <c r="AO275" s="42"/>
      <c r="AP275" s="42"/>
      <c r="AQ275" s="326"/>
      <c r="AR275" s="326"/>
      <c r="AS275" s="353"/>
      <c r="AT275" s="353"/>
      <c r="AU275" s="326"/>
      <c r="BA275" s="369"/>
      <c r="BB275" s="369"/>
      <c r="BC275" s="369"/>
      <c r="BD275" s="369"/>
      <c r="BE275" s="369"/>
      <c r="BF275" s="369"/>
      <c r="BG275" s="369"/>
      <c r="BH275" s="369"/>
      <c r="BI275" s="369"/>
      <c r="BJ275" s="369"/>
      <c r="BK275" s="369"/>
      <c r="BL275" s="369"/>
      <c r="BM275" s="369"/>
      <c r="BN275" s="369"/>
      <c r="BO275" s="369"/>
      <c r="BP275" s="369"/>
      <c r="BQ275" s="369"/>
      <c r="BR275" s="369"/>
      <c r="BS275" s="369"/>
      <c r="BT275" s="369"/>
      <c r="BU275" s="369"/>
      <c r="BV275" s="326"/>
      <c r="BW275" s="326"/>
      <c r="BX275" s="326"/>
      <c r="BY275" s="367"/>
      <c r="BZ275" s="368"/>
      <c r="CA275" s="368"/>
      <c r="CB275" s="368"/>
      <c r="CC275" s="368"/>
      <c r="CD275" s="368"/>
      <c r="CE275" s="368"/>
      <c r="CF275" s="368"/>
      <c r="CG275" s="368"/>
      <c r="CH275" s="368"/>
      <c r="CI275" s="42"/>
      <c r="CJ275" s="42"/>
      <c r="CK275" s="42"/>
      <c r="CL275" s="42"/>
    </row>
    <row r="276" spans="1:90">
      <c r="A276" s="42"/>
      <c r="B276" s="42"/>
      <c r="C276" s="79"/>
      <c r="D276" s="42"/>
      <c r="E276" s="42"/>
      <c r="F276" s="42"/>
      <c r="G276" s="42"/>
      <c r="H276" s="42"/>
      <c r="I276" s="42"/>
      <c r="J276" s="42"/>
      <c r="K276" s="42"/>
      <c r="L276" s="42"/>
      <c r="M276" s="42"/>
      <c r="N276" s="42"/>
      <c r="O276" s="42"/>
      <c r="P276" s="42"/>
      <c r="Q276" s="42"/>
      <c r="R276" s="42"/>
      <c r="S276" s="42"/>
      <c r="T276" s="42"/>
      <c r="U276" s="42"/>
      <c r="V276" s="42"/>
      <c r="W276" s="42"/>
      <c r="X276" s="42"/>
      <c r="Y276" s="42"/>
      <c r="Z276" s="42"/>
      <c r="AA276" s="42"/>
      <c r="AB276" s="42"/>
      <c r="AC276" s="42"/>
      <c r="AD276" s="42"/>
      <c r="AE276" s="42"/>
      <c r="AF276" s="42"/>
      <c r="AG276" s="42"/>
      <c r="AH276" s="42"/>
      <c r="AI276" s="42"/>
      <c r="AJ276" s="42"/>
      <c r="AK276" s="42"/>
      <c r="AL276" s="42"/>
      <c r="AM276" s="42"/>
      <c r="AN276" s="42"/>
      <c r="AO276" s="42"/>
      <c r="AP276" s="42"/>
      <c r="AQ276" s="326"/>
      <c r="AR276" s="326"/>
      <c r="AS276" s="353"/>
      <c r="AT276" s="353"/>
      <c r="AU276" s="326"/>
      <c r="BA276" s="369"/>
      <c r="BB276" s="369"/>
      <c r="BC276" s="369"/>
      <c r="BD276" s="369"/>
      <c r="BE276" s="369"/>
      <c r="BF276" s="369"/>
      <c r="BG276" s="369"/>
      <c r="BH276" s="369"/>
      <c r="BI276" s="369"/>
      <c r="BJ276" s="369"/>
      <c r="BK276" s="369"/>
      <c r="BL276" s="369"/>
      <c r="BM276" s="369"/>
      <c r="BN276" s="369"/>
      <c r="BO276" s="369"/>
      <c r="BP276" s="369"/>
      <c r="BQ276" s="369"/>
      <c r="BR276" s="369"/>
      <c r="BS276" s="369"/>
      <c r="BT276" s="369"/>
      <c r="BU276" s="369"/>
      <c r="BV276" s="326"/>
      <c r="BW276" s="326"/>
      <c r="BX276" s="326"/>
      <c r="BY276" s="367"/>
      <c r="BZ276" s="368"/>
      <c r="CA276" s="368"/>
      <c r="CB276" s="368"/>
      <c r="CC276" s="368"/>
      <c r="CD276" s="368"/>
      <c r="CE276" s="368"/>
      <c r="CF276" s="368"/>
      <c r="CG276" s="368"/>
      <c r="CH276" s="368"/>
      <c r="CI276" s="42"/>
      <c r="CJ276" s="42"/>
      <c r="CK276" s="42"/>
      <c r="CL276" s="42"/>
    </row>
    <row r="277" spans="1:90">
      <c r="A277" s="42"/>
      <c r="B277" s="42"/>
      <c r="C277" s="79"/>
      <c r="D277" s="42"/>
      <c r="E277" s="42"/>
      <c r="F277" s="42"/>
      <c r="G277" s="42"/>
      <c r="H277" s="42"/>
      <c r="I277" s="42"/>
      <c r="J277" s="42"/>
      <c r="K277" s="42"/>
      <c r="L277" s="42"/>
      <c r="M277" s="42"/>
      <c r="N277" s="42"/>
      <c r="O277" s="42"/>
      <c r="P277" s="42"/>
      <c r="Q277" s="42"/>
      <c r="R277" s="42"/>
      <c r="S277" s="42"/>
      <c r="T277" s="42"/>
      <c r="U277" s="42"/>
      <c r="V277" s="42"/>
      <c r="W277" s="42"/>
      <c r="X277" s="42"/>
      <c r="Y277" s="42"/>
      <c r="Z277" s="42"/>
      <c r="AA277" s="42"/>
      <c r="AB277" s="42"/>
      <c r="AC277" s="42"/>
      <c r="AD277" s="42"/>
      <c r="AE277" s="42"/>
      <c r="AF277" s="42"/>
      <c r="AG277" s="42"/>
      <c r="AH277" s="42"/>
      <c r="AI277" s="42"/>
      <c r="AJ277" s="42"/>
      <c r="AK277" s="42"/>
      <c r="AL277" s="42"/>
      <c r="AM277" s="42"/>
      <c r="AN277" s="42"/>
      <c r="AO277" s="42"/>
      <c r="AP277" s="42"/>
      <c r="AQ277" s="326"/>
      <c r="AR277" s="326"/>
      <c r="AS277" s="353"/>
      <c r="AT277" s="353"/>
      <c r="AU277" s="326"/>
      <c r="BA277" s="369"/>
      <c r="BB277" s="369"/>
      <c r="BC277" s="369"/>
      <c r="BD277" s="369"/>
      <c r="BE277" s="369"/>
      <c r="BF277" s="369"/>
      <c r="BG277" s="369"/>
      <c r="BH277" s="369"/>
      <c r="BI277" s="369"/>
      <c r="BJ277" s="369"/>
      <c r="BK277" s="369"/>
      <c r="BL277" s="369"/>
      <c r="BM277" s="369"/>
      <c r="BN277" s="369"/>
      <c r="BO277" s="369"/>
      <c r="BP277" s="369"/>
      <c r="BQ277" s="369"/>
      <c r="BR277" s="369"/>
      <c r="BS277" s="369"/>
      <c r="BT277" s="369"/>
      <c r="BU277" s="369"/>
      <c r="BV277" s="326"/>
      <c r="BW277" s="326"/>
      <c r="BX277" s="326"/>
      <c r="BY277" s="367"/>
      <c r="BZ277" s="368"/>
      <c r="CA277" s="368"/>
      <c r="CB277" s="368"/>
      <c r="CC277" s="368"/>
      <c r="CD277" s="368"/>
      <c r="CE277" s="368"/>
      <c r="CF277" s="368"/>
      <c r="CG277" s="368"/>
      <c r="CH277" s="368"/>
      <c r="CI277" s="42"/>
      <c r="CJ277" s="42"/>
      <c r="CK277" s="42"/>
      <c r="CL277" s="42"/>
    </row>
    <row r="278" spans="1:90">
      <c r="A278" s="42"/>
      <c r="B278" s="42"/>
      <c r="C278" s="79"/>
      <c r="D278" s="42"/>
      <c r="E278" s="42"/>
      <c r="F278" s="42"/>
      <c r="G278" s="42"/>
      <c r="H278" s="42"/>
      <c r="I278" s="42"/>
      <c r="J278" s="42"/>
      <c r="K278" s="42"/>
      <c r="L278" s="42"/>
      <c r="M278" s="42"/>
      <c r="N278" s="42"/>
      <c r="O278" s="42"/>
      <c r="P278" s="42"/>
      <c r="Q278" s="42"/>
      <c r="R278" s="42"/>
      <c r="S278" s="42"/>
      <c r="T278" s="42"/>
      <c r="U278" s="42"/>
      <c r="V278" s="42"/>
      <c r="W278" s="42"/>
      <c r="X278" s="42"/>
      <c r="Y278" s="42"/>
      <c r="Z278" s="42"/>
      <c r="AA278" s="42"/>
      <c r="AB278" s="42"/>
      <c r="AC278" s="42"/>
      <c r="AD278" s="42"/>
      <c r="AE278" s="42"/>
      <c r="AF278" s="42"/>
      <c r="AG278" s="42"/>
      <c r="AH278" s="42"/>
      <c r="AI278" s="42"/>
      <c r="AJ278" s="42"/>
      <c r="AK278" s="42"/>
      <c r="AL278" s="42"/>
      <c r="AM278" s="42"/>
      <c r="AN278" s="42"/>
      <c r="AO278" s="42"/>
      <c r="AP278" s="42"/>
      <c r="AQ278" s="326"/>
      <c r="AR278" s="326"/>
      <c r="AS278" s="353"/>
      <c r="AT278" s="353"/>
      <c r="AU278" s="326"/>
      <c r="BA278" s="369"/>
      <c r="BB278" s="369"/>
      <c r="BC278" s="369"/>
      <c r="BD278" s="369"/>
      <c r="BE278" s="369"/>
      <c r="BF278" s="369"/>
      <c r="BG278" s="369"/>
      <c r="BH278" s="369"/>
      <c r="BI278" s="369"/>
      <c r="BJ278" s="369"/>
      <c r="BK278" s="369"/>
      <c r="BL278" s="369"/>
      <c r="BM278" s="369"/>
      <c r="BN278" s="369"/>
      <c r="BO278" s="369"/>
      <c r="BP278" s="369"/>
      <c r="BQ278" s="369"/>
      <c r="BR278" s="369"/>
      <c r="BS278" s="369"/>
      <c r="BT278" s="369"/>
      <c r="BU278" s="369"/>
      <c r="BV278" s="326"/>
      <c r="BW278" s="326"/>
      <c r="BX278" s="326"/>
      <c r="BY278" s="367"/>
      <c r="BZ278" s="368"/>
      <c r="CA278" s="368"/>
      <c r="CB278" s="368"/>
      <c r="CC278" s="368"/>
      <c r="CD278" s="368"/>
      <c r="CE278" s="368"/>
      <c r="CF278" s="368"/>
      <c r="CG278" s="368"/>
      <c r="CH278" s="368"/>
      <c r="CI278" s="42"/>
      <c r="CJ278" s="42"/>
      <c r="CK278" s="42"/>
      <c r="CL278" s="42"/>
    </row>
    <row r="279" spans="1:90">
      <c r="A279" s="42"/>
      <c r="B279" s="42"/>
      <c r="C279" s="79"/>
      <c r="D279" s="42"/>
      <c r="E279" s="42"/>
      <c r="F279" s="42"/>
      <c r="G279" s="42"/>
      <c r="H279" s="42"/>
      <c r="I279" s="42"/>
      <c r="J279" s="42"/>
      <c r="K279" s="42"/>
      <c r="L279" s="42"/>
      <c r="M279" s="42"/>
      <c r="N279" s="42"/>
      <c r="O279" s="42"/>
      <c r="P279" s="42"/>
      <c r="Q279" s="42"/>
      <c r="R279" s="42"/>
      <c r="S279" s="42"/>
      <c r="T279" s="42"/>
      <c r="U279" s="42"/>
      <c r="V279" s="42"/>
      <c r="W279" s="42"/>
      <c r="X279" s="42"/>
      <c r="Y279" s="42"/>
      <c r="Z279" s="42"/>
      <c r="AA279" s="42"/>
      <c r="AB279" s="42"/>
      <c r="AC279" s="42"/>
      <c r="AD279" s="42"/>
      <c r="AE279" s="42"/>
      <c r="AF279" s="42"/>
      <c r="AG279" s="42"/>
      <c r="AH279" s="42"/>
      <c r="AI279" s="42"/>
      <c r="AJ279" s="42"/>
      <c r="AK279" s="42"/>
      <c r="AL279" s="42"/>
      <c r="AM279" s="42"/>
      <c r="AN279" s="42"/>
      <c r="AO279" s="42"/>
      <c r="AP279" s="42"/>
      <c r="AQ279" s="326"/>
      <c r="AR279" s="326"/>
      <c r="AS279" s="353"/>
      <c r="AT279" s="353"/>
      <c r="AU279" s="326"/>
      <c r="BA279" s="369"/>
      <c r="BB279" s="369"/>
      <c r="BC279" s="369"/>
      <c r="BD279" s="369"/>
      <c r="BE279" s="369"/>
      <c r="BF279" s="369"/>
      <c r="BG279" s="369"/>
      <c r="BH279" s="369"/>
      <c r="BI279" s="369"/>
      <c r="BJ279" s="369"/>
      <c r="BK279" s="369"/>
      <c r="BL279" s="369"/>
      <c r="BM279" s="369"/>
      <c r="BN279" s="369"/>
      <c r="BO279" s="369"/>
      <c r="BP279" s="369"/>
      <c r="BQ279" s="369"/>
      <c r="BR279" s="369"/>
      <c r="BS279" s="369"/>
      <c r="BT279" s="369"/>
      <c r="BU279" s="369"/>
      <c r="BV279" s="326"/>
      <c r="BW279" s="326"/>
      <c r="BX279" s="326"/>
      <c r="BY279" s="367"/>
      <c r="BZ279" s="368"/>
      <c r="CA279" s="368"/>
      <c r="CB279" s="368"/>
      <c r="CC279" s="368"/>
      <c r="CD279" s="368"/>
      <c r="CE279" s="368"/>
      <c r="CF279" s="368"/>
      <c r="CG279" s="368"/>
      <c r="CH279" s="368"/>
      <c r="CI279" s="42"/>
      <c r="CJ279" s="42"/>
      <c r="CK279" s="42"/>
      <c r="CL279" s="42"/>
    </row>
    <row r="280" spans="1:90">
      <c r="BA280" s="369"/>
      <c r="BB280" s="369"/>
      <c r="BC280" s="369"/>
      <c r="BD280" s="369"/>
      <c r="BE280" s="369"/>
      <c r="BF280" s="369"/>
      <c r="BG280" s="369"/>
      <c r="BH280" s="369"/>
      <c r="BI280" s="369"/>
      <c r="BJ280" s="369"/>
      <c r="BK280" s="369"/>
      <c r="BL280" s="369"/>
      <c r="BM280" s="369"/>
      <c r="BN280" s="369"/>
      <c r="BO280" s="369"/>
      <c r="BP280" s="369"/>
      <c r="BQ280" s="369"/>
      <c r="BR280" s="369"/>
      <c r="BS280" s="369"/>
      <c r="BT280" s="369"/>
      <c r="BU280" s="369"/>
      <c r="BY280" s="367"/>
      <c r="BZ280" s="368"/>
      <c r="CA280" s="368"/>
      <c r="CB280" s="368"/>
      <c r="CC280" s="368"/>
      <c r="CD280" s="368"/>
      <c r="CE280" s="368"/>
      <c r="CF280" s="368"/>
      <c r="CG280" s="368"/>
      <c r="CH280" s="368"/>
      <c r="CI280" s="42"/>
      <c r="CJ280" s="42"/>
      <c r="CK280" s="42"/>
      <c r="CL280" s="42"/>
    </row>
    <row r="281" spans="1:90">
      <c r="BA281" s="369"/>
      <c r="BB281" s="369"/>
      <c r="BC281" s="369"/>
      <c r="BD281" s="369"/>
      <c r="BE281" s="369"/>
      <c r="BF281" s="369"/>
      <c r="BG281" s="369"/>
      <c r="BH281" s="369"/>
      <c r="BI281" s="369"/>
      <c r="BJ281" s="369"/>
      <c r="BK281" s="369"/>
      <c r="BL281" s="369"/>
      <c r="BM281" s="369"/>
      <c r="BN281" s="369"/>
      <c r="BO281" s="369"/>
      <c r="BP281" s="369"/>
      <c r="BQ281" s="369"/>
      <c r="BR281" s="369"/>
      <c r="BS281" s="369"/>
      <c r="BT281" s="369"/>
      <c r="BU281" s="369"/>
      <c r="BY281" s="367"/>
      <c r="BZ281" s="368"/>
      <c r="CA281" s="368"/>
      <c r="CB281" s="368"/>
      <c r="CC281" s="368"/>
      <c r="CD281" s="368"/>
      <c r="CE281" s="368"/>
      <c r="CF281" s="368"/>
      <c r="CG281" s="368"/>
      <c r="CH281" s="368"/>
      <c r="CI281" s="42"/>
      <c r="CJ281" s="42"/>
      <c r="CK281" s="42"/>
      <c r="CL281" s="42"/>
    </row>
    <row r="282" spans="1:90">
      <c r="BA282" s="369"/>
      <c r="BB282" s="369"/>
      <c r="BC282" s="369"/>
      <c r="BD282" s="369"/>
      <c r="BE282" s="369"/>
      <c r="BF282" s="369"/>
      <c r="BG282" s="369"/>
      <c r="BH282" s="369"/>
      <c r="BI282" s="369"/>
      <c r="BJ282" s="369"/>
      <c r="BK282" s="369"/>
      <c r="BL282" s="369"/>
      <c r="BM282" s="369"/>
      <c r="BN282" s="369"/>
      <c r="BO282" s="369"/>
      <c r="BP282" s="369"/>
      <c r="BQ282" s="369"/>
      <c r="BR282" s="369"/>
      <c r="BS282" s="369"/>
      <c r="BT282" s="369"/>
      <c r="BU282" s="369"/>
      <c r="BY282" s="367"/>
      <c r="BZ282" s="368"/>
      <c r="CA282" s="368"/>
      <c r="CB282" s="368"/>
      <c r="CC282" s="368"/>
      <c r="CD282" s="368"/>
      <c r="CE282" s="368"/>
      <c r="CF282" s="368"/>
      <c r="CG282" s="368"/>
      <c r="CH282" s="368"/>
      <c r="CI282" s="42"/>
      <c r="CJ282" s="42"/>
      <c r="CK282" s="42"/>
      <c r="CL282" s="42"/>
    </row>
    <row r="283" spans="1:90">
      <c r="BA283" s="369"/>
      <c r="BB283" s="369"/>
      <c r="BC283" s="369"/>
      <c r="BD283" s="369"/>
      <c r="BE283" s="369"/>
      <c r="BF283" s="369"/>
      <c r="BG283" s="369"/>
      <c r="BH283" s="369"/>
      <c r="BI283" s="369"/>
      <c r="BJ283" s="369"/>
      <c r="BK283" s="369"/>
      <c r="BL283" s="369"/>
      <c r="BM283" s="369"/>
      <c r="BN283" s="369"/>
      <c r="BO283" s="369"/>
      <c r="BP283" s="369"/>
      <c r="BQ283" s="369"/>
      <c r="BR283" s="369"/>
      <c r="BS283" s="369"/>
      <c r="BT283" s="369"/>
      <c r="BU283" s="369"/>
      <c r="BY283" s="367"/>
      <c r="BZ283" s="368"/>
      <c r="CA283" s="368"/>
      <c r="CB283" s="368"/>
      <c r="CC283" s="368"/>
      <c r="CD283" s="368"/>
      <c r="CE283" s="368"/>
      <c r="CF283" s="368"/>
      <c r="CG283" s="368"/>
      <c r="CH283" s="368"/>
      <c r="CI283" s="42"/>
      <c r="CJ283" s="42"/>
      <c r="CK283" s="42"/>
      <c r="CL283" s="42"/>
    </row>
    <row r="284" spans="1:90">
      <c r="BA284" s="369"/>
      <c r="BB284" s="369"/>
      <c r="BC284" s="369"/>
      <c r="BD284" s="369"/>
      <c r="BE284" s="369"/>
      <c r="BF284" s="369"/>
      <c r="BG284" s="369"/>
      <c r="BH284" s="369"/>
      <c r="BI284" s="369"/>
      <c r="BJ284" s="369"/>
      <c r="BK284" s="369"/>
      <c r="BL284" s="369"/>
      <c r="BM284" s="369"/>
      <c r="BN284" s="369"/>
      <c r="BO284" s="369"/>
      <c r="BP284" s="369"/>
      <c r="BQ284" s="369"/>
      <c r="BR284" s="369"/>
      <c r="BS284" s="369"/>
      <c r="BT284" s="369"/>
      <c r="BU284" s="369"/>
      <c r="BY284" s="367"/>
      <c r="BZ284" s="368"/>
      <c r="CA284" s="368"/>
      <c r="CB284" s="368"/>
      <c r="CC284" s="368"/>
      <c r="CD284" s="368"/>
      <c r="CE284" s="368"/>
      <c r="CF284" s="368"/>
      <c r="CG284" s="368"/>
      <c r="CH284" s="368"/>
      <c r="CI284" s="42"/>
      <c r="CJ284" s="42"/>
      <c r="CK284" s="42"/>
      <c r="CL284" s="42"/>
    </row>
    <row r="285" spans="1:90">
      <c r="BA285" s="369"/>
      <c r="BB285" s="369"/>
      <c r="BC285" s="369"/>
      <c r="BD285" s="369"/>
      <c r="BE285" s="369"/>
      <c r="BF285" s="369"/>
      <c r="BG285" s="369"/>
      <c r="BH285" s="369"/>
      <c r="BI285" s="369"/>
      <c r="BJ285" s="369"/>
      <c r="BK285" s="369"/>
      <c r="BL285" s="369"/>
      <c r="BM285" s="369"/>
      <c r="BN285" s="369"/>
      <c r="BO285" s="369"/>
      <c r="BP285" s="369"/>
      <c r="BQ285" s="369"/>
      <c r="BR285" s="369"/>
      <c r="BS285" s="369"/>
      <c r="BT285" s="369"/>
      <c r="BU285" s="369"/>
      <c r="BY285" s="367"/>
      <c r="BZ285" s="368"/>
      <c r="CA285" s="368"/>
      <c r="CB285" s="368"/>
      <c r="CC285" s="368"/>
      <c r="CD285" s="368"/>
      <c r="CE285" s="368"/>
      <c r="CF285" s="368"/>
      <c r="CG285" s="368"/>
      <c r="CH285" s="368"/>
      <c r="CI285" s="42"/>
      <c r="CJ285" s="42"/>
      <c r="CK285" s="42"/>
      <c r="CL285" s="42"/>
    </row>
    <row r="286" spans="1:90">
      <c r="BA286" s="369"/>
      <c r="BB286" s="369"/>
      <c r="BC286" s="369"/>
      <c r="BD286" s="369"/>
      <c r="BE286" s="369"/>
      <c r="BF286" s="369"/>
      <c r="BG286" s="369"/>
      <c r="BH286" s="369"/>
      <c r="BI286" s="369"/>
      <c r="BJ286" s="369"/>
      <c r="BK286" s="369"/>
      <c r="BL286" s="369"/>
      <c r="BM286" s="369"/>
      <c r="BN286" s="369"/>
      <c r="BO286" s="369"/>
      <c r="BP286" s="369"/>
      <c r="BQ286" s="369"/>
      <c r="BR286" s="369"/>
      <c r="BS286" s="369"/>
      <c r="BT286" s="369"/>
      <c r="BU286" s="369"/>
      <c r="BY286" s="367"/>
      <c r="BZ286" s="368"/>
      <c r="CA286" s="368"/>
      <c r="CB286" s="368"/>
      <c r="CC286" s="368"/>
      <c r="CD286" s="368"/>
      <c r="CE286" s="368"/>
      <c r="CF286" s="368"/>
      <c r="CG286" s="368"/>
      <c r="CH286" s="368"/>
      <c r="CI286" s="42"/>
      <c r="CJ286" s="42"/>
      <c r="CK286" s="42"/>
      <c r="CL286" s="42"/>
    </row>
    <row r="287" spans="1:90">
      <c r="BA287" s="369"/>
      <c r="BB287" s="369"/>
      <c r="BC287" s="369"/>
      <c r="BD287" s="369"/>
      <c r="BE287" s="369"/>
      <c r="BF287" s="369"/>
      <c r="BG287" s="369"/>
      <c r="BH287" s="369"/>
      <c r="BI287" s="369"/>
      <c r="BJ287" s="369"/>
      <c r="BK287" s="369"/>
      <c r="BL287" s="369"/>
      <c r="BM287" s="369"/>
      <c r="BN287" s="369"/>
      <c r="BO287" s="369"/>
      <c r="BP287" s="369"/>
      <c r="BQ287" s="369"/>
      <c r="BR287" s="369"/>
      <c r="BS287" s="369"/>
      <c r="BT287" s="369"/>
      <c r="BU287" s="369"/>
      <c r="BY287" s="367"/>
      <c r="BZ287" s="368"/>
      <c r="CA287" s="368"/>
      <c r="CB287" s="368"/>
      <c r="CC287" s="368"/>
      <c r="CD287" s="368"/>
      <c r="CE287" s="368"/>
      <c r="CF287" s="368"/>
      <c r="CG287" s="368"/>
      <c r="CH287" s="368"/>
      <c r="CI287" s="42"/>
      <c r="CJ287" s="42"/>
      <c r="CK287" s="42"/>
      <c r="CL287" s="42"/>
    </row>
    <row r="288" spans="1:90">
      <c r="BA288" s="369"/>
      <c r="BB288" s="369"/>
      <c r="BC288" s="369"/>
      <c r="BD288" s="369"/>
      <c r="BE288" s="369"/>
      <c r="BF288" s="369"/>
      <c r="BG288" s="369"/>
      <c r="BH288" s="369"/>
      <c r="BI288" s="369"/>
      <c r="BJ288" s="369"/>
      <c r="BK288" s="369"/>
      <c r="BL288" s="369"/>
      <c r="BM288" s="369"/>
      <c r="BN288" s="369"/>
      <c r="BO288" s="369"/>
      <c r="BP288" s="369"/>
      <c r="BQ288" s="369"/>
      <c r="BR288" s="369"/>
      <c r="BS288" s="369"/>
      <c r="BT288" s="369"/>
      <c r="BU288" s="369"/>
      <c r="BY288" s="367"/>
      <c r="BZ288" s="368"/>
      <c r="CA288" s="368"/>
      <c r="CB288" s="368"/>
      <c r="CC288" s="368"/>
      <c r="CD288" s="368"/>
      <c r="CE288" s="368"/>
      <c r="CF288" s="368"/>
      <c r="CG288" s="368"/>
      <c r="CH288" s="368"/>
      <c r="CI288" s="42"/>
      <c r="CJ288" s="42"/>
      <c r="CK288" s="42"/>
      <c r="CL288" s="42"/>
    </row>
    <row r="289" spans="53:90">
      <c r="BA289" s="369"/>
      <c r="BB289" s="369"/>
      <c r="BC289" s="369"/>
      <c r="BD289" s="369"/>
      <c r="BE289" s="369"/>
      <c r="BF289" s="369"/>
      <c r="BG289" s="369"/>
      <c r="BH289" s="369"/>
      <c r="BI289" s="369"/>
      <c r="BJ289" s="369"/>
      <c r="BK289" s="369"/>
      <c r="BL289" s="369"/>
      <c r="BM289" s="369"/>
      <c r="BN289" s="369"/>
      <c r="BO289" s="369"/>
      <c r="BP289" s="369"/>
      <c r="BQ289" s="369"/>
      <c r="BR289" s="369"/>
      <c r="BS289" s="369"/>
      <c r="BT289" s="369"/>
      <c r="BU289" s="369"/>
      <c r="BY289" s="367"/>
      <c r="BZ289" s="368"/>
      <c r="CA289" s="368"/>
      <c r="CB289" s="368"/>
      <c r="CC289" s="368"/>
      <c r="CD289" s="368"/>
      <c r="CE289" s="368"/>
      <c r="CF289" s="368"/>
      <c r="CG289" s="368"/>
      <c r="CH289" s="368"/>
      <c r="CI289" s="42"/>
      <c r="CJ289" s="42"/>
      <c r="CK289" s="42"/>
      <c r="CL289" s="42"/>
    </row>
    <row r="290" spans="53:90">
      <c r="BA290" s="369"/>
      <c r="BB290" s="369"/>
      <c r="BC290" s="369"/>
      <c r="BD290" s="369"/>
      <c r="BE290" s="369"/>
      <c r="BF290" s="369"/>
      <c r="BG290" s="369"/>
      <c r="BH290" s="369"/>
      <c r="BI290" s="369"/>
      <c r="BJ290" s="369"/>
      <c r="BK290" s="369"/>
      <c r="BL290" s="369"/>
      <c r="BM290" s="369"/>
      <c r="BN290" s="369"/>
      <c r="BO290" s="369"/>
      <c r="BP290" s="369"/>
      <c r="BQ290" s="369"/>
      <c r="BR290" s="369"/>
      <c r="BS290" s="369"/>
      <c r="BT290" s="369"/>
      <c r="BU290" s="369"/>
      <c r="BY290" s="367"/>
      <c r="BZ290" s="368"/>
      <c r="CA290" s="368"/>
      <c r="CB290" s="368"/>
      <c r="CC290" s="368"/>
      <c r="CD290" s="368"/>
      <c r="CE290" s="368"/>
      <c r="CF290" s="368"/>
      <c r="CG290" s="368"/>
      <c r="CH290" s="368"/>
      <c r="CI290" s="42"/>
      <c r="CJ290" s="42"/>
      <c r="CK290" s="42"/>
      <c r="CL290" s="42"/>
    </row>
    <row r="291" spans="53:90">
      <c r="BA291" s="369"/>
      <c r="BB291" s="369"/>
      <c r="BC291" s="369"/>
      <c r="BD291" s="369"/>
      <c r="BE291" s="369"/>
      <c r="BF291" s="369"/>
      <c r="BG291" s="369"/>
      <c r="BH291" s="369"/>
      <c r="BI291" s="369"/>
      <c r="BJ291" s="369"/>
      <c r="BK291" s="369"/>
      <c r="BL291" s="369"/>
      <c r="BM291" s="369"/>
      <c r="BN291" s="369"/>
      <c r="BO291" s="369"/>
      <c r="BP291" s="369"/>
      <c r="BQ291" s="369"/>
      <c r="BR291" s="369"/>
      <c r="BS291" s="369"/>
      <c r="BT291" s="369"/>
      <c r="BU291" s="369"/>
      <c r="BY291" s="367"/>
      <c r="BZ291" s="368"/>
      <c r="CA291" s="368"/>
      <c r="CB291" s="368"/>
      <c r="CC291" s="368"/>
      <c r="CD291" s="368"/>
      <c r="CE291" s="368"/>
      <c r="CF291" s="368"/>
      <c r="CG291" s="368"/>
      <c r="CH291" s="368"/>
      <c r="CI291" s="42"/>
      <c r="CJ291" s="42"/>
      <c r="CK291" s="42"/>
      <c r="CL291" s="42"/>
    </row>
    <row r="292" spans="53:90">
      <c r="BA292" s="369"/>
      <c r="BB292" s="369"/>
      <c r="BC292" s="369"/>
      <c r="BD292" s="369"/>
      <c r="BE292" s="369"/>
      <c r="BF292" s="369"/>
      <c r="BG292" s="369"/>
      <c r="BH292" s="369"/>
      <c r="BI292" s="369"/>
      <c r="BJ292" s="369"/>
      <c r="BK292" s="369"/>
      <c r="BL292" s="369"/>
      <c r="BM292" s="369"/>
      <c r="BN292" s="369"/>
      <c r="BO292" s="369"/>
      <c r="BP292" s="369"/>
      <c r="BQ292" s="369"/>
      <c r="BR292" s="369"/>
      <c r="BS292" s="369"/>
      <c r="BT292" s="369"/>
      <c r="BU292" s="369"/>
      <c r="BY292" s="367"/>
      <c r="BZ292" s="368"/>
      <c r="CA292" s="368"/>
      <c r="CB292" s="368"/>
      <c r="CC292" s="368"/>
      <c r="CD292" s="368"/>
      <c r="CE292" s="368"/>
      <c r="CF292" s="368"/>
      <c r="CG292" s="368"/>
      <c r="CH292" s="368"/>
      <c r="CI292" s="42"/>
      <c r="CJ292" s="42"/>
      <c r="CK292" s="42"/>
      <c r="CL292" s="42"/>
    </row>
    <row r="293" spans="53:90">
      <c r="BA293" s="369"/>
      <c r="BB293" s="369"/>
      <c r="BC293" s="369"/>
      <c r="BD293" s="369"/>
      <c r="BE293" s="369"/>
      <c r="BF293" s="369"/>
      <c r="BG293" s="369"/>
      <c r="BH293" s="369"/>
      <c r="BI293" s="369"/>
      <c r="BJ293" s="369"/>
      <c r="BK293" s="369"/>
      <c r="BL293" s="369"/>
      <c r="BM293" s="369"/>
      <c r="BN293" s="369"/>
      <c r="BO293" s="369"/>
      <c r="BP293" s="369"/>
      <c r="BQ293" s="369"/>
      <c r="BR293" s="369"/>
      <c r="BS293" s="369"/>
      <c r="BT293" s="369"/>
      <c r="BU293" s="369"/>
      <c r="BY293" s="367"/>
      <c r="BZ293" s="368"/>
      <c r="CA293" s="368"/>
      <c r="CB293" s="368"/>
      <c r="CC293" s="368"/>
      <c r="CD293" s="368"/>
      <c r="CE293" s="368"/>
      <c r="CF293" s="368"/>
      <c r="CG293" s="368"/>
      <c r="CH293" s="368"/>
      <c r="CI293" s="42"/>
      <c r="CJ293" s="42"/>
      <c r="CK293" s="42"/>
      <c r="CL293" s="42"/>
    </row>
    <row r="294" spans="53:90">
      <c r="BA294" s="369"/>
      <c r="BB294" s="369"/>
      <c r="BC294" s="369"/>
      <c r="BD294" s="369"/>
      <c r="BE294" s="369"/>
      <c r="BF294" s="369"/>
      <c r="BG294" s="369"/>
      <c r="BH294" s="369"/>
      <c r="BI294" s="369"/>
      <c r="BJ294" s="369"/>
      <c r="BK294" s="369"/>
      <c r="BL294" s="369"/>
      <c r="BM294" s="369"/>
      <c r="BN294" s="369"/>
      <c r="BO294" s="369"/>
      <c r="BP294" s="369"/>
      <c r="BQ294" s="369"/>
      <c r="BR294" s="369"/>
      <c r="BS294" s="369"/>
      <c r="BT294" s="369"/>
      <c r="BU294" s="369"/>
      <c r="BY294" s="367"/>
      <c r="BZ294" s="368"/>
      <c r="CA294" s="368"/>
      <c r="CB294" s="368"/>
      <c r="CC294" s="368"/>
      <c r="CD294" s="368"/>
      <c r="CE294" s="368"/>
      <c r="CF294" s="368"/>
      <c r="CG294" s="368"/>
      <c r="CH294" s="368"/>
      <c r="CI294" s="42"/>
      <c r="CJ294" s="42"/>
      <c r="CK294" s="42"/>
      <c r="CL294" s="42"/>
    </row>
    <row r="295" spans="53:90">
      <c r="BA295" s="369"/>
      <c r="BB295" s="369"/>
      <c r="BC295" s="369"/>
      <c r="BD295" s="369"/>
      <c r="BE295" s="369"/>
      <c r="BF295" s="369"/>
      <c r="BG295" s="369"/>
      <c r="BH295" s="369"/>
      <c r="BI295" s="369"/>
      <c r="BJ295" s="369"/>
      <c r="BK295" s="369"/>
      <c r="BL295" s="369"/>
      <c r="BM295" s="369"/>
      <c r="BN295" s="369"/>
      <c r="BO295" s="369"/>
      <c r="BP295" s="369"/>
      <c r="BQ295" s="369"/>
      <c r="BR295" s="369"/>
      <c r="BS295" s="369"/>
      <c r="BT295" s="369"/>
      <c r="BU295" s="369"/>
      <c r="BY295" s="367"/>
      <c r="BZ295" s="368"/>
      <c r="CA295" s="368"/>
      <c r="CB295" s="368"/>
      <c r="CC295" s="368"/>
      <c r="CD295" s="368"/>
      <c r="CE295" s="368"/>
      <c r="CF295" s="368"/>
      <c r="CG295" s="368"/>
      <c r="CH295" s="368"/>
      <c r="CI295" s="42"/>
      <c r="CJ295" s="42"/>
      <c r="CK295" s="42"/>
      <c r="CL295" s="42"/>
    </row>
    <row r="296" spans="53:90">
      <c r="BA296" s="369"/>
      <c r="BB296" s="369"/>
      <c r="BC296" s="369"/>
      <c r="BD296" s="369"/>
      <c r="BE296" s="369"/>
      <c r="BF296" s="369"/>
      <c r="BG296" s="369"/>
      <c r="BH296" s="369"/>
      <c r="BI296" s="369"/>
      <c r="BJ296" s="369"/>
      <c r="BK296" s="369"/>
      <c r="BL296" s="369"/>
      <c r="BM296" s="369"/>
      <c r="BN296" s="369"/>
      <c r="BO296" s="369"/>
      <c r="BP296" s="369"/>
      <c r="BQ296" s="369"/>
      <c r="BR296" s="369"/>
      <c r="BS296" s="369"/>
      <c r="BT296" s="369"/>
      <c r="BU296" s="369"/>
      <c r="BY296" s="367"/>
      <c r="BZ296" s="368"/>
      <c r="CA296" s="368"/>
      <c r="CB296" s="368"/>
      <c r="CC296" s="368"/>
      <c r="CD296" s="368"/>
      <c r="CE296" s="368"/>
      <c r="CF296" s="368"/>
      <c r="CG296" s="368"/>
      <c r="CH296" s="368"/>
      <c r="CI296" s="42"/>
      <c r="CJ296" s="42"/>
      <c r="CK296" s="42"/>
      <c r="CL296" s="42"/>
    </row>
    <row r="297" spans="53:90">
      <c r="BA297" s="369"/>
      <c r="BB297" s="369"/>
      <c r="BC297" s="369"/>
      <c r="BD297" s="369"/>
      <c r="BE297" s="369"/>
      <c r="BF297" s="369"/>
      <c r="BG297" s="369"/>
      <c r="BH297" s="369"/>
      <c r="BI297" s="369"/>
      <c r="BJ297" s="369"/>
      <c r="BK297" s="369"/>
      <c r="BL297" s="369"/>
      <c r="BM297" s="369"/>
      <c r="BN297" s="369"/>
      <c r="BO297" s="369"/>
      <c r="BP297" s="369"/>
      <c r="BQ297" s="369"/>
      <c r="BR297" s="369"/>
      <c r="BS297" s="369"/>
      <c r="BT297" s="369"/>
      <c r="BU297" s="369"/>
      <c r="BY297" s="367"/>
      <c r="BZ297" s="368"/>
      <c r="CA297" s="368"/>
      <c r="CB297" s="368"/>
      <c r="CC297" s="368"/>
      <c r="CD297" s="368"/>
      <c r="CE297" s="368"/>
      <c r="CF297" s="368"/>
      <c r="CG297" s="368"/>
      <c r="CH297" s="368"/>
      <c r="CI297" s="42"/>
      <c r="CJ297" s="42"/>
      <c r="CK297" s="42"/>
      <c r="CL297" s="42"/>
    </row>
    <row r="298" spans="53:90">
      <c r="BA298" s="369"/>
      <c r="BB298" s="369"/>
      <c r="BC298" s="369"/>
      <c r="BD298" s="369"/>
      <c r="BE298" s="369"/>
      <c r="BF298" s="369"/>
      <c r="BG298" s="369"/>
      <c r="BH298" s="369"/>
      <c r="BI298" s="369"/>
      <c r="BJ298" s="369"/>
      <c r="BK298" s="369"/>
      <c r="BL298" s="369"/>
      <c r="BM298" s="369"/>
      <c r="BN298" s="369"/>
      <c r="BO298" s="369"/>
      <c r="BP298" s="369"/>
      <c r="BQ298" s="369"/>
      <c r="BR298" s="369"/>
      <c r="BS298" s="369"/>
      <c r="BT298" s="369"/>
      <c r="BU298" s="369"/>
      <c r="BY298" s="367"/>
      <c r="BZ298" s="368"/>
      <c r="CA298" s="368"/>
      <c r="CB298" s="368"/>
      <c r="CC298" s="368"/>
      <c r="CD298" s="368"/>
      <c r="CE298" s="368"/>
      <c r="CF298" s="368"/>
      <c r="CG298" s="368"/>
      <c r="CH298" s="368"/>
      <c r="CI298" s="42"/>
      <c r="CJ298" s="42"/>
      <c r="CK298" s="42"/>
      <c r="CL298" s="42"/>
    </row>
    <row r="299" spans="53:90">
      <c r="BA299" s="369"/>
      <c r="BB299" s="369"/>
      <c r="BC299" s="369"/>
      <c r="BD299" s="369"/>
      <c r="BE299" s="369"/>
      <c r="BF299" s="369"/>
      <c r="BG299" s="369"/>
      <c r="BH299" s="369"/>
      <c r="BI299" s="369"/>
      <c r="BJ299" s="369"/>
      <c r="BK299" s="369"/>
      <c r="BL299" s="369"/>
      <c r="BM299" s="369"/>
      <c r="BN299" s="369"/>
      <c r="BO299" s="369"/>
      <c r="BP299" s="369"/>
      <c r="BQ299" s="369"/>
      <c r="BR299" s="369"/>
      <c r="BS299" s="369"/>
      <c r="BT299" s="369"/>
      <c r="BU299" s="369"/>
      <c r="BY299" s="367"/>
      <c r="BZ299" s="368"/>
      <c r="CA299" s="368"/>
      <c r="CB299" s="368"/>
      <c r="CC299" s="368"/>
      <c r="CD299" s="368"/>
      <c r="CE299" s="368"/>
      <c r="CF299" s="368"/>
      <c r="CG299" s="368"/>
      <c r="CH299" s="368"/>
      <c r="CI299" s="42"/>
      <c r="CJ299" s="42"/>
      <c r="CK299" s="42"/>
      <c r="CL299" s="42"/>
    </row>
    <row r="300" spans="53:90">
      <c r="BA300" s="369"/>
      <c r="BB300" s="369"/>
      <c r="BC300" s="369"/>
      <c r="BD300" s="369"/>
      <c r="BE300" s="369"/>
      <c r="BF300" s="369"/>
      <c r="BG300" s="369"/>
      <c r="BH300" s="369"/>
      <c r="BI300" s="369"/>
      <c r="BJ300" s="369"/>
      <c r="BK300" s="369"/>
      <c r="BL300" s="369"/>
      <c r="BM300" s="369"/>
      <c r="BN300" s="369"/>
      <c r="BO300" s="369"/>
      <c r="BP300" s="369"/>
      <c r="BQ300" s="369"/>
      <c r="BR300" s="369"/>
      <c r="BS300" s="369"/>
      <c r="BT300" s="369"/>
      <c r="BU300" s="369"/>
      <c r="BY300" s="367"/>
      <c r="BZ300" s="368"/>
      <c r="CA300" s="368"/>
      <c r="CB300" s="368"/>
      <c r="CC300" s="368"/>
      <c r="CD300" s="368"/>
      <c r="CE300" s="368"/>
      <c r="CF300" s="368"/>
      <c r="CG300" s="368"/>
      <c r="CH300" s="368"/>
      <c r="CI300" s="42"/>
      <c r="CJ300" s="42"/>
      <c r="CK300" s="42"/>
      <c r="CL300" s="42"/>
    </row>
    <row r="301" spans="53:90">
      <c r="BA301" s="369"/>
      <c r="BB301" s="369"/>
      <c r="BC301" s="369"/>
      <c r="BD301" s="369"/>
      <c r="BE301" s="369"/>
      <c r="BF301" s="369"/>
      <c r="BG301" s="369"/>
      <c r="BH301" s="369"/>
      <c r="BI301" s="369"/>
      <c r="BJ301" s="369"/>
      <c r="BK301" s="369"/>
      <c r="BL301" s="369"/>
      <c r="BM301" s="369"/>
      <c r="BN301" s="369"/>
      <c r="BO301" s="369"/>
      <c r="BP301" s="369"/>
      <c r="BQ301" s="369"/>
      <c r="BR301" s="369"/>
      <c r="BS301" s="369"/>
      <c r="BT301" s="369"/>
      <c r="BU301" s="369"/>
      <c r="BY301" s="367"/>
      <c r="BZ301" s="368"/>
      <c r="CA301" s="368"/>
      <c r="CB301" s="368"/>
      <c r="CC301" s="368"/>
      <c r="CD301" s="368"/>
      <c r="CE301" s="368"/>
      <c r="CF301" s="368"/>
      <c r="CG301" s="368"/>
      <c r="CH301" s="368"/>
      <c r="CI301" s="42"/>
      <c r="CJ301" s="42"/>
      <c r="CK301" s="42"/>
      <c r="CL301" s="42"/>
    </row>
    <row r="302" spans="53:90">
      <c r="BA302" s="369"/>
      <c r="BB302" s="369"/>
      <c r="BC302" s="369"/>
      <c r="BD302" s="369"/>
      <c r="BE302" s="369"/>
      <c r="BF302" s="369"/>
      <c r="BG302" s="369"/>
      <c r="BH302" s="369"/>
      <c r="BI302" s="369"/>
      <c r="BJ302" s="369"/>
      <c r="BK302" s="369"/>
      <c r="BL302" s="369"/>
      <c r="BM302" s="369"/>
      <c r="BN302" s="369"/>
      <c r="BO302" s="369"/>
      <c r="BP302" s="369"/>
      <c r="BQ302" s="369"/>
      <c r="BR302" s="369"/>
      <c r="BS302" s="369"/>
      <c r="BT302" s="369"/>
      <c r="BU302" s="369"/>
      <c r="BY302" s="367"/>
      <c r="BZ302" s="368"/>
      <c r="CA302" s="368"/>
      <c r="CB302" s="368"/>
      <c r="CC302" s="368"/>
      <c r="CD302" s="368"/>
      <c r="CE302" s="368"/>
      <c r="CF302" s="368"/>
      <c r="CG302" s="368"/>
      <c r="CH302" s="368"/>
      <c r="CI302" s="42"/>
      <c r="CJ302" s="42"/>
      <c r="CK302" s="42"/>
      <c r="CL302" s="42"/>
    </row>
    <row r="303" spans="53:90">
      <c r="BA303" s="369"/>
      <c r="BB303" s="369"/>
      <c r="BC303" s="369"/>
      <c r="BD303" s="369"/>
      <c r="BE303" s="369"/>
      <c r="BF303" s="369"/>
      <c r="BG303" s="369"/>
      <c r="BH303" s="369"/>
      <c r="BI303" s="369"/>
      <c r="BJ303" s="369"/>
      <c r="BK303" s="369"/>
      <c r="BL303" s="369"/>
      <c r="BM303" s="369"/>
      <c r="BN303" s="369"/>
      <c r="BO303" s="369"/>
      <c r="BP303" s="369"/>
      <c r="BQ303" s="369"/>
      <c r="BR303" s="369"/>
      <c r="BS303" s="369"/>
      <c r="BT303" s="369"/>
      <c r="BU303" s="369"/>
      <c r="BY303" s="367"/>
      <c r="BZ303" s="368"/>
      <c r="CA303" s="368"/>
      <c r="CB303" s="368"/>
      <c r="CC303" s="368"/>
      <c r="CD303" s="368"/>
      <c r="CE303" s="368"/>
      <c r="CF303" s="368"/>
      <c r="CG303" s="368"/>
      <c r="CH303" s="368"/>
      <c r="CI303" s="42"/>
      <c r="CJ303" s="42"/>
      <c r="CK303" s="42"/>
      <c r="CL303" s="42"/>
    </row>
    <row r="304" spans="53:90">
      <c r="BA304" s="369"/>
      <c r="BB304" s="369"/>
      <c r="BC304" s="369"/>
      <c r="BD304" s="369"/>
      <c r="BE304" s="369"/>
      <c r="BF304" s="369"/>
      <c r="BG304" s="369"/>
      <c r="BH304" s="369"/>
      <c r="BI304" s="369"/>
      <c r="BJ304" s="369"/>
      <c r="BK304" s="369"/>
      <c r="BL304" s="369"/>
      <c r="BM304" s="369"/>
      <c r="BN304" s="369"/>
      <c r="BO304" s="369"/>
      <c r="BP304" s="369"/>
      <c r="BQ304" s="369"/>
      <c r="BR304" s="369"/>
      <c r="BS304" s="369"/>
      <c r="BT304" s="369"/>
      <c r="BU304" s="369"/>
      <c r="BY304" s="367"/>
      <c r="BZ304" s="368"/>
      <c r="CA304" s="368"/>
      <c r="CB304" s="368"/>
      <c r="CC304" s="368"/>
      <c r="CD304" s="368"/>
      <c r="CE304" s="368"/>
      <c r="CF304" s="368"/>
      <c r="CG304" s="368"/>
      <c r="CH304" s="368"/>
      <c r="CI304" s="42"/>
      <c r="CJ304" s="42"/>
      <c r="CK304" s="42"/>
      <c r="CL304" s="42"/>
    </row>
    <row r="305" spans="53:90">
      <c r="BA305" s="369"/>
      <c r="BB305" s="369"/>
      <c r="BC305" s="369"/>
      <c r="BD305" s="369"/>
      <c r="BE305" s="369"/>
      <c r="BF305" s="369"/>
      <c r="BG305" s="369"/>
      <c r="BH305" s="369"/>
      <c r="BI305" s="369"/>
      <c r="BJ305" s="369"/>
      <c r="BK305" s="369"/>
      <c r="BL305" s="369"/>
      <c r="BM305" s="369"/>
      <c r="BN305" s="369"/>
      <c r="BO305" s="369"/>
      <c r="BP305" s="369"/>
      <c r="BQ305" s="369"/>
      <c r="BR305" s="369"/>
      <c r="BS305" s="369"/>
      <c r="BT305" s="369"/>
      <c r="BU305" s="369"/>
      <c r="BY305" s="367"/>
      <c r="BZ305" s="368"/>
      <c r="CA305" s="368"/>
      <c r="CB305" s="368"/>
      <c r="CC305" s="368"/>
      <c r="CD305" s="368"/>
      <c r="CE305" s="368"/>
      <c r="CF305" s="368"/>
      <c r="CG305" s="368"/>
      <c r="CH305" s="368"/>
      <c r="CI305" s="42"/>
      <c r="CJ305" s="42"/>
      <c r="CK305" s="42"/>
      <c r="CL305" s="42"/>
    </row>
    <row r="306" spans="53:90">
      <c r="BA306" s="369"/>
      <c r="BB306" s="369"/>
      <c r="BC306" s="369"/>
      <c r="BD306" s="369"/>
      <c r="BE306" s="369"/>
      <c r="BF306" s="369"/>
      <c r="BG306" s="369"/>
      <c r="BH306" s="369"/>
      <c r="BI306" s="369"/>
      <c r="BJ306" s="369"/>
      <c r="BK306" s="369"/>
      <c r="BL306" s="369"/>
      <c r="BM306" s="369"/>
      <c r="BN306" s="369"/>
      <c r="BO306" s="369"/>
      <c r="BP306" s="369"/>
      <c r="BQ306" s="369"/>
      <c r="BR306" s="369"/>
      <c r="BS306" s="369"/>
      <c r="BT306" s="369"/>
      <c r="BU306" s="369"/>
      <c r="BY306" s="367"/>
      <c r="BZ306" s="368"/>
      <c r="CA306" s="368"/>
      <c r="CB306" s="368"/>
      <c r="CC306" s="368"/>
      <c r="CD306" s="368"/>
      <c r="CE306" s="368"/>
      <c r="CF306" s="368"/>
      <c r="CG306" s="368"/>
      <c r="CH306" s="368"/>
      <c r="CI306" s="42"/>
      <c r="CJ306" s="42"/>
      <c r="CK306" s="42"/>
      <c r="CL306" s="42"/>
    </row>
    <row r="307" spans="53:90">
      <c r="BA307" s="369"/>
      <c r="BB307" s="369"/>
      <c r="BC307" s="369"/>
      <c r="BD307" s="369"/>
      <c r="BE307" s="369"/>
      <c r="BF307" s="369"/>
      <c r="BG307" s="369"/>
      <c r="BH307" s="369"/>
      <c r="BI307" s="369"/>
      <c r="BJ307" s="369"/>
      <c r="BK307" s="369"/>
      <c r="BL307" s="369"/>
      <c r="BM307" s="369"/>
      <c r="BN307" s="369"/>
      <c r="BO307" s="369"/>
      <c r="BP307" s="369"/>
      <c r="BQ307" s="369"/>
      <c r="BR307" s="369"/>
      <c r="BS307" s="369"/>
      <c r="BT307" s="369"/>
      <c r="BU307" s="369"/>
      <c r="BY307" s="367"/>
      <c r="BZ307" s="368"/>
      <c r="CA307" s="368"/>
      <c r="CB307" s="368"/>
      <c r="CC307" s="368"/>
      <c r="CD307" s="368"/>
      <c r="CE307" s="368"/>
      <c r="CF307" s="368"/>
      <c r="CG307" s="368"/>
      <c r="CH307" s="368"/>
      <c r="CI307" s="42"/>
      <c r="CJ307" s="42"/>
      <c r="CK307" s="42"/>
      <c r="CL307" s="42"/>
    </row>
    <row r="308" spans="53:90">
      <c r="BA308" s="369"/>
      <c r="BB308" s="369"/>
      <c r="BC308" s="369"/>
      <c r="BD308" s="369"/>
      <c r="BE308" s="369"/>
      <c r="BF308" s="369"/>
      <c r="BG308" s="369"/>
      <c r="BH308" s="369"/>
      <c r="BI308" s="369"/>
      <c r="BJ308" s="369"/>
      <c r="BK308" s="369"/>
      <c r="BL308" s="369"/>
      <c r="BM308" s="369"/>
      <c r="BN308" s="369"/>
      <c r="BO308" s="369"/>
      <c r="BP308" s="369"/>
      <c r="BQ308" s="369"/>
      <c r="BR308" s="369"/>
      <c r="BS308" s="369"/>
      <c r="BT308" s="369"/>
      <c r="BU308" s="369"/>
      <c r="BY308" s="367"/>
      <c r="BZ308" s="368"/>
      <c r="CA308" s="368"/>
      <c r="CB308" s="368"/>
      <c r="CC308" s="368"/>
      <c r="CD308" s="368"/>
      <c r="CE308" s="368"/>
      <c r="CF308" s="368"/>
      <c r="CG308" s="368"/>
      <c r="CH308" s="368"/>
      <c r="CI308" s="42"/>
      <c r="CJ308" s="42"/>
      <c r="CK308" s="42"/>
      <c r="CL308" s="42"/>
    </row>
    <row r="309" spans="53:90">
      <c r="BA309" s="369"/>
      <c r="BB309" s="369"/>
      <c r="BC309" s="369"/>
      <c r="BD309" s="369"/>
      <c r="BE309" s="369"/>
      <c r="BF309" s="369"/>
      <c r="BG309" s="369"/>
      <c r="BH309" s="369"/>
      <c r="BI309" s="369"/>
      <c r="BJ309" s="369"/>
      <c r="BK309" s="369"/>
      <c r="BL309" s="369"/>
      <c r="BM309" s="369"/>
      <c r="BN309" s="369"/>
      <c r="BO309" s="369"/>
      <c r="BP309" s="369"/>
      <c r="BQ309" s="369"/>
      <c r="BR309" s="369"/>
      <c r="BS309" s="369"/>
      <c r="BT309" s="369"/>
      <c r="BU309" s="369"/>
      <c r="BY309" s="367"/>
      <c r="BZ309" s="368"/>
      <c r="CA309" s="368"/>
      <c r="CB309" s="368"/>
      <c r="CC309" s="368"/>
      <c r="CD309" s="368"/>
      <c r="CE309" s="368"/>
      <c r="CF309" s="368"/>
      <c r="CG309" s="368"/>
      <c r="CH309" s="368"/>
      <c r="CI309" s="42"/>
      <c r="CJ309" s="42"/>
      <c r="CK309" s="42"/>
      <c r="CL309" s="42"/>
    </row>
    <row r="310" spans="53:90">
      <c r="BA310" s="369"/>
      <c r="BB310" s="369"/>
      <c r="BC310" s="369"/>
      <c r="BD310" s="369"/>
      <c r="BE310" s="369"/>
      <c r="BF310" s="369"/>
      <c r="BG310" s="369"/>
      <c r="BH310" s="369"/>
      <c r="BI310" s="369"/>
      <c r="BJ310" s="369"/>
      <c r="BK310" s="369"/>
      <c r="BL310" s="369"/>
      <c r="BM310" s="369"/>
      <c r="BN310" s="369"/>
      <c r="BO310" s="369"/>
      <c r="BP310" s="369"/>
      <c r="BQ310" s="369"/>
      <c r="BR310" s="369"/>
      <c r="BS310" s="369"/>
      <c r="BT310" s="369"/>
      <c r="BU310" s="369"/>
      <c r="BY310" s="367"/>
      <c r="BZ310" s="368"/>
      <c r="CA310" s="368"/>
      <c r="CB310" s="368"/>
      <c r="CC310" s="368"/>
      <c r="CD310" s="368"/>
      <c r="CE310" s="368"/>
      <c r="CF310" s="368"/>
      <c r="CG310" s="368"/>
      <c r="CH310" s="368"/>
      <c r="CI310" s="42"/>
      <c r="CJ310" s="42"/>
      <c r="CK310" s="42"/>
      <c r="CL310" s="42"/>
    </row>
    <row r="311" spans="53:90">
      <c r="BA311" s="369"/>
      <c r="BB311" s="369"/>
      <c r="BC311" s="369"/>
      <c r="BD311" s="369"/>
      <c r="BE311" s="369"/>
      <c r="BF311" s="369"/>
      <c r="BG311" s="369"/>
      <c r="BH311" s="369"/>
      <c r="BI311" s="369"/>
      <c r="BJ311" s="369"/>
      <c r="BK311" s="369"/>
      <c r="BL311" s="369"/>
      <c r="BM311" s="369"/>
      <c r="BN311" s="369"/>
      <c r="BO311" s="369"/>
      <c r="BP311" s="369"/>
      <c r="BQ311" s="369"/>
      <c r="BR311" s="369"/>
      <c r="BS311" s="369"/>
      <c r="BT311" s="369"/>
      <c r="BU311" s="369"/>
      <c r="BY311" s="367"/>
      <c r="BZ311" s="368"/>
      <c r="CA311" s="368"/>
      <c r="CB311" s="368"/>
      <c r="CC311" s="368"/>
      <c r="CD311" s="368"/>
      <c r="CE311" s="368"/>
      <c r="CF311" s="368"/>
      <c r="CG311" s="368"/>
      <c r="CH311" s="368"/>
      <c r="CI311" s="42"/>
      <c r="CJ311" s="42"/>
      <c r="CK311" s="42"/>
      <c r="CL311" s="42"/>
    </row>
    <row r="312" spans="53:90">
      <c r="BA312" s="369"/>
      <c r="BB312" s="369"/>
      <c r="BC312" s="369"/>
      <c r="BD312" s="369"/>
      <c r="BE312" s="369"/>
      <c r="BF312" s="369"/>
      <c r="BG312" s="369"/>
      <c r="BH312" s="369"/>
      <c r="BI312" s="369"/>
      <c r="BJ312" s="369"/>
      <c r="BK312" s="369"/>
      <c r="BL312" s="369"/>
      <c r="BM312" s="369"/>
      <c r="BN312" s="369"/>
      <c r="BO312" s="369"/>
      <c r="BP312" s="369"/>
      <c r="BQ312" s="369"/>
      <c r="BR312" s="369"/>
      <c r="BS312" s="369"/>
      <c r="BT312" s="369"/>
      <c r="BU312" s="369"/>
      <c r="BY312" s="367"/>
      <c r="BZ312" s="368"/>
      <c r="CA312" s="368"/>
      <c r="CB312" s="368"/>
      <c r="CC312" s="368"/>
      <c r="CD312" s="368"/>
      <c r="CE312" s="368"/>
      <c r="CF312" s="368"/>
      <c r="CG312" s="368"/>
      <c r="CH312" s="368"/>
      <c r="CI312" s="42"/>
      <c r="CJ312" s="42"/>
      <c r="CK312" s="42"/>
      <c r="CL312" s="42"/>
    </row>
    <row r="313" spans="53:90">
      <c r="BA313" s="369"/>
      <c r="BB313" s="369"/>
      <c r="BC313" s="369"/>
      <c r="BD313" s="369"/>
      <c r="BE313" s="369"/>
      <c r="BF313" s="369"/>
      <c r="BG313" s="369"/>
      <c r="BH313" s="369"/>
      <c r="BI313" s="369"/>
      <c r="BJ313" s="369"/>
      <c r="BK313" s="369"/>
      <c r="BL313" s="369"/>
      <c r="BM313" s="369"/>
      <c r="BN313" s="369"/>
      <c r="BO313" s="369"/>
      <c r="BP313" s="369"/>
      <c r="BQ313" s="369"/>
      <c r="BR313" s="369"/>
      <c r="BS313" s="369"/>
      <c r="BT313" s="369"/>
      <c r="BU313" s="369"/>
      <c r="BY313" s="367"/>
      <c r="BZ313" s="368"/>
      <c r="CA313" s="368"/>
      <c r="CB313" s="368"/>
      <c r="CC313" s="368"/>
      <c r="CD313" s="368"/>
      <c r="CE313" s="368"/>
      <c r="CF313" s="368"/>
      <c r="CG313" s="368"/>
      <c r="CH313" s="368"/>
      <c r="CI313" s="42"/>
      <c r="CJ313" s="42"/>
      <c r="CK313" s="42"/>
      <c r="CL313" s="42"/>
    </row>
    <row r="314" spans="53:90">
      <c r="BA314" s="369"/>
      <c r="BB314" s="369"/>
      <c r="BC314" s="369"/>
      <c r="BD314" s="369"/>
      <c r="BE314" s="369"/>
      <c r="BF314" s="369"/>
      <c r="BG314" s="369"/>
      <c r="BH314" s="369"/>
      <c r="BI314" s="369"/>
      <c r="BJ314" s="369"/>
      <c r="BK314" s="369"/>
      <c r="BL314" s="369"/>
      <c r="BM314" s="369"/>
      <c r="BN314" s="369"/>
      <c r="BO314" s="369"/>
      <c r="BP314" s="369"/>
      <c r="BQ314" s="369"/>
      <c r="BR314" s="369"/>
      <c r="BS314" s="369"/>
      <c r="BT314" s="369"/>
      <c r="BU314" s="369"/>
      <c r="BY314" s="367"/>
      <c r="BZ314" s="368"/>
      <c r="CA314" s="368"/>
      <c r="CB314" s="368"/>
      <c r="CC314" s="368"/>
      <c r="CD314" s="368"/>
      <c r="CE314" s="368"/>
      <c r="CF314" s="368"/>
      <c r="CG314" s="368"/>
      <c r="CH314" s="368"/>
      <c r="CI314" s="42"/>
      <c r="CJ314" s="42"/>
      <c r="CK314" s="42"/>
      <c r="CL314" s="42"/>
    </row>
    <row r="315" spans="53:90">
      <c r="BA315" s="369"/>
      <c r="BB315" s="369"/>
      <c r="BC315" s="369"/>
      <c r="BD315" s="369"/>
      <c r="BE315" s="369"/>
      <c r="BF315" s="369"/>
      <c r="BG315" s="369"/>
      <c r="BH315" s="369"/>
      <c r="BI315" s="369"/>
      <c r="BJ315" s="369"/>
      <c r="BK315" s="369"/>
      <c r="BL315" s="369"/>
      <c r="BM315" s="369"/>
      <c r="BN315" s="369"/>
      <c r="BO315" s="369"/>
      <c r="BP315" s="369"/>
      <c r="BQ315" s="369"/>
      <c r="BR315" s="369"/>
      <c r="BS315" s="369"/>
      <c r="BT315" s="369"/>
      <c r="BU315" s="369"/>
      <c r="BY315" s="367"/>
      <c r="BZ315" s="368"/>
      <c r="CA315" s="368"/>
      <c r="CB315" s="368"/>
      <c r="CC315" s="368"/>
      <c r="CD315" s="368"/>
      <c r="CE315" s="368"/>
      <c r="CF315" s="368"/>
      <c r="CG315" s="368"/>
      <c r="CH315" s="368"/>
      <c r="CI315" s="42"/>
      <c r="CJ315" s="42"/>
      <c r="CK315" s="42"/>
      <c r="CL315" s="42"/>
    </row>
    <row r="316" spans="53:90">
      <c r="BA316" s="369"/>
      <c r="BB316" s="369"/>
      <c r="BC316" s="369"/>
      <c r="BD316" s="369"/>
      <c r="BE316" s="369"/>
      <c r="BF316" s="369"/>
      <c r="BG316" s="369"/>
      <c r="BH316" s="369"/>
      <c r="BI316" s="369"/>
      <c r="BJ316" s="369"/>
      <c r="BK316" s="369"/>
      <c r="BL316" s="369"/>
      <c r="BM316" s="369"/>
      <c r="BN316" s="369"/>
      <c r="BO316" s="369"/>
      <c r="BP316" s="369"/>
      <c r="BQ316" s="369"/>
      <c r="BR316" s="369"/>
      <c r="BS316" s="369"/>
      <c r="BT316" s="369"/>
      <c r="BU316" s="369"/>
      <c r="BY316" s="367"/>
      <c r="BZ316" s="368"/>
      <c r="CA316" s="368"/>
      <c r="CB316" s="368"/>
      <c r="CC316" s="368"/>
      <c r="CD316" s="368"/>
      <c r="CE316" s="368"/>
      <c r="CF316" s="368"/>
      <c r="CG316" s="368"/>
      <c r="CH316" s="368"/>
      <c r="CI316" s="42"/>
      <c r="CJ316" s="42"/>
      <c r="CK316" s="42"/>
      <c r="CL316" s="42"/>
    </row>
    <row r="317" spans="53:90">
      <c r="BA317" s="369"/>
      <c r="BB317" s="369"/>
      <c r="BC317" s="369"/>
      <c r="BD317" s="369"/>
      <c r="BE317" s="369"/>
      <c r="BF317" s="369"/>
      <c r="BG317" s="369"/>
      <c r="BH317" s="369"/>
      <c r="BI317" s="369"/>
      <c r="BJ317" s="369"/>
      <c r="BK317" s="369"/>
      <c r="BL317" s="369"/>
      <c r="BM317" s="369"/>
      <c r="BN317" s="369"/>
      <c r="BO317" s="369"/>
      <c r="BP317" s="369"/>
      <c r="BQ317" s="369"/>
      <c r="BR317" s="369"/>
      <c r="BS317" s="369"/>
      <c r="BT317" s="369"/>
      <c r="BU317" s="369"/>
      <c r="BY317" s="367"/>
      <c r="BZ317" s="368"/>
      <c r="CA317" s="368"/>
      <c r="CB317" s="368"/>
      <c r="CC317" s="368"/>
      <c r="CD317" s="368"/>
      <c r="CE317" s="368"/>
      <c r="CF317" s="368"/>
      <c r="CG317" s="368"/>
      <c r="CH317" s="368"/>
      <c r="CI317" s="42"/>
      <c r="CJ317" s="42"/>
      <c r="CK317" s="42"/>
      <c r="CL317" s="42"/>
    </row>
    <row r="318" spans="53:90">
      <c r="BA318" s="369"/>
      <c r="BB318" s="369"/>
      <c r="BC318" s="369"/>
      <c r="BD318" s="369"/>
      <c r="BE318" s="369"/>
      <c r="BF318" s="369"/>
      <c r="BG318" s="369"/>
      <c r="BH318" s="369"/>
      <c r="BI318" s="369"/>
      <c r="BJ318" s="369"/>
      <c r="BK318" s="369"/>
      <c r="BL318" s="369"/>
      <c r="BM318" s="369"/>
      <c r="BN318" s="369"/>
      <c r="BO318" s="369"/>
      <c r="BP318" s="369"/>
      <c r="BQ318" s="369"/>
      <c r="BR318" s="369"/>
      <c r="BS318" s="369"/>
      <c r="BT318" s="369"/>
      <c r="BU318" s="369"/>
      <c r="BY318" s="367"/>
      <c r="BZ318" s="368"/>
      <c r="CA318" s="368"/>
      <c r="CB318" s="368"/>
      <c r="CC318" s="368"/>
      <c r="CD318" s="368"/>
      <c r="CE318" s="368"/>
      <c r="CF318" s="368"/>
      <c r="CG318" s="368"/>
      <c r="CH318" s="368"/>
      <c r="CI318" s="42"/>
      <c r="CJ318" s="42"/>
      <c r="CK318" s="42"/>
      <c r="CL318" s="42"/>
    </row>
    <row r="319" spans="53:90">
      <c r="BA319" s="369"/>
      <c r="BB319" s="369"/>
      <c r="BC319" s="369"/>
      <c r="BD319" s="369"/>
      <c r="BE319" s="369"/>
      <c r="BF319" s="369"/>
      <c r="BG319" s="369"/>
      <c r="BH319" s="369"/>
      <c r="BI319" s="369"/>
      <c r="BJ319" s="369"/>
      <c r="BK319" s="369"/>
      <c r="BL319" s="369"/>
      <c r="BM319" s="369"/>
      <c r="BN319" s="369"/>
      <c r="BO319" s="369"/>
      <c r="BP319" s="369"/>
      <c r="BQ319" s="369"/>
      <c r="BR319" s="369"/>
      <c r="BS319" s="369"/>
      <c r="BT319" s="369"/>
      <c r="BU319" s="369"/>
      <c r="BY319" s="367"/>
      <c r="BZ319" s="368"/>
      <c r="CA319" s="368"/>
      <c r="CB319" s="368"/>
      <c r="CC319" s="368"/>
      <c r="CD319" s="368"/>
      <c r="CE319" s="368"/>
      <c r="CF319" s="368"/>
      <c r="CG319" s="368"/>
      <c r="CH319" s="368"/>
      <c r="CI319" s="42"/>
      <c r="CJ319" s="42"/>
      <c r="CK319" s="42"/>
      <c r="CL319" s="42"/>
    </row>
    <row r="320" spans="53:90">
      <c r="BA320" s="369"/>
      <c r="BB320" s="369"/>
      <c r="BC320" s="369"/>
      <c r="BD320" s="369"/>
      <c r="BE320" s="369"/>
      <c r="BF320" s="369"/>
      <c r="BG320" s="369"/>
      <c r="BH320" s="369"/>
      <c r="BI320" s="369"/>
      <c r="BJ320" s="369"/>
      <c r="BK320" s="369"/>
      <c r="BL320" s="369"/>
      <c r="BM320" s="369"/>
      <c r="BN320" s="369"/>
      <c r="BO320" s="369"/>
      <c r="BP320" s="369"/>
      <c r="BQ320" s="369"/>
      <c r="BR320" s="369"/>
      <c r="BS320" s="369"/>
      <c r="BT320" s="369"/>
      <c r="BU320" s="369"/>
      <c r="BY320" s="367"/>
      <c r="BZ320" s="368"/>
      <c r="CA320" s="368"/>
      <c r="CB320" s="368"/>
      <c r="CC320" s="368"/>
      <c r="CD320" s="368"/>
      <c r="CE320" s="368"/>
      <c r="CF320" s="368"/>
      <c r="CG320" s="368"/>
      <c r="CH320" s="368"/>
      <c r="CI320" s="42"/>
      <c r="CJ320" s="42"/>
      <c r="CK320" s="42"/>
      <c r="CL320" s="42"/>
    </row>
    <row r="321" spans="53:90">
      <c r="BA321" s="369"/>
      <c r="BB321" s="369"/>
      <c r="BC321" s="369"/>
      <c r="BD321" s="369"/>
      <c r="BE321" s="369"/>
      <c r="BF321" s="369"/>
      <c r="BG321" s="369"/>
      <c r="BH321" s="369"/>
      <c r="BI321" s="369"/>
      <c r="BJ321" s="369"/>
      <c r="BK321" s="369"/>
      <c r="BL321" s="369"/>
      <c r="BM321" s="369"/>
      <c r="BN321" s="369"/>
      <c r="BO321" s="369"/>
      <c r="BP321" s="369"/>
      <c r="BQ321" s="369"/>
      <c r="BR321" s="369"/>
      <c r="BS321" s="369"/>
      <c r="BT321" s="369"/>
      <c r="BU321" s="369"/>
      <c r="BY321" s="367"/>
      <c r="BZ321" s="368"/>
      <c r="CA321" s="368"/>
      <c r="CB321" s="368"/>
      <c r="CC321" s="368"/>
      <c r="CD321" s="368"/>
      <c r="CE321" s="368"/>
      <c r="CF321" s="368"/>
      <c r="CG321" s="368"/>
      <c r="CH321" s="368"/>
      <c r="CI321" s="42"/>
      <c r="CJ321" s="42"/>
      <c r="CK321" s="42"/>
      <c r="CL321" s="42"/>
    </row>
    <row r="322" spans="53:90">
      <c r="BA322" s="369"/>
      <c r="BB322" s="369"/>
      <c r="BC322" s="369"/>
      <c r="BD322" s="369"/>
      <c r="BE322" s="369"/>
      <c r="BF322" s="369"/>
      <c r="BG322" s="369"/>
      <c r="BH322" s="369"/>
      <c r="BI322" s="369"/>
      <c r="BJ322" s="369"/>
      <c r="BK322" s="369"/>
      <c r="BL322" s="369"/>
      <c r="BM322" s="369"/>
      <c r="BN322" s="369"/>
      <c r="BO322" s="369"/>
      <c r="BP322" s="369"/>
      <c r="BQ322" s="369"/>
      <c r="BR322" s="369"/>
      <c r="BS322" s="369"/>
      <c r="BT322" s="369"/>
      <c r="BU322" s="369"/>
      <c r="BY322" s="367"/>
      <c r="BZ322" s="368"/>
      <c r="CA322" s="368"/>
      <c r="CB322" s="368"/>
      <c r="CC322" s="368"/>
      <c r="CD322" s="368"/>
      <c r="CE322" s="368"/>
      <c r="CF322" s="368"/>
      <c r="CG322" s="368"/>
      <c r="CH322" s="368"/>
      <c r="CI322" s="42"/>
      <c r="CJ322" s="42"/>
      <c r="CK322" s="42"/>
      <c r="CL322" s="42"/>
    </row>
    <row r="323" spans="53:90">
      <c r="BA323" s="369"/>
      <c r="BB323" s="369"/>
      <c r="BC323" s="369"/>
      <c r="BD323" s="369"/>
      <c r="BE323" s="369"/>
      <c r="BF323" s="369"/>
      <c r="BG323" s="369"/>
      <c r="BH323" s="369"/>
      <c r="BI323" s="369"/>
      <c r="BJ323" s="369"/>
      <c r="BK323" s="369"/>
      <c r="BL323" s="369"/>
      <c r="BM323" s="369"/>
      <c r="BN323" s="369"/>
      <c r="BO323" s="369"/>
      <c r="BP323" s="369"/>
      <c r="BQ323" s="369"/>
      <c r="BR323" s="369"/>
      <c r="BS323" s="369"/>
      <c r="BT323" s="369"/>
      <c r="BU323" s="369"/>
      <c r="BY323" s="367"/>
      <c r="BZ323" s="368"/>
      <c r="CA323" s="368"/>
      <c r="CB323" s="368"/>
      <c r="CC323" s="368"/>
      <c r="CD323" s="368"/>
      <c r="CE323" s="368"/>
      <c r="CF323" s="368"/>
      <c r="CG323" s="368"/>
      <c r="CH323" s="368"/>
      <c r="CI323" s="42"/>
      <c r="CJ323" s="42"/>
      <c r="CK323" s="42"/>
      <c r="CL323" s="42"/>
    </row>
    <row r="324" spans="53:90">
      <c r="BA324" s="369"/>
      <c r="BB324" s="369"/>
      <c r="BC324" s="369"/>
      <c r="BD324" s="369"/>
      <c r="BE324" s="369"/>
      <c r="BF324" s="369"/>
      <c r="BG324" s="369"/>
      <c r="BH324" s="369"/>
      <c r="BI324" s="369"/>
      <c r="BJ324" s="369"/>
      <c r="BK324" s="369"/>
      <c r="BL324" s="369"/>
      <c r="BM324" s="369"/>
      <c r="BN324" s="369"/>
      <c r="BO324" s="369"/>
      <c r="BP324" s="369"/>
      <c r="BQ324" s="369"/>
      <c r="BR324" s="369"/>
      <c r="BS324" s="369"/>
      <c r="BT324" s="369"/>
      <c r="BU324" s="369"/>
      <c r="BY324" s="367"/>
      <c r="BZ324" s="368"/>
      <c r="CA324" s="368"/>
      <c r="CB324" s="368"/>
      <c r="CC324" s="368"/>
      <c r="CD324" s="368"/>
      <c r="CE324" s="368"/>
      <c r="CF324" s="368"/>
      <c r="CG324" s="368"/>
      <c r="CH324" s="368"/>
      <c r="CI324" s="42"/>
      <c r="CJ324" s="42"/>
      <c r="CK324" s="42"/>
      <c r="CL324" s="42"/>
    </row>
    <row r="325" spans="53:90">
      <c r="BA325" s="369"/>
      <c r="BB325" s="369"/>
      <c r="BC325" s="369"/>
      <c r="BD325" s="369"/>
      <c r="BE325" s="369"/>
      <c r="BF325" s="369"/>
      <c r="BG325" s="369"/>
      <c r="BH325" s="369"/>
      <c r="BI325" s="369"/>
      <c r="BJ325" s="369"/>
      <c r="BK325" s="369"/>
      <c r="BL325" s="369"/>
      <c r="BM325" s="369"/>
      <c r="BN325" s="369"/>
      <c r="BO325" s="369"/>
      <c r="BP325" s="369"/>
      <c r="BQ325" s="369"/>
      <c r="BR325" s="369"/>
      <c r="BS325" s="369"/>
      <c r="BT325" s="369"/>
      <c r="BU325" s="369"/>
      <c r="BY325" s="367"/>
      <c r="BZ325" s="368"/>
      <c r="CA325" s="368"/>
      <c r="CB325" s="368"/>
      <c r="CC325" s="368"/>
      <c r="CD325" s="368"/>
      <c r="CE325" s="368"/>
      <c r="CF325" s="368"/>
      <c r="CG325" s="368"/>
      <c r="CH325" s="368"/>
      <c r="CI325" s="42"/>
      <c r="CJ325" s="42"/>
      <c r="CK325" s="42"/>
      <c r="CL325" s="42"/>
    </row>
    <row r="326" spans="53:90">
      <c r="BA326" s="369"/>
      <c r="BB326" s="369"/>
      <c r="BC326" s="369"/>
      <c r="BD326" s="369"/>
      <c r="BE326" s="369"/>
      <c r="BF326" s="369"/>
      <c r="BG326" s="369"/>
      <c r="BH326" s="369"/>
      <c r="BI326" s="369"/>
      <c r="BJ326" s="369"/>
      <c r="BK326" s="369"/>
      <c r="BL326" s="369"/>
      <c r="BM326" s="369"/>
      <c r="BN326" s="369"/>
      <c r="BO326" s="369"/>
      <c r="BP326" s="369"/>
      <c r="BQ326" s="369"/>
      <c r="BR326" s="369"/>
      <c r="BS326" s="369"/>
      <c r="BT326" s="369"/>
      <c r="BU326" s="369"/>
      <c r="BY326" s="367"/>
      <c r="BZ326" s="368"/>
      <c r="CA326" s="368"/>
      <c r="CB326" s="368"/>
      <c r="CC326" s="368"/>
      <c r="CD326" s="368"/>
      <c r="CE326" s="368"/>
      <c r="CF326" s="368"/>
      <c r="CG326" s="368"/>
      <c r="CH326" s="368"/>
      <c r="CI326" s="42"/>
      <c r="CJ326" s="42"/>
      <c r="CK326" s="42"/>
      <c r="CL326" s="42"/>
    </row>
    <row r="327" spans="53:90">
      <c r="BA327" s="369"/>
      <c r="BB327" s="369"/>
      <c r="BC327" s="369"/>
      <c r="BD327" s="369"/>
      <c r="BE327" s="369"/>
      <c r="BF327" s="369"/>
      <c r="BG327" s="369"/>
      <c r="BH327" s="369"/>
      <c r="BI327" s="369"/>
      <c r="BJ327" s="369"/>
      <c r="BK327" s="369"/>
      <c r="BL327" s="369"/>
      <c r="BM327" s="369"/>
      <c r="BN327" s="369"/>
      <c r="BO327" s="369"/>
      <c r="BP327" s="369"/>
      <c r="BQ327" s="369"/>
      <c r="BR327" s="369"/>
      <c r="BS327" s="369"/>
      <c r="BT327" s="369"/>
      <c r="BU327" s="369"/>
      <c r="BY327" s="367"/>
      <c r="BZ327" s="368"/>
      <c r="CA327" s="368"/>
      <c r="CB327" s="368"/>
      <c r="CC327" s="368"/>
      <c r="CD327" s="368"/>
      <c r="CE327" s="368"/>
      <c r="CF327" s="368"/>
      <c r="CG327" s="368"/>
      <c r="CH327" s="368"/>
      <c r="CI327" s="42"/>
      <c r="CJ327" s="42"/>
      <c r="CK327" s="42"/>
      <c r="CL327" s="42"/>
    </row>
    <row r="328" spans="53:90">
      <c r="BA328" s="369"/>
      <c r="BB328" s="369"/>
      <c r="BC328" s="369"/>
      <c r="BD328" s="369"/>
      <c r="BE328" s="369"/>
      <c r="BF328" s="369"/>
      <c r="BG328" s="369"/>
      <c r="BH328" s="369"/>
      <c r="BI328" s="369"/>
      <c r="BJ328" s="369"/>
      <c r="BK328" s="369"/>
      <c r="BL328" s="369"/>
      <c r="BM328" s="369"/>
      <c r="BN328" s="369"/>
      <c r="BO328" s="369"/>
      <c r="BP328" s="369"/>
      <c r="BQ328" s="369"/>
      <c r="BR328" s="369"/>
      <c r="BS328" s="369"/>
      <c r="BT328" s="369"/>
      <c r="BU328" s="369"/>
      <c r="BY328" s="367"/>
      <c r="BZ328" s="368"/>
      <c r="CA328" s="368"/>
      <c r="CB328" s="368"/>
      <c r="CC328" s="368"/>
      <c r="CD328" s="368"/>
      <c r="CE328" s="368"/>
      <c r="CF328" s="368"/>
      <c r="CG328" s="368"/>
      <c r="CH328" s="368"/>
      <c r="CI328" s="42"/>
      <c r="CJ328" s="42"/>
      <c r="CK328" s="42"/>
      <c r="CL328" s="42"/>
    </row>
    <row r="329" spans="53:90">
      <c r="BA329" s="369"/>
      <c r="BB329" s="369"/>
      <c r="BC329" s="369"/>
      <c r="BD329" s="369"/>
      <c r="BE329" s="369"/>
      <c r="BF329" s="369"/>
      <c r="BG329" s="369"/>
      <c r="BH329" s="369"/>
      <c r="BI329" s="369"/>
      <c r="BJ329" s="369"/>
      <c r="BK329" s="369"/>
      <c r="BL329" s="369"/>
      <c r="BM329" s="369"/>
      <c r="BN329" s="369"/>
      <c r="BO329" s="369"/>
      <c r="BP329" s="369"/>
      <c r="BQ329" s="369"/>
      <c r="BR329" s="369"/>
      <c r="BS329" s="369"/>
      <c r="BT329" s="369"/>
      <c r="BU329" s="369"/>
      <c r="BY329" s="367"/>
      <c r="BZ329" s="368"/>
      <c r="CA329" s="368"/>
      <c r="CB329" s="368"/>
      <c r="CC329" s="368"/>
      <c r="CD329" s="368"/>
      <c r="CE329" s="368"/>
      <c r="CF329" s="368"/>
      <c r="CG329" s="368"/>
      <c r="CH329" s="368"/>
      <c r="CI329" s="42"/>
      <c r="CJ329" s="42"/>
      <c r="CK329" s="42"/>
      <c r="CL329" s="42"/>
    </row>
    <row r="330" spans="53:90">
      <c r="BA330" s="369"/>
      <c r="BB330" s="369"/>
      <c r="BC330" s="369"/>
      <c r="BD330" s="369"/>
      <c r="BE330" s="369"/>
      <c r="BF330" s="369"/>
      <c r="BG330" s="369"/>
      <c r="BH330" s="369"/>
      <c r="BI330" s="369"/>
      <c r="BJ330" s="369"/>
      <c r="BK330" s="369"/>
      <c r="BL330" s="369"/>
      <c r="BM330" s="369"/>
      <c r="BN330" s="369"/>
      <c r="BO330" s="369"/>
      <c r="BP330" s="369"/>
      <c r="BQ330" s="369"/>
      <c r="BR330" s="369"/>
      <c r="BS330" s="369"/>
      <c r="BT330" s="369"/>
      <c r="BU330" s="369"/>
      <c r="BY330" s="367"/>
      <c r="BZ330" s="368"/>
      <c r="CA330" s="368"/>
      <c r="CB330" s="368"/>
      <c r="CC330" s="368"/>
      <c r="CD330" s="368"/>
      <c r="CE330" s="368"/>
      <c r="CF330" s="368"/>
      <c r="CG330" s="368"/>
      <c r="CH330" s="368"/>
      <c r="CI330" s="42"/>
      <c r="CJ330" s="42"/>
      <c r="CK330" s="42"/>
      <c r="CL330" s="42"/>
    </row>
    <row r="331" spans="53:90">
      <c r="BA331" s="369"/>
      <c r="BB331" s="369"/>
      <c r="BC331" s="369"/>
      <c r="BD331" s="369"/>
      <c r="BE331" s="369"/>
      <c r="BF331" s="369"/>
      <c r="BG331" s="369"/>
      <c r="BH331" s="369"/>
      <c r="BI331" s="369"/>
      <c r="BJ331" s="369"/>
      <c r="BK331" s="369"/>
      <c r="BL331" s="369"/>
      <c r="BM331" s="369"/>
      <c r="BN331" s="369"/>
      <c r="BO331" s="369"/>
      <c r="BP331" s="369"/>
      <c r="BQ331" s="369"/>
      <c r="BR331" s="369"/>
      <c r="BS331" s="369"/>
      <c r="BT331" s="369"/>
      <c r="BU331" s="369"/>
      <c r="BY331" s="367"/>
      <c r="BZ331" s="368"/>
      <c r="CA331" s="368"/>
      <c r="CB331" s="368"/>
      <c r="CC331" s="368"/>
      <c r="CD331" s="368"/>
      <c r="CE331" s="368"/>
      <c r="CF331" s="368"/>
      <c r="CG331" s="368"/>
      <c r="CH331" s="368"/>
      <c r="CI331" s="42"/>
      <c r="CJ331" s="42"/>
      <c r="CK331" s="42"/>
      <c r="CL331" s="42"/>
    </row>
    <row r="332" spans="53:90">
      <c r="BA332" s="369"/>
      <c r="BB332" s="369"/>
      <c r="BC332" s="369"/>
      <c r="BD332" s="369"/>
      <c r="BE332" s="369"/>
      <c r="BF332" s="369"/>
      <c r="BG332" s="369"/>
      <c r="BH332" s="369"/>
      <c r="BI332" s="369"/>
      <c r="BJ332" s="369"/>
      <c r="BK332" s="369"/>
      <c r="BL332" s="369"/>
      <c r="BM332" s="369"/>
      <c r="BN332" s="369"/>
      <c r="BO332" s="369"/>
      <c r="BP332" s="369"/>
      <c r="BQ332" s="369"/>
      <c r="BR332" s="369"/>
      <c r="BS332" s="369"/>
      <c r="BT332" s="369"/>
      <c r="BU332" s="369"/>
      <c r="BY332" s="367"/>
      <c r="BZ332" s="368"/>
      <c r="CA332" s="368"/>
      <c r="CB332" s="368"/>
      <c r="CC332" s="368"/>
      <c r="CD332" s="368"/>
      <c r="CE332" s="368"/>
      <c r="CF332" s="368"/>
      <c r="CG332" s="368"/>
      <c r="CH332" s="368"/>
      <c r="CI332" s="42"/>
      <c r="CJ332" s="42"/>
      <c r="CK332" s="42"/>
      <c r="CL332" s="42"/>
    </row>
    <row r="333" spans="53:90">
      <c r="BA333" s="369"/>
      <c r="BB333" s="369"/>
      <c r="BC333" s="369"/>
      <c r="BD333" s="369"/>
      <c r="BE333" s="369"/>
      <c r="BF333" s="369"/>
      <c r="BG333" s="369"/>
      <c r="BH333" s="369"/>
      <c r="BI333" s="369"/>
      <c r="BJ333" s="369"/>
      <c r="BK333" s="369"/>
      <c r="BL333" s="369"/>
      <c r="BM333" s="369"/>
      <c r="BN333" s="369"/>
      <c r="BO333" s="369"/>
      <c r="BP333" s="369"/>
      <c r="BQ333" s="369"/>
      <c r="BR333" s="369"/>
      <c r="BS333" s="369"/>
      <c r="BT333" s="369"/>
      <c r="BU333" s="369"/>
      <c r="BY333" s="367"/>
      <c r="BZ333" s="368"/>
      <c r="CA333" s="368"/>
      <c r="CB333" s="368"/>
      <c r="CC333" s="368"/>
      <c r="CD333" s="368"/>
      <c r="CE333" s="368"/>
      <c r="CF333" s="368"/>
      <c r="CG333" s="368"/>
      <c r="CH333" s="368"/>
      <c r="CI333" s="42"/>
      <c r="CJ333" s="42"/>
      <c r="CK333" s="42"/>
      <c r="CL333" s="42"/>
    </row>
    <row r="334" spans="53:90">
      <c r="BA334" s="369"/>
      <c r="BB334" s="369"/>
      <c r="BC334" s="369"/>
      <c r="BD334" s="369"/>
      <c r="BE334" s="369"/>
      <c r="BF334" s="369"/>
      <c r="BG334" s="369"/>
      <c r="BH334" s="369"/>
      <c r="BI334" s="369"/>
      <c r="BJ334" s="369"/>
      <c r="BK334" s="369"/>
      <c r="BL334" s="369"/>
      <c r="BM334" s="369"/>
      <c r="BN334" s="369"/>
      <c r="BO334" s="369"/>
      <c r="BP334" s="369"/>
      <c r="BQ334" s="369"/>
      <c r="BR334" s="369"/>
      <c r="BS334" s="369"/>
      <c r="BT334" s="369"/>
      <c r="BU334" s="369"/>
      <c r="BY334" s="367"/>
      <c r="BZ334" s="368"/>
      <c r="CA334" s="368"/>
      <c r="CB334" s="368"/>
      <c r="CC334" s="368"/>
      <c r="CD334" s="368"/>
      <c r="CE334" s="368"/>
      <c r="CF334" s="368"/>
      <c r="CG334" s="368"/>
      <c r="CH334" s="368"/>
      <c r="CI334" s="42"/>
      <c r="CJ334" s="42"/>
      <c r="CK334" s="42"/>
      <c r="CL334" s="42"/>
    </row>
    <row r="335" spans="53:90">
      <c r="BY335" s="367"/>
      <c r="BZ335" s="368"/>
      <c r="CA335" s="368"/>
      <c r="CB335" s="368"/>
      <c r="CC335" s="368"/>
      <c r="CD335" s="368"/>
      <c r="CE335" s="368"/>
      <c r="CF335" s="368"/>
      <c r="CG335" s="368"/>
      <c r="CH335" s="368"/>
      <c r="CI335" s="42"/>
      <c r="CJ335" s="42"/>
      <c r="CK335" s="42"/>
      <c r="CL335" s="42"/>
    </row>
    <row r="336" spans="53:90">
      <c r="BY336" s="367"/>
      <c r="BZ336" s="368"/>
      <c r="CA336" s="368"/>
      <c r="CB336" s="368"/>
      <c r="CC336" s="368"/>
      <c r="CD336" s="368"/>
      <c r="CE336" s="368"/>
      <c r="CF336" s="368"/>
      <c r="CG336" s="368"/>
      <c r="CH336" s="368"/>
      <c r="CI336" s="42"/>
      <c r="CJ336" s="42"/>
      <c r="CK336" s="42"/>
      <c r="CL336" s="42"/>
    </row>
    <row r="337" spans="77:90">
      <c r="BY337" s="367"/>
      <c r="BZ337" s="368"/>
      <c r="CA337" s="368"/>
      <c r="CB337" s="368"/>
      <c r="CC337" s="368"/>
      <c r="CD337" s="368"/>
      <c r="CE337" s="368"/>
      <c r="CF337" s="368"/>
      <c r="CG337" s="368"/>
      <c r="CH337" s="368"/>
      <c r="CI337" s="42"/>
      <c r="CJ337" s="42"/>
      <c r="CK337" s="42"/>
      <c r="CL337" s="42"/>
    </row>
    <row r="338" spans="77:90">
      <c r="BY338" s="367"/>
      <c r="BZ338" s="368"/>
      <c r="CA338" s="368"/>
      <c r="CB338" s="368"/>
      <c r="CC338" s="368"/>
      <c r="CD338" s="368"/>
      <c r="CE338" s="368"/>
      <c r="CF338" s="368"/>
      <c r="CG338" s="368"/>
      <c r="CH338" s="368"/>
      <c r="CI338" s="42"/>
      <c r="CJ338" s="42"/>
      <c r="CK338" s="42"/>
      <c r="CL338" s="42"/>
    </row>
    <row r="339" spans="77:90">
      <c r="BY339" s="367"/>
    </row>
    <row r="340" spans="77:90">
      <c r="BY340" s="367"/>
    </row>
    <row r="341" spans="77:90">
      <c r="BY341" s="367"/>
    </row>
    <row r="342" spans="77:90">
      <c r="BY342" s="367"/>
    </row>
    <row r="343" spans="77:90">
      <c r="BY343" s="367"/>
    </row>
    <row r="344" spans="77:90">
      <c r="BY344" s="367"/>
    </row>
  </sheetData>
  <sheetProtection formatCells="0" formatColumns="0" formatRows="0" insertColumns="0" insertRows="0" deleteColumns="0" deleteRows="0"/>
  <autoFilter ref="A2:CL231" xr:uid="{F263218F-8718-45AF-A4FF-A3CA744D0EDE}">
    <filterColumn colId="34" showButton="0"/>
    <filterColumn colId="36" showButton="0"/>
    <filterColumn colId="38" showButton="0"/>
  </autoFilter>
  <mergeCells count="12">
    <mergeCell ref="CC1:CF1"/>
    <mergeCell ref="B1:E1"/>
    <mergeCell ref="O1:S1"/>
    <mergeCell ref="AK2:AL2"/>
    <mergeCell ref="AM2:AN2"/>
    <mergeCell ref="AI1:AO1"/>
    <mergeCell ref="AI2:AJ2"/>
    <mergeCell ref="F1:G1"/>
    <mergeCell ref="H1:N1"/>
    <mergeCell ref="U1:AH1"/>
    <mergeCell ref="BA1:BM1"/>
    <mergeCell ref="BN1:BT1"/>
  </mergeCells>
  <phoneticPr fontId="2" type="noConversion"/>
  <conditionalFormatting sqref="D3:D231">
    <cfRule type="expression" dxfId="27" priority="44">
      <formula>D3="A"</formula>
    </cfRule>
    <cfRule type="expression" dxfId="26" priority="43">
      <formula>D3="S"</formula>
    </cfRule>
    <cfRule type="expression" dxfId="25" priority="47">
      <formula>D3="D"</formula>
    </cfRule>
    <cfRule type="expression" dxfId="24" priority="46">
      <formula>D3="C"</formula>
    </cfRule>
    <cfRule type="expression" dxfId="23" priority="45">
      <formula>D3="B"</formula>
    </cfRule>
  </conditionalFormatting>
  <conditionalFormatting sqref="E3:E231">
    <cfRule type="expression" dxfId="22" priority="4">
      <formula>(LEN(E3)-LEN(SUBSTITUTE(E3,"★","")))=6</formula>
    </cfRule>
    <cfRule type="expression" dxfId="21" priority="5">
      <formula>(LEN(E3)-LEN(SUBSTITUTE(E3,"★","")))=5</formula>
    </cfRule>
    <cfRule type="expression" dxfId="20" priority="6">
      <formula>(LEN(E3)-LEN(SUBSTITUTE(E3,"★","")))=4</formula>
    </cfRule>
    <cfRule type="expression" dxfId="19" priority="7">
      <formula>(LEN(E3)-LEN(SUBSTITUTE(E3,"★","")))=3</formula>
    </cfRule>
  </conditionalFormatting>
  <conditionalFormatting sqref="H3:N55 L56:N56 H57:N73 M74:N75 H76:N101 M102:N102 H103:N103 M104:N104 H105:N135 H136:J136 L136:N136 H137:N138 L139:N139 H140:N231">
    <cfRule type="expression" dxfId="18" priority="101">
      <formula>(LEN($E3)-LEN(SUBSTITUTE($E3,"★","")))=4</formula>
    </cfRule>
    <cfRule type="expression" dxfId="17" priority="102">
      <formula>(LEN($E3)-LEN(SUBSTITUTE($E3,"★","")))=3</formula>
    </cfRule>
    <cfRule type="expression" dxfId="16" priority="100">
      <formula>(LEN($E3)-LEN(SUBSTITUTE($E3,"★","")))&gt;4</formula>
    </cfRule>
  </conditionalFormatting>
  <conditionalFormatting sqref="P3:P231">
    <cfRule type="dataBar" priority="90">
      <dataBar>
        <cfvo type="num" val="200"/>
        <cfvo type="num" val="500"/>
        <color rgb="FF33CCFF"/>
      </dataBar>
      <extLst>
        <ext xmlns:x14="http://schemas.microsoft.com/office/spreadsheetml/2009/9/main" uri="{B025F937-C7B1-47D3-B67F-A62EFF666E3E}">
          <x14:id>{C455BA7C-1855-454F-8086-B7D5F704761A}</x14:id>
        </ext>
      </extLst>
    </cfRule>
  </conditionalFormatting>
  <conditionalFormatting sqref="Q3:Q231">
    <cfRule type="dataBar" priority="89">
      <dataBar>
        <cfvo type="num" val="50"/>
        <cfvo type="num" val="90"/>
        <color rgb="FFFF66FF"/>
      </dataBar>
      <extLst>
        <ext xmlns:x14="http://schemas.microsoft.com/office/spreadsheetml/2009/9/main" uri="{B025F937-C7B1-47D3-B67F-A62EFF666E3E}">
          <x14:id>{9B6D6678-4E23-46F5-82F0-BA227F564FFD}</x14:id>
        </ext>
      </extLst>
    </cfRule>
  </conditionalFormatting>
  <conditionalFormatting sqref="R3:R231">
    <cfRule type="dataBar" priority="86">
      <dataBar>
        <cfvo type="num" val="20"/>
        <cfvo type="num" val="100"/>
        <color rgb="FFFFCC00"/>
      </dataBar>
      <extLst>
        <ext xmlns:x14="http://schemas.microsoft.com/office/spreadsheetml/2009/9/main" uri="{B025F937-C7B1-47D3-B67F-A62EFF666E3E}">
          <x14:id>{1B256367-005B-440F-8CD0-FADFC83ABD0E}</x14:id>
        </ext>
      </extLst>
    </cfRule>
  </conditionalFormatting>
  <conditionalFormatting sqref="S3:S231">
    <cfRule type="dataBar" priority="88">
      <dataBar>
        <cfvo type="num" val="30"/>
        <cfvo type="num" val="100"/>
        <color rgb="FF9999FF"/>
      </dataBar>
      <extLst>
        <ext xmlns:x14="http://schemas.microsoft.com/office/spreadsheetml/2009/9/main" uri="{B025F937-C7B1-47D3-B67F-A62EFF666E3E}">
          <x14:id>{E726BCEA-75CD-479C-9256-98253C3F276F}</x14:id>
        </ext>
      </extLst>
    </cfRule>
  </conditionalFormatting>
  <conditionalFormatting sqref="T3:T231">
    <cfRule type="dataBar" priority="87">
      <dataBar>
        <cfvo type="num" val="0"/>
        <cfvo type="num" val="15"/>
        <color rgb="FF33CC33"/>
      </dataBar>
      <extLst>
        <ext xmlns:x14="http://schemas.microsoft.com/office/spreadsheetml/2009/9/main" uri="{B025F937-C7B1-47D3-B67F-A62EFF666E3E}">
          <x14:id>{ABB0DD41-5569-4B95-8ED2-938FF1E040F7}</x14:id>
        </ext>
      </extLst>
    </cfRule>
  </conditionalFormatting>
  <conditionalFormatting sqref="X3:X231">
    <cfRule type="expression" dxfId="15" priority="42">
      <formula>(LEN(E3)-LEN(SUBSTITUTE(E3,"★","")))&lt;=4</formula>
    </cfRule>
    <cfRule type="expression" dxfId="14" priority="41">
      <formula>(LEN(E3)-LEN(SUBSTITUTE(E3,"★","")))&gt;4</formula>
    </cfRule>
  </conditionalFormatting>
  <conditionalFormatting sqref="Y3:Y231">
    <cfRule type="expression" dxfId="13" priority="40">
      <formula>(LEN(E3)-LEN(SUBSTITUTE(E3,"★","")))&lt;=3</formula>
    </cfRule>
    <cfRule type="expression" dxfId="12" priority="39">
      <formula>(LEN(E3)-LEN(SUBSTITUTE(E3,"★","")))&gt;3</formula>
    </cfRule>
  </conditionalFormatting>
  <conditionalFormatting sqref="AA3:AA231">
    <cfRule type="expression" dxfId="11" priority="38">
      <formula>(LEN(E3)-LEN(SUBSTITUTE(E3,"★","")))&lt;=4</formula>
    </cfRule>
    <cfRule type="expression" dxfId="10" priority="37">
      <formula>(LEN(E3)-LEN(SUBSTITUTE(E3,"★","")))&gt;4</formula>
    </cfRule>
  </conditionalFormatting>
  <conditionalFormatting sqref="AB3:AB231">
    <cfRule type="expression" dxfId="9" priority="36">
      <formula>(LEN(E3)-LEN(SUBSTITUTE(E3,"★","")))&lt;=3</formula>
    </cfRule>
    <cfRule type="expression" dxfId="8" priority="35">
      <formula>(LEN(E3)-LEN(SUBSTITUTE(E3,"★","")))&gt;3</formula>
    </cfRule>
  </conditionalFormatting>
  <conditionalFormatting sqref="AC3:AC231">
    <cfRule type="expression" dxfId="7" priority="33">
      <formula>(LEN(E3)-LEN(SUBSTITUTE(E3,"★","")))&gt;4</formula>
    </cfRule>
    <cfRule type="expression" dxfId="6" priority="34">
      <formula>(LEN(E3)-LEN(SUBSTITUTE(E3,"★","")))&lt;=4</formula>
    </cfRule>
  </conditionalFormatting>
  <conditionalFormatting sqref="AD3:AD231">
    <cfRule type="expression" dxfId="5" priority="31">
      <formula>(LEN(E3)-LEN(SUBSTITUTE(E3,"★","")))&gt;3</formula>
    </cfRule>
    <cfRule type="expression" dxfId="4" priority="32">
      <formula>(LEN(E3)-LEN(SUBSTITUTE(E3,"★","")))&lt;=3</formula>
    </cfRule>
  </conditionalFormatting>
  <conditionalFormatting sqref="AE3:AE231">
    <cfRule type="expression" dxfId="3" priority="29">
      <formula>(LEN(E3)-LEN(SUBSTITUTE(E3,"★","")))&gt;4</formula>
    </cfRule>
    <cfRule type="expression" dxfId="2" priority="30">
      <formula>(LEN(E3)-LEN(SUBSTITUTE(E3,"★","")))=4</formula>
    </cfRule>
  </conditionalFormatting>
  <conditionalFormatting sqref="AF3:AF231">
    <cfRule type="expression" dxfId="1" priority="28">
      <formula>(LEN(E3)-LEN(SUBSTITUTE(E3,"★","")))&gt;4</formula>
    </cfRule>
  </conditionalFormatting>
  <conditionalFormatting sqref="AG3:AG231">
    <cfRule type="expression" dxfId="0" priority="27">
      <formula>(LEN(E3)-LEN(SUBSTITUTE(E3,"★","")))=6</formula>
    </cfRule>
  </conditionalFormatting>
  <pageMargins left="0.75" right="0.75" top="1" bottom="1" header="0.5" footer="0.5"/>
  <pageSetup paperSize="9" orientation="portrait" r:id="rId1"/>
  <headerFooter alignWithMargins="0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455BA7C-1855-454F-8086-B7D5F704761A}">
            <x14:dataBar minLength="0" maxLength="100" gradient="0">
              <x14:cfvo type="num">
                <xm:f>200</xm:f>
              </x14:cfvo>
              <x14:cfvo type="num">
                <xm:f>500</xm:f>
              </x14:cfvo>
              <x14:negativeFillColor rgb="FFFF0000"/>
              <x14:axisColor rgb="FF000000"/>
            </x14:dataBar>
          </x14:cfRule>
          <xm:sqref>P3:P231</xm:sqref>
        </x14:conditionalFormatting>
        <x14:conditionalFormatting xmlns:xm="http://schemas.microsoft.com/office/excel/2006/main">
          <x14:cfRule type="dataBar" id="{9B6D6678-4E23-46F5-82F0-BA227F564FFD}">
            <x14:dataBar minLength="0" maxLength="100" gradient="0">
              <x14:cfvo type="num">
                <xm:f>50</xm:f>
              </x14:cfvo>
              <x14:cfvo type="num">
                <xm:f>90</xm:f>
              </x14:cfvo>
              <x14:negativeFillColor rgb="FFFF0000"/>
              <x14:axisColor rgb="FF000000"/>
            </x14:dataBar>
          </x14:cfRule>
          <xm:sqref>Q3:Q231</xm:sqref>
        </x14:conditionalFormatting>
        <x14:conditionalFormatting xmlns:xm="http://schemas.microsoft.com/office/excel/2006/main">
          <x14:cfRule type="dataBar" id="{1B256367-005B-440F-8CD0-FADFC83ABD0E}">
            <x14:dataBar minLength="0" maxLength="100" gradient="0">
              <x14:cfvo type="num">
                <xm:f>20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R3:R231</xm:sqref>
        </x14:conditionalFormatting>
        <x14:conditionalFormatting xmlns:xm="http://schemas.microsoft.com/office/excel/2006/main">
          <x14:cfRule type="dataBar" id="{E726BCEA-75CD-479C-9256-98253C3F276F}">
            <x14:dataBar minLength="0" maxLength="100" gradient="0">
              <x14:cfvo type="num">
                <xm:f>30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S3:S231</xm:sqref>
        </x14:conditionalFormatting>
        <x14:conditionalFormatting xmlns:xm="http://schemas.microsoft.com/office/excel/2006/main">
          <x14:cfRule type="dataBar" id="{ABB0DD41-5569-4B95-8ED2-938FF1E040F7}">
            <x14:dataBar minLength="0" maxLength="100" gradient="0">
              <x14:cfvo type="num">
                <xm:f>0</xm:f>
              </x14:cfvo>
              <x14:cfvo type="num">
                <xm:f>15</xm:f>
              </x14:cfvo>
              <x14:negativeFillColor rgb="FFFF0000"/>
              <x14:axisColor rgb="FF000000"/>
            </x14:dataBar>
          </x14:cfRule>
          <xm:sqref>T3:T231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5DF69-84D9-4073-A713-BAD3F24EBE59}">
  <dimension ref="A2:J116"/>
  <sheetViews>
    <sheetView workbookViewId="0">
      <selection activeCell="G9" sqref="G9"/>
    </sheetView>
  </sheetViews>
  <sheetFormatPr defaultColWidth="8.796875" defaultRowHeight="15.6"/>
  <cols>
    <col min="2" max="2" width="36.19921875" customWidth="1"/>
    <col min="3" max="6" width="9" style="341"/>
    <col min="7" max="10" width="9" style="339"/>
  </cols>
  <sheetData>
    <row r="2" spans="1:10">
      <c r="A2">
        <f>全车数据表!A3</f>
        <v>1</v>
      </c>
      <c r="B2" t="str">
        <f>全车数据表!B3</f>
        <v>Mitsubishi Lancer Evolution</v>
      </c>
      <c r="C2" s="341">
        <f>全车数据表!P3</f>
        <v>270.10000000000002</v>
      </c>
      <c r="D2" s="341">
        <f>全车数据表!Q3</f>
        <v>55.03</v>
      </c>
      <c r="E2" s="341">
        <f>全车数据表!R3</f>
        <v>53.79</v>
      </c>
      <c r="F2" s="341">
        <f>全车数据表!S3</f>
        <v>68.19</v>
      </c>
      <c r="G2" s="339">
        <f t="shared" ref="G2:G33" si="0">10*(0.32*(C2-200))+1000</f>
        <v>1224.3200000000002</v>
      </c>
      <c r="H2" s="339">
        <f t="shared" ref="H2:H33" si="1">1000-10*1.75*(D2-35)</f>
        <v>649.47499999999991</v>
      </c>
      <c r="I2" s="340">
        <f t="shared" ref="I2:I33" si="2">1000-10*1.13*(E2-20)</f>
        <v>618.173</v>
      </c>
      <c r="J2" s="339">
        <f t="shared" ref="J2:J33" si="3">1000+10*1.28*(F2-15)</f>
        <v>1680.8319999999999</v>
      </c>
    </row>
    <row r="3" spans="1:10">
      <c r="A3">
        <f>全车数据表!A4</f>
        <v>2</v>
      </c>
      <c r="B3" t="str">
        <f>全车数据表!B4</f>
        <v>BMW Z4 LCI E89</v>
      </c>
      <c r="C3" s="341">
        <f>全车数据表!P4</f>
        <v>266.8</v>
      </c>
      <c r="D3" s="341">
        <f>全车数据表!Q4</f>
        <v>68.86</v>
      </c>
      <c r="E3" s="341">
        <f>全车数据表!R4</f>
        <v>47.43</v>
      </c>
      <c r="F3" s="341">
        <f>全车数据表!S4</f>
        <v>57.49</v>
      </c>
      <c r="G3" s="339">
        <f t="shared" si="0"/>
        <v>1213.76</v>
      </c>
      <c r="H3" s="339">
        <f t="shared" si="1"/>
        <v>407.45000000000005</v>
      </c>
      <c r="I3" s="340">
        <f t="shared" si="2"/>
        <v>690.04100000000005</v>
      </c>
      <c r="J3" s="339">
        <f t="shared" si="3"/>
        <v>1543.8720000000001</v>
      </c>
    </row>
    <row r="4" spans="1:10">
      <c r="A4">
        <f>全车数据表!A5</f>
        <v>3</v>
      </c>
      <c r="B4" t="str">
        <f>全车数据表!B5</f>
        <v>Chevrolet Camaro LT</v>
      </c>
      <c r="C4" s="341">
        <f>全车数据表!P5</f>
        <v>284.10000000000002</v>
      </c>
      <c r="D4" s="341">
        <f>全车数据表!Q5</f>
        <v>64.81</v>
      </c>
      <c r="E4" s="341">
        <f>全车数据表!R5</f>
        <v>48.39</v>
      </c>
      <c r="F4" s="341">
        <f>全车数据表!S5</f>
        <v>63.29</v>
      </c>
      <c r="G4" s="339">
        <f t="shared" si="0"/>
        <v>1269.1200000000001</v>
      </c>
      <c r="H4" s="339">
        <f t="shared" si="1"/>
        <v>478.32499999999993</v>
      </c>
      <c r="I4" s="340">
        <f t="shared" si="2"/>
        <v>679.19299999999998</v>
      </c>
      <c r="J4" s="339">
        <f t="shared" si="3"/>
        <v>1618.1120000000001</v>
      </c>
    </row>
    <row r="5" spans="1:10">
      <c r="A5">
        <f>全车数据表!A6</f>
        <v>4</v>
      </c>
      <c r="B5" t="str">
        <f>全车数据表!B6</f>
        <v>Nissan Leaf Nismo RC</v>
      </c>
      <c r="C5" s="341">
        <f>全车数据表!P6</f>
        <v>244.5</v>
      </c>
      <c r="D5" s="341">
        <f>全车数据表!Q6</f>
        <v>78.87</v>
      </c>
      <c r="E5" s="341">
        <f>全车数据表!R6</f>
        <v>59.91</v>
      </c>
      <c r="F5" s="341">
        <f>全车数据表!S6</f>
        <v>65.03</v>
      </c>
      <c r="G5" s="339">
        <f t="shared" si="0"/>
        <v>1142.4000000000001</v>
      </c>
      <c r="H5" s="339">
        <f t="shared" si="1"/>
        <v>232.27499999999986</v>
      </c>
      <c r="I5" s="340">
        <f t="shared" si="2"/>
        <v>549.01700000000005</v>
      </c>
      <c r="J5" s="339">
        <f t="shared" si="3"/>
        <v>1640.384</v>
      </c>
    </row>
    <row r="6" spans="1:10">
      <c r="A6">
        <f>全车数据表!A7</f>
        <v>5</v>
      </c>
      <c r="B6" t="str">
        <f>全车数据表!B7</f>
        <v>Nissan 370Z Nismo</v>
      </c>
      <c r="C6" s="341">
        <f>全车数据表!P7</f>
        <v>268.5</v>
      </c>
      <c r="D6" s="341">
        <f>全车数据表!Q7</f>
        <v>66.61</v>
      </c>
      <c r="E6" s="341">
        <f>全车数据表!R7</f>
        <v>81.83</v>
      </c>
      <c r="F6" s="341">
        <f>全车数据表!S7</f>
        <v>67.069999999999993</v>
      </c>
      <c r="G6" s="339">
        <f t="shared" si="0"/>
        <v>1219.2</v>
      </c>
      <c r="H6" s="339">
        <f t="shared" si="1"/>
        <v>446.82500000000005</v>
      </c>
      <c r="I6" s="340">
        <f t="shared" si="2"/>
        <v>301.32100000000014</v>
      </c>
      <c r="J6" s="339">
        <f t="shared" si="3"/>
        <v>1666.4960000000001</v>
      </c>
    </row>
    <row r="7" spans="1:10">
      <c r="A7">
        <f>全车数据表!A9</f>
        <v>7</v>
      </c>
      <c r="B7" t="str">
        <f>全车数据表!B9</f>
        <v>Volkswagen XL Sport Concept</v>
      </c>
      <c r="C7" s="341">
        <f>全车数据表!P9</f>
        <v>291.2</v>
      </c>
      <c r="D7" s="341">
        <f>全车数据表!Q9</f>
        <v>60.31</v>
      </c>
      <c r="E7" s="341">
        <f>全车数据表!R9</f>
        <v>62.02</v>
      </c>
      <c r="F7" s="341">
        <f>全车数据表!S9</f>
        <v>61.94</v>
      </c>
      <c r="G7" s="339">
        <f t="shared" si="0"/>
        <v>1291.8399999999999</v>
      </c>
      <c r="H7" s="339">
        <f t="shared" si="1"/>
        <v>557.07499999999993</v>
      </c>
      <c r="I7" s="340">
        <f t="shared" si="2"/>
        <v>525.17399999999998</v>
      </c>
      <c r="J7" s="339">
        <f t="shared" si="3"/>
        <v>1600.8319999999999</v>
      </c>
    </row>
    <row r="8" spans="1:10">
      <c r="A8">
        <f>全车数据表!A10</f>
        <v>8</v>
      </c>
      <c r="B8" t="str">
        <f>全车数据表!B10</f>
        <v>DS Automobiles DS E-Tense</v>
      </c>
      <c r="C8" s="341">
        <f>全车数据表!P10</f>
        <v>270.10000000000002</v>
      </c>
      <c r="D8" s="341">
        <f>全车数据表!Q10</f>
        <v>76.069999999999993</v>
      </c>
      <c r="E8" s="341">
        <f>全车数据表!R10</f>
        <v>81.27</v>
      </c>
      <c r="F8" s="341">
        <f>全车数据表!S10</f>
        <v>72.3</v>
      </c>
      <c r="G8" s="339">
        <f t="shared" si="0"/>
        <v>1224.3200000000002</v>
      </c>
      <c r="H8" s="339">
        <f t="shared" si="1"/>
        <v>281.27500000000009</v>
      </c>
      <c r="I8" s="340">
        <f t="shared" si="2"/>
        <v>307.64900000000011</v>
      </c>
      <c r="J8" s="339">
        <f t="shared" si="3"/>
        <v>1733.44</v>
      </c>
    </row>
    <row r="9" spans="1:10">
      <c r="A9">
        <f>全车数据表!A11</f>
        <v>9</v>
      </c>
      <c r="B9" t="str">
        <f>全车数据表!B11</f>
        <v>Dodge Challenger 392 Hemi Scat Pack</v>
      </c>
      <c r="C9" s="341">
        <f>全车数据表!P11</f>
        <v>299.3</v>
      </c>
      <c r="D9" s="341">
        <f>全车数据表!Q11</f>
        <v>72.459999999999994</v>
      </c>
      <c r="E9" s="341">
        <f>全车数据表!R11</f>
        <v>43.24</v>
      </c>
      <c r="F9" s="341">
        <f>全车数据表!S11</f>
        <v>62.34</v>
      </c>
      <c r="G9" s="342">
        <f t="shared" si="0"/>
        <v>1317.76</v>
      </c>
      <c r="H9" s="339">
        <f t="shared" si="1"/>
        <v>344.45000000000016</v>
      </c>
      <c r="I9" s="340">
        <f t="shared" si="2"/>
        <v>737.38799999999992</v>
      </c>
      <c r="J9" s="339">
        <f t="shared" si="3"/>
        <v>1605.9520000000002</v>
      </c>
    </row>
    <row r="10" spans="1:10">
      <c r="A10">
        <f>全车数据表!A16</f>
        <v>14</v>
      </c>
      <c r="B10" t="str">
        <f>全车数据表!B16</f>
        <v>Porsche 718 Cayman</v>
      </c>
      <c r="C10" s="341">
        <f>全车数据表!P16</f>
        <v>295.7</v>
      </c>
      <c r="D10" s="341">
        <f>全车数据表!Q16</f>
        <v>70.52</v>
      </c>
      <c r="E10" s="341">
        <f>全车数据表!R16</f>
        <v>61.91</v>
      </c>
      <c r="F10" s="341">
        <f>全车数据表!S16</f>
        <v>60.28</v>
      </c>
      <c r="G10" s="339">
        <f t="shared" si="0"/>
        <v>1306.24</v>
      </c>
      <c r="H10" s="339">
        <f t="shared" si="1"/>
        <v>378.40000000000009</v>
      </c>
      <c r="I10" s="340">
        <f t="shared" si="2"/>
        <v>526.41700000000014</v>
      </c>
      <c r="J10" s="339">
        <f t="shared" si="3"/>
        <v>1579.5840000000001</v>
      </c>
    </row>
    <row r="11" spans="1:10">
      <c r="A11">
        <f>全车数据表!A18</f>
        <v>16</v>
      </c>
      <c r="B11" t="str">
        <f>全车数据表!B18</f>
        <v>Lotus Elise Sprint 220</v>
      </c>
      <c r="C11" s="341">
        <f>全车数据表!P18</f>
        <v>270</v>
      </c>
      <c r="D11" s="341">
        <f>全车数据表!Q18</f>
        <v>82.25</v>
      </c>
      <c r="E11" s="341">
        <f>全车数据表!R18</f>
        <v>83.47</v>
      </c>
      <c r="F11" s="341">
        <f>全车数据表!S18</f>
        <v>72.709999999999994</v>
      </c>
      <c r="G11" s="339">
        <f t="shared" si="0"/>
        <v>1224</v>
      </c>
      <c r="H11" s="339">
        <f t="shared" si="1"/>
        <v>173.125</v>
      </c>
      <c r="I11" s="340">
        <f t="shared" si="2"/>
        <v>282.7890000000001</v>
      </c>
      <c r="J11" s="339">
        <f t="shared" si="3"/>
        <v>1738.6880000000001</v>
      </c>
    </row>
    <row r="12" spans="1:10">
      <c r="A12">
        <f>全车数据表!A20</f>
        <v>18</v>
      </c>
      <c r="B12" t="str">
        <f>全车数据表!B20</f>
        <v>Ford Shelby GT350R</v>
      </c>
      <c r="C12" s="341">
        <f>全车数据表!P20</f>
        <v>299.89999999999998</v>
      </c>
      <c r="D12" s="341">
        <f>全车数据表!Q20</f>
        <v>75.06</v>
      </c>
      <c r="E12" s="341">
        <f>全车数据表!R20</f>
        <v>58.97</v>
      </c>
      <c r="F12" s="341">
        <f>全车数据表!S20</f>
        <v>52.93</v>
      </c>
      <c r="G12" s="339">
        <f t="shared" si="0"/>
        <v>1319.6799999999998</v>
      </c>
      <c r="H12" s="339">
        <f t="shared" si="1"/>
        <v>298.94999999999993</v>
      </c>
      <c r="I12" s="340">
        <f t="shared" si="2"/>
        <v>559.63900000000012</v>
      </c>
      <c r="J12" s="339">
        <f t="shared" si="3"/>
        <v>1485.5039999999999</v>
      </c>
    </row>
    <row r="13" spans="1:10">
      <c r="A13">
        <f>全车数据表!A21</f>
        <v>19</v>
      </c>
      <c r="B13" t="str">
        <f>全车数据表!B21</f>
        <v>Porsche 911 Targa 4S</v>
      </c>
      <c r="C13" s="341">
        <f>全车数据表!P21</f>
        <v>315.10000000000002</v>
      </c>
      <c r="D13" s="341">
        <f>全车数据表!Q21</f>
        <v>75.37</v>
      </c>
      <c r="E13" s="341">
        <f>全车数据表!R21</f>
        <v>41.57</v>
      </c>
      <c r="F13" s="341">
        <f>全车数据表!S21</f>
        <v>38.35</v>
      </c>
      <c r="G13" s="342">
        <f t="shared" si="0"/>
        <v>1368.3200000000002</v>
      </c>
      <c r="H13" s="339">
        <f t="shared" si="1"/>
        <v>293.52499999999986</v>
      </c>
      <c r="I13" s="340">
        <f t="shared" si="2"/>
        <v>756.25900000000001</v>
      </c>
      <c r="J13" s="339">
        <f t="shared" si="3"/>
        <v>1298.8800000000001</v>
      </c>
    </row>
    <row r="14" spans="1:10">
      <c r="A14">
        <f>全车数据表!A24</f>
        <v>22</v>
      </c>
      <c r="B14" t="str">
        <f>全车数据表!B24</f>
        <v>Ginetta G60</v>
      </c>
      <c r="C14" s="341">
        <f>全车数据表!P24</f>
        <v>290.7</v>
      </c>
      <c r="D14" s="341">
        <f>全车数据表!Q24</f>
        <v>71.510000000000005</v>
      </c>
      <c r="E14" s="341">
        <f>全车数据表!R24</f>
        <v>74.81</v>
      </c>
      <c r="F14" s="341">
        <f>全车数据表!S24</f>
        <v>62.66</v>
      </c>
      <c r="G14" s="342">
        <f t="shared" si="0"/>
        <v>1290.24</v>
      </c>
      <c r="H14" s="339">
        <f t="shared" si="1"/>
        <v>361.07499999999993</v>
      </c>
      <c r="I14" s="343">
        <f t="shared" si="2"/>
        <v>380.64700000000005</v>
      </c>
      <c r="J14" s="339">
        <f t="shared" si="3"/>
        <v>1610.048</v>
      </c>
    </row>
    <row r="15" spans="1:10">
      <c r="A15">
        <f>全车数据表!A27</f>
        <v>25</v>
      </c>
      <c r="B15" t="str">
        <f>全车数据表!B27</f>
        <v>Honda Civic Type-R</v>
      </c>
      <c r="C15" s="341">
        <f>全车数据表!P27</f>
        <v>285.3</v>
      </c>
      <c r="D15" s="341">
        <f>全车数据表!Q27</f>
        <v>82.09</v>
      </c>
      <c r="E15" s="341">
        <f>全车数据表!R27</f>
        <v>68.41</v>
      </c>
      <c r="F15" s="341">
        <f>全车数据表!S27</f>
        <v>62.55</v>
      </c>
      <c r="G15" s="339">
        <f t="shared" si="0"/>
        <v>1272.96</v>
      </c>
      <c r="H15" s="342">
        <f t="shared" si="1"/>
        <v>175.92499999999995</v>
      </c>
      <c r="I15" s="340">
        <f t="shared" si="2"/>
        <v>452.9670000000001</v>
      </c>
      <c r="J15" s="339">
        <f t="shared" si="3"/>
        <v>1608.6399999999999</v>
      </c>
    </row>
    <row r="16" spans="1:10">
      <c r="A16">
        <f>全车数据表!A28</f>
        <v>26</v>
      </c>
      <c r="B16" t="str">
        <f>全车数据表!B28</f>
        <v>Porsche Taycan Turbo S</v>
      </c>
      <c r="C16" s="341">
        <f>全车数据表!P28</f>
        <v>279.2</v>
      </c>
      <c r="D16" s="341">
        <f>全车数据表!Q28</f>
        <v>83.74</v>
      </c>
      <c r="E16" s="341">
        <f>全车数据表!R28</f>
        <v>75.77</v>
      </c>
      <c r="F16" s="341">
        <f>全车数据表!S28</f>
        <v>57.18</v>
      </c>
      <c r="G16" s="339">
        <f t="shared" si="0"/>
        <v>1253.44</v>
      </c>
      <c r="H16" s="342">
        <f t="shared" si="1"/>
        <v>147.05000000000007</v>
      </c>
      <c r="I16" s="343">
        <f t="shared" si="2"/>
        <v>369.79900000000009</v>
      </c>
      <c r="J16" s="339">
        <f t="shared" si="3"/>
        <v>1539.904</v>
      </c>
    </row>
    <row r="17" spans="1:10">
      <c r="A17">
        <f>全车数据表!A29</f>
        <v>27</v>
      </c>
      <c r="B17" t="str">
        <f>全车数据表!B29</f>
        <v>TVR Griffith</v>
      </c>
      <c r="C17" s="341">
        <f>全车数据表!P29</f>
        <v>338.7</v>
      </c>
      <c r="D17" s="341">
        <f>全车数据表!Q29</f>
        <v>69.28</v>
      </c>
      <c r="E17" s="341">
        <f>全车数据表!R29</f>
        <v>47.31</v>
      </c>
      <c r="F17" s="341">
        <f>全车数据表!S29</f>
        <v>37.49</v>
      </c>
      <c r="G17" s="342">
        <f t="shared" si="0"/>
        <v>1443.8400000000001</v>
      </c>
      <c r="H17" s="339">
        <f t="shared" si="1"/>
        <v>400.1</v>
      </c>
      <c r="I17" s="340">
        <f t="shared" si="2"/>
        <v>691.39699999999993</v>
      </c>
      <c r="J17" s="339">
        <f t="shared" si="3"/>
        <v>1287.8720000000001</v>
      </c>
    </row>
    <row r="18" spans="1:10">
      <c r="A18">
        <f>全车数据表!A30</f>
        <v>28</v>
      </c>
      <c r="B18" t="str">
        <f>全车数据表!B30</f>
        <v>Bentley Continental GT3🔑</v>
      </c>
      <c r="C18" s="341">
        <f>全车数据表!P30</f>
        <v>300.8</v>
      </c>
      <c r="D18" s="341">
        <f>全车数据表!Q30</f>
        <v>74.739999999999995</v>
      </c>
      <c r="E18" s="341">
        <f>全车数据表!R30</f>
        <v>72.52</v>
      </c>
      <c r="F18" s="341">
        <f>全车数据表!S30</f>
        <v>50.79</v>
      </c>
      <c r="G18" s="342">
        <f t="shared" si="0"/>
        <v>1322.56</v>
      </c>
      <c r="H18" s="339">
        <f t="shared" si="1"/>
        <v>304.55000000000007</v>
      </c>
      <c r="I18" s="343">
        <f t="shared" si="2"/>
        <v>406.52400000000011</v>
      </c>
      <c r="J18" s="339">
        <f t="shared" si="3"/>
        <v>1458.1120000000001</v>
      </c>
    </row>
    <row r="19" spans="1:10">
      <c r="A19">
        <f>全车数据表!A31</f>
        <v>29</v>
      </c>
      <c r="B19" t="str">
        <f>全车数据表!B31</f>
        <v>Mazda Furai</v>
      </c>
      <c r="C19" s="341">
        <f>全车数据表!P31</f>
        <v>305.5</v>
      </c>
      <c r="D19" s="341">
        <f>全车数据表!Q31</f>
        <v>80.95</v>
      </c>
      <c r="E19" s="341">
        <f>全车数据表!R31</f>
        <v>57.23</v>
      </c>
      <c r="F19" s="341">
        <f>全车数据表!S31</f>
        <v>49.67</v>
      </c>
      <c r="G19" s="342">
        <f t="shared" si="0"/>
        <v>1337.6</v>
      </c>
      <c r="H19" s="342">
        <f t="shared" si="1"/>
        <v>195.875</v>
      </c>
      <c r="I19" s="340">
        <f t="shared" si="2"/>
        <v>579.30100000000016</v>
      </c>
      <c r="J19" s="339">
        <f t="shared" si="3"/>
        <v>1443.7760000000001</v>
      </c>
    </row>
    <row r="20" spans="1:10">
      <c r="A20">
        <f>全车数据表!A32</f>
        <v>30</v>
      </c>
      <c r="B20" t="str">
        <f>全车数据表!B32</f>
        <v>Chevrolet Corvette C7.R🔑</v>
      </c>
      <c r="C20" s="341">
        <f>全车数据表!P32</f>
        <v>307.60000000000002</v>
      </c>
      <c r="D20" s="341">
        <f>全车数据表!Q32</f>
        <v>80.48</v>
      </c>
      <c r="E20" s="341">
        <f>全车数据表!R32</f>
        <v>47.08</v>
      </c>
      <c r="F20" s="341">
        <f>全车数据表!S32</f>
        <v>57.03</v>
      </c>
      <c r="G20" s="342">
        <f t="shared" si="0"/>
        <v>1344.3200000000002</v>
      </c>
      <c r="H20" s="342">
        <f t="shared" si="1"/>
        <v>204.09999999999991</v>
      </c>
      <c r="I20" s="340">
        <f t="shared" si="2"/>
        <v>693.99600000000009</v>
      </c>
      <c r="J20" s="339">
        <f t="shared" si="3"/>
        <v>1537.9839999999999</v>
      </c>
    </row>
    <row r="21" spans="1:10">
      <c r="A21">
        <f>全车数据表!A37</f>
        <v>35</v>
      </c>
      <c r="B21" t="str">
        <f>全车数据表!B37</f>
        <v>Dodge Challenger SRT8</v>
      </c>
      <c r="C21" s="341">
        <f>全车数据表!P37</f>
        <v>308.60000000000002</v>
      </c>
      <c r="D21" s="341">
        <f>全车数据表!Q37</f>
        <v>71.92</v>
      </c>
      <c r="E21" s="341">
        <f>全车数据表!R37</f>
        <v>39.840000000000003</v>
      </c>
      <c r="F21" s="341">
        <f>全车数据表!S37</f>
        <v>46.24</v>
      </c>
      <c r="G21" s="339">
        <f t="shared" si="0"/>
        <v>1347.52</v>
      </c>
      <c r="H21" s="339">
        <f t="shared" si="1"/>
        <v>353.9</v>
      </c>
      <c r="I21" s="340">
        <f t="shared" si="2"/>
        <v>775.80799999999999</v>
      </c>
      <c r="J21" s="339">
        <f t="shared" si="3"/>
        <v>1399.8720000000001</v>
      </c>
    </row>
    <row r="22" spans="1:10">
      <c r="A22">
        <f>全车数据表!A38</f>
        <v>36</v>
      </c>
      <c r="B22" t="str">
        <f>全车数据表!B38</f>
        <v>BMW 3.0 CSL hommage</v>
      </c>
      <c r="C22" s="341">
        <f>全车数据表!P38</f>
        <v>297.39999999999998</v>
      </c>
      <c r="D22" s="341">
        <f>全车数据表!Q38</f>
        <v>73.39</v>
      </c>
      <c r="E22" s="341">
        <f>全车数据表!R38</f>
        <v>50.08</v>
      </c>
      <c r="F22" s="341">
        <f>全车数据表!S38</f>
        <v>51.2</v>
      </c>
      <c r="G22" s="339">
        <f t="shared" si="0"/>
        <v>1311.6799999999998</v>
      </c>
      <c r="H22" s="339">
        <f t="shared" si="1"/>
        <v>328.17499999999995</v>
      </c>
      <c r="I22" s="340">
        <f t="shared" si="2"/>
        <v>660.096</v>
      </c>
      <c r="J22" s="339">
        <f t="shared" si="3"/>
        <v>1463.3600000000001</v>
      </c>
    </row>
    <row r="23" spans="1:10">
      <c r="A23">
        <f>全车数据表!A40</f>
        <v>38</v>
      </c>
      <c r="B23" t="str">
        <f>全车数据表!B40</f>
        <v>Chevrolet Camaro ZL1 50TH Edition</v>
      </c>
      <c r="C23" s="341">
        <f>全车数据表!P40</f>
        <v>271</v>
      </c>
      <c r="D23" s="341">
        <f>全车数据表!Q40</f>
        <v>78.14</v>
      </c>
      <c r="E23" s="341">
        <f>全车数据表!R40</f>
        <v>83.14</v>
      </c>
      <c r="F23" s="341">
        <f>全车数据表!S40</f>
        <v>72.33</v>
      </c>
      <c r="G23" s="339">
        <f t="shared" si="0"/>
        <v>1227.2</v>
      </c>
      <c r="H23" s="339">
        <f t="shared" si="1"/>
        <v>245.04999999999995</v>
      </c>
      <c r="I23" s="343">
        <f t="shared" si="2"/>
        <v>286.51800000000003</v>
      </c>
      <c r="J23" s="342">
        <f t="shared" si="3"/>
        <v>1733.8240000000001</v>
      </c>
    </row>
    <row r="24" spans="1:10">
      <c r="A24">
        <f>全车数据表!A41</f>
        <v>39</v>
      </c>
      <c r="B24" t="str">
        <f>全车数据表!B41</f>
        <v>Lotus Evora Sport 410</v>
      </c>
      <c r="C24" s="341">
        <f>全车数据表!P41</f>
        <v>317.7</v>
      </c>
      <c r="D24" s="341">
        <f>全车数据表!Q41</f>
        <v>71.7</v>
      </c>
      <c r="E24" s="341">
        <f>全车数据表!R41</f>
        <v>50.93</v>
      </c>
      <c r="F24" s="341">
        <f>全车数据表!S41</f>
        <v>47.05</v>
      </c>
      <c r="G24" s="339">
        <f t="shared" si="0"/>
        <v>1376.6399999999999</v>
      </c>
      <c r="H24" s="339">
        <f t="shared" si="1"/>
        <v>357.75</v>
      </c>
      <c r="I24" s="340">
        <f t="shared" si="2"/>
        <v>650.49099999999999</v>
      </c>
      <c r="J24" s="339">
        <f t="shared" si="3"/>
        <v>1410.24</v>
      </c>
    </row>
    <row r="25" spans="1:10">
      <c r="A25">
        <f>全车数据表!A42</f>
        <v>40</v>
      </c>
      <c r="B25" t="str">
        <f>全车数据表!B42</f>
        <v>Mercedes-Benz AMG GT S</v>
      </c>
      <c r="C25" s="341">
        <f>全车数据表!P42</f>
        <v>329.4</v>
      </c>
      <c r="D25" s="341">
        <f>全车数据表!Q42</f>
        <v>71.34</v>
      </c>
      <c r="E25" s="341">
        <f>全车数据表!R42</f>
        <v>42.69</v>
      </c>
      <c r="F25" s="341">
        <f>全车数据表!S42</f>
        <v>54.66</v>
      </c>
      <c r="G25" s="339">
        <f t="shared" si="0"/>
        <v>1414.08</v>
      </c>
      <c r="H25" s="339">
        <f t="shared" si="1"/>
        <v>364.04999999999995</v>
      </c>
      <c r="I25" s="340">
        <f t="shared" si="2"/>
        <v>743.60300000000007</v>
      </c>
      <c r="J25" s="339">
        <f t="shared" si="3"/>
        <v>1507.6479999999999</v>
      </c>
    </row>
    <row r="26" spans="1:10">
      <c r="A26">
        <f>全车数据表!A43</f>
        <v>41</v>
      </c>
      <c r="B26" t="str">
        <f>全车数据表!B43</f>
        <v>BMW M4 GTS</v>
      </c>
      <c r="C26" s="341">
        <f>全车数据表!P43</f>
        <v>326.5</v>
      </c>
      <c r="D26" s="341">
        <f>全车数据表!Q43</f>
        <v>73.72</v>
      </c>
      <c r="E26" s="341">
        <f>全车数据表!R43</f>
        <v>51.19</v>
      </c>
      <c r="F26" s="341">
        <f>全车数据表!S43</f>
        <v>52.48</v>
      </c>
      <c r="G26" s="339">
        <f t="shared" si="0"/>
        <v>1404.8000000000002</v>
      </c>
      <c r="H26" s="339">
        <f t="shared" si="1"/>
        <v>322.39999999999998</v>
      </c>
      <c r="I26" s="340">
        <f t="shared" si="2"/>
        <v>647.55300000000011</v>
      </c>
      <c r="J26" s="339">
        <f t="shared" si="3"/>
        <v>1479.7439999999999</v>
      </c>
    </row>
    <row r="27" spans="1:10">
      <c r="A27">
        <f>全车数据表!A44</f>
        <v>42</v>
      </c>
      <c r="B27" t="str">
        <f>全车数据表!B44</f>
        <v>Rezvani Beast X</v>
      </c>
      <c r="C27" s="341">
        <f>全车数据表!P44</f>
        <v>299.5</v>
      </c>
      <c r="D27" s="341">
        <f>全车数据表!Q44</f>
        <v>84.62</v>
      </c>
      <c r="E27" s="341">
        <f>全车数据表!R44</f>
        <v>69.2</v>
      </c>
      <c r="F27" s="341">
        <f>全车数据表!S44</f>
        <v>63.68</v>
      </c>
      <c r="G27" s="339">
        <f t="shared" si="0"/>
        <v>1318.4</v>
      </c>
      <c r="H27" s="339">
        <f t="shared" si="1"/>
        <v>131.64999999999986</v>
      </c>
      <c r="I27" s="340">
        <f t="shared" si="2"/>
        <v>444.03999999999996</v>
      </c>
      <c r="J27" s="339">
        <f t="shared" si="3"/>
        <v>1623.104</v>
      </c>
    </row>
    <row r="28" spans="1:10">
      <c r="A28">
        <f>全车数据表!A47</f>
        <v>45</v>
      </c>
      <c r="B28" t="str">
        <f>全车数据表!B47</f>
        <v>Dodge Viper ACR</v>
      </c>
      <c r="C28" s="341">
        <f>全车数据表!P47</f>
        <v>303.89999999999998</v>
      </c>
      <c r="D28" s="341">
        <f>全车数据表!Q47</f>
        <v>77.319999999999993</v>
      </c>
      <c r="E28" s="341">
        <f>全车数据表!R47</f>
        <v>86.2</v>
      </c>
      <c r="F28" s="341">
        <f>全车数据表!S47</f>
        <v>68.94</v>
      </c>
      <c r="G28" s="339">
        <f t="shared" si="0"/>
        <v>1332.48</v>
      </c>
      <c r="H28" s="339">
        <f t="shared" si="1"/>
        <v>259.40000000000009</v>
      </c>
      <c r="I28" s="340">
        <f t="shared" si="2"/>
        <v>251.94000000000005</v>
      </c>
      <c r="J28" s="339">
        <f t="shared" si="3"/>
        <v>1690.432</v>
      </c>
    </row>
    <row r="29" spans="1:10">
      <c r="A29">
        <f>全车数据表!A49</f>
        <v>47</v>
      </c>
      <c r="B29" t="str">
        <f>全车数据表!B49</f>
        <v>Ford Shelby GR-1</v>
      </c>
      <c r="C29" s="341">
        <f>全车数据表!P49</f>
        <v>321.7</v>
      </c>
      <c r="D29" s="341">
        <f>全车数据表!Q49</f>
        <v>75.319999999999993</v>
      </c>
      <c r="E29" s="341">
        <f>全车数据表!R49</f>
        <v>69.599999999999994</v>
      </c>
      <c r="F29" s="341">
        <f>全车数据表!S49</f>
        <v>66.63</v>
      </c>
      <c r="G29" s="339">
        <f t="shared" si="0"/>
        <v>1389.44</v>
      </c>
      <c r="H29" s="339">
        <f t="shared" si="1"/>
        <v>294.40000000000009</v>
      </c>
      <c r="I29" s="340">
        <f t="shared" si="2"/>
        <v>439.5200000000001</v>
      </c>
      <c r="J29" s="339">
        <f t="shared" si="3"/>
        <v>1660.864</v>
      </c>
    </row>
    <row r="30" spans="1:10">
      <c r="A30">
        <f>全车数据表!A50</f>
        <v>48</v>
      </c>
      <c r="B30" t="str">
        <f>全车数据表!B50</f>
        <v>Pininfarina H2 Speed</v>
      </c>
      <c r="C30" s="341">
        <f>全车数据表!P50</f>
        <v>317.89999999999998</v>
      </c>
      <c r="D30" s="341">
        <f>全车数据表!Q50</f>
        <v>78.22</v>
      </c>
      <c r="E30" s="341">
        <f>全车数据表!R50</f>
        <v>86.5</v>
      </c>
      <c r="F30" s="341">
        <f>全车数据表!S50</f>
        <v>60.57</v>
      </c>
      <c r="G30" s="339">
        <f t="shared" si="0"/>
        <v>1377.28</v>
      </c>
      <c r="H30" s="339">
        <f t="shared" si="1"/>
        <v>243.64999999999998</v>
      </c>
      <c r="I30" s="340">
        <f t="shared" si="2"/>
        <v>248.55000000000007</v>
      </c>
      <c r="J30" s="339">
        <f t="shared" si="3"/>
        <v>1583.296</v>
      </c>
    </row>
    <row r="31" spans="1:10">
      <c r="A31">
        <f>全车数据表!A51</f>
        <v>49</v>
      </c>
      <c r="B31" t="str">
        <f>全车数据表!B51</f>
        <v>Artega Scalo SuperErelletra</v>
      </c>
      <c r="C31" s="341">
        <f>全车数据表!P51</f>
        <v>316.3</v>
      </c>
      <c r="D31" s="341">
        <f>全车数据表!Q51</f>
        <v>85.72</v>
      </c>
      <c r="E31" s="341">
        <f>全车数据表!R51</f>
        <v>57.94</v>
      </c>
      <c r="F31" s="341">
        <f>全车数据表!S51</f>
        <v>71.91</v>
      </c>
      <c r="G31" s="339">
        <f t="shared" si="0"/>
        <v>1372.16</v>
      </c>
      <c r="H31" s="339">
        <f t="shared" si="1"/>
        <v>112.39999999999998</v>
      </c>
      <c r="I31" s="340">
        <f t="shared" si="2"/>
        <v>571.27800000000002</v>
      </c>
      <c r="J31" s="339">
        <f t="shared" si="3"/>
        <v>1728.4479999999999</v>
      </c>
    </row>
    <row r="32" spans="1:10">
      <c r="A32">
        <f>全车数据表!A53</f>
        <v>51</v>
      </c>
      <c r="B32" t="str">
        <f>全车数据表!B53</f>
        <v>Acura 2017 NSX</v>
      </c>
      <c r="C32" s="341">
        <f>全车数据表!P53</f>
        <v>323.5</v>
      </c>
      <c r="D32" s="341">
        <f>全车数据表!Q53</f>
        <v>84.32</v>
      </c>
      <c r="E32" s="341">
        <f>全车数据表!R53</f>
        <v>63.02</v>
      </c>
      <c r="F32" s="341">
        <f>全车数据表!S53</f>
        <v>54.67</v>
      </c>
      <c r="G32" s="339">
        <f t="shared" si="0"/>
        <v>1395.2</v>
      </c>
      <c r="H32" s="339">
        <f t="shared" si="1"/>
        <v>136.90000000000009</v>
      </c>
      <c r="I32" s="340">
        <f t="shared" si="2"/>
        <v>513.87400000000002</v>
      </c>
      <c r="J32" s="339">
        <f t="shared" si="3"/>
        <v>1507.7760000000001</v>
      </c>
    </row>
    <row r="33" spans="1:10">
      <c r="A33">
        <f>全车数据表!A54</f>
        <v>52</v>
      </c>
      <c r="B33" t="str">
        <f>全车数据表!B54</f>
        <v>Maserati Alfieri</v>
      </c>
      <c r="C33" s="341">
        <f>全车数据表!P54</f>
        <v>335.7</v>
      </c>
      <c r="D33" s="341">
        <f>全车数据表!Q54</f>
        <v>74.430000000000007</v>
      </c>
      <c r="E33" s="341">
        <f>全车数据表!R54</f>
        <v>41.38</v>
      </c>
      <c r="F33" s="341">
        <f>全车数据表!S54</f>
        <v>72.91</v>
      </c>
      <c r="G33" s="339">
        <f t="shared" si="0"/>
        <v>1434.24</v>
      </c>
      <c r="H33" s="339">
        <f t="shared" si="1"/>
        <v>309.97499999999991</v>
      </c>
      <c r="I33" s="340">
        <f t="shared" si="2"/>
        <v>758.40599999999995</v>
      </c>
      <c r="J33" s="339">
        <f t="shared" si="3"/>
        <v>1741.248</v>
      </c>
    </row>
    <row r="34" spans="1:10">
      <c r="A34">
        <f>全车数据表!A63</f>
        <v>61</v>
      </c>
      <c r="B34" t="str">
        <f>全车数据表!B63</f>
        <v>Vencer Sarthe</v>
      </c>
      <c r="C34" s="341">
        <f>全车数据表!P63</f>
        <v>350.5</v>
      </c>
      <c r="D34" s="341">
        <f>全车数据表!Q63</f>
        <v>74.12</v>
      </c>
      <c r="E34" s="341">
        <f>全车数据表!R63</f>
        <v>62.87</v>
      </c>
      <c r="F34" s="341">
        <f>全车数据表!S63</f>
        <v>46.83</v>
      </c>
      <c r="G34" s="342">
        <f t="shared" ref="G34:G65" si="4">10*(0.32*(C34-200))+1000</f>
        <v>1481.6</v>
      </c>
      <c r="H34" s="339">
        <f t="shared" ref="H34:H65" si="5">1000-10*1.75*(D34-35)</f>
        <v>315.39999999999986</v>
      </c>
      <c r="I34" s="340">
        <f t="shared" ref="I34:I65" si="6">1000-10*1.13*(E34-20)</f>
        <v>515.56900000000007</v>
      </c>
      <c r="J34" s="339">
        <f t="shared" ref="J34:J65" si="7">1000+10*1.28*(F34-15)</f>
        <v>1407.424</v>
      </c>
    </row>
    <row r="35" spans="1:10">
      <c r="A35">
        <f>全车数据表!A59</f>
        <v>57</v>
      </c>
      <c r="B35" t="str">
        <f>全车数据表!B59</f>
        <v>Ferrari F40</v>
      </c>
      <c r="C35" s="341">
        <f>全车数据表!P59</f>
        <v>340.6</v>
      </c>
      <c r="D35" s="341">
        <f>全车数据表!Q59</f>
        <v>72.88</v>
      </c>
      <c r="E35" s="341">
        <f>全车数据表!R59</f>
        <v>69.319999999999993</v>
      </c>
      <c r="F35" s="341">
        <f>全车数据表!S59</f>
        <v>63.5</v>
      </c>
      <c r="G35" s="339">
        <f t="shared" si="4"/>
        <v>1449.92</v>
      </c>
      <c r="H35" s="339">
        <f t="shared" si="5"/>
        <v>337.10000000000014</v>
      </c>
      <c r="I35" s="340">
        <f t="shared" si="6"/>
        <v>442.68400000000008</v>
      </c>
      <c r="J35" s="339">
        <f t="shared" si="7"/>
        <v>1620.8000000000002</v>
      </c>
    </row>
    <row r="36" spans="1:10">
      <c r="A36">
        <f>全车数据表!A65</f>
        <v>63</v>
      </c>
      <c r="B36" t="str">
        <f>全车数据表!B65</f>
        <v>Bentley Mulliner Bacalar</v>
      </c>
      <c r="C36" s="341">
        <f>全车数据表!P65</f>
        <v>340.4</v>
      </c>
      <c r="D36" s="341">
        <f>全车数据表!Q65</f>
        <v>77.38</v>
      </c>
      <c r="E36" s="341">
        <f>全车数据表!R65</f>
        <v>67.260000000000005</v>
      </c>
      <c r="F36" s="341">
        <f>全车数据表!S65</f>
        <v>55.86</v>
      </c>
      <c r="G36" s="339">
        <f t="shared" si="4"/>
        <v>1449.28</v>
      </c>
      <c r="H36" s="339">
        <f t="shared" si="5"/>
        <v>258.35000000000014</v>
      </c>
      <c r="I36" s="340">
        <f t="shared" si="6"/>
        <v>465.96199999999999</v>
      </c>
      <c r="J36" s="339">
        <f t="shared" si="7"/>
        <v>1523.008</v>
      </c>
    </row>
    <row r="37" spans="1:10">
      <c r="A37">
        <f>全车数据表!A67</f>
        <v>65</v>
      </c>
      <c r="B37" t="str">
        <f>全车数据表!B67</f>
        <v>Porsche 718 Cayman GT4 ClubSport🔑</v>
      </c>
      <c r="C37" s="341">
        <f>全车数据表!P67</f>
        <v>323.60000000000002</v>
      </c>
      <c r="D37" s="341">
        <f>全车数据表!Q67</f>
        <v>73.44</v>
      </c>
      <c r="E37" s="341">
        <f>全车数据表!R67</f>
        <v>87.24</v>
      </c>
      <c r="F37" s="341">
        <f>全车数据表!S67</f>
        <v>70.55</v>
      </c>
      <c r="G37" s="339">
        <f t="shared" si="4"/>
        <v>1395.52</v>
      </c>
      <c r="H37" s="339">
        <f t="shared" si="5"/>
        <v>327.30000000000007</v>
      </c>
      <c r="I37" s="340">
        <f t="shared" si="6"/>
        <v>240.1880000000001</v>
      </c>
      <c r="J37" s="339">
        <f t="shared" si="7"/>
        <v>1711.04</v>
      </c>
    </row>
    <row r="38" spans="1:10">
      <c r="A38">
        <f>全车数据表!A68</f>
        <v>66</v>
      </c>
      <c r="B38" t="str">
        <f>全车数据表!B68</f>
        <v>Chevrolet Corvette Stingray</v>
      </c>
      <c r="C38" s="341">
        <f>全车数据表!P68</f>
        <v>327.7</v>
      </c>
      <c r="D38" s="341">
        <f>全车数据表!Q68</f>
        <v>81.56</v>
      </c>
      <c r="E38" s="341">
        <f>全车数据表!R68</f>
        <v>60.15</v>
      </c>
      <c r="F38" s="341">
        <f>全车数据表!S68</f>
        <v>64.44</v>
      </c>
      <c r="G38" s="339">
        <f t="shared" si="4"/>
        <v>1408.6399999999999</v>
      </c>
      <c r="H38" s="339">
        <f t="shared" si="5"/>
        <v>185.19999999999993</v>
      </c>
      <c r="I38" s="340">
        <f t="shared" si="6"/>
        <v>546.30500000000006</v>
      </c>
      <c r="J38" s="339">
        <f t="shared" si="7"/>
        <v>1632.8319999999999</v>
      </c>
    </row>
    <row r="39" spans="1:10">
      <c r="A39">
        <f>全车数据表!A70</f>
        <v>68</v>
      </c>
      <c r="B39" t="str">
        <f>全车数据表!B70</f>
        <v>Ferrari 599XX EVO🔑</v>
      </c>
      <c r="C39" s="341">
        <f>全车数据表!P70</f>
        <v>322</v>
      </c>
      <c r="D39" s="341">
        <f>全车数据表!Q70</f>
        <v>80.98</v>
      </c>
      <c r="E39" s="341">
        <f>全车数据表!R70</f>
        <v>83.65</v>
      </c>
      <c r="F39" s="341">
        <f>全车数据表!S70</f>
        <v>70.81</v>
      </c>
      <c r="G39" s="339">
        <f t="shared" si="4"/>
        <v>1390.4</v>
      </c>
      <c r="H39" s="339">
        <f t="shared" si="5"/>
        <v>195.34999999999991</v>
      </c>
      <c r="I39" s="340">
        <f t="shared" si="6"/>
        <v>280.755</v>
      </c>
      <c r="J39" s="339">
        <f t="shared" si="7"/>
        <v>1714.3679999999999</v>
      </c>
    </row>
    <row r="40" spans="1:10">
      <c r="A40">
        <f>全车数据表!A73</f>
        <v>71</v>
      </c>
      <c r="B40" t="str">
        <f>全车数据表!B73</f>
        <v>Arrinera Hussarya 33</v>
      </c>
      <c r="C40" s="341">
        <f>全车数据表!P73</f>
        <v>352.1</v>
      </c>
      <c r="D40" s="341">
        <f>全车数据表!Q73</f>
        <v>78.53</v>
      </c>
      <c r="E40" s="341">
        <f>全车数据表!R73</f>
        <v>59.47</v>
      </c>
      <c r="F40" s="341">
        <f>全车数据表!S73</f>
        <v>47.71</v>
      </c>
      <c r="G40" s="342">
        <f t="shared" si="4"/>
        <v>1486.7200000000003</v>
      </c>
      <c r="H40" s="339">
        <f t="shared" si="5"/>
        <v>238.22500000000002</v>
      </c>
      <c r="I40" s="340">
        <f t="shared" si="6"/>
        <v>553.98900000000003</v>
      </c>
      <c r="J40" s="339">
        <f t="shared" si="7"/>
        <v>1418.6880000000001</v>
      </c>
    </row>
    <row r="41" spans="1:10">
      <c r="A41">
        <f>全车数据表!A76</f>
        <v>74</v>
      </c>
      <c r="B41" t="str">
        <f>全车数据表!B76</f>
        <v>Lamborghini Gallardo LP 560-4</v>
      </c>
      <c r="C41" s="341">
        <f>全车数据表!P76</f>
        <v>340.7</v>
      </c>
      <c r="D41" s="341">
        <f>全车数据表!Q76</f>
        <v>76.56</v>
      </c>
      <c r="E41" s="341">
        <f>全车数据表!R76</f>
        <v>75.81</v>
      </c>
      <c r="F41" s="341">
        <f>全车数据表!S76</f>
        <v>59.69</v>
      </c>
      <c r="G41" s="342">
        <f t="shared" si="4"/>
        <v>1450.24</v>
      </c>
      <c r="H41" s="339">
        <f t="shared" si="5"/>
        <v>272.69999999999993</v>
      </c>
      <c r="I41" s="340">
        <f t="shared" si="6"/>
        <v>369.34699999999998</v>
      </c>
      <c r="J41" s="339">
        <f t="shared" si="7"/>
        <v>1572.0320000000002</v>
      </c>
    </row>
    <row r="42" spans="1:10">
      <c r="A42">
        <f>全车数据表!A79</f>
        <v>77</v>
      </c>
      <c r="B42" t="str">
        <f>全车数据表!B79</f>
        <v>Porsche 911 GTS Coupe</v>
      </c>
      <c r="C42" s="341">
        <f>全车数据表!P79</f>
        <v>328.8</v>
      </c>
      <c r="D42" s="341">
        <f>全车数据表!Q79</f>
        <v>71.209999999999994</v>
      </c>
      <c r="E42" s="341">
        <f>全车数据表!R79</f>
        <v>45.84</v>
      </c>
      <c r="F42" s="341">
        <f>全车数据表!S79</f>
        <v>56.6</v>
      </c>
      <c r="G42" s="339">
        <f t="shared" si="4"/>
        <v>1412.16</v>
      </c>
      <c r="H42" s="339">
        <f t="shared" si="5"/>
        <v>366.32500000000016</v>
      </c>
      <c r="I42" s="340">
        <f t="shared" si="6"/>
        <v>708.00800000000004</v>
      </c>
      <c r="J42" s="339">
        <f t="shared" si="7"/>
        <v>1532.48</v>
      </c>
    </row>
    <row r="43" spans="1:10">
      <c r="A43">
        <f>全车数据表!A80</f>
        <v>78</v>
      </c>
      <c r="B43" t="str">
        <f>全车数据表!B80</f>
        <v>Aston Martin DB11</v>
      </c>
      <c r="C43" s="341">
        <f>全车数据表!P80</f>
        <v>340.6</v>
      </c>
      <c r="D43" s="341">
        <f>全车数据表!Q80</f>
        <v>74.2</v>
      </c>
      <c r="E43" s="341">
        <f>全车数据表!R80</f>
        <v>43.21</v>
      </c>
      <c r="F43" s="341">
        <f>全车数据表!S80</f>
        <v>55.4</v>
      </c>
      <c r="G43" s="339">
        <f t="shared" si="4"/>
        <v>1449.92</v>
      </c>
      <c r="H43" s="339">
        <f t="shared" si="5"/>
        <v>314</v>
      </c>
      <c r="I43" s="340">
        <f t="shared" si="6"/>
        <v>737.72700000000009</v>
      </c>
      <c r="J43" s="339">
        <f t="shared" si="7"/>
        <v>1517.12</v>
      </c>
    </row>
    <row r="44" spans="1:10">
      <c r="A44">
        <f>全车数据表!A81</f>
        <v>79</v>
      </c>
      <c r="B44" t="str">
        <f>全车数据表!B81</f>
        <v>Jaguar F-type SVR</v>
      </c>
      <c r="C44" s="341">
        <f>全车数据表!P81</f>
        <v>341</v>
      </c>
      <c r="D44" s="341">
        <f>全车数据表!Q81</f>
        <v>75.55</v>
      </c>
      <c r="E44" s="341">
        <f>全车数据表!R81</f>
        <v>49.28</v>
      </c>
      <c r="F44" s="341">
        <f>全车数据表!S81</f>
        <v>50.12</v>
      </c>
      <c r="G44" s="339">
        <f t="shared" si="4"/>
        <v>1451.2</v>
      </c>
      <c r="H44" s="339">
        <f t="shared" si="5"/>
        <v>290.375</v>
      </c>
      <c r="I44" s="340">
        <f t="shared" si="6"/>
        <v>669.13599999999997</v>
      </c>
      <c r="J44" s="339">
        <f t="shared" si="7"/>
        <v>1449.5360000000001</v>
      </c>
    </row>
    <row r="45" spans="1:10">
      <c r="A45">
        <f>全车数据表!A83</f>
        <v>81</v>
      </c>
      <c r="B45" t="str">
        <f>全车数据表!B83</f>
        <v>Exotic Rides W70</v>
      </c>
      <c r="C45" s="341">
        <f>全车数据表!P83</f>
        <v>329.7</v>
      </c>
      <c r="D45" s="341">
        <f>全车数据表!Q83</f>
        <v>80.209999999999994</v>
      </c>
      <c r="E45" s="341">
        <f>全车数据表!R83</f>
        <v>45.2</v>
      </c>
      <c r="F45" s="341">
        <f>全车数据表!S83</f>
        <v>56.71</v>
      </c>
      <c r="G45" s="339">
        <f t="shared" si="4"/>
        <v>1415.04</v>
      </c>
      <c r="H45" s="339">
        <f t="shared" si="5"/>
        <v>208.82500000000016</v>
      </c>
      <c r="I45" s="340">
        <f t="shared" si="6"/>
        <v>715.24</v>
      </c>
      <c r="J45" s="339">
        <f t="shared" si="7"/>
        <v>1533.8879999999999</v>
      </c>
    </row>
    <row r="46" spans="1:10">
      <c r="A46">
        <f>全车数据表!A84</f>
        <v>82</v>
      </c>
      <c r="B46" t="str">
        <f>全车数据表!B84</f>
        <v>Porsche 911 GT1 Evolution</v>
      </c>
      <c r="C46" s="341">
        <f>全车数据表!P84</f>
        <v>329.8</v>
      </c>
      <c r="D46" s="341">
        <f>全车数据表!Q84</f>
        <v>75.150000000000006</v>
      </c>
      <c r="E46" s="341">
        <f>全车数据表!R84</f>
        <v>53.7</v>
      </c>
      <c r="F46" s="341">
        <f>全车数据表!S84</f>
        <v>68.88</v>
      </c>
      <c r="G46" s="339">
        <f t="shared" si="4"/>
        <v>1415.3600000000001</v>
      </c>
      <c r="H46" s="339">
        <f t="shared" si="5"/>
        <v>297.37499999999989</v>
      </c>
      <c r="I46" s="340">
        <f t="shared" si="6"/>
        <v>619.19000000000005</v>
      </c>
      <c r="J46" s="339">
        <f t="shared" si="7"/>
        <v>1689.664</v>
      </c>
    </row>
    <row r="47" spans="1:10">
      <c r="A47">
        <f>全车数据表!A85</f>
        <v>83</v>
      </c>
      <c r="B47" t="str">
        <f>全车数据表!B85</f>
        <v>Ford GT</v>
      </c>
      <c r="C47" s="341">
        <f>全车数据表!P85</f>
        <v>362.8</v>
      </c>
      <c r="D47" s="341">
        <f>全车数据表!Q85</f>
        <v>79.150000000000006</v>
      </c>
      <c r="E47" s="341">
        <f>全车数据表!R85</f>
        <v>34.36</v>
      </c>
      <c r="F47" s="341">
        <f>全车数据表!S85</f>
        <v>54.49</v>
      </c>
      <c r="G47" s="342">
        <f t="shared" si="4"/>
        <v>1520.96</v>
      </c>
      <c r="H47" s="339">
        <f t="shared" si="5"/>
        <v>227.37499999999989</v>
      </c>
      <c r="I47" s="340">
        <f t="shared" si="6"/>
        <v>837.73199999999997</v>
      </c>
      <c r="J47" s="339">
        <f t="shared" si="7"/>
        <v>1505.472</v>
      </c>
    </row>
    <row r="48" spans="1:10">
      <c r="A48">
        <f>全车数据表!A86</f>
        <v>84</v>
      </c>
      <c r="B48" t="str">
        <f>全车数据表!B86</f>
        <v>Lamborghini Asterion</v>
      </c>
      <c r="C48" s="341">
        <f>全车数据表!P86</f>
        <v>336.6</v>
      </c>
      <c r="D48" s="341">
        <f>全车数据表!Q86</f>
        <v>81.05</v>
      </c>
      <c r="E48" s="341">
        <f>全车数据表!R86</f>
        <v>45.56</v>
      </c>
      <c r="F48" s="341">
        <f>全车数据表!S86</f>
        <v>68.209999999999994</v>
      </c>
      <c r="G48" s="339">
        <f t="shared" si="4"/>
        <v>1437.1200000000001</v>
      </c>
      <c r="H48" s="339">
        <f t="shared" si="5"/>
        <v>194.125</v>
      </c>
      <c r="I48" s="340">
        <f t="shared" si="6"/>
        <v>711.17200000000003</v>
      </c>
      <c r="J48" s="339">
        <f t="shared" si="7"/>
        <v>1681.088</v>
      </c>
    </row>
    <row r="49" spans="1:10">
      <c r="A49">
        <f>全车数据表!A89</f>
        <v>87</v>
      </c>
      <c r="B49" t="str">
        <f>全车数据表!B89</f>
        <v>Cadillac Cien Concept</v>
      </c>
      <c r="C49" s="341">
        <f>全车数据表!P89</f>
        <v>368</v>
      </c>
      <c r="D49" s="341">
        <f>全车数据表!Q89</f>
        <v>76.55</v>
      </c>
      <c r="E49" s="341">
        <f>全车数据表!R89</f>
        <v>36.14</v>
      </c>
      <c r="F49" s="341">
        <f>全车数据表!S89</f>
        <v>61.1</v>
      </c>
      <c r="G49" s="342">
        <f t="shared" si="4"/>
        <v>1537.6</v>
      </c>
      <c r="H49" s="339">
        <f t="shared" si="5"/>
        <v>272.875</v>
      </c>
      <c r="I49" s="340">
        <f t="shared" si="6"/>
        <v>817.61800000000005</v>
      </c>
      <c r="J49" s="339">
        <f t="shared" si="7"/>
        <v>1590.08</v>
      </c>
    </row>
    <row r="50" spans="1:10">
      <c r="A50">
        <f>全车数据表!A91</f>
        <v>89</v>
      </c>
      <c r="B50" t="str">
        <f>全车数据表!B91</f>
        <v>Ford GT MKII🔑</v>
      </c>
      <c r="C50" s="341">
        <f>全车数据表!P91</f>
        <v>315.5</v>
      </c>
      <c r="D50" s="341">
        <f>全车数据表!Q91</f>
        <v>86.26</v>
      </c>
      <c r="E50" s="341">
        <f>全车数据表!R91</f>
        <v>79</v>
      </c>
      <c r="F50" s="341">
        <f>全车数据表!S91</f>
        <v>67.88</v>
      </c>
      <c r="G50" s="339">
        <f t="shared" si="4"/>
        <v>1369.6</v>
      </c>
      <c r="H50" s="339">
        <f t="shared" si="5"/>
        <v>102.94999999999993</v>
      </c>
      <c r="I50" s="340">
        <f t="shared" si="6"/>
        <v>333.30000000000007</v>
      </c>
      <c r="J50" s="339">
        <f t="shared" si="7"/>
        <v>1676.864</v>
      </c>
    </row>
    <row r="51" spans="1:10">
      <c r="A51">
        <f>全车数据表!A92</f>
        <v>90</v>
      </c>
      <c r="B51" t="str">
        <f>全车数据表!B92</f>
        <v>ItalDesign Zerouno</v>
      </c>
      <c r="C51" s="341">
        <f>全车数据表!P92</f>
        <v>341</v>
      </c>
      <c r="D51" s="341">
        <f>全车数据表!Q92</f>
        <v>79.25</v>
      </c>
      <c r="E51" s="341">
        <f>全车数据表!R92</f>
        <v>58.34</v>
      </c>
      <c r="F51" s="341">
        <f>全车数据表!S92</f>
        <v>54.1</v>
      </c>
      <c r="G51" s="339">
        <f t="shared" si="4"/>
        <v>1451.2</v>
      </c>
      <c r="H51" s="339">
        <f t="shared" si="5"/>
        <v>225.625</v>
      </c>
      <c r="I51" s="340">
        <f t="shared" si="6"/>
        <v>566.75800000000004</v>
      </c>
      <c r="J51" s="339">
        <f t="shared" si="7"/>
        <v>1500.48</v>
      </c>
    </row>
    <row r="52" spans="1:10">
      <c r="A52">
        <f>全车数据表!A95</f>
        <v>93</v>
      </c>
      <c r="B52" t="str">
        <f>全车数据表!B95</f>
        <v>Ferrari 488 GTB</v>
      </c>
      <c r="C52" s="341">
        <f>全车数据表!P95</f>
        <v>347.6</v>
      </c>
      <c r="D52" s="341">
        <f>全车数据表!Q95</f>
        <v>80.239999999999995</v>
      </c>
      <c r="E52" s="341">
        <f>全车数据表!R95</f>
        <v>48.38</v>
      </c>
      <c r="F52" s="341">
        <f>全车数据表!S95</f>
        <v>65.84</v>
      </c>
      <c r="G52" s="339">
        <f t="shared" si="4"/>
        <v>1472.3200000000002</v>
      </c>
      <c r="H52" s="339">
        <f t="shared" si="5"/>
        <v>208.30000000000007</v>
      </c>
      <c r="I52" s="340">
        <f t="shared" si="6"/>
        <v>679.30600000000004</v>
      </c>
      <c r="J52" s="339">
        <f t="shared" si="7"/>
        <v>1650.752</v>
      </c>
    </row>
    <row r="53" spans="1:10">
      <c r="A53">
        <f>全车数据表!A98</f>
        <v>96</v>
      </c>
      <c r="B53" t="str">
        <f>全车数据表!B98</f>
        <v>SCG 003S</v>
      </c>
      <c r="C53" s="341">
        <f>全车数据表!P98</f>
        <v>368.8</v>
      </c>
      <c r="D53" s="341">
        <f>全车数据表!Q98</f>
        <v>79.44</v>
      </c>
      <c r="E53" s="341">
        <f>全车数据表!R98</f>
        <v>38.58</v>
      </c>
      <c r="F53" s="341">
        <f>全车数据表!S98</f>
        <v>63.11</v>
      </c>
      <c r="G53" s="342">
        <f t="shared" si="4"/>
        <v>1540.16</v>
      </c>
      <c r="H53" s="339">
        <f t="shared" si="5"/>
        <v>222.30000000000007</v>
      </c>
      <c r="I53" s="340">
        <f t="shared" si="6"/>
        <v>790.04600000000005</v>
      </c>
      <c r="J53" s="339">
        <f t="shared" si="7"/>
        <v>1615.808</v>
      </c>
    </row>
    <row r="54" spans="1:10">
      <c r="A54">
        <f>全车数据表!A101</f>
        <v>99</v>
      </c>
      <c r="B54" t="str">
        <f>全车数据表!B101</f>
        <v>Ferrari F12tdf</v>
      </c>
      <c r="C54" s="341">
        <f>全车数据表!P101</f>
        <v>360.5</v>
      </c>
      <c r="D54" s="341">
        <f>全车数据表!Q101</f>
        <v>78.38</v>
      </c>
      <c r="E54" s="341">
        <f>全车数据表!R101</f>
        <v>40.130000000000003</v>
      </c>
      <c r="F54" s="341">
        <f>全车数据表!S101</f>
        <v>80.180000000000007</v>
      </c>
      <c r="G54" s="342">
        <f t="shared" si="4"/>
        <v>1513.6</v>
      </c>
      <c r="H54" s="339">
        <f t="shared" si="5"/>
        <v>240.85000000000014</v>
      </c>
      <c r="I54" s="340">
        <f t="shared" si="6"/>
        <v>772.53099999999995</v>
      </c>
      <c r="J54" s="339">
        <f t="shared" si="7"/>
        <v>1834.3040000000001</v>
      </c>
    </row>
    <row r="55" spans="1:10">
      <c r="A55">
        <f>全车数据表!A105</f>
        <v>103</v>
      </c>
      <c r="B55" t="str">
        <f>全车数据表!B105</f>
        <v>Chevrolet Corvette Grand Sport</v>
      </c>
      <c r="C55" s="341">
        <f>全车数据表!P105</f>
        <v>331.2</v>
      </c>
      <c r="D55" s="341">
        <f>全车数据表!Q105</f>
        <v>76.55</v>
      </c>
      <c r="E55" s="341">
        <f>全车数据表!R105</f>
        <v>92.99</v>
      </c>
      <c r="F55" s="341">
        <f>全车数据表!S105</f>
        <v>80.87</v>
      </c>
      <c r="G55" s="339">
        <f t="shared" si="4"/>
        <v>1419.84</v>
      </c>
      <c r="H55" s="339">
        <f t="shared" si="5"/>
        <v>272.875</v>
      </c>
      <c r="I55" s="340">
        <f t="shared" si="6"/>
        <v>175.21300000000008</v>
      </c>
      <c r="J55" s="339">
        <f t="shared" si="7"/>
        <v>1843.136</v>
      </c>
    </row>
    <row r="56" spans="1:10">
      <c r="A56">
        <f>全车数据表!A106</f>
        <v>104</v>
      </c>
      <c r="B56" t="str">
        <f>全车数据表!B106</f>
        <v>Apex AP-0</v>
      </c>
      <c r="C56" s="341">
        <f>全车数据表!P106</f>
        <v>335.1</v>
      </c>
      <c r="D56" s="341">
        <f>全车数据表!Q106</f>
        <v>80.959999999999994</v>
      </c>
      <c r="E56" s="341">
        <f>全车数据表!R106</f>
        <v>89.37</v>
      </c>
      <c r="F56" s="341">
        <f>全车数据表!S106</f>
        <v>75.16</v>
      </c>
      <c r="G56" s="339">
        <f t="shared" si="4"/>
        <v>1432.3200000000002</v>
      </c>
      <c r="H56" s="339">
        <f t="shared" si="5"/>
        <v>195.70000000000016</v>
      </c>
      <c r="I56" s="340">
        <f t="shared" si="6"/>
        <v>216.11900000000003</v>
      </c>
      <c r="J56" s="339">
        <f t="shared" si="7"/>
        <v>1770.048</v>
      </c>
    </row>
    <row r="57" spans="1:10">
      <c r="A57">
        <f>全车数据表!A107</f>
        <v>105</v>
      </c>
      <c r="B57" t="str">
        <f>全车数据表!B107</f>
        <v>Aston Martin Vantage GT12</v>
      </c>
      <c r="C57" s="341">
        <f>全车数据表!P107</f>
        <v>337.8</v>
      </c>
      <c r="D57" s="341">
        <f>全车数据表!Q107</f>
        <v>78.260000000000005</v>
      </c>
      <c r="E57" s="341">
        <f>全车数据表!R107</f>
        <v>86.85</v>
      </c>
      <c r="F57" s="341">
        <f>全车数据表!S107</f>
        <v>80.459999999999994</v>
      </c>
      <c r="G57" s="339">
        <f t="shared" si="4"/>
        <v>1440.96</v>
      </c>
      <c r="H57" s="339">
        <f t="shared" si="5"/>
        <v>242.94999999999993</v>
      </c>
      <c r="I57" s="340">
        <f t="shared" si="6"/>
        <v>244.59500000000014</v>
      </c>
      <c r="J57" s="339">
        <f t="shared" si="7"/>
        <v>1837.8879999999999</v>
      </c>
    </row>
    <row r="58" spans="1:10">
      <c r="A58">
        <f>全车数据表!A109</f>
        <v>107</v>
      </c>
      <c r="B58" t="str">
        <f>全车数据表!B109</f>
        <v>Sin R1 550</v>
      </c>
      <c r="C58" s="341">
        <f>全车数据表!P109</f>
        <v>370.6</v>
      </c>
      <c r="D58" s="341">
        <f>全车数据表!Q109</f>
        <v>77.040000000000006</v>
      </c>
      <c r="E58" s="341">
        <f>全车数据表!R109</f>
        <v>45.74</v>
      </c>
      <c r="F58" s="341">
        <f>全车数据表!S109</f>
        <v>85</v>
      </c>
      <c r="G58" s="342">
        <f t="shared" si="4"/>
        <v>1545.92</v>
      </c>
      <c r="H58" s="339">
        <f t="shared" si="5"/>
        <v>264.29999999999984</v>
      </c>
      <c r="I58" s="340">
        <f t="shared" si="6"/>
        <v>709.13799999999992</v>
      </c>
      <c r="J58" s="339">
        <f t="shared" si="7"/>
        <v>1896</v>
      </c>
    </row>
    <row r="59" spans="1:10">
      <c r="A59">
        <f>全车数据表!A111</f>
        <v>109</v>
      </c>
      <c r="B59" t="str">
        <f>全车数据表!B111</f>
        <v>Ferrari Enzo Ferrari</v>
      </c>
      <c r="C59" s="341">
        <f>全车数据表!P111</f>
        <v>364.8</v>
      </c>
      <c r="D59" s="341">
        <f>全车数据表!Q111</f>
        <v>75.290000000000006</v>
      </c>
      <c r="E59" s="341">
        <f>全车数据表!R111</f>
        <v>64.95</v>
      </c>
      <c r="F59" s="341">
        <f>全车数据表!S111</f>
        <v>72.260000000000005</v>
      </c>
      <c r="G59" s="339">
        <f t="shared" si="4"/>
        <v>1527.3600000000001</v>
      </c>
      <c r="H59" s="339">
        <f t="shared" si="5"/>
        <v>294.92499999999984</v>
      </c>
      <c r="I59" s="340">
        <f t="shared" si="6"/>
        <v>492.065</v>
      </c>
      <c r="J59" s="339">
        <f t="shared" si="7"/>
        <v>1732.9280000000001</v>
      </c>
    </row>
    <row r="60" spans="1:10">
      <c r="A60">
        <f>全车数据表!A113</f>
        <v>111</v>
      </c>
      <c r="B60" t="str">
        <f>全车数据表!B113</f>
        <v>Apollo N</v>
      </c>
      <c r="C60" s="341">
        <f>全车数据表!P113</f>
        <v>374.1</v>
      </c>
      <c r="D60" s="341">
        <f>全车数据表!Q113</f>
        <v>80.319999999999993</v>
      </c>
      <c r="E60" s="341">
        <f>全车数据表!R113</f>
        <v>58.13</v>
      </c>
      <c r="F60" s="341">
        <f>全车数据表!S113</f>
        <v>60.57</v>
      </c>
      <c r="G60" s="342">
        <f t="shared" si="4"/>
        <v>1557.1200000000001</v>
      </c>
      <c r="H60" s="339">
        <f t="shared" si="5"/>
        <v>206.90000000000009</v>
      </c>
      <c r="I60" s="340">
        <f t="shared" si="6"/>
        <v>569.13100000000009</v>
      </c>
      <c r="J60" s="339">
        <f t="shared" si="7"/>
        <v>1583.296</v>
      </c>
    </row>
    <row r="61" spans="1:10">
      <c r="A61">
        <f>全车数据表!A114</f>
        <v>112</v>
      </c>
      <c r="B61" t="str">
        <f>全车数据表!B114</f>
        <v>Mercedes-Benz SLR McLaren</v>
      </c>
      <c r="C61" s="341">
        <f>全车数据表!P114</f>
        <v>353.3</v>
      </c>
      <c r="D61" s="341">
        <f>全车数据表!Q114</f>
        <v>78.180000000000007</v>
      </c>
      <c r="E61" s="341">
        <f>全车数据表!R114</f>
        <v>66.599999999999994</v>
      </c>
      <c r="F61" s="341">
        <f>全车数据表!S114</f>
        <v>79.540000000000006</v>
      </c>
      <c r="G61" s="339">
        <f t="shared" si="4"/>
        <v>1490.56</v>
      </c>
      <c r="H61" s="339">
        <f t="shared" si="5"/>
        <v>244.34999999999991</v>
      </c>
      <c r="I61" s="340">
        <f t="shared" si="6"/>
        <v>473.42000000000007</v>
      </c>
      <c r="J61" s="339">
        <f t="shared" si="7"/>
        <v>1826.1120000000001</v>
      </c>
    </row>
    <row r="62" spans="1:10">
      <c r="A62">
        <f>全车数据表!A115</f>
        <v>113</v>
      </c>
      <c r="B62" t="str">
        <f>全车数据表!B115</f>
        <v>Aston Martin DBS SuperLeggera</v>
      </c>
      <c r="C62" s="341">
        <f>全车数据表!P115</f>
        <v>355.4</v>
      </c>
      <c r="D62" s="341">
        <f>全车数据表!Q115</f>
        <v>79.16</v>
      </c>
      <c r="E62" s="341">
        <f>全车数据表!R115</f>
        <v>70.739999999999995</v>
      </c>
      <c r="F62" s="341">
        <f>全车数据表!S115</f>
        <v>73.88</v>
      </c>
      <c r="G62" s="339">
        <f t="shared" si="4"/>
        <v>1497.28</v>
      </c>
      <c r="H62" s="339">
        <f t="shared" si="5"/>
        <v>227.20000000000005</v>
      </c>
      <c r="I62" s="340">
        <f t="shared" si="6"/>
        <v>426.63800000000015</v>
      </c>
      <c r="J62" s="339">
        <f t="shared" si="7"/>
        <v>1753.664</v>
      </c>
    </row>
    <row r="63" spans="1:10">
      <c r="A63">
        <f>全车数据表!A120</f>
        <v>118</v>
      </c>
      <c r="B63" t="str">
        <f>全车数据表!B120</f>
        <v>Lamborghini Huracan EVO Spyder</v>
      </c>
      <c r="C63" s="341">
        <f>全车数据表!P120</f>
        <v>344</v>
      </c>
      <c r="D63" s="341">
        <f>全车数据表!Q120</f>
        <v>84.31</v>
      </c>
      <c r="E63" s="341">
        <f>全车数据表!R120</f>
        <v>75.97</v>
      </c>
      <c r="F63" s="341">
        <f>全车数据表!S120</f>
        <v>82.43</v>
      </c>
      <c r="G63" s="339">
        <f t="shared" si="4"/>
        <v>1460.8</v>
      </c>
      <c r="H63" s="339">
        <f t="shared" si="5"/>
        <v>137.07499999999993</v>
      </c>
      <c r="I63" s="340">
        <f t="shared" si="6"/>
        <v>367.5390000000001</v>
      </c>
      <c r="J63" s="339">
        <f t="shared" si="7"/>
        <v>1863.1040000000003</v>
      </c>
    </row>
    <row r="64" spans="1:10">
      <c r="A64">
        <f>全车数据表!A121</f>
        <v>119</v>
      </c>
      <c r="B64" t="str">
        <f>全车数据表!B121</f>
        <v>Porsche Carrera GT</v>
      </c>
      <c r="C64" s="341">
        <f>全车数据表!P121</f>
        <v>347.8</v>
      </c>
      <c r="D64" s="341">
        <f>全车数据表!Q121</f>
        <v>78.67</v>
      </c>
      <c r="E64" s="341">
        <f>全车数据表!R121</f>
        <v>84.88</v>
      </c>
      <c r="F64" s="341">
        <f>全车数据表!S121</f>
        <v>82.91</v>
      </c>
      <c r="G64" s="339">
        <f t="shared" si="4"/>
        <v>1472.96</v>
      </c>
      <c r="H64" s="339">
        <f t="shared" si="5"/>
        <v>235.77499999999998</v>
      </c>
      <c r="I64" s="340">
        <f t="shared" si="6"/>
        <v>266.85600000000011</v>
      </c>
      <c r="J64" s="339">
        <f t="shared" si="7"/>
        <v>1869.248</v>
      </c>
    </row>
    <row r="65" spans="1:10">
      <c r="A65">
        <f>全车数据表!A125</f>
        <v>123</v>
      </c>
      <c r="B65" t="str">
        <f>全车数据表!B125</f>
        <v>Porsche 911 GT3 RS</v>
      </c>
      <c r="C65" s="341">
        <f>全车数据表!P125</f>
        <v>339.4</v>
      </c>
      <c r="D65" s="341">
        <f>全车数据表!Q125</f>
        <v>85.84</v>
      </c>
      <c r="E65" s="341">
        <f>全车数据表!R125</f>
        <v>92.97</v>
      </c>
      <c r="F65" s="341">
        <f>全车数据表!S125</f>
        <v>86.39</v>
      </c>
      <c r="G65" s="339">
        <f t="shared" si="4"/>
        <v>1446.08</v>
      </c>
      <c r="H65" s="339">
        <f t="shared" si="5"/>
        <v>110.29999999999995</v>
      </c>
      <c r="I65" s="340">
        <f t="shared" si="6"/>
        <v>175.43900000000008</v>
      </c>
      <c r="J65" s="339">
        <f t="shared" si="7"/>
        <v>1913.7919999999999</v>
      </c>
    </row>
    <row r="66" spans="1:10">
      <c r="A66">
        <f>全车数据表!A126</f>
        <v>124</v>
      </c>
      <c r="B66" t="str">
        <f>全车数据表!B126</f>
        <v>Ferrari 488 GTB Challenge EVO🔑</v>
      </c>
      <c r="C66" s="341">
        <f>全车数据表!P126</f>
        <v>351.2</v>
      </c>
      <c r="D66" s="341">
        <f>全车数据表!Q126</f>
        <v>82.76</v>
      </c>
      <c r="E66" s="341">
        <f>全车数据表!R126</f>
        <v>77.11</v>
      </c>
      <c r="F66" s="341">
        <f>全车数据表!S126</f>
        <v>76.98</v>
      </c>
      <c r="G66" s="339">
        <f t="shared" ref="G66:G97" si="8">10*(0.32*(C66-200))+1000</f>
        <v>1483.8400000000001</v>
      </c>
      <c r="H66" s="339">
        <f t="shared" ref="H66:H97" si="9">1000-10*1.75*(D66-35)</f>
        <v>164.19999999999993</v>
      </c>
      <c r="I66" s="340">
        <f t="shared" ref="I66:I97" si="10">1000-10*1.13*(E66-20)</f>
        <v>354.65700000000004</v>
      </c>
      <c r="J66" s="339">
        <f t="shared" ref="J66:J97" si="11">1000+10*1.28*(F66-15)</f>
        <v>1793.3440000000001</v>
      </c>
    </row>
    <row r="67" spans="1:10">
      <c r="A67">
        <f>全车数据表!A128</f>
        <v>126</v>
      </c>
      <c r="B67" t="str">
        <f>全车数据表!B128</f>
        <v>Lotus Evija</v>
      </c>
      <c r="C67" s="341">
        <f>全车数据表!P128</f>
        <v>368.1</v>
      </c>
      <c r="D67" s="341">
        <f>全车数据表!Q128</f>
        <v>81.14</v>
      </c>
      <c r="E67" s="341">
        <f>全车数据表!R128</f>
        <v>65.02</v>
      </c>
      <c r="F67" s="341">
        <f>全车数据表!S128</f>
        <v>63.31</v>
      </c>
      <c r="G67" s="342">
        <f t="shared" si="8"/>
        <v>1537.92</v>
      </c>
      <c r="H67" s="339">
        <f t="shared" si="9"/>
        <v>192.54999999999995</v>
      </c>
      <c r="I67" s="340">
        <f t="shared" si="10"/>
        <v>491.27400000000011</v>
      </c>
      <c r="J67" s="339">
        <f t="shared" si="11"/>
        <v>1618.3679999999999</v>
      </c>
    </row>
    <row r="68" spans="1:10">
      <c r="A68">
        <f>全车数据表!A129</f>
        <v>127</v>
      </c>
      <c r="B68" t="str">
        <f>全车数据表!B129</f>
        <v>Mclaren F1 LM🔑</v>
      </c>
      <c r="C68" s="341">
        <f>全车数据表!P129</f>
        <v>377.6</v>
      </c>
      <c r="D68" s="341">
        <f>全车数据表!Q129</f>
        <v>74.66</v>
      </c>
      <c r="E68" s="341">
        <f>全车数据表!R129</f>
        <v>66.61</v>
      </c>
      <c r="F68" s="341">
        <f>全车数据表!S129</f>
        <v>73.12</v>
      </c>
      <c r="G68" s="342">
        <f t="shared" si="8"/>
        <v>1568.3200000000002</v>
      </c>
      <c r="H68" s="339">
        <f t="shared" si="9"/>
        <v>305.95000000000005</v>
      </c>
      <c r="I68" s="340">
        <f t="shared" si="10"/>
        <v>473.30700000000002</v>
      </c>
      <c r="J68" s="339">
        <f t="shared" si="11"/>
        <v>1743.9360000000001</v>
      </c>
    </row>
    <row r="69" spans="1:10">
      <c r="A69">
        <f>全车数据表!A134</f>
        <v>132</v>
      </c>
      <c r="B69" t="str">
        <f>全车数据表!B134</f>
        <v>Aston Martin Vulcan</v>
      </c>
      <c r="C69" s="341">
        <f>全车数据表!P134</f>
        <v>343.5</v>
      </c>
      <c r="D69" s="341">
        <f>全车数据表!Q134</f>
        <v>78.7</v>
      </c>
      <c r="E69" s="341">
        <f>全车数据表!R134</f>
        <v>47.8</v>
      </c>
      <c r="F69" s="341">
        <f>全车数据表!S134</f>
        <v>64.790000000000006</v>
      </c>
      <c r="G69" s="339">
        <f t="shared" si="8"/>
        <v>1459.2</v>
      </c>
      <c r="H69" s="339">
        <f t="shared" si="9"/>
        <v>235.25</v>
      </c>
      <c r="I69" s="340">
        <f t="shared" si="10"/>
        <v>685.86000000000013</v>
      </c>
      <c r="J69" s="339">
        <f t="shared" si="11"/>
        <v>1637.3120000000001</v>
      </c>
    </row>
    <row r="70" spans="1:10">
      <c r="A70">
        <f>全车数据表!A135</f>
        <v>133</v>
      </c>
      <c r="B70" t="str">
        <f>全车数据表!B135</f>
        <v>Nissan GT-R Nismo</v>
      </c>
      <c r="C70" s="341">
        <f>全车数据表!P135</f>
        <v>329.7</v>
      </c>
      <c r="D70" s="341">
        <f>全车数据表!Q135</f>
        <v>84.83</v>
      </c>
      <c r="E70" s="341">
        <f>全车数据表!R135</f>
        <v>60.69</v>
      </c>
      <c r="F70" s="341">
        <f>全车数据表!S135</f>
        <v>60.6</v>
      </c>
      <c r="G70" s="339">
        <f t="shared" si="8"/>
        <v>1415.04</v>
      </c>
      <c r="H70" s="339">
        <f t="shared" si="9"/>
        <v>127.97500000000002</v>
      </c>
      <c r="I70" s="340">
        <f t="shared" si="10"/>
        <v>540.20300000000009</v>
      </c>
      <c r="J70" s="339">
        <f t="shared" si="11"/>
        <v>1583.68</v>
      </c>
    </row>
    <row r="71" spans="1:10">
      <c r="A71">
        <f>全车数据表!A137</f>
        <v>135</v>
      </c>
      <c r="B71" t="str">
        <f>全车数据表!B137</f>
        <v>Ferrari J50</v>
      </c>
      <c r="C71" s="341">
        <f>全车数据表!P137</f>
        <v>350.6</v>
      </c>
      <c r="D71" s="341">
        <f>全车数据表!Q137</f>
        <v>80.41</v>
      </c>
      <c r="E71" s="341">
        <f>全车数据表!R137</f>
        <v>48.37</v>
      </c>
      <c r="F71" s="341">
        <f>全车数据表!S137</f>
        <v>64.650000000000006</v>
      </c>
      <c r="G71" s="339">
        <f t="shared" si="8"/>
        <v>1481.92</v>
      </c>
      <c r="H71" s="339">
        <f t="shared" si="9"/>
        <v>205.32500000000005</v>
      </c>
      <c r="I71" s="340">
        <f t="shared" si="10"/>
        <v>679.4190000000001</v>
      </c>
      <c r="J71" s="339">
        <f t="shared" si="11"/>
        <v>1635.52</v>
      </c>
    </row>
    <row r="72" spans="1:10">
      <c r="A72">
        <f>全车数据表!A138</f>
        <v>136</v>
      </c>
      <c r="B72" t="str">
        <f>全车数据表!B138</f>
        <v>Dodge Viper GTS</v>
      </c>
      <c r="C72" s="341">
        <f>全车数据表!P138</f>
        <v>353.5</v>
      </c>
      <c r="D72" s="341">
        <f>全车数据表!Q138</f>
        <v>80.33</v>
      </c>
      <c r="E72" s="341">
        <f>全车数据表!R138</f>
        <v>45.29</v>
      </c>
      <c r="F72" s="341">
        <f>全车数据表!S138</f>
        <v>67.55</v>
      </c>
      <c r="G72" s="339">
        <f t="shared" si="8"/>
        <v>1491.2</v>
      </c>
      <c r="H72" s="339">
        <f t="shared" si="9"/>
        <v>206.72500000000002</v>
      </c>
      <c r="I72" s="340">
        <f t="shared" si="10"/>
        <v>714.22299999999996</v>
      </c>
      <c r="J72" s="339">
        <f t="shared" si="11"/>
        <v>1672.6399999999999</v>
      </c>
    </row>
    <row r="73" spans="1:10">
      <c r="A73">
        <f>全车数据表!A140</f>
        <v>138</v>
      </c>
      <c r="B73" t="str">
        <f>全车数据表!B140</f>
        <v>Ferrari LaFerrari</v>
      </c>
      <c r="C73" s="341">
        <f>全车数据表!P140</f>
        <v>364.6</v>
      </c>
      <c r="D73" s="341">
        <f>全车数据表!Q140</f>
        <v>80.23</v>
      </c>
      <c r="E73" s="341">
        <f>全车数据表!R140</f>
        <v>43.06</v>
      </c>
      <c r="F73" s="341">
        <f>全车数据表!S140</f>
        <v>71.400000000000006</v>
      </c>
      <c r="G73" s="339">
        <f t="shared" si="8"/>
        <v>1526.7200000000003</v>
      </c>
      <c r="H73" s="339">
        <f t="shared" si="9"/>
        <v>208.47499999999991</v>
      </c>
      <c r="I73" s="340">
        <f t="shared" si="10"/>
        <v>739.42200000000003</v>
      </c>
      <c r="J73" s="339">
        <f t="shared" si="11"/>
        <v>1721.92</v>
      </c>
    </row>
    <row r="74" spans="1:10">
      <c r="A74">
        <f>全车数据表!A141</f>
        <v>139</v>
      </c>
      <c r="B74" t="str">
        <f>全车数据表!B141</f>
        <v>McLaren P1™</v>
      </c>
      <c r="C74" s="341">
        <f>全车数据表!P141</f>
        <v>364.6</v>
      </c>
      <c r="D74" s="341">
        <f>全车数据表!Q141</f>
        <v>83.64</v>
      </c>
      <c r="E74" s="341">
        <f>全车数据表!R141</f>
        <v>47.54</v>
      </c>
      <c r="F74" s="341">
        <f>全车数据表!S141</f>
        <v>62.89</v>
      </c>
      <c r="G74" s="339">
        <f t="shared" si="8"/>
        <v>1526.7200000000003</v>
      </c>
      <c r="H74" s="339">
        <f t="shared" si="9"/>
        <v>148.79999999999995</v>
      </c>
      <c r="I74" s="340">
        <f t="shared" si="10"/>
        <v>688.798</v>
      </c>
      <c r="J74" s="339">
        <f t="shared" si="11"/>
        <v>1612.9920000000002</v>
      </c>
    </row>
    <row r="75" spans="1:10">
      <c r="A75">
        <f>全车数据表!A143</f>
        <v>141</v>
      </c>
      <c r="B75" t="str">
        <f>全车数据表!B143</f>
        <v>Lamborghini Aventador SV Coupe</v>
      </c>
      <c r="C75" s="341">
        <f>全车数据表!P143</f>
        <v>367.9</v>
      </c>
      <c r="D75" s="341">
        <f>全车数据表!Q143</f>
        <v>80.83</v>
      </c>
      <c r="E75" s="341">
        <f>全车数据表!R143</f>
        <v>50.15</v>
      </c>
      <c r="F75" s="341">
        <f>全车数据表!S143</f>
        <v>70.599999999999994</v>
      </c>
      <c r="G75" s="342">
        <f t="shared" si="8"/>
        <v>1537.28</v>
      </c>
      <c r="H75" s="339">
        <f t="shared" si="9"/>
        <v>197.97500000000002</v>
      </c>
      <c r="I75" s="340">
        <f t="shared" si="10"/>
        <v>659.30500000000006</v>
      </c>
      <c r="J75" s="339">
        <f t="shared" si="11"/>
        <v>1711.6799999999998</v>
      </c>
    </row>
    <row r="76" spans="1:10">
      <c r="A76">
        <f>全车数据表!A144</f>
        <v>142</v>
      </c>
      <c r="B76" t="str">
        <f>全车数据表!B144</f>
        <v>Ferrari 812 SuperFast</v>
      </c>
      <c r="C76" s="341">
        <f>全车数据表!P144</f>
        <v>353.6</v>
      </c>
      <c r="D76" s="341">
        <f>全车数据表!Q144</f>
        <v>81.13</v>
      </c>
      <c r="E76" s="341">
        <f>全车数据表!R144</f>
        <v>63.17</v>
      </c>
      <c r="F76" s="341">
        <f>全车数据表!S144</f>
        <v>74.33</v>
      </c>
      <c r="G76" s="339">
        <f t="shared" si="8"/>
        <v>1491.52</v>
      </c>
      <c r="H76" s="339">
        <f t="shared" si="9"/>
        <v>192.72500000000014</v>
      </c>
      <c r="I76" s="340">
        <f t="shared" si="10"/>
        <v>512.17900000000009</v>
      </c>
      <c r="J76" s="339">
        <f t="shared" si="11"/>
        <v>1759.424</v>
      </c>
    </row>
    <row r="77" spans="1:10">
      <c r="A77">
        <f>全车数据表!A146</f>
        <v>144</v>
      </c>
      <c r="B77" t="str">
        <f>全车数据表!B146</f>
        <v>Chevrolet Corvette ZR1</v>
      </c>
      <c r="C77" s="341">
        <f>全车数据表!P146</f>
        <v>355.4</v>
      </c>
      <c r="D77" s="341">
        <f>全车数据表!Q146</f>
        <v>82.03</v>
      </c>
      <c r="E77" s="341">
        <f>全车数据表!R146</f>
        <v>60.09</v>
      </c>
      <c r="F77" s="341">
        <f>全车数据表!S146</f>
        <v>76.33</v>
      </c>
      <c r="G77" s="339">
        <f t="shared" si="8"/>
        <v>1497.28</v>
      </c>
      <c r="H77" s="339">
        <f t="shared" si="9"/>
        <v>176.97500000000002</v>
      </c>
      <c r="I77" s="340">
        <f t="shared" si="10"/>
        <v>546.98299999999995</v>
      </c>
      <c r="J77" s="339">
        <f t="shared" si="11"/>
        <v>1785.0239999999999</v>
      </c>
    </row>
    <row r="78" spans="1:10">
      <c r="A78">
        <f>全车数据表!A147</f>
        <v>145</v>
      </c>
      <c r="B78" t="str">
        <f>全车数据表!B147</f>
        <v>Jaguar C-X75</v>
      </c>
      <c r="C78" s="341">
        <f>全车数据表!P147</f>
        <v>369.2</v>
      </c>
      <c r="D78" s="341">
        <f>全车数据表!Q147</f>
        <v>75.540000000000006</v>
      </c>
      <c r="E78" s="341">
        <f>全车数据表!R147</f>
        <v>73.17</v>
      </c>
      <c r="F78" s="341">
        <f>全车数据表!S147</f>
        <v>74.12</v>
      </c>
      <c r="G78" s="342">
        <f t="shared" si="8"/>
        <v>1541.44</v>
      </c>
      <c r="H78" s="339">
        <f t="shared" si="9"/>
        <v>290.54999999999984</v>
      </c>
      <c r="I78" s="340">
        <f t="shared" si="10"/>
        <v>399.17900000000009</v>
      </c>
      <c r="J78" s="339">
        <f t="shared" si="11"/>
        <v>1756.7360000000001</v>
      </c>
    </row>
    <row r="79" spans="1:10">
      <c r="A79">
        <f>全车数据表!A148</f>
        <v>146</v>
      </c>
      <c r="B79" t="str">
        <f>全车数据表!B148</f>
        <v>VLF Force 1 V10</v>
      </c>
      <c r="C79" s="341">
        <f>全车数据表!P148</f>
        <v>368.8</v>
      </c>
      <c r="D79" s="341">
        <f>全车数据表!Q148</f>
        <v>80.33</v>
      </c>
      <c r="E79" s="341">
        <f>全车数据表!R148</f>
        <v>54.68</v>
      </c>
      <c r="F79" s="341">
        <f>全车数据表!S148</f>
        <v>74.63</v>
      </c>
      <c r="G79" s="342">
        <f t="shared" si="8"/>
        <v>1540.16</v>
      </c>
      <c r="H79" s="339">
        <f t="shared" si="9"/>
        <v>206.72500000000002</v>
      </c>
      <c r="I79" s="340">
        <f t="shared" si="10"/>
        <v>608.11599999999999</v>
      </c>
      <c r="J79" s="339">
        <f t="shared" si="11"/>
        <v>1763.2640000000001</v>
      </c>
    </row>
    <row r="80" spans="1:10">
      <c r="A80">
        <f>全车数据表!A151</f>
        <v>149</v>
      </c>
      <c r="B80" t="str">
        <f>全车数据表!B151</f>
        <v>Porsche 918 Spyder</v>
      </c>
      <c r="C80" s="341">
        <f>全车数据表!P151</f>
        <v>362.4</v>
      </c>
      <c r="D80" s="341">
        <f>全车数据表!Q151</f>
        <v>83.03</v>
      </c>
      <c r="E80" s="341">
        <f>全车数据表!R151</f>
        <v>51.8</v>
      </c>
      <c r="F80" s="341">
        <f>全车数据表!S151</f>
        <v>79.97</v>
      </c>
      <c r="G80" s="339">
        <f t="shared" si="8"/>
        <v>1519.6799999999998</v>
      </c>
      <c r="H80" s="339">
        <f t="shared" si="9"/>
        <v>159.47500000000002</v>
      </c>
      <c r="I80" s="340">
        <f t="shared" si="10"/>
        <v>640.66000000000008</v>
      </c>
      <c r="J80" s="339">
        <f t="shared" si="11"/>
        <v>1831.616</v>
      </c>
    </row>
    <row r="81" spans="1:10">
      <c r="A81">
        <f>全车数据表!A152</f>
        <v>150</v>
      </c>
      <c r="B81" t="str">
        <f>全车数据表!B152</f>
        <v>Vanda Electrics Dendrobium</v>
      </c>
      <c r="C81" s="341">
        <f>全车数据表!P152</f>
        <v>339.9</v>
      </c>
      <c r="D81" s="341">
        <f>全车数据表!Q152</f>
        <v>86.24</v>
      </c>
      <c r="E81" s="341">
        <f>全车数据表!R152</f>
        <v>95.92</v>
      </c>
      <c r="F81" s="341">
        <f>全车数据表!S152</f>
        <v>84.9</v>
      </c>
      <c r="G81" s="339">
        <f t="shared" si="8"/>
        <v>1447.6799999999998</v>
      </c>
      <c r="H81" s="339">
        <f t="shared" si="9"/>
        <v>103.30000000000007</v>
      </c>
      <c r="I81" s="340">
        <f t="shared" si="10"/>
        <v>142.10400000000004</v>
      </c>
      <c r="J81" s="339">
        <f t="shared" si="11"/>
        <v>1894.7200000000003</v>
      </c>
    </row>
    <row r="82" spans="1:10">
      <c r="A82">
        <f>全车数据表!A154</f>
        <v>152</v>
      </c>
      <c r="B82" t="str">
        <f>全车数据表!B154</f>
        <v>McLaren 570S Spider</v>
      </c>
      <c r="C82" s="341">
        <f>全车数据表!P154</f>
        <v>377.2</v>
      </c>
      <c r="D82" s="341">
        <f>全车数据表!Q154</f>
        <v>79.23</v>
      </c>
      <c r="E82" s="341">
        <f>全车数据表!R154</f>
        <v>66.06</v>
      </c>
      <c r="F82" s="341">
        <f>全车数据表!S154</f>
        <v>64.75</v>
      </c>
      <c r="G82" s="342">
        <f t="shared" si="8"/>
        <v>1567.04</v>
      </c>
      <c r="H82" s="339">
        <f t="shared" si="9"/>
        <v>225.97499999999991</v>
      </c>
      <c r="I82" s="340">
        <f t="shared" si="10"/>
        <v>479.52200000000005</v>
      </c>
      <c r="J82" s="339">
        <f t="shared" si="11"/>
        <v>1636.8000000000002</v>
      </c>
    </row>
    <row r="83" spans="1:10">
      <c r="A83">
        <f>全车数据表!A155</f>
        <v>153</v>
      </c>
      <c r="B83" t="str">
        <f>全车数据表!B155</f>
        <v>Lamborghini Aventador J</v>
      </c>
      <c r="C83" s="341">
        <f>全车数据表!P155</f>
        <v>363.8</v>
      </c>
      <c r="D83" s="341">
        <f>全车数据表!Q155</f>
        <v>79.83</v>
      </c>
      <c r="E83" s="341">
        <f>全车数据表!R155</f>
        <v>73.099999999999994</v>
      </c>
      <c r="F83" s="341">
        <f>全车数据表!S155</f>
        <v>77.86</v>
      </c>
      <c r="G83" s="339">
        <f t="shared" si="8"/>
        <v>1524.16</v>
      </c>
      <c r="H83" s="339">
        <f t="shared" si="9"/>
        <v>215.47500000000002</v>
      </c>
      <c r="I83" s="340">
        <f t="shared" si="10"/>
        <v>399.97000000000014</v>
      </c>
      <c r="J83" s="339">
        <f t="shared" si="11"/>
        <v>1804.6080000000002</v>
      </c>
    </row>
    <row r="84" spans="1:10">
      <c r="A84">
        <f>全车数据表!A162</f>
        <v>160</v>
      </c>
      <c r="B84" t="str">
        <f>全车数据表!B162</f>
        <v>Porsche 911 GT2 RS ClubSport🔑</v>
      </c>
      <c r="C84" s="341">
        <f>全车数据表!P162</f>
        <v>356.9</v>
      </c>
      <c r="D84" s="341">
        <f>全车数据表!Q162</f>
        <v>83.64</v>
      </c>
      <c r="E84" s="341">
        <f>全车数据表!R162</f>
        <v>85.42</v>
      </c>
      <c r="F84" s="341">
        <f>全车数据表!S162</f>
        <v>73.650000000000006</v>
      </c>
      <c r="G84" s="339">
        <f t="shared" si="8"/>
        <v>1502.08</v>
      </c>
      <c r="H84" s="339">
        <f t="shared" si="9"/>
        <v>148.79999999999995</v>
      </c>
      <c r="I84" s="340">
        <f t="shared" si="10"/>
        <v>260.75400000000002</v>
      </c>
      <c r="J84" s="339">
        <f t="shared" si="11"/>
        <v>1750.7200000000003</v>
      </c>
    </row>
    <row r="85" spans="1:10">
      <c r="A85">
        <f>全车数据表!A163</f>
        <v>161</v>
      </c>
      <c r="B85" t="str">
        <f>全车数据表!B163</f>
        <v>Pagani Huayra BC</v>
      </c>
      <c r="C85" s="341">
        <f>全车数据表!P163</f>
        <v>365.4</v>
      </c>
      <c r="D85" s="341">
        <f>全车数据表!Q163</f>
        <v>80.040000000000006</v>
      </c>
      <c r="E85" s="341">
        <f>全车数据表!R163</f>
        <v>63.11</v>
      </c>
      <c r="F85" s="341">
        <f>全车数据表!S163</f>
        <v>86.75</v>
      </c>
      <c r="G85" s="339">
        <f t="shared" si="8"/>
        <v>1529.28</v>
      </c>
      <c r="H85" s="339">
        <f t="shared" si="9"/>
        <v>211.79999999999984</v>
      </c>
      <c r="I85" s="340">
        <f t="shared" si="10"/>
        <v>512.85699999999997</v>
      </c>
      <c r="J85" s="339">
        <f t="shared" si="11"/>
        <v>1918.4</v>
      </c>
    </row>
    <row r="86" spans="1:10">
      <c r="A86">
        <f>全车数据表!A165</f>
        <v>163</v>
      </c>
      <c r="B86" t="str">
        <f>全车数据表!B165</f>
        <v>Lamborghini SC18🔑</v>
      </c>
      <c r="C86" s="341">
        <f>全车数据表!P165</f>
        <v>362.1</v>
      </c>
      <c r="D86" s="341">
        <f>全车数据表!Q165</f>
        <v>82.03</v>
      </c>
      <c r="E86" s="341">
        <f>全车数据表!R165</f>
        <v>64</v>
      </c>
      <c r="F86" s="341">
        <f>全车数据表!S165</f>
        <v>82.48</v>
      </c>
      <c r="G86" s="339">
        <f t="shared" si="8"/>
        <v>1518.72</v>
      </c>
      <c r="H86" s="339">
        <f t="shared" si="9"/>
        <v>176.97500000000002</v>
      </c>
      <c r="I86" s="340">
        <f t="shared" si="10"/>
        <v>502.80000000000007</v>
      </c>
      <c r="J86" s="339">
        <f t="shared" si="11"/>
        <v>1863.7440000000001</v>
      </c>
    </row>
    <row r="87" spans="1:10">
      <c r="A87">
        <f>全车数据表!A166</f>
        <v>164</v>
      </c>
      <c r="B87" t="str">
        <f>全车数据表!B166</f>
        <v>Ferrari LaFerrari Aperta</v>
      </c>
      <c r="C87" s="341">
        <f>全车数据表!P166</f>
        <v>366.2</v>
      </c>
      <c r="D87" s="341">
        <f>全车数据表!Q166</f>
        <v>81.03</v>
      </c>
      <c r="E87" s="341">
        <f>全车数据表!R166</f>
        <v>82.48</v>
      </c>
      <c r="F87" s="341">
        <f>全车数据表!S166</f>
        <v>70.099999999999994</v>
      </c>
      <c r="G87" s="342">
        <f t="shared" si="8"/>
        <v>1531.84</v>
      </c>
      <c r="H87" s="339">
        <f t="shared" si="9"/>
        <v>194.47500000000002</v>
      </c>
      <c r="I87" s="340">
        <f t="shared" si="10"/>
        <v>293.976</v>
      </c>
      <c r="J87" s="339">
        <f t="shared" si="11"/>
        <v>1705.28</v>
      </c>
    </row>
    <row r="88" spans="1:10">
      <c r="A88">
        <f>全车数据表!A167</f>
        <v>165</v>
      </c>
      <c r="B88" t="str">
        <f>全车数据表!B167</f>
        <v>Ferrari F8 Tributo</v>
      </c>
      <c r="C88" s="341">
        <f>全车数据表!P167</f>
        <v>360.2</v>
      </c>
      <c r="D88" s="341">
        <f>全车数据表!Q167</f>
        <v>83.14</v>
      </c>
      <c r="E88" s="341">
        <f>全车数据表!R167</f>
        <v>94.22</v>
      </c>
      <c r="F88" s="341">
        <f>全车数据表!S167</f>
        <v>69.790000000000006</v>
      </c>
      <c r="G88" s="339">
        <f t="shared" si="8"/>
        <v>1512.6399999999999</v>
      </c>
      <c r="H88" s="339">
        <f t="shared" si="9"/>
        <v>157.54999999999995</v>
      </c>
      <c r="I88" s="340">
        <f t="shared" si="10"/>
        <v>161.31400000000008</v>
      </c>
      <c r="J88" s="339">
        <f t="shared" si="11"/>
        <v>1701.3120000000001</v>
      </c>
    </row>
    <row r="89" spans="1:10">
      <c r="A89">
        <f>全车数据表!A169</f>
        <v>167</v>
      </c>
      <c r="B89" t="str">
        <f>全车数据表!B169</f>
        <v>Genty Akylone</v>
      </c>
      <c r="C89" s="341">
        <f>全车数据表!P169</f>
        <v>371.7</v>
      </c>
      <c r="D89" s="341">
        <f>全车数据表!Q169</f>
        <v>82.93</v>
      </c>
      <c r="E89" s="341">
        <f>全车数据表!R169</f>
        <v>67.81</v>
      </c>
      <c r="F89" s="341">
        <f>全车数据表!S169</f>
        <v>70.349999999999994</v>
      </c>
      <c r="G89" s="342">
        <f t="shared" si="8"/>
        <v>1549.44</v>
      </c>
      <c r="H89" s="339">
        <f t="shared" si="9"/>
        <v>161.22499999999991</v>
      </c>
      <c r="I89" s="340">
        <f t="shared" si="10"/>
        <v>459.74700000000007</v>
      </c>
      <c r="J89" s="339">
        <f t="shared" si="11"/>
        <v>1708.48</v>
      </c>
    </row>
    <row r="90" spans="1:10">
      <c r="A90">
        <f>全车数据表!A170</f>
        <v>168</v>
      </c>
      <c r="B90" t="str">
        <f>全车数据表!B170</f>
        <v>TechRules AT96 Track Version🔑</v>
      </c>
      <c r="C90" s="341">
        <f>全车数据表!P170</f>
        <v>364.6</v>
      </c>
      <c r="D90" s="341">
        <f>全车数据表!Q170</f>
        <v>85.53</v>
      </c>
      <c r="E90" s="341">
        <f>全车数据表!R170</f>
        <v>75.739999999999995</v>
      </c>
      <c r="F90" s="341">
        <f>全车数据表!S170</f>
        <v>69.650000000000006</v>
      </c>
      <c r="G90" s="339">
        <f t="shared" si="8"/>
        <v>1526.7200000000003</v>
      </c>
      <c r="H90" s="339">
        <f t="shared" si="9"/>
        <v>115.72500000000002</v>
      </c>
      <c r="I90" s="340">
        <f t="shared" si="10"/>
        <v>370.13800000000015</v>
      </c>
      <c r="J90" s="339">
        <f t="shared" si="11"/>
        <v>1699.52</v>
      </c>
    </row>
    <row r="91" spans="1:10">
      <c r="A91">
        <f>全车数据表!A173</f>
        <v>171</v>
      </c>
      <c r="B91" t="str">
        <f>全车数据表!B173</f>
        <v>Aston Martin Valhalla Concept Car</v>
      </c>
      <c r="C91" s="341">
        <f>全车数据表!P173</f>
        <v>377.4</v>
      </c>
      <c r="D91" s="341">
        <f>全车数据表!Q173</f>
        <v>82.23</v>
      </c>
      <c r="E91" s="341">
        <f>全车数据表!R173</f>
        <v>81.760000000000005</v>
      </c>
      <c r="F91" s="341">
        <f>全车数据表!S173</f>
        <v>59.55</v>
      </c>
      <c r="G91" s="342">
        <f t="shared" si="8"/>
        <v>1567.6799999999998</v>
      </c>
      <c r="H91" s="339">
        <f t="shared" si="9"/>
        <v>173.47499999999991</v>
      </c>
      <c r="I91" s="340">
        <f t="shared" si="10"/>
        <v>302.11199999999997</v>
      </c>
      <c r="J91" s="339">
        <f t="shared" si="11"/>
        <v>1570.24</v>
      </c>
    </row>
    <row r="92" spans="1:10">
      <c r="A92">
        <f>全车数据表!A178</f>
        <v>176</v>
      </c>
      <c r="B92" t="str">
        <f>全车数据表!B178</f>
        <v>Lamborghini Centenario</v>
      </c>
      <c r="C92" s="341">
        <f>全车数据表!P178</f>
        <v>363.9</v>
      </c>
      <c r="D92" s="341">
        <f>全车数据表!Q178</f>
        <v>80.48</v>
      </c>
      <c r="E92" s="341">
        <f>全车数据表!R178</f>
        <v>47.46</v>
      </c>
      <c r="F92" s="341">
        <f>全车数据表!S178</f>
        <v>70.31</v>
      </c>
      <c r="G92" s="339">
        <f t="shared" si="8"/>
        <v>1524.48</v>
      </c>
      <c r="H92" s="339">
        <f t="shared" si="9"/>
        <v>204.09999999999991</v>
      </c>
      <c r="I92" s="340">
        <f t="shared" si="10"/>
        <v>689.702</v>
      </c>
      <c r="J92" s="339">
        <f t="shared" si="11"/>
        <v>1707.9680000000001</v>
      </c>
    </row>
    <row r="93" spans="1:10">
      <c r="A93">
        <f>全车数据表!A179</f>
        <v>177</v>
      </c>
      <c r="B93" t="str">
        <f>全车数据表!B179</f>
        <v>Ferrari FXX K</v>
      </c>
      <c r="C93" s="341">
        <f>全车数据表!P179</f>
        <v>363.1</v>
      </c>
      <c r="D93" s="341">
        <f>全车数据表!Q179</f>
        <v>83.9</v>
      </c>
      <c r="E93" s="341">
        <f>全车数据表!R179</f>
        <v>43.75</v>
      </c>
      <c r="F93" s="341">
        <f>全车数据表!S179</f>
        <v>72.39</v>
      </c>
      <c r="G93" s="339">
        <f t="shared" si="8"/>
        <v>1521.92</v>
      </c>
      <c r="H93" s="339">
        <f t="shared" si="9"/>
        <v>144.24999999999989</v>
      </c>
      <c r="I93" s="340">
        <f t="shared" si="10"/>
        <v>731.625</v>
      </c>
      <c r="J93" s="339">
        <f t="shared" si="11"/>
        <v>1734.5920000000001</v>
      </c>
    </row>
    <row r="94" spans="1:10">
      <c r="A94">
        <f>全车数据表!A180</f>
        <v>178</v>
      </c>
      <c r="B94" t="str">
        <f>全车数据表!B180</f>
        <v>Icona Vulcano Titanium</v>
      </c>
      <c r="C94" s="341">
        <f>全车数据表!P180</f>
        <v>381.7</v>
      </c>
      <c r="D94" s="341">
        <f>全车数据表!Q180</f>
        <v>81.38</v>
      </c>
      <c r="E94" s="341">
        <f>全车数据表!R180</f>
        <v>43.38</v>
      </c>
      <c r="F94" s="341">
        <f>全车数据表!S180</f>
        <v>65.89</v>
      </c>
      <c r="G94" s="342">
        <f t="shared" si="8"/>
        <v>1581.44</v>
      </c>
      <c r="H94" s="339">
        <f t="shared" si="9"/>
        <v>188.35000000000014</v>
      </c>
      <c r="I94" s="340">
        <f t="shared" si="10"/>
        <v>735.80600000000004</v>
      </c>
      <c r="J94" s="339">
        <f t="shared" si="11"/>
        <v>1651.3920000000001</v>
      </c>
    </row>
    <row r="95" spans="1:10">
      <c r="A95">
        <f>全车数据表!A181</f>
        <v>179</v>
      </c>
      <c r="B95" t="str">
        <f>全车数据表!B181</f>
        <v>W Motors Lykan HyperSport</v>
      </c>
      <c r="C95" s="341">
        <f>全车数据表!P181</f>
        <v>407.5</v>
      </c>
      <c r="D95" s="341">
        <f>全车数据表!Q181</f>
        <v>80.48</v>
      </c>
      <c r="E95" s="341">
        <f>全车数据表!R181</f>
        <v>40.97</v>
      </c>
      <c r="F95" s="341">
        <f>全车数据表!S181</f>
        <v>58.26</v>
      </c>
      <c r="G95" s="342">
        <f t="shared" si="8"/>
        <v>1664</v>
      </c>
      <c r="H95" s="339">
        <f t="shared" si="9"/>
        <v>204.09999999999991</v>
      </c>
      <c r="I95" s="340">
        <f t="shared" si="10"/>
        <v>763.03899999999999</v>
      </c>
      <c r="J95" s="339">
        <f t="shared" si="11"/>
        <v>1553.7280000000001</v>
      </c>
    </row>
    <row r="96" spans="1:10">
      <c r="A96">
        <f>全车数据表!A183</f>
        <v>181</v>
      </c>
      <c r="B96" t="str">
        <f>全车数据表!B183</f>
        <v>Lamborghini Veneno</v>
      </c>
      <c r="C96" s="341">
        <f>全车数据表!P183</f>
        <v>370.2</v>
      </c>
      <c r="D96" s="341">
        <f>全车数据表!Q183</f>
        <v>81.2</v>
      </c>
      <c r="E96" s="341">
        <f>全车数据表!R183</f>
        <v>62.39</v>
      </c>
      <c r="F96" s="341">
        <f>全车数据表!S183</f>
        <v>78.790000000000006</v>
      </c>
      <c r="G96" s="339">
        <f t="shared" si="8"/>
        <v>1544.6399999999999</v>
      </c>
      <c r="H96" s="339">
        <f t="shared" si="9"/>
        <v>191.5</v>
      </c>
      <c r="I96" s="340">
        <f t="shared" si="10"/>
        <v>520.99300000000005</v>
      </c>
      <c r="J96" s="339">
        <f t="shared" si="11"/>
        <v>1816.5120000000002</v>
      </c>
    </row>
    <row r="97" spans="1:10">
      <c r="A97">
        <f>全车数据表!A185</f>
        <v>183</v>
      </c>
      <c r="B97" t="str">
        <f>全车数据表!B185</f>
        <v>Lamborghini Egoista</v>
      </c>
      <c r="C97" s="341">
        <f>全车数据表!P185</f>
        <v>366.4</v>
      </c>
      <c r="D97" s="341">
        <f>全车数据表!Q185</f>
        <v>84.48</v>
      </c>
      <c r="E97" s="341">
        <f>全车数据表!R185</f>
        <v>61.54</v>
      </c>
      <c r="F97" s="341">
        <f>全车数据表!S185</f>
        <v>72.02</v>
      </c>
      <c r="G97" s="339">
        <f t="shared" si="8"/>
        <v>1532.48</v>
      </c>
      <c r="H97" s="339">
        <f t="shared" si="9"/>
        <v>134.09999999999991</v>
      </c>
      <c r="I97" s="340">
        <f t="shared" si="10"/>
        <v>530.59800000000007</v>
      </c>
      <c r="J97" s="339">
        <f t="shared" si="11"/>
        <v>1729.856</v>
      </c>
    </row>
    <row r="98" spans="1:10">
      <c r="A98">
        <f>全车数据表!A187</f>
        <v>185</v>
      </c>
      <c r="B98" t="str">
        <f>全车数据表!B187</f>
        <v>Trion Nemesis</v>
      </c>
      <c r="C98" s="341">
        <f>全车数据表!P187</f>
        <v>450.7</v>
      </c>
      <c r="D98" s="341">
        <f>全车数据表!Q187</f>
        <v>79.98</v>
      </c>
      <c r="E98" s="341">
        <f>全车数据表!R187</f>
        <v>48.49</v>
      </c>
      <c r="F98" s="341">
        <f>全车数据表!S187</f>
        <v>44.79</v>
      </c>
      <c r="G98" s="342">
        <f t="shared" ref="G98:G112" si="12">10*(0.32*(C98-200))+1000</f>
        <v>1802.24</v>
      </c>
      <c r="H98" s="339">
        <f t="shared" ref="H98:H112" si="13">1000-10*1.75*(D98-35)</f>
        <v>212.84999999999991</v>
      </c>
      <c r="I98" s="340">
        <f t="shared" ref="I98:I112" si="14">1000-10*1.13*(E98-20)</f>
        <v>678.06299999999999</v>
      </c>
      <c r="J98" s="339">
        <f t="shared" ref="J98:J112" si="15">1000+10*1.28*(F98-15)</f>
        <v>1381.3119999999999</v>
      </c>
    </row>
    <row r="99" spans="1:10">
      <c r="A99">
        <f>全车数据表!A189</f>
        <v>187</v>
      </c>
      <c r="B99" t="str">
        <f>全车数据表!B189</f>
        <v>Ferrari SF90 Stradale</v>
      </c>
      <c r="C99" s="341">
        <f>全车数据表!P189</f>
        <v>355.4</v>
      </c>
      <c r="D99" s="341">
        <f>全车数据表!Q189</f>
        <v>86.83</v>
      </c>
      <c r="E99" s="341">
        <f>全车数据表!R189</f>
        <v>93.51</v>
      </c>
      <c r="F99" s="341">
        <f>全车数据表!S189</f>
        <v>69.900000000000006</v>
      </c>
      <c r="G99" s="339">
        <f t="shared" si="12"/>
        <v>1497.28</v>
      </c>
      <c r="H99" s="342">
        <f t="shared" si="13"/>
        <v>92.975000000000023</v>
      </c>
      <c r="I99" s="343">
        <f t="shared" si="14"/>
        <v>169.33699999999999</v>
      </c>
      <c r="J99" s="339">
        <f t="shared" si="15"/>
        <v>1702.7200000000003</v>
      </c>
    </row>
    <row r="100" spans="1:10">
      <c r="A100">
        <f>全车数据表!A191</f>
        <v>189</v>
      </c>
      <c r="B100" t="str">
        <f>全车数据表!B191</f>
        <v>McLaren Senna</v>
      </c>
      <c r="C100" s="341">
        <f>全车数据表!P191</f>
        <v>358.7</v>
      </c>
      <c r="D100" s="341">
        <f>全车数据表!Q191</f>
        <v>82.91</v>
      </c>
      <c r="E100" s="341">
        <f>全车数据表!R191</f>
        <v>101.81</v>
      </c>
      <c r="F100" s="341">
        <f>全车数据表!S191</f>
        <v>78.25</v>
      </c>
      <c r="G100" s="339">
        <f t="shared" si="12"/>
        <v>1507.84</v>
      </c>
      <c r="H100" s="339">
        <f t="shared" si="13"/>
        <v>161.57500000000005</v>
      </c>
      <c r="I100" s="343">
        <f t="shared" si="14"/>
        <v>75.547000000000025</v>
      </c>
      <c r="J100" s="342">
        <f t="shared" si="15"/>
        <v>1809.6</v>
      </c>
    </row>
    <row r="101" spans="1:10">
      <c r="A101">
        <f>全车数据表!A193</f>
        <v>191</v>
      </c>
      <c r="B101" t="str">
        <f>全车数据表!B193</f>
        <v>Lamborghini Terzo Millennio</v>
      </c>
      <c r="C101" s="341">
        <f>全车数据表!P193</f>
        <v>394.3</v>
      </c>
      <c r="D101" s="341">
        <f>全车数据表!Q193</f>
        <v>82.77</v>
      </c>
      <c r="E101" s="341">
        <f>全车数据表!R193</f>
        <v>52.84</v>
      </c>
      <c r="F101" s="341">
        <f>全车数据表!S193</f>
        <v>69.290000000000006</v>
      </c>
      <c r="G101" s="342">
        <f t="shared" si="12"/>
        <v>1621.76</v>
      </c>
      <c r="H101" s="342">
        <f t="shared" si="13"/>
        <v>164.02500000000009</v>
      </c>
      <c r="I101" s="340">
        <f t="shared" si="14"/>
        <v>628.90800000000002</v>
      </c>
      <c r="J101" s="339">
        <f t="shared" si="15"/>
        <v>1694.9120000000003</v>
      </c>
    </row>
    <row r="102" spans="1:10">
      <c r="A102">
        <f>全车数据表!A195</f>
        <v>193</v>
      </c>
      <c r="B102" t="str">
        <f>全车数据表!B195</f>
        <v>W Motors Fenyr SuperSport</v>
      </c>
      <c r="C102" s="341">
        <f>全车数据表!P195</f>
        <v>416.9</v>
      </c>
      <c r="D102" s="341">
        <f>全车数据表!Q195</f>
        <v>82.19</v>
      </c>
      <c r="E102" s="341">
        <f>全车数据表!R195</f>
        <v>43.24</v>
      </c>
      <c r="F102" s="341">
        <f>全车数据表!S195</f>
        <v>68.599999999999994</v>
      </c>
      <c r="G102" s="342">
        <f t="shared" si="12"/>
        <v>1694.08</v>
      </c>
      <c r="H102" s="342">
        <f t="shared" si="13"/>
        <v>174.17500000000007</v>
      </c>
      <c r="I102" s="340">
        <f t="shared" si="14"/>
        <v>737.38799999999992</v>
      </c>
      <c r="J102" s="339">
        <f t="shared" si="15"/>
        <v>1686.08</v>
      </c>
    </row>
    <row r="103" spans="1:10">
      <c r="A103">
        <f>全车数据表!A197</f>
        <v>195</v>
      </c>
      <c r="B103" t="str">
        <f>全车数据表!B197</f>
        <v>Zenvo TS1 GT Anniversary</v>
      </c>
      <c r="C103" s="341">
        <f>全车数据表!P197</f>
        <v>418.2</v>
      </c>
      <c r="D103" s="341">
        <f>全车数据表!Q197</f>
        <v>81.290000000000006</v>
      </c>
      <c r="E103" s="341">
        <f>全车数据表!R197</f>
        <v>46.66</v>
      </c>
      <c r="F103" s="341">
        <f>全车数据表!S197</f>
        <v>63.43</v>
      </c>
      <c r="G103" s="342">
        <f t="shared" si="12"/>
        <v>1698.24</v>
      </c>
      <c r="H103" s="339">
        <f t="shared" si="13"/>
        <v>189.92499999999984</v>
      </c>
      <c r="I103" s="340">
        <f t="shared" si="14"/>
        <v>698.74200000000008</v>
      </c>
      <c r="J103" s="339">
        <f t="shared" si="15"/>
        <v>1619.904</v>
      </c>
    </row>
    <row r="104" spans="1:10">
      <c r="A104">
        <f>全车数据表!A199</f>
        <v>197</v>
      </c>
      <c r="B104" t="str">
        <f>全车数据表!B199</f>
        <v>Automobili Pininfarina Battista</v>
      </c>
      <c r="C104" s="341">
        <f>全车数据表!P199</f>
        <v>368.5</v>
      </c>
      <c r="D104" s="341">
        <f>全车数据表!Q199</f>
        <v>88.49</v>
      </c>
      <c r="E104" s="341">
        <f>全车数据表!R199</f>
        <v>80.45</v>
      </c>
      <c r="F104" s="341">
        <f>全车数据表!S199</f>
        <v>78.260000000000005</v>
      </c>
      <c r="G104" s="339">
        <f t="shared" si="12"/>
        <v>1539.2</v>
      </c>
      <c r="H104" s="342">
        <f t="shared" si="13"/>
        <v>63.925000000000068</v>
      </c>
      <c r="I104" s="343">
        <f t="shared" si="14"/>
        <v>316.91500000000008</v>
      </c>
      <c r="J104" s="339">
        <f t="shared" si="15"/>
        <v>1809.7280000000001</v>
      </c>
    </row>
    <row r="105" spans="1:10">
      <c r="A105">
        <f>全车数据表!A201</f>
        <v>199</v>
      </c>
      <c r="B105" t="str">
        <f>全车数据表!B201</f>
        <v>McLaren Speedtail</v>
      </c>
      <c r="C105" s="341">
        <f>全车数据表!P201</f>
        <v>416.7</v>
      </c>
      <c r="D105" s="341">
        <f>全车数据表!Q201</f>
        <v>81.11</v>
      </c>
      <c r="E105" s="341">
        <f>全车数据表!R201</f>
        <v>56.65</v>
      </c>
      <c r="F105" s="341">
        <f>全车数据表!S201</f>
        <v>74.2</v>
      </c>
      <c r="G105" s="342">
        <f t="shared" si="12"/>
        <v>1693.44</v>
      </c>
      <c r="H105" s="339">
        <f t="shared" si="13"/>
        <v>193.07500000000005</v>
      </c>
      <c r="I105" s="340">
        <f t="shared" si="14"/>
        <v>585.85500000000002</v>
      </c>
      <c r="J105" s="339">
        <f t="shared" si="15"/>
        <v>1757.7600000000002</v>
      </c>
    </row>
    <row r="106" spans="1:10">
      <c r="A106">
        <f>全车数据表!A203</f>
        <v>201</v>
      </c>
      <c r="B106" t="str">
        <f>全车数据表!B203</f>
        <v>Koenigsegg Regera</v>
      </c>
      <c r="C106" s="341">
        <f>全车数据表!P203</f>
        <v>457.1</v>
      </c>
      <c r="D106" s="341">
        <f>全车数据表!Q203</f>
        <v>80.88</v>
      </c>
      <c r="E106" s="341">
        <f>全车数据表!R203</f>
        <v>48.75</v>
      </c>
      <c r="F106" s="341">
        <f>全车数据表!S203</f>
        <v>52.48</v>
      </c>
      <c r="G106" s="342">
        <f t="shared" si="12"/>
        <v>1822.72</v>
      </c>
      <c r="H106" s="342">
        <f t="shared" si="13"/>
        <v>197.10000000000014</v>
      </c>
      <c r="I106" s="340">
        <f t="shared" si="14"/>
        <v>675.125</v>
      </c>
      <c r="J106" s="339">
        <f t="shared" si="15"/>
        <v>1479.7439999999999</v>
      </c>
    </row>
    <row r="107" spans="1:10">
      <c r="A107">
        <f>全车数据表!A206</f>
        <v>204</v>
      </c>
      <c r="B107" t="str">
        <f>全车数据表!B206</f>
        <v>Lamborghini Sian FKP 37</v>
      </c>
      <c r="C107" s="341">
        <f>全车数据表!P206</f>
        <v>368.1</v>
      </c>
      <c r="D107" s="341">
        <f>全车数据表!Q206</f>
        <v>82.1</v>
      </c>
      <c r="E107" s="341">
        <f>全车数据表!R206</f>
        <v>92.35</v>
      </c>
      <c r="F107" s="341">
        <f>全车数据表!S206</f>
        <v>81.180000000000007</v>
      </c>
      <c r="G107" s="339">
        <f t="shared" si="12"/>
        <v>1537.92</v>
      </c>
      <c r="H107" s="339">
        <f t="shared" si="13"/>
        <v>175.75000000000011</v>
      </c>
      <c r="I107" s="343">
        <f t="shared" si="14"/>
        <v>182.44500000000016</v>
      </c>
      <c r="J107" s="342">
        <f t="shared" si="15"/>
        <v>1847.1040000000003</v>
      </c>
    </row>
    <row r="108" spans="1:10">
      <c r="A108">
        <f>全车数据表!A210</f>
        <v>208</v>
      </c>
      <c r="B108" t="str">
        <f>全车数据表!B210</f>
        <v>Bugatti Chiron</v>
      </c>
      <c r="C108" s="341">
        <f>全车数据表!P210</f>
        <v>443.4</v>
      </c>
      <c r="D108" s="341">
        <f>全车数据表!Q210</f>
        <v>84.4</v>
      </c>
      <c r="E108" s="341">
        <f>全车数据表!R210</f>
        <v>45.62</v>
      </c>
      <c r="F108" s="341">
        <f>全车数据表!S210</f>
        <v>63.63</v>
      </c>
      <c r="G108" s="342">
        <f t="shared" si="12"/>
        <v>1778.8799999999999</v>
      </c>
      <c r="H108" s="342">
        <f t="shared" si="13"/>
        <v>135.49999999999989</v>
      </c>
      <c r="I108" s="340">
        <f t="shared" si="14"/>
        <v>710.49400000000003</v>
      </c>
      <c r="J108" s="339">
        <f t="shared" si="15"/>
        <v>1622.4639999999999</v>
      </c>
    </row>
    <row r="109" spans="1:10">
      <c r="A109">
        <f>全车数据表!A211</f>
        <v>209</v>
      </c>
      <c r="B109" t="str">
        <f>全车数据表!B211</f>
        <v>BXR Bailey Blade GT1</v>
      </c>
      <c r="C109" s="341">
        <f>全车数据表!P211</f>
        <v>449.5</v>
      </c>
      <c r="D109" s="341">
        <f>全车数据表!Q211</f>
        <v>80.48</v>
      </c>
      <c r="E109" s="341">
        <f>全车数据表!R211</f>
        <v>46.87</v>
      </c>
      <c r="F109" s="341">
        <f>全车数据表!S211</f>
        <v>70.66</v>
      </c>
      <c r="G109" s="342">
        <f t="shared" si="12"/>
        <v>1798.4</v>
      </c>
      <c r="H109" s="342">
        <f t="shared" si="13"/>
        <v>204.09999999999991</v>
      </c>
      <c r="I109" s="340">
        <f t="shared" si="14"/>
        <v>696.36900000000014</v>
      </c>
      <c r="J109" s="339">
        <f t="shared" si="15"/>
        <v>1712.4479999999999</v>
      </c>
    </row>
    <row r="110" spans="1:10">
      <c r="A110">
        <f>全车数据表!A217</f>
        <v>215</v>
      </c>
      <c r="B110" t="str">
        <f>全车数据表!B217</f>
        <v>Koenigsegg Jesko🔑</v>
      </c>
      <c r="C110" s="341">
        <f>全车数据表!P217</f>
        <v>496.6</v>
      </c>
      <c r="D110" s="341">
        <f>全车数据表!Q217</f>
        <v>80.069999999999993</v>
      </c>
      <c r="E110" s="341">
        <f>全车数据表!R217</f>
        <v>48.19</v>
      </c>
      <c r="F110" s="341">
        <f>全车数据表!S217</f>
        <v>58.23</v>
      </c>
      <c r="G110" s="342">
        <f t="shared" si="12"/>
        <v>1949.1200000000001</v>
      </c>
      <c r="H110" s="342">
        <f t="shared" si="13"/>
        <v>211.27500000000009</v>
      </c>
      <c r="I110" s="340">
        <f t="shared" si="14"/>
        <v>681.45299999999997</v>
      </c>
      <c r="J110" s="339">
        <f t="shared" si="15"/>
        <v>1553.3440000000001</v>
      </c>
    </row>
    <row r="111" spans="1:10">
      <c r="A111">
        <f>全车数据表!A220</f>
        <v>218</v>
      </c>
      <c r="B111" t="str">
        <f>全车数据表!B220</f>
        <v>Rimac Nevera🔑</v>
      </c>
      <c r="C111" s="341">
        <f>全车数据表!P220</f>
        <v>421.6</v>
      </c>
      <c r="D111" s="341">
        <f>全车数据表!Q220</f>
        <v>87.71</v>
      </c>
      <c r="E111" s="341">
        <f>全车数据表!R220</f>
        <v>51.33</v>
      </c>
      <c r="F111" s="341">
        <f>全车数据表!S220</f>
        <v>56.51</v>
      </c>
      <c r="G111" s="342">
        <f t="shared" si="12"/>
        <v>1709.1200000000001</v>
      </c>
      <c r="H111" s="342">
        <f t="shared" si="13"/>
        <v>77.575000000000159</v>
      </c>
      <c r="I111" s="340">
        <f t="shared" si="14"/>
        <v>645.971</v>
      </c>
      <c r="J111" s="339">
        <f t="shared" si="15"/>
        <v>1531.328</v>
      </c>
    </row>
    <row r="112" spans="1:10">
      <c r="A112">
        <f>全车数据表!A222</f>
        <v>220</v>
      </c>
      <c r="B112" t="str">
        <f>全车数据表!B222</f>
        <v>SSC Tuatara🔑</v>
      </c>
      <c r="C112" s="341">
        <f>全车数据表!P222</f>
        <v>490.6</v>
      </c>
      <c r="D112" s="341">
        <f>全车数据表!Q222</f>
        <v>82.51</v>
      </c>
      <c r="E112" s="341">
        <f>全车数据表!R222</f>
        <v>48.77</v>
      </c>
      <c r="F112" s="341">
        <f>全车数据表!S222</f>
        <v>62.04</v>
      </c>
      <c r="G112" s="342">
        <f t="shared" si="12"/>
        <v>1929.92</v>
      </c>
      <c r="H112" s="342">
        <f t="shared" si="13"/>
        <v>168.57499999999993</v>
      </c>
      <c r="I112" s="340">
        <f t="shared" si="14"/>
        <v>674.899</v>
      </c>
      <c r="J112" s="339">
        <f t="shared" si="15"/>
        <v>1602.1120000000001</v>
      </c>
    </row>
    <row r="113" spans="9:9">
      <c r="I113" s="340"/>
    </row>
    <row r="114" spans="9:9">
      <c r="I114" s="340"/>
    </row>
    <row r="115" spans="9:9">
      <c r="I115" s="340"/>
    </row>
    <row r="116" spans="9:9">
      <c r="I116" s="340"/>
    </row>
  </sheetData>
  <autoFilter ref="A1:J117" xr:uid="{CABED29F-1C85-4C28-B9E0-117132E656FF}">
    <sortState xmlns:xlrd2="http://schemas.microsoft.com/office/spreadsheetml/2017/richdata2" ref="A3:J117">
      <sortCondition ref="A1:A117"/>
    </sortState>
  </autoFilter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EE003-83B6-42D7-B512-04AE5B44D526}">
  <dimension ref="A1:AA158"/>
  <sheetViews>
    <sheetView showGridLines="0" workbookViewId="0">
      <selection activeCell="I4" sqref="I4"/>
    </sheetView>
  </sheetViews>
  <sheetFormatPr defaultColWidth="8.69921875" defaultRowHeight="15.6"/>
  <cols>
    <col min="1" max="1" width="8.69921875" style="33" customWidth="1"/>
    <col min="2" max="2" width="12.69921875" style="33" customWidth="1"/>
    <col min="3" max="5" width="18.69921875" style="33" customWidth="1"/>
    <col min="6" max="6" width="8.69921875" style="33" customWidth="1"/>
    <col min="7" max="7" width="12.69921875" style="33" customWidth="1"/>
    <col min="8" max="11" width="18.69921875" style="33" customWidth="1"/>
    <col min="12" max="16384" width="8.69921875" style="33"/>
  </cols>
  <sheetData>
    <row r="1" spans="1:27" ht="30" customHeight="1" thickBot="1">
      <c r="A1" s="29"/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</row>
    <row r="2" spans="1:27" s="28" customFormat="1" ht="30" customHeight="1" thickTop="1" thickBot="1">
      <c r="A2" s="37"/>
      <c r="B2" s="449" t="s">
        <v>356</v>
      </c>
      <c r="C2" s="450"/>
      <c r="D2" s="450"/>
      <c r="E2" s="451"/>
      <c r="F2" s="98"/>
      <c r="G2" s="458" t="s">
        <v>358</v>
      </c>
      <c r="H2" s="459"/>
      <c r="I2" s="459"/>
      <c r="J2" s="459"/>
      <c r="K2" s="460"/>
      <c r="L2" s="35"/>
    </row>
    <row r="3" spans="1:27" ht="25.2" customHeight="1" thickBot="1">
      <c r="A3" s="99"/>
      <c r="B3" s="452" t="s">
        <v>525</v>
      </c>
      <c r="C3" s="453"/>
      <c r="D3" s="453"/>
      <c r="E3" s="454"/>
      <c r="F3" s="100"/>
      <c r="G3" s="101" t="s">
        <v>353</v>
      </c>
      <c r="H3" s="102" t="s">
        <v>345</v>
      </c>
      <c r="I3" s="103" t="s">
        <v>346</v>
      </c>
      <c r="J3" s="103" t="s">
        <v>354</v>
      </c>
      <c r="K3" s="104" t="s">
        <v>355</v>
      </c>
      <c r="L3" s="31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</row>
    <row r="4" spans="1:27" ht="25.2" customHeight="1" thickBot="1">
      <c r="A4" s="37"/>
      <c r="B4" s="452"/>
      <c r="C4" s="453"/>
      <c r="D4" s="453"/>
      <c r="E4" s="454"/>
      <c r="F4" s="98"/>
      <c r="G4" s="105" t="s">
        <v>340</v>
      </c>
      <c r="H4" s="335">
        <v>3166</v>
      </c>
      <c r="I4" s="344">
        <f>H4+7+8+8+8</f>
        <v>3197</v>
      </c>
      <c r="J4" s="106">
        <v>4079</v>
      </c>
      <c r="K4" s="279">
        <f>IF(J4=0,"",J4)</f>
        <v>4079</v>
      </c>
      <c r="L4" s="35"/>
      <c r="M4" s="28">
        <v>3559</v>
      </c>
      <c r="N4" s="28">
        <v>405.1</v>
      </c>
      <c r="O4" s="28">
        <v>73.850000000000009</v>
      </c>
      <c r="P4" s="28">
        <v>47.22</v>
      </c>
      <c r="Q4" s="28">
        <v>56.089999999999996</v>
      </c>
      <c r="R4" s="28"/>
      <c r="S4" s="28"/>
      <c r="T4" s="28"/>
      <c r="U4" s="28"/>
      <c r="V4" s="28"/>
      <c r="W4" s="28"/>
      <c r="X4" s="28"/>
      <c r="Y4" s="28"/>
      <c r="Z4" s="28"/>
      <c r="AA4" s="28"/>
    </row>
    <row r="5" spans="1:27" ht="25.2" customHeight="1" thickBot="1">
      <c r="A5" s="37"/>
      <c r="B5" s="452"/>
      <c r="C5" s="453"/>
      <c r="D5" s="453"/>
      <c r="E5" s="454"/>
      <c r="F5" s="98"/>
      <c r="G5" s="107" t="s">
        <v>341</v>
      </c>
      <c r="H5" s="335">
        <v>351.8</v>
      </c>
      <c r="I5" s="28">
        <v>352.1</v>
      </c>
      <c r="J5" s="273">
        <f>IFERROR((I5-H5)/(I$4-H$4)*(J$4-I$4)+I5,"")</f>
        <v>360.63548387096807</v>
      </c>
      <c r="K5" s="274" t="str">
        <f>IFERROR(K12+计算辅助页面!T4,"")</f>
        <v/>
      </c>
      <c r="L5" s="35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</row>
    <row r="6" spans="1:27" ht="25.2" customHeight="1" thickBot="1">
      <c r="A6" s="37"/>
      <c r="B6" s="452"/>
      <c r="C6" s="453"/>
      <c r="D6" s="453"/>
      <c r="E6" s="454"/>
      <c r="F6" s="98"/>
      <c r="G6" s="107" t="s">
        <v>342</v>
      </c>
      <c r="H6" s="335">
        <v>75.77</v>
      </c>
      <c r="I6" s="28">
        <v>75.959999999999994</v>
      </c>
      <c r="J6" s="275">
        <f>IFERROR((I6-H6)/(I$4-H$4)*(J$4-I$4)+I6,"")</f>
        <v>81.365806451612826</v>
      </c>
      <c r="K6" s="276" t="str">
        <f>IFERROR(K13+计算辅助页面!T5,"")</f>
        <v/>
      </c>
      <c r="L6" s="35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</row>
    <row r="7" spans="1:27" ht="25.2" customHeight="1" thickBot="1">
      <c r="A7" s="37"/>
      <c r="B7" s="452"/>
      <c r="C7" s="453"/>
      <c r="D7" s="453"/>
      <c r="E7" s="454"/>
      <c r="F7" s="98"/>
      <c r="G7" s="107" t="s">
        <v>343</v>
      </c>
      <c r="H7" s="335">
        <v>47.82</v>
      </c>
      <c r="I7" s="28">
        <v>48.25</v>
      </c>
      <c r="J7" s="275">
        <f>IFERROR((I7-H7)/(I$4-H$4)*(J$4-I$4)+I7,"")</f>
        <v>60.48419354838709</v>
      </c>
      <c r="K7" s="276" t="str">
        <f>IFERROR(K14+计算辅助页面!T6,"")</f>
        <v/>
      </c>
      <c r="L7" s="35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</row>
    <row r="8" spans="1:27" ht="25.2" customHeight="1" thickBot="1">
      <c r="A8" s="37"/>
      <c r="B8" s="455"/>
      <c r="C8" s="456"/>
      <c r="D8" s="456"/>
      <c r="E8" s="457"/>
      <c r="F8" s="98"/>
      <c r="G8" s="108" t="s">
        <v>344</v>
      </c>
      <c r="H8" s="335">
        <v>67.290000000000006</v>
      </c>
      <c r="I8" s="28">
        <v>67.69</v>
      </c>
      <c r="J8" s="277">
        <f>IFERROR((I8-H8)/(I$4-H$4)*(J$4-I$4)+I8,"")</f>
        <v>79.070645161290074</v>
      </c>
      <c r="K8" s="278" t="str">
        <f>IFERROR(K15+计算辅助页面!T7,"")</f>
        <v/>
      </c>
      <c r="L8" s="35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</row>
    <row r="9" spans="1:27" ht="30" customHeight="1" thickTop="1" thickBot="1">
      <c r="A9" s="28"/>
      <c r="B9" s="109"/>
      <c r="C9" s="109"/>
      <c r="D9" s="109"/>
      <c r="E9" s="109"/>
      <c r="F9" s="28"/>
      <c r="G9" s="36"/>
      <c r="H9" s="36"/>
      <c r="I9" s="36"/>
      <c r="J9" s="36"/>
      <c r="K9" s="36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</row>
    <row r="10" spans="1:27" ht="30" customHeight="1" thickTop="1" thickBot="1">
      <c r="A10" s="37"/>
      <c r="B10" s="458" t="s">
        <v>357</v>
      </c>
      <c r="C10" s="459"/>
      <c r="D10" s="459"/>
      <c r="E10" s="460"/>
      <c r="F10" s="98"/>
      <c r="G10" s="449" t="s">
        <v>359</v>
      </c>
      <c r="H10" s="450"/>
      <c r="I10" s="450"/>
      <c r="J10" s="450"/>
      <c r="K10" s="451"/>
      <c r="L10" s="35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</row>
    <row r="11" spans="1:27" ht="25.2" customHeight="1" thickBot="1">
      <c r="A11" s="37"/>
      <c r="B11" s="110" t="s">
        <v>353</v>
      </c>
      <c r="C11" s="111" t="s">
        <v>348</v>
      </c>
      <c r="D11" s="112" t="s">
        <v>349</v>
      </c>
      <c r="E11" s="113" t="s">
        <v>350</v>
      </c>
      <c r="F11" s="114"/>
      <c r="G11" s="115" t="s">
        <v>353</v>
      </c>
      <c r="H11" s="111" t="s">
        <v>347</v>
      </c>
      <c r="I11" s="112" t="s">
        <v>350</v>
      </c>
      <c r="J11" s="112" t="s">
        <v>351</v>
      </c>
      <c r="K11" s="116" t="s">
        <v>352</v>
      </c>
      <c r="L11" s="35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</row>
    <row r="12" spans="1:27" ht="25.2" customHeight="1">
      <c r="A12" s="37"/>
      <c r="B12" s="117" t="s">
        <v>341</v>
      </c>
      <c r="C12" s="118"/>
      <c r="D12" s="119"/>
      <c r="E12" s="280" t="str">
        <f>IF(D12*2-C12=0,"",D12*2-C12)</f>
        <v/>
      </c>
      <c r="F12" s="114"/>
      <c r="G12" s="120" t="s">
        <v>341</v>
      </c>
      <c r="H12" s="118"/>
      <c r="I12" s="119"/>
      <c r="J12" s="121"/>
      <c r="K12" s="287" t="str">
        <f>IFERROR(IF(H12+I12*J12=0,"",H12+I12*J12),"")</f>
        <v/>
      </c>
      <c r="L12" s="35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</row>
    <row r="13" spans="1:27" ht="25.2" customHeight="1">
      <c r="A13" s="37"/>
      <c r="B13" s="122" t="s">
        <v>342</v>
      </c>
      <c r="C13" s="123"/>
      <c r="D13" s="124"/>
      <c r="E13" s="281" t="str">
        <f>IF(D13*2-C13=0,"",D13*2-C13)</f>
        <v/>
      </c>
      <c r="F13" s="114"/>
      <c r="G13" s="125" t="s">
        <v>342</v>
      </c>
      <c r="H13" s="126"/>
      <c r="I13" s="127"/>
      <c r="J13" s="283" t="str">
        <f>IF(J$12=0,"",J$12)</f>
        <v/>
      </c>
      <c r="K13" s="284" t="str">
        <f>IFERROR(IF(H13+I13*J13=0,"",H13+I13*J13),"")</f>
        <v/>
      </c>
      <c r="L13" s="35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</row>
    <row r="14" spans="1:27" ht="25.2" customHeight="1">
      <c r="A14" s="37"/>
      <c r="B14" s="122" t="s">
        <v>343</v>
      </c>
      <c r="C14" s="123"/>
      <c r="D14" s="124"/>
      <c r="E14" s="281" t="str">
        <f>IF(D14*2-C14=0,"",D14*2-C14)</f>
        <v/>
      </c>
      <c r="F14" s="114"/>
      <c r="G14" s="125" t="s">
        <v>343</v>
      </c>
      <c r="H14" s="126"/>
      <c r="I14" s="127"/>
      <c r="J14" s="283" t="str">
        <f>IF(J$12=0,"",J$12)</f>
        <v/>
      </c>
      <c r="K14" s="284" t="str">
        <f>IFERROR(IF(H14+I14*J14=0,"",H14+I14*J14),"")</f>
        <v/>
      </c>
      <c r="L14" s="35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</row>
    <row r="15" spans="1:27" ht="25.2" customHeight="1" thickBot="1">
      <c r="A15" s="37"/>
      <c r="B15" s="128" t="s">
        <v>344</v>
      </c>
      <c r="C15" s="129"/>
      <c r="D15" s="130"/>
      <c r="E15" s="282" t="str">
        <f>IF(D15*2-C15=0,"",D15*2-C15)</f>
        <v/>
      </c>
      <c r="F15" s="114"/>
      <c r="G15" s="131" t="s">
        <v>344</v>
      </c>
      <c r="H15" s="132"/>
      <c r="I15" s="133"/>
      <c r="J15" s="285" t="str">
        <f>IF(J$12=0,"",J$12)</f>
        <v/>
      </c>
      <c r="K15" s="286" t="str">
        <f>IFERROR(IF(H15+I15*J15=0,"",H15+I15*J15),"")</f>
        <v/>
      </c>
      <c r="L15" s="35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</row>
    <row r="16" spans="1:27" ht="30" customHeight="1" thickTop="1" thickBot="1">
      <c r="A16" s="28"/>
      <c r="B16" s="32"/>
      <c r="C16" s="32"/>
      <c r="D16" s="32"/>
      <c r="E16" s="32"/>
      <c r="F16" s="28"/>
      <c r="G16" s="32"/>
      <c r="H16" s="32"/>
      <c r="I16" s="32"/>
      <c r="J16" s="32"/>
      <c r="K16" s="32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</row>
    <row r="17" spans="1:27" ht="30" customHeight="1" thickTop="1" thickBot="1">
      <c r="A17" s="37"/>
      <c r="B17" s="449" t="s">
        <v>375</v>
      </c>
      <c r="C17" s="450"/>
      <c r="D17" s="450"/>
      <c r="E17" s="450"/>
      <c r="F17" s="450"/>
      <c r="G17" s="450"/>
      <c r="H17" s="450"/>
      <c r="I17" s="450"/>
      <c r="J17" s="450"/>
      <c r="K17" s="451"/>
      <c r="L17" s="35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</row>
    <row r="18" spans="1:27" ht="150" customHeight="1" thickBot="1">
      <c r="A18" s="37"/>
      <c r="B18" s="461" t="s">
        <v>526</v>
      </c>
      <c r="C18" s="462"/>
      <c r="D18" s="462"/>
      <c r="E18" s="462"/>
      <c r="F18" s="462"/>
      <c r="G18" s="462"/>
      <c r="H18" s="462"/>
      <c r="I18" s="462"/>
      <c r="J18" s="462"/>
      <c r="K18" s="463"/>
      <c r="L18" s="35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</row>
    <row r="19" spans="1:27" ht="30" customHeight="1" thickTop="1" thickBot="1">
      <c r="A19" s="28"/>
      <c r="B19" s="29"/>
      <c r="C19" s="29"/>
      <c r="D19" s="29"/>
      <c r="E19" s="29"/>
      <c r="F19" s="28"/>
      <c r="G19" s="29"/>
      <c r="H19" s="29"/>
      <c r="I19" s="29"/>
      <c r="J19" s="29"/>
      <c r="K19" s="29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</row>
    <row r="20" spans="1:27" ht="30" customHeight="1" thickTop="1" thickBot="1">
      <c r="A20" s="28"/>
      <c r="B20" s="449" t="s">
        <v>361</v>
      </c>
      <c r="C20" s="450"/>
      <c r="D20" s="450"/>
      <c r="E20" s="451"/>
      <c r="F20" s="98"/>
      <c r="G20" s="464" t="s">
        <v>358</v>
      </c>
      <c r="H20" s="465"/>
      <c r="I20" s="465"/>
      <c r="J20" s="465"/>
      <c r="K20" s="466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</row>
    <row r="21" spans="1:27" ht="25.2" customHeight="1" thickBot="1">
      <c r="A21" s="28"/>
      <c r="B21" s="452" t="s">
        <v>527</v>
      </c>
      <c r="C21" s="453"/>
      <c r="D21" s="453"/>
      <c r="E21" s="454"/>
      <c r="F21" s="100"/>
      <c r="G21" s="134" t="s">
        <v>353</v>
      </c>
      <c r="H21" s="135" t="s">
        <v>345</v>
      </c>
      <c r="I21" s="136" t="s">
        <v>346</v>
      </c>
      <c r="J21" s="136" t="s">
        <v>354</v>
      </c>
      <c r="K21" s="137" t="s">
        <v>355</v>
      </c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</row>
    <row r="22" spans="1:27" ht="25.2" customHeight="1" thickBot="1">
      <c r="A22" s="28"/>
      <c r="B22" s="452"/>
      <c r="C22" s="453"/>
      <c r="D22" s="453"/>
      <c r="E22" s="454"/>
      <c r="F22" s="98"/>
      <c r="G22" s="138" t="s">
        <v>340</v>
      </c>
      <c r="H22" s="139">
        <v>3013</v>
      </c>
      <c r="I22" s="140">
        <v>4078</v>
      </c>
      <c r="J22" s="140">
        <v>4310</v>
      </c>
      <c r="K22" s="279">
        <f>IF(J22=0,"",J22)</f>
        <v>4310</v>
      </c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</row>
    <row r="23" spans="1:27" ht="25.2" customHeight="1" thickBot="1">
      <c r="A23" s="28"/>
      <c r="B23" s="452"/>
      <c r="C23" s="453"/>
      <c r="D23" s="453"/>
      <c r="E23" s="454"/>
      <c r="F23" s="98"/>
      <c r="G23" s="141" t="s">
        <v>341</v>
      </c>
      <c r="H23" s="142">
        <v>354</v>
      </c>
      <c r="I23" s="143">
        <v>368.5</v>
      </c>
      <c r="J23" s="273">
        <f>IFERROR((I23-H23)/(I$22-H$22)*(J$22-I$22)+I23,"")</f>
        <v>371.65868544600937</v>
      </c>
      <c r="K23" s="274">
        <f>IFERROR(K30+计算辅助页面!T10,"")</f>
        <v>371.7</v>
      </c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</row>
    <row r="24" spans="1:27" ht="25.2" customHeight="1" thickBot="1">
      <c r="A24" s="28"/>
      <c r="B24" s="452"/>
      <c r="C24" s="453"/>
      <c r="D24" s="453"/>
      <c r="E24" s="454"/>
      <c r="F24" s="98"/>
      <c r="G24" s="141" t="s">
        <v>342</v>
      </c>
      <c r="H24" s="144">
        <v>75.7</v>
      </c>
      <c r="I24" s="145">
        <v>81.650000000000006</v>
      </c>
      <c r="J24" s="275">
        <f>IFERROR((I24-H24)/(I$22-H$22)*(J$22-I$22)+I24,"")</f>
        <v>82.946150234741793</v>
      </c>
      <c r="K24" s="276">
        <f>IFERROR(K31+计算辅助页面!T11,"")</f>
        <v>82.93</v>
      </c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</row>
    <row r="25" spans="1:27" ht="25.2" customHeight="1" thickBot="1">
      <c r="A25" s="28"/>
      <c r="B25" s="452"/>
      <c r="C25" s="453"/>
      <c r="D25" s="453"/>
      <c r="E25" s="454"/>
      <c r="F25" s="98"/>
      <c r="G25" s="141" t="s">
        <v>343</v>
      </c>
      <c r="H25" s="144">
        <v>49.56</v>
      </c>
      <c r="I25" s="145">
        <v>64.53</v>
      </c>
      <c r="J25" s="275">
        <f>IFERROR((I25-H25)/(I$22-H$22)*(J$22-I$22)+I25,"")</f>
        <v>67.791070422535213</v>
      </c>
      <c r="K25" s="276">
        <f>IFERROR(K32+计算辅助页面!T12,"")</f>
        <v>67.81</v>
      </c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</row>
    <row r="26" spans="1:27" ht="25.2" customHeight="1" thickBot="1">
      <c r="A26" s="28"/>
      <c r="B26" s="455"/>
      <c r="C26" s="456"/>
      <c r="D26" s="456"/>
      <c r="E26" s="457"/>
      <c r="F26" s="98"/>
      <c r="G26" s="146" t="s">
        <v>344</v>
      </c>
      <c r="H26" s="147">
        <v>53.16</v>
      </c>
      <c r="I26" s="148">
        <v>67.27</v>
      </c>
      <c r="J26" s="277">
        <f>IFERROR((I26-H26)/(I$22-H$22)*(J$22-I$22)+I26,"")</f>
        <v>70.343727699530518</v>
      </c>
      <c r="K26" s="278">
        <f>IFERROR(K33+计算辅助页面!T13,"")</f>
        <v>70.349999999999994</v>
      </c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</row>
    <row r="27" spans="1:27" ht="25.2" customHeight="1" thickTop="1" thickBot="1">
      <c r="A27" s="28"/>
      <c r="B27" s="109"/>
      <c r="C27" s="109"/>
      <c r="D27" s="109"/>
      <c r="E27" s="109"/>
      <c r="F27" s="28"/>
      <c r="G27" s="36"/>
      <c r="H27" s="36"/>
      <c r="I27" s="36"/>
      <c r="J27" s="36"/>
      <c r="K27" s="36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</row>
    <row r="28" spans="1:27" ht="30" customHeight="1" thickTop="1" thickBot="1">
      <c r="A28" s="37"/>
      <c r="B28" s="464" t="s">
        <v>357</v>
      </c>
      <c r="C28" s="465"/>
      <c r="D28" s="465"/>
      <c r="E28" s="466"/>
      <c r="F28" s="98"/>
      <c r="G28" s="467" t="s">
        <v>359</v>
      </c>
      <c r="H28" s="468"/>
      <c r="I28" s="468"/>
      <c r="J28" s="468"/>
      <c r="K28" s="469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</row>
    <row r="29" spans="1:27" ht="25.2" customHeight="1" thickBot="1">
      <c r="A29" s="37"/>
      <c r="B29" s="163" t="s">
        <v>353</v>
      </c>
      <c r="C29" s="150" t="s">
        <v>348</v>
      </c>
      <c r="D29" s="151" t="s">
        <v>349</v>
      </c>
      <c r="E29" s="164" t="s">
        <v>350</v>
      </c>
      <c r="F29" s="114"/>
      <c r="G29" s="149" t="s">
        <v>353</v>
      </c>
      <c r="H29" s="150" t="s">
        <v>362</v>
      </c>
      <c r="I29" s="151" t="s">
        <v>350</v>
      </c>
      <c r="J29" s="151" t="s">
        <v>351</v>
      </c>
      <c r="K29" s="152" t="s">
        <v>352</v>
      </c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</row>
    <row r="30" spans="1:27" ht="25.2" customHeight="1">
      <c r="A30" s="37"/>
      <c r="B30" s="165" t="s">
        <v>341</v>
      </c>
      <c r="C30" s="154">
        <v>0.4</v>
      </c>
      <c r="D30" s="155">
        <v>0.6</v>
      </c>
      <c r="E30" s="280">
        <f>IF(D30*2-C30=0,"",D30*2-C30)</f>
        <v>0.79999999999999993</v>
      </c>
      <c r="F30" s="114"/>
      <c r="G30" s="153" t="s">
        <v>341</v>
      </c>
      <c r="H30" s="154">
        <v>368.5</v>
      </c>
      <c r="I30" s="155">
        <v>0.8</v>
      </c>
      <c r="J30" s="156">
        <v>4</v>
      </c>
      <c r="K30" s="287">
        <f>IFERROR(IF(H30+I30*J30=0,"",H30+I30*J30),"")</f>
        <v>371.7</v>
      </c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</row>
    <row r="31" spans="1:27" ht="25.2" customHeight="1">
      <c r="A31" s="37"/>
      <c r="B31" s="166" t="s">
        <v>342</v>
      </c>
      <c r="C31" s="167">
        <v>0.16</v>
      </c>
      <c r="D31" s="168">
        <v>0.24</v>
      </c>
      <c r="E31" s="281">
        <f>IF(D31*2-C31=0,"",D31*2-C31)</f>
        <v>0.31999999999999995</v>
      </c>
      <c r="F31" s="114"/>
      <c r="G31" s="157" t="s">
        <v>342</v>
      </c>
      <c r="H31" s="158">
        <v>81.650000000000006</v>
      </c>
      <c r="I31" s="159">
        <v>0.32</v>
      </c>
      <c r="J31" s="283">
        <f>IF(J$30=0,"",J$30)</f>
        <v>4</v>
      </c>
      <c r="K31" s="288">
        <f>IFERROR(IF(H31+I31*J31=0,"",H31+I31*J31),"")</f>
        <v>82.93</v>
      </c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</row>
    <row r="32" spans="1:27" ht="25.2" customHeight="1">
      <c r="A32" s="37"/>
      <c r="B32" s="166" t="s">
        <v>343</v>
      </c>
      <c r="C32" s="167">
        <v>0.41</v>
      </c>
      <c r="D32" s="168">
        <v>0.61</v>
      </c>
      <c r="E32" s="281">
        <f>IF(D32*2-C32=0,"",D32*2-C32)</f>
        <v>0.81</v>
      </c>
      <c r="F32" s="114"/>
      <c r="G32" s="157" t="s">
        <v>343</v>
      </c>
      <c r="H32" s="158">
        <v>64.53</v>
      </c>
      <c r="I32" s="159">
        <v>0.81</v>
      </c>
      <c r="J32" s="283">
        <f>IF(J$30=0,"",J$30)</f>
        <v>4</v>
      </c>
      <c r="K32" s="288">
        <f>IFERROR(IF(H32+I32*J32=0,"",H32+I32*J32),"")</f>
        <v>67.77</v>
      </c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</row>
    <row r="33" spans="1:27" ht="25.2" customHeight="1" thickBot="1">
      <c r="A33" s="37"/>
      <c r="B33" s="169" t="s">
        <v>344</v>
      </c>
      <c r="C33" s="170">
        <v>0.39</v>
      </c>
      <c r="D33" s="171">
        <v>0.57999999999999996</v>
      </c>
      <c r="E33" s="282">
        <f>IF(D33*2-C33=0,"",D33*2-C33)</f>
        <v>0.76999999999999991</v>
      </c>
      <c r="F33" s="114"/>
      <c r="G33" s="160" t="s">
        <v>344</v>
      </c>
      <c r="H33" s="161">
        <v>67.27</v>
      </c>
      <c r="I33" s="162">
        <v>0.77</v>
      </c>
      <c r="J33" s="285">
        <f>IF(J$30=0,"",J$30)</f>
        <v>4</v>
      </c>
      <c r="K33" s="289">
        <f>IFERROR(IF(H33+I33*J33=0,"",H33+I33*J33),"")</f>
        <v>70.349999999999994</v>
      </c>
      <c r="L33" s="35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</row>
    <row r="34" spans="1:27" ht="25.2" customHeight="1" thickTop="1">
      <c r="A34" s="28"/>
      <c r="B34" s="36"/>
      <c r="C34" s="36"/>
      <c r="D34" s="36"/>
      <c r="E34" s="36"/>
      <c r="F34" s="29"/>
      <c r="G34" s="29"/>
      <c r="H34" s="29"/>
      <c r="I34" s="29"/>
      <c r="J34" s="29"/>
      <c r="K34" s="29"/>
      <c r="L34" s="29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</row>
    <row r="35" spans="1:27">
      <c r="A35" s="28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</row>
    <row r="36" spans="1:27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</row>
    <row r="37" spans="1:27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</row>
    <row r="38" spans="1:27">
      <c r="A38" s="28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35"/>
      <c r="X38" s="28"/>
      <c r="Y38" s="28"/>
      <c r="Z38" s="28"/>
      <c r="AA38" s="28"/>
    </row>
    <row r="39" spans="1:27">
      <c r="A39" s="28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35"/>
      <c r="X39" s="28"/>
      <c r="Y39" s="28"/>
      <c r="Z39" s="28"/>
      <c r="AA39" s="28"/>
    </row>
    <row r="40" spans="1:27">
      <c r="A40" s="28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35"/>
      <c r="X40" s="28"/>
      <c r="Y40" s="28"/>
      <c r="Z40" s="28"/>
      <c r="AA40" s="28"/>
    </row>
    <row r="41" spans="1:27">
      <c r="A41" s="28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</row>
    <row r="42" spans="1:27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</row>
    <row r="43" spans="1:27">
      <c r="A43" s="28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</row>
    <row r="44" spans="1:27">
      <c r="A44" s="28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</row>
    <row r="45" spans="1:27">
      <c r="A45" s="28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</row>
    <row r="46" spans="1:27">
      <c r="A46" s="28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</row>
    <row r="47" spans="1:27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</row>
    <row r="48" spans="1:27">
      <c r="A48" s="28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</row>
    <row r="49" spans="1:22">
      <c r="A49" s="28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</row>
    <row r="50" spans="1:22">
      <c r="A50" s="28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</row>
    <row r="51" spans="1:22">
      <c r="A51" s="28"/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</row>
    <row r="52" spans="1:22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</row>
    <row r="53" spans="1:22">
      <c r="A53" s="28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</row>
    <row r="54" spans="1:22">
      <c r="A54" s="28"/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</row>
    <row r="55" spans="1:22">
      <c r="A55" s="28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</row>
    <row r="56" spans="1:22">
      <c r="A56" s="28"/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</row>
    <row r="57" spans="1:22">
      <c r="A57" s="28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</row>
    <row r="58" spans="1:22">
      <c r="A58" s="28"/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</row>
    <row r="59" spans="1:22">
      <c r="A59" s="28"/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</row>
    <row r="60" spans="1:22">
      <c r="A60" s="28"/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</row>
    <row r="61" spans="1:22">
      <c r="A61" s="28"/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</row>
    <row r="62" spans="1:22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</row>
    <row r="63" spans="1:22">
      <c r="A63" s="28"/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</row>
    <row r="64" spans="1:22">
      <c r="A64" s="28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</row>
    <row r="65" spans="1:22">
      <c r="A65" s="28"/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</row>
    <row r="66" spans="1:22">
      <c r="A66" s="28"/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</row>
    <row r="67" spans="1:22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</row>
    <row r="68" spans="1:22">
      <c r="A68" s="28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</row>
    <row r="69" spans="1:22">
      <c r="A69" s="28"/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</row>
    <row r="70" spans="1:22">
      <c r="A70" s="28"/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</row>
    <row r="71" spans="1:22">
      <c r="A71" s="28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</row>
    <row r="72" spans="1:22">
      <c r="A72" s="28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</row>
    <row r="73" spans="1:22">
      <c r="A73" s="28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</row>
    <row r="74" spans="1:22">
      <c r="A74" s="28"/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</row>
    <row r="75" spans="1:22">
      <c r="A75" s="28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</row>
    <row r="76" spans="1:22">
      <c r="A76" s="28"/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</row>
    <row r="77" spans="1:22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</row>
    <row r="78" spans="1:22">
      <c r="A78" s="28"/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</row>
    <row r="79" spans="1:22">
      <c r="A79" s="28"/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</row>
    <row r="80" spans="1:22">
      <c r="A80" s="28"/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</row>
    <row r="81" spans="1:22">
      <c r="A81" s="28"/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</row>
    <row r="82" spans="1:22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</row>
    <row r="83" spans="1:22">
      <c r="A83" s="28"/>
      <c r="B83" s="28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</row>
    <row r="84" spans="1:22">
      <c r="A84" s="28"/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</row>
    <row r="85" spans="1:22">
      <c r="A85" s="28"/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</row>
    <row r="86" spans="1:22">
      <c r="A86" s="28"/>
      <c r="B86" s="28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</row>
    <row r="87" spans="1:22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</row>
    <row r="88" spans="1:22">
      <c r="A88" s="28"/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</row>
    <row r="89" spans="1:22">
      <c r="A89" s="28"/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</row>
    <row r="90" spans="1:22">
      <c r="A90" s="28"/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</row>
    <row r="91" spans="1:22">
      <c r="A91" s="28"/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</row>
    <row r="92" spans="1:22">
      <c r="A92" s="28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</row>
    <row r="93" spans="1:22">
      <c r="A93" s="28"/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</row>
    <row r="94" spans="1:22">
      <c r="A94" s="28"/>
      <c r="B94" s="28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</row>
    <row r="95" spans="1:22">
      <c r="A95" s="28"/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</row>
    <row r="96" spans="1:22">
      <c r="A96" s="28"/>
      <c r="B96" s="28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</row>
    <row r="97" spans="1:22">
      <c r="A97" s="28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</row>
    <row r="98" spans="1:22">
      <c r="A98" s="28"/>
      <c r="B98" s="28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</row>
    <row r="99" spans="1:22">
      <c r="A99" s="28"/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</row>
    <row r="100" spans="1:22">
      <c r="A100" s="28"/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</row>
    <row r="101" spans="1:22">
      <c r="A101" s="28"/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</row>
    <row r="102" spans="1:22">
      <c r="A102" s="28"/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</row>
    <row r="103" spans="1:22">
      <c r="A103" s="28"/>
      <c r="B103" s="28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</row>
    <row r="104" spans="1:22">
      <c r="A104" s="28"/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</row>
    <row r="105" spans="1:22">
      <c r="A105" s="28"/>
      <c r="B105" s="28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</row>
    <row r="106" spans="1:22">
      <c r="A106" s="28"/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</row>
    <row r="107" spans="1:22">
      <c r="A107" s="28"/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</row>
    <row r="108" spans="1:22">
      <c r="A108" s="28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</row>
    <row r="109" spans="1:22">
      <c r="A109" s="28"/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</row>
    <row r="110" spans="1:22">
      <c r="A110" s="28"/>
      <c r="B110" s="28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</row>
    <row r="111" spans="1:22">
      <c r="A111" s="28"/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</row>
    <row r="112" spans="1:22">
      <c r="A112" s="28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</row>
    <row r="113" spans="1:22">
      <c r="A113" s="28"/>
      <c r="B113" s="28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</row>
    <row r="114" spans="1:22">
      <c r="A114" s="28"/>
      <c r="B114" s="28"/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</row>
    <row r="115" spans="1:22">
      <c r="A115" s="28"/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</row>
    <row r="116" spans="1:22">
      <c r="A116" s="28"/>
      <c r="B116" s="28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</row>
    <row r="117" spans="1:22">
      <c r="A117" s="28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</row>
    <row r="118" spans="1:22">
      <c r="A118" s="28"/>
      <c r="B118" s="28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</row>
    <row r="119" spans="1:22">
      <c r="A119" s="28"/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</row>
    <row r="120" spans="1:22">
      <c r="A120" s="28"/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</row>
    <row r="121" spans="1:22">
      <c r="A121" s="28"/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</row>
    <row r="122" spans="1:22">
      <c r="A122" s="28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</row>
    <row r="123" spans="1:22">
      <c r="A123" s="28"/>
      <c r="B123" s="28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</row>
    <row r="124" spans="1:22">
      <c r="A124" s="28"/>
      <c r="B124" s="28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</row>
    <row r="125" spans="1:22">
      <c r="A125" s="28"/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</row>
    <row r="126" spans="1:22">
      <c r="A126" s="28"/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</row>
    <row r="127" spans="1:22">
      <c r="A127" s="28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</row>
    <row r="128" spans="1:22">
      <c r="A128" s="28"/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</row>
    <row r="129" spans="1:22">
      <c r="A129" s="28"/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</row>
    <row r="130" spans="1:22">
      <c r="A130" s="28"/>
      <c r="B130" s="28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</row>
    <row r="131" spans="1:22">
      <c r="A131" s="28"/>
      <c r="B131" s="28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</row>
    <row r="132" spans="1:22">
      <c r="A132" s="28"/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</row>
    <row r="133" spans="1:22">
      <c r="A133" s="28"/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</row>
    <row r="134" spans="1:22">
      <c r="A134" s="28"/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</row>
    <row r="135" spans="1:22">
      <c r="A135" s="28"/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</row>
    <row r="136" spans="1:22">
      <c r="A136" s="28"/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</row>
    <row r="137" spans="1:22">
      <c r="A137" s="28"/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</row>
    <row r="138" spans="1:22">
      <c r="A138" s="28"/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</row>
    <row r="139" spans="1:22">
      <c r="A139" s="28"/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</row>
    <row r="140" spans="1:22">
      <c r="A140" s="28"/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</row>
    <row r="141" spans="1:22">
      <c r="A141" s="28"/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</row>
    <row r="142" spans="1:22">
      <c r="A142" s="28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</row>
    <row r="143" spans="1:22">
      <c r="A143" s="28"/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</row>
    <row r="144" spans="1:22">
      <c r="A144" s="28"/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</row>
    <row r="145" spans="1:22">
      <c r="A145" s="28"/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</row>
    <row r="146" spans="1:22">
      <c r="A146" s="28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</row>
    <row r="147" spans="1:22">
      <c r="A147" s="28"/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</row>
    <row r="148" spans="1:22">
      <c r="A148" s="28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</row>
    <row r="149" spans="1:22">
      <c r="A149" s="28"/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</row>
    <row r="150" spans="1:22">
      <c r="A150" s="28"/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</row>
    <row r="151" spans="1:22">
      <c r="A151" s="28"/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</row>
    <row r="152" spans="1:22">
      <c r="A152" s="28"/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</row>
    <row r="153" spans="1:22">
      <c r="A153" s="28"/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</row>
    <row r="154" spans="1:22">
      <c r="A154" s="28"/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</row>
    <row r="155" spans="1:22">
      <c r="A155" s="28"/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</row>
    <row r="156" spans="1:22">
      <c r="A156" s="28"/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</row>
    <row r="157" spans="1:22">
      <c r="A157" s="28"/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</row>
    <row r="158" spans="1:22">
      <c r="A158" s="28"/>
      <c r="B158" s="28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</row>
  </sheetData>
  <sheetProtection sheet="1" objects="1" scenarios="1" formatCells="0" formatColumns="0" formatRows="0" insertColumns="0" insertRows="0" deleteColumns="0" deleteRows="0"/>
  <mergeCells count="12">
    <mergeCell ref="B18:K18"/>
    <mergeCell ref="B20:E20"/>
    <mergeCell ref="G20:K20"/>
    <mergeCell ref="B21:E26"/>
    <mergeCell ref="B28:E28"/>
    <mergeCell ref="G28:K28"/>
    <mergeCell ref="B17:K17"/>
    <mergeCell ref="B3:E8"/>
    <mergeCell ref="B2:E2"/>
    <mergeCell ref="B10:E10"/>
    <mergeCell ref="G10:K10"/>
    <mergeCell ref="G2:K2"/>
  </mergeCells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83CB7-79C6-46DA-98DD-245B5B91D373}">
  <dimension ref="A1:BB230"/>
  <sheetViews>
    <sheetView topLeftCell="A196" zoomScaleNormal="100" workbookViewId="0">
      <selection activeCell="Y218" sqref="Y218"/>
    </sheetView>
  </sheetViews>
  <sheetFormatPr defaultColWidth="9" defaultRowHeight="17.399999999999999"/>
  <cols>
    <col min="1" max="1" width="10.69921875" style="311" customWidth="1"/>
    <col min="2" max="2" width="32.296875" style="311" customWidth="1"/>
    <col min="3" max="3" width="17.19921875" style="311" customWidth="1"/>
    <col min="4" max="4" width="17.19921875" style="313" customWidth="1"/>
    <col min="5" max="5" width="17.796875" style="313" customWidth="1"/>
    <col min="6" max="6" width="18.296875" style="311" customWidth="1"/>
    <col min="7" max="7" width="9.69921875" style="311" customWidth="1"/>
    <col min="8" max="8" width="10.19921875" style="311" bestFit="1" customWidth="1"/>
    <col min="9" max="20" width="9" style="311"/>
    <col min="21" max="21" width="12.19921875" style="311" customWidth="1"/>
    <col min="22" max="22" width="13.69921875" style="311" customWidth="1"/>
    <col min="23" max="23" width="13.296875" style="311" customWidth="1"/>
    <col min="24" max="30" width="9" style="311"/>
    <col min="31" max="31" width="12.69921875" style="311" bestFit="1" customWidth="1"/>
    <col min="32" max="33" width="9" style="311"/>
    <col min="34" max="34" width="15.69921875" style="311" customWidth="1"/>
    <col min="35" max="53" width="9" style="311"/>
    <col min="54" max="54" width="9" style="362"/>
    <col min="55" max="16384" width="9" style="311"/>
  </cols>
  <sheetData>
    <row r="1" spans="1:54">
      <c r="A1" s="311" t="s">
        <v>530</v>
      </c>
      <c r="B1" s="311" t="s">
        <v>531</v>
      </c>
      <c r="C1" s="312" t="s">
        <v>532</v>
      </c>
      <c r="D1" s="337" t="s">
        <v>697</v>
      </c>
      <c r="E1" s="337" t="s">
        <v>533</v>
      </c>
      <c r="F1" s="313" t="s">
        <v>534</v>
      </c>
      <c r="G1" s="311" t="s">
        <v>535</v>
      </c>
      <c r="H1" s="311" t="s">
        <v>536</v>
      </c>
      <c r="I1" s="311" t="s">
        <v>537</v>
      </c>
      <c r="J1" s="311" t="s">
        <v>538</v>
      </c>
      <c r="K1" s="311" t="s">
        <v>539</v>
      </c>
      <c r="L1" s="311" t="s">
        <v>540</v>
      </c>
      <c r="M1" s="311" t="s">
        <v>541</v>
      </c>
      <c r="N1" s="311" t="s">
        <v>542</v>
      </c>
      <c r="O1" s="311" t="s">
        <v>543</v>
      </c>
      <c r="P1" s="313" t="s">
        <v>544</v>
      </c>
      <c r="Q1" s="313" t="s">
        <v>545</v>
      </c>
      <c r="R1" s="313" t="s">
        <v>546</v>
      </c>
      <c r="S1" s="313" t="s">
        <v>547</v>
      </c>
      <c r="T1" s="313" t="s">
        <v>548</v>
      </c>
      <c r="U1" s="311" t="s">
        <v>549</v>
      </c>
      <c r="V1" s="311" t="s">
        <v>550</v>
      </c>
      <c r="W1" s="311" t="s">
        <v>551</v>
      </c>
      <c r="X1" s="311" t="s">
        <v>552</v>
      </c>
      <c r="Y1" s="311" t="s">
        <v>553</v>
      </c>
      <c r="Z1" s="311" t="s">
        <v>554</v>
      </c>
      <c r="AA1" s="311" t="s">
        <v>713</v>
      </c>
      <c r="AB1" s="311" t="s">
        <v>986</v>
      </c>
      <c r="AC1" s="311" t="s">
        <v>987</v>
      </c>
      <c r="AD1" s="311" t="s">
        <v>988</v>
      </c>
      <c r="AE1" s="311" t="s">
        <v>1016</v>
      </c>
      <c r="AF1" s="360" t="s">
        <v>1031</v>
      </c>
      <c r="AG1" s="360" t="s">
        <v>1032</v>
      </c>
      <c r="AH1" s="360" t="s">
        <v>1017</v>
      </c>
      <c r="AI1" s="360" t="s">
        <v>1018</v>
      </c>
      <c r="AJ1" s="360" t="s">
        <v>1019</v>
      </c>
      <c r="AK1" s="360" t="s">
        <v>1020</v>
      </c>
      <c r="AL1" s="360" t="s">
        <v>1021</v>
      </c>
      <c r="AM1" s="360" t="s">
        <v>1022</v>
      </c>
      <c r="AN1" s="360" t="s">
        <v>1023</v>
      </c>
      <c r="AO1" s="360" t="s">
        <v>1024</v>
      </c>
      <c r="AP1" s="360" t="s">
        <v>1025</v>
      </c>
      <c r="AQ1" s="360" t="s">
        <v>1026</v>
      </c>
      <c r="AR1" s="360" t="s">
        <v>1027</v>
      </c>
      <c r="AS1" s="360" t="s">
        <v>1028</v>
      </c>
      <c r="AT1" s="360" t="s">
        <v>1033</v>
      </c>
      <c r="AU1" s="360" t="s">
        <v>1035</v>
      </c>
      <c r="AV1" s="360" t="s">
        <v>1034</v>
      </c>
      <c r="AW1" s="360" t="s">
        <v>1029</v>
      </c>
      <c r="AX1" s="360" t="s">
        <v>1036</v>
      </c>
      <c r="AY1" s="360" t="s">
        <v>1030</v>
      </c>
      <c r="AZ1" s="360" t="s">
        <v>1037</v>
      </c>
      <c r="BA1" s="360" t="s">
        <v>1078</v>
      </c>
      <c r="BB1" s="361"/>
    </row>
    <row r="2" spans="1:54">
      <c r="A2" s="311">
        <f>全车数据表!A3</f>
        <v>1</v>
      </c>
      <c r="B2" s="311" t="str">
        <f>全车数据表!B3</f>
        <v>Mitsubishi Lancer Evolution</v>
      </c>
      <c r="C2" s="311" t="str">
        <f>IF(全车数据表!AQ3="","",全车数据表!AQ3)</f>
        <v>Mitsubishi</v>
      </c>
      <c r="D2" s="313" t="str">
        <f>全车数据表!AT3</f>
        <v>lancer</v>
      </c>
      <c r="E2" s="313" t="str">
        <f>全车数据表!AS3</f>
        <v>1.0</v>
      </c>
      <c r="F2" s="313" t="str">
        <f>全车数据表!C3</f>
        <v>三菱</v>
      </c>
      <c r="G2" s="311" t="str">
        <f>全车数据表!D3</f>
        <v>D</v>
      </c>
      <c r="H2" s="311">
        <f>LEN(全车数据表!E3)</f>
        <v>3</v>
      </c>
      <c r="I2" s="311">
        <f>IF(全车数据表!H3="×",0,全车数据表!H3)</f>
        <v>5</v>
      </c>
      <c r="J2" s="311">
        <f>IF(全车数据表!I3="×",0,全车数据表!I3)</f>
        <v>12</v>
      </c>
      <c r="K2" s="311">
        <f>IF(全车数据表!J3="×",0,全车数据表!J3)</f>
        <v>30</v>
      </c>
      <c r="L2" s="311">
        <f>IF(全车数据表!K3="×",0,全车数据表!K3)</f>
        <v>0</v>
      </c>
      <c r="M2" s="311">
        <f>IF(全车数据表!L3="×",0,全车数据表!L3)</f>
        <v>0</v>
      </c>
      <c r="N2" s="311">
        <f>IF(全车数据表!M3="×",0,全车数据表!M3)</f>
        <v>0</v>
      </c>
      <c r="O2" s="311">
        <f>全车数据表!O3</f>
        <v>1381</v>
      </c>
      <c r="P2" s="311">
        <f>全车数据表!P3</f>
        <v>270.10000000000002</v>
      </c>
      <c r="Q2" s="311">
        <f>全车数据表!Q3</f>
        <v>55.03</v>
      </c>
      <c r="R2" s="311">
        <f>全车数据表!R3</f>
        <v>53.79</v>
      </c>
      <c r="S2" s="311">
        <f>全车数据表!S3</f>
        <v>68.19</v>
      </c>
      <c r="T2" s="311">
        <f>全车数据表!T3</f>
        <v>10.75</v>
      </c>
      <c r="U2" s="311">
        <f>全车数据表!AH3</f>
        <v>466200</v>
      </c>
      <c r="V2" s="311">
        <f>全车数据表!AO3</f>
        <v>140000</v>
      </c>
      <c r="W2" s="311">
        <f>全车数据表!AP3</f>
        <v>606200</v>
      </c>
      <c r="X2" s="311">
        <f>全车数据表!AJ3</f>
        <v>5</v>
      </c>
      <c r="Y2" s="311">
        <f>全车数据表!AL3</f>
        <v>1</v>
      </c>
      <c r="Z2" s="311">
        <f>IF(全车数据表!AN3="×",0,全车数据表!AN3)</f>
        <v>0</v>
      </c>
      <c r="AA2" s="313" t="str">
        <f>全车数据表!AU3</f>
        <v>uncm</v>
      </c>
      <c r="AB2" s="311">
        <f>全车数据表!AW3</f>
        <v>282</v>
      </c>
      <c r="AC2" s="311">
        <f>全车数据表!AX3</f>
        <v>0</v>
      </c>
      <c r="AD2" s="311">
        <f>全车数据表!AY3</f>
        <v>363</v>
      </c>
      <c r="AE2" s="311" t="str">
        <f>IF(全车数据表!AZ3="","",全车数据表!AZ3)</f>
        <v>级别杯</v>
      </c>
      <c r="AF2" s="311" t="str">
        <f>IF(全车数据表!BA3="","",全车数据表!BA3)</f>
        <v/>
      </c>
      <c r="AG2" s="311" t="str">
        <f>IF(全车数据表!BB3="","",全车数据表!BB3)</f>
        <v/>
      </c>
      <c r="AH2" s="311">
        <f>IF(全车数据表!BC3="","",全车数据表!BC3)</f>
        <v>1</v>
      </c>
      <c r="AI2" s="311">
        <f>IF(全车数据表!BD3="","",全车数据表!BD3)</f>
        <v>1</v>
      </c>
      <c r="AJ2" s="311" t="str">
        <f>IF(全车数据表!BE3="","",全车数据表!BE3)</f>
        <v/>
      </c>
      <c r="AK2" s="311" t="str">
        <f>IF(全车数据表!BF3="","",全车数据表!BF3)</f>
        <v/>
      </c>
      <c r="AL2" s="311" t="str">
        <f>IF(全车数据表!BG3="","",全车数据表!BG3)</f>
        <v/>
      </c>
      <c r="AM2" s="311" t="str">
        <f>IF(全车数据表!BH3="","",全车数据表!BH3)</f>
        <v/>
      </c>
      <c r="AN2" s="311" t="str">
        <f>IF(全车数据表!BI3="","",全车数据表!BI3)</f>
        <v/>
      </c>
      <c r="AO2" s="311" t="str">
        <f>IF(全车数据表!BJ3="","",全车数据表!BJ3)</f>
        <v/>
      </c>
      <c r="AP2" s="311" t="str">
        <f>IF(全车数据表!BK3="","",全车数据表!BK3)</f>
        <v/>
      </c>
      <c r="AQ2" s="311" t="str">
        <f>IF(全车数据表!BL3="","",全车数据表!BL3)</f>
        <v/>
      </c>
      <c r="AR2" s="311" t="str">
        <f>IF(全车数据表!BM3="","",全车数据表!BM3)</f>
        <v/>
      </c>
      <c r="AS2" s="311" t="str">
        <f>IF(全车数据表!BN3="","",全车数据表!BN3)</f>
        <v/>
      </c>
      <c r="AT2" s="311" t="str">
        <f>IF(全车数据表!BO3="","",全车数据表!BO3)</f>
        <v/>
      </c>
      <c r="AU2" s="311" t="str">
        <f>IF(全车数据表!BP3="","",全车数据表!BP3)</f>
        <v/>
      </c>
      <c r="AV2" s="311">
        <f>IF(全车数据表!BQ3="","",全车数据表!BQ3)</f>
        <v>1</v>
      </c>
      <c r="AW2" s="311" t="str">
        <f>IF(全车数据表!BR3="","",全车数据表!BR3)</f>
        <v/>
      </c>
      <c r="AX2" s="311" t="str">
        <f>IF(全车数据表!BS3="","",全车数据表!BS3)</f>
        <v/>
      </c>
      <c r="AY2" s="311" t="str">
        <f>IF(全车数据表!BT3="","",全车数据表!BT3)</f>
        <v/>
      </c>
      <c r="AZ2" s="311" t="str">
        <f>IF(全车数据表!BU3="","",全车数据表!BU3)</f>
        <v>天赐三菱</v>
      </c>
      <c r="BA2" s="311">
        <f>IF(全车数据表!AV3="","",全车数据表!AV3)</f>
        <v>1</v>
      </c>
    </row>
    <row r="3" spans="1:54">
      <c r="A3" s="311">
        <f>全车数据表!A4</f>
        <v>2</v>
      </c>
      <c r="B3" s="311" t="str">
        <f>全车数据表!B4</f>
        <v>BMW Z4 LCI E89</v>
      </c>
      <c r="C3" s="311" t="str">
        <f>IF(全车数据表!AQ4="","",全车数据表!AQ4)</f>
        <v>BMW</v>
      </c>
      <c r="D3" s="313" t="str">
        <f>全车数据表!AT4</f>
        <v>z4</v>
      </c>
      <c r="E3" s="313" t="str">
        <f>全车数据表!AS4</f>
        <v>1.0</v>
      </c>
      <c r="F3" s="313" t="str">
        <f>全车数据表!C4</f>
        <v>z4</v>
      </c>
      <c r="G3" s="311" t="str">
        <f>全车数据表!D4</f>
        <v>D</v>
      </c>
      <c r="H3" s="311">
        <f>LEN(全车数据表!E4)</f>
        <v>3</v>
      </c>
      <c r="I3" s="311">
        <f>IF(全车数据表!H4="×",0,全车数据表!H4)</f>
        <v>5</v>
      </c>
      <c r="J3" s="311">
        <f>IF(全车数据表!I4="×",0,全车数据表!I4)</f>
        <v>12</v>
      </c>
      <c r="K3" s="311">
        <f>IF(全车数据表!J4="×",0,全车数据表!J4)</f>
        <v>30</v>
      </c>
      <c r="L3" s="311">
        <f>IF(全车数据表!K4="×",0,全车数据表!K4)</f>
        <v>0</v>
      </c>
      <c r="M3" s="311">
        <f>IF(全车数据表!L4="×",0,全车数据表!L4)</f>
        <v>0</v>
      </c>
      <c r="N3" s="311">
        <f>IF(全车数据表!M4="×",0,全车数据表!M4)</f>
        <v>0</v>
      </c>
      <c r="O3" s="311">
        <f>全车数据表!O4</f>
        <v>1476</v>
      </c>
      <c r="P3" s="311">
        <f>全车数据表!P4</f>
        <v>266.8</v>
      </c>
      <c r="Q3" s="311">
        <f>全车数据表!Q4</f>
        <v>68.86</v>
      </c>
      <c r="R3" s="311">
        <f>全车数据表!R4</f>
        <v>47.43</v>
      </c>
      <c r="S3" s="311">
        <f>全车数据表!S4</f>
        <v>57.49</v>
      </c>
      <c r="T3" s="311">
        <f>全车数据表!T4</f>
        <v>7.4660000000000002</v>
      </c>
      <c r="U3" s="311">
        <f>全车数据表!AH4</f>
        <v>466200</v>
      </c>
      <c r="V3" s="311">
        <f>全车数据表!AO4</f>
        <v>140000</v>
      </c>
      <c r="W3" s="311">
        <f>全车数据表!AP4</f>
        <v>606200</v>
      </c>
      <c r="X3" s="311">
        <f>全车数据表!AJ4</f>
        <v>5</v>
      </c>
      <c r="Y3" s="311">
        <f>全车数据表!AL4</f>
        <v>1</v>
      </c>
      <c r="Z3" s="311">
        <f>IF(全车数据表!AN4="×",0,全车数据表!AN4)</f>
        <v>0</v>
      </c>
      <c r="AA3" s="313" t="str">
        <f>全车数据表!AU4</f>
        <v>uncm</v>
      </c>
      <c r="AB3" s="311">
        <f>全车数据表!AW4</f>
        <v>278</v>
      </c>
      <c r="AC3" s="311">
        <f>全车数据表!AX4</f>
        <v>0</v>
      </c>
      <c r="AD3" s="311">
        <f>全车数据表!AY4</f>
        <v>359</v>
      </c>
      <c r="AE3" s="311" t="str">
        <f>IF(全车数据表!AZ4="","",全车数据表!AZ4)</f>
        <v>级别杯</v>
      </c>
      <c r="AF3" s="311" t="str">
        <f>IF(全车数据表!BA4="","",全车数据表!BA4)</f>
        <v/>
      </c>
      <c r="AG3" s="311" t="str">
        <f>IF(全车数据表!BB4="","",全车数据表!BB4)</f>
        <v/>
      </c>
      <c r="AH3" s="311">
        <f>IF(全车数据表!BC4="","",全车数据表!BC4)</f>
        <v>1</v>
      </c>
      <c r="AI3" s="311">
        <f>IF(全车数据表!BD4="","",全车数据表!BD4)</f>
        <v>1</v>
      </c>
      <c r="AJ3" s="311" t="str">
        <f>IF(全车数据表!BE4="","",全车数据表!BE4)</f>
        <v/>
      </c>
      <c r="AK3" s="311" t="str">
        <f>IF(全车数据表!BF4="","",全车数据表!BF4)</f>
        <v/>
      </c>
      <c r="AL3" s="311" t="str">
        <f>IF(全车数据表!BG4="","",全车数据表!BG4)</f>
        <v/>
      </c>
      <c r="AM3" s="311" t="str">
        <f>IF(全车数据表!BH4="","",全车数据表!BH4)</f>
        <v/>
      </c>
      <c r="AN3" s="311" t="str">
        <f>IF(全车数据表!BI4="","",全车数据表!BI4)</f>
        <v/>
      </c>
      <c r="AO3" s="311" t="str">
        <f>IF(全车数据表!BJ4="","",全车数据表!BJ4)</f>
        <v/>
      </c>
      <c r="AP3" s="311" t="str">
        <f>IF(全车数据表!BK4="","",全车数据表!BK4)</f>
        <v/>
      </c>
      <c r="AQ3" s="311" t="str">
        <f>IF(全车数据表!BL4="","",全车数据表!BL4)</f>
        <v/>
      </c>
      <c r="AR3" s="311" t="str">
        <f>IF(全车数据表!BM4="","",全车数据表!BM4)</f>
        <v/>
      </c>
      <c r="AS3" s="311" t="str">
        <f>IF(全车数据表!BN4="","",全车数据表!BN4)</f>
        <v/>
      </c>
      <c r="AT3" s="311" t="str">
        <f>IF(全车数据表!BO4="","",全车数据表!BO4)</f>
        <v/>
      </c>
      <c r="AU3" s="311" t="str">
        <f>IF(全车数据表!BP4="","",全车数据表!BP4)</f>
        <v>NS红蓝贴纸</v>
      </c>
      <c r="AV3" s="311" t="str">
        <f>IF(全车数据表!BQ4="","",全车数据表!BQ4)</f>
        <v/>
      </c>
      <c r="AW3" s="311" t="str">
        <f>IF(全车数据表!BR4="","",全车数据表!BR4)</f>
        <v>可开合</v>
      </c>
      <c r="AX3" s="311" t="str">
        <f>IF(全车数据表!BS4="","",全车数据表!BS4)</f>
        <v/>
      </c>
      <c r="AY3" s="311" t="str">
        <f>IF(全车数据表!BT4="","",全车数据表!BT4)</f>
        <v/>
      </c>
      <c r="AZ3" s="311" t="str">
        <f>IF(全车数据表!BU4="","",全车数据表!BU4)</f>
        <v>宝马</v>
      </c>
      <c r="BA3" s="311">
        <f>IF(全车数据表!AV4="","",全车数据表!AV4)</f>
        <v>1</v>
      </c>
    </row>
    <row r="4" spans="1:54">
      <c r="A4" s="311">
        <f>全车数据表!A5</f>
        <v>3</v>
      </c>
      <c r="B4" s="311" t="str">
        <f>全车数据表!B5</f>
        <v>Chevrolet Camaro LT</v>
      </c>
      <c r="C4" s="311" t="str">
        <f>IF(全车数据表!AQ5="","",全车数据表!AQ5)</f>
        <v>Chevrolet</v>
      </c>
      <c r="D4" s="313" t="str">
        <f>全车数据表!AT5</f>
        <v>lt</v>
      </c>
      <c r="E4" s="313" t="str">
        <f>全车数据表!AS5</f>
        <v>1.0</v>
      </c>
      <c r="F4" s="313" t="str">
        <f>全车数据表!C5</f>
        <v>LT</v>
      </c>
      <c r="G4" s="311" t="str">
        <f>全车数据表!D5</f>
        <v>D</v>
      </c>
      <c r="H4" s="311">
        <f>LEN(全车数据表!E5)</f>
        <v>3</v>
      </c>
      <c r="I4" s="311">
        <f>IF(全车数据表!H5="×",0,全车数据表!H5)</f>
        <v>5</v>
      </c>
      <c r="J4" s="311">
        <f>IF(全车数据表!I5="×",0,全车数据表!I5)</f>
        <v>12</v>
      </c>
      <c r="K4" s="311">
        <f>IF(全车数据表!J5="×",0,全车数据表!J5)</f>
        <v>30</v>
      </c>
      <c r="L4" s="311">
        <f>IF(全车数据表!K5="×",0,全车数据表!K5)</f>
        <v>0</v>
      </c>
      <c r="M4" s="311">
        <f>IF(全车数据表!L5="×",0,全车数据表!L5)</f>
        <v>0</v>
      </c>
      <c r="N4" s="311">
        <f>IF(全车数据表!M5="×",0,全车数据表!M5)</f>
        <v>0</v>
      </c>
      <c r="O4" s="311">
        <f>全车数据表!O5</f>
        <v>1546</v>
      </c>
      <c r="P4" s="311">
        <f>全车数据表!P5</f>
        <v>284.10000000000002</v>
      </c>
      <c r="Q4" s="311">
        <f>全车数据表!Q5</f>
        <v>64.81</v>
      </c>
      <c r="R4" s="311">
        <f>全车数据表!R5</f>
        <v>48.39</v>
      </c>
      <c r="S4" s="311">
        <f>全车数据表!S5</f>
        <v>63.29</v>
      </c>
      <c r="T4" s="311">
        <f>全车数据表!T5</f>
        <v>8.2490000000000006</v>
      </c>
      <c r="U4" s="311">
        <f>全车数据表!AH5</f>
        <v>466200</v>
      </c>
      <c r="V4" s="311">
        <f>全车数据表!AO5</f>
        <v>140000</v>
      </c>
      <c r="W4" s="311">
        <f>全车数据表!AP5</f>
        <v>606200</v>
      </c>
      <c r="X4" s="311">
        <f>全车数据表!AJ5</f>
        <v>5</v>
      </c>
      <c r="Y4" s="311">
        <f>全车数据表!AL5</f>
        <v>1</v>
      </c>
      <c r="Z4" s="311">
        <f>IF(全车数据表!AN5="×",0,全车数据表!AN5)</f>
        <v>0</v>
      </c>
      <c r="AA4" s="313" t="str">
        <f>全车数据表!AU5</f>
        <v>uncm</v>
      </c>
      <c r="AB4" s="311">
        <f>全车数据表!AW5</f>
        <v>296</v>
      </c>
      <c r="AC4" s="311">
        <f>全车数据表!AX5</f>
        <v>0</v>
      </c>
      <c r="AD4" s="311">
        <f>全车数据表!AY5</f>
        <v>380</v>
      </c>
      <c r="AE4" s="311" t="str">
        <f>IF(全车数据表!AZ5="","",全车数据表!AZ5)</f>
        <v>级别杯</v>
      </c>
      <c r="AF4" s="311">
        <f>IF(全车数据表!BA5="","",全车数据表!BA5)</f>
        <v>1</v>
      </c>
      <c r="AG4" s="311" t="str">
        <f>IF(全车数据表!BB5="","",全车数据表!BB5)</f>
        <v/>
      </c>
      <c r="AH4" s="311">
        <f>IF(全车数据表!BC5="","",全车数据表!BC5)</f>
        <v>1</v>
      </c>
      <c r="AI4" s="311">
        <f>IF(全车数据表!BD5="","",全车数据表!BD5)</f>
        <v>1</v>
      </c>
      <c r="AJ4" s="311" t="str">
        <f>IF(全车数据表!BE5="","",全车数据表!BE5)</f>
        <v/>
      </c>
      <c r="AK4" s="311" t="str">
        <f>IF(全车数据表!BF5="","",全车数据表!BF5)</f>
        <v/>
      </c>
      <c r="AL4" s="311" t="str">
        <f>IF(全车数据表!BG5="","",全车数据表!BG5)</f>
        <v/>
      </c>
      <c r="AM4" s="311" t="str">
        <f>IF(全车数据表!BH5="","",全车数据表!BH5)</f>
        <v/>
      </c>
      <c r="AN4" s="311" t="str">
        <f>IF(全车数据表!BI5="","",全车数据表!BI5)</f>
        <v/>
      </c>
      <c r="AO4" s="311" t="str">
        <f>IF(全车数据表!BJ5="","",全车数据表!BJ5)</f>
        <v/>
      </c>
      <c r="AP4" s="311" t="str">
        <f>IF(全车数据表!BK5="","",全车数据表!BK5)</f>
        <v/>
      </c>
      <c r="AQ4" s="311" t="str">
        <f>IF(全车数据表!BL5="","",全车数据表!BL5)</f>
        <v/>
      </c>
      <c r="AR4" s="311" t="str">
        <f>IF(全车数据表!BM5="","",全车数据表!BM5)</f>
        <v/>
      </c>
      <c r="AS4" s="311" t="str">
        <f>IF(全车数据表!BN5="","",全车数据表!BN5)</f>
        <v/>
      </c>
      <c r="AT4" s="311" t="str">
        <f>IF(全车数据表!BO5="","",全车数据表!BO5)</f>
        <v/>
      </c>
      <c r="AU4" s="311" t="str">
        <f>IF(全车数据表!BP5="","",全车数据表!BP5)</f>
        <v/>
      </c>
      <c r="AV4" s="311" t="str">
        <f>IF(全车数据表!BQ5="","",全车数据表!BQ5)</f>
        <v/>
      </c>
      <c r="AW4" s="311" t="str">
        <f>IF(全车数据表!BR5="","",全车数据表!BR5)</f>
        <v/>
      </c>
      <c r="AX4" s="311" t="str">
        <f>IF(全车数据表!BS5="","",全车数据表!BS5)</f>
        <v/>
      </c>
      <c r="AY4" s="311" t="str">
        <f>IF(全车数据表!BT5="","",全车数据表!BT5)</f>
        <v/>
      </c>
      <c r="AZ4" s="311" t="str">
        <f>IF(全车数据表!BU5="","",全车数据表!BU5)</f>
        <v>雪佛兰 科迈罗</v>
      </c>
      <c r="BA4" s="311">
        <f>IF(全车数据表!AV5="","",全车数据表!AV5)</f>
        <v>1</v>
      </c>
    </row>
    <row r="5" spans="1:54">
      <c r="A5" s="311">
        <f>全车数据表!A6</f>
        <v>4</v>
      </c>
      <c r="B5" s="311" t="str">
        <f>全车数据表!B6</f>
        <v>Nissan Leaf Nismo RC</v>
      </c>
      <c r="C5" s="311" t="str">
        <f>IF(全车数据表!AQ6="","",全车数据表!AQ6)</f>
        <v>Nissan</v>
      </c>
      <c r="D5" s="313" t="str">
        <f>全车数据表!AT6</f>
        <v>rc</v>
      </c>
      <c r="E5" s="313" t="str">
        <f>全车数据表!AS6</f>
        <v>1.9</v>
      </c>
      <c r="F5" s="313" t="str">
        <f>全车数据表!C6</f>
        <v>RC</v>
      </c>
      <c r="G5" s="311" t="str">
        <f>全车数据表!D6</f>
        <v>D</v>
      </c>
      <c r="H5" s="311">
        <f>LEN(全车数据表!E6)</f>
        <v>3</v>
      </c>
      <c r="I5" s="311">
        <f>IF(全车数据表!H6="×",0,全车数据表!H6)</f>
        <v>15</v>
      </c>
      <c r="J5" s="311">
        <f>IF(全车数据表!I6="×",0,全车数据表!I6)</f>
        <v>25</v>
      </c>
      <c r="K5" s="311">
        <f>IF(全车数据表!J6="×",0,全车数据表!J6)</f>
        <v>55</v>
      </c>
      <c r="L5" s="311">
        <f>IF(全车数据表!K6="×",0,全车数据表!K6)</f>
        <v>0</v>
      </c>
      <c r="M5" s="311">
        <f>IF(全车数据表!L6="×",0,全车数据表!L6)</f>
        <v>0</v>
      </c>
      <c r="N5" s="311">
        <f>IF(全车数据表!M6="×",0,全车数据表!M6)</f>
        <v>0</v>
      </c>
      <c r="O5" s="311">
        <f>全车数据表!O6</f>
        <v>1569</v>
      </c>
      <c r="P5" s="311">
        <f>全车数据表!P6</f>
        <v>244.5</v>
      </c>
      <c r="Q5" s="311">
        <f>全车数据表!Q6</f>
        <v>78.87</v>
      </c>
      <c r="R5" s="311">
        <f>全车数据表!R6</f>
        <v>59.91</v>
      </c>
      <c r="S5" s="311">
        <f>全车数据表!S6</f>
        <v>65.03</v>
      </c>
      <c r="T5" s="311">
        <f>全车数据表!T6</f>
        <v>11.4</v>
      </c>
      <c r="U5" s="311">
        <f>全车数据表!AH6</f>
        <v>466200</v>
      </c>
      <c r="V5" s="311">
        <f>全车数据表!AO6</f>
        <v>280000</v>
      </c>
      <c r="W5" s="311">
        <f>全车数据表!AP6</f>
        <v>746200</v>
      </c>
      <c r="X5" s="311">
        <f>全车数据表!AJ6</f>
        <v>5</v>
      </c>
      <c r="Y5" s="311">
        <f>全车数据表!AL6</f>
        <v>1</v>
      </c>
      <c r="Z5" s="311">
        <f>IF(全车数据表!AN6="×",0,全车数据表!AN6)</f>
        <v>0</v>
      </c>
      <c r="AA5" s="313" t="str">
        <f>全车数据表!AU6</f>
        <v>uncm</v>
      </c>
      <c r="AB5" s="311">
        <f>全车数据表!AW6</f>
        <v>255</v>
      </c>
      <c r="AC5" s="311">
        <f>全车数据表!AX6</f>
        <v>277</v>
      </c>
      <c r="AD5" s="311">
        <f>全车数据表!AY6</f>
        <v>353</v>
      </c>
      <c r="AE5" s="311" t="str">
        <f>IF(全车数据表!AZ6="","",全车数据表!AZ6)</f>
        <v>红币商店</v>
      </c>
      <c r="AF5" s="311" t="str">
        <f>IF(全车数据表!BA6="","",全车数据表!BA6)</f>
        <v/>
      </c>
      <c r="AG5" s="311" t="str">
        <f>IF(全车数据表!BB6="","",全车数据表!BB6)</f>
        <v/>
      </c>
      <c r="AH5" s="311" t="str">
        <f>IF(全车数据表!BC6="","",全车数据表!BC6)</f>
        <v/>
      </c>
      <c r="AI5" s="311">
        <f>IF(全车数据表!BD6="","",全车数据表!BD6)</f>
        <v>1</v>
      </c>
      <c r="AJ5" s="311" t="str">
        <f>IF(全车数据表!BE6="","",全车数据表!BE6)</f>
        <v/>
      </c>
      <c r="AK5" s="311">
        <f>IF(全车数据表!BF6="","",全车数据表!BF6)</f>
        <v>1</v>
      </c>
      <c r="AL5" s="311" t="str">
        <f>IF(全车数据表!BG6="","",全车数据表!BG6)</f>
        <v/>
      </c>
      <c r="AM5" s="311" t="str">
        <f>IF(全车数据表!BH6="","",全车数据表!BH6)</f>
        <v/>
      </c>
      <c r="AN5" s="311" t="str">
        <f>IF(全车数据表!BI6="","",全车数据表!BI6)</f>
        <v/>
      </c>
      <c r="AO5" s="311" t="str">
        <f>IF(全车数据表!BJ6="","",全车数据表!BJ6)</f>
        <v/>
      </c>
      <c r="AP5" s="311" t="str">
        <f>IF(全车数据表!BK6="","",全车数据表!BK6)</f>
        <v/>
      </c>
      <c r="AQ5" s="311" t="str">
        <f>IF(全车数据表!BL6="","",全车数据表!BL6)</f>
        <v/>
      </c>
      <c r="AR5" s="311" t="str">
        <f>IF(全车数据表!BM6="","",全车数据表!BM6)</f>
        <v/>
      </c>
      <c r="AS5" s="311" t="str">
        <f>IF(全车数据表!BN6="","",全车数据表!BN6)</f>
        <v/>
      </c>
      <c r="AT5" s="311" t="str">
        <f>IF(全车数据表!BO6="","",全车数据表!BO6)</f>
        <v/>
      </c>
      <c r="AU5" s="311" t="str">
        <f>IF(全车数据表!BP6="","",全车数据表!BP6)</f>
        <v/>
      </c>
      <c r="AV5" s="311" t="str">
        <f>IF(全车数据表!BQ6="","",全车数据表!BQ6)</f>
        <v/>
      </c>
      <c r="AW5" s="311" t="str">
        <f>IF(全车数据表!BR6="","",全车数据表!BR6)</f>
        <v/>
      </c>
      <c r="AX5" s="311" t="str">
        <f>IF(全车数据表!BS6="","",全车数据表!BS6)</f>
        <v/>
      </c>
      <c r="AY5" s="311" t="str">
        <f>IF(全车数据表!BT6="","",全车数据表!BT6)</f>
        <v/>
      </c>
      <c r="AZ5" s="311" t="str">
        <f>IF(全车数据表!BU6="","",全车数据表!BU6)</f>
        <v>聆风 日产 尼桑</v>
      </c>
      <c r="BA5" s="311" t="str">
        <f>IF(全车数据表!AV6="","",全车数据表!AV6)</f>
        <v/>
      </c>
    </row>
    <row r="6" spans="1:54">
      <c r="A6" s="311">
        <f>全车数据表!A7</f>
        <v>5</v>
      </c>
      <c r="B6" s="311" t="str">
        <f>全车数据表!B7</f>
        <v>Nissan 370Z Nismo</v>
      </c>
      <c r="C6" s="311" t="str">
        <f>IF(全车数据表!AQ7="","",全车数据表!AQ7)</f>
        <v>Nissan</v>
      </c>
      <c r="D6" s="313" t="str">
        <f>全车数据表!AT7</f>
        <v>370</v>
      </c>
      <c r="E6" s="313" t="str">
        <f>全车数据表!AS7</f>
        <v>1.0</v>
      </c>
      <c r="F6" s="313">
        <f>全车数据表!C7</f>
        <v>370</v>
      </c>
      <c r="G6" s="311" t="str">
        <f>全车数据表!D7</f>
        <v>D</v>
      </c>
      <c r="H6" s="311">
        <f>LEN(全车数据表!E7)</f>
        <v>3</v>
      </c>
      <c r="I6" s="311">
        <f>IF(全车数据表!H7="×",0,全车数据表!H7)</f>
        <v>10</v>
      </c>
      <c r="J6" s="311">
        <f>IF(全车数据表!I7="×",0,全车数据表!I7)</f>
        <v>12</v>
      </c>
      <c r="K6" s="311">
        <f>IF(全车数据表!J7="×",0,全车数据表!J7)</f>
        <v>30</v>
      </c>
      <c r="L6" s="311">
        <f>IF(全车数据表!K7="×",0,全车数据表!K7)</f>
        <v>0</v>
      </c>
      <c r="M6" s="311">
        <f>IF(全车数据表!L7="×",0,全车数据表!L7)</f>
        <v>0</v>
      </c>
      <c r="N6" s="311">
        <f>IF(全车数据表!M7="×",0,全车数据表!M7)</f>
        <v>0</v>
      </c>
      <c r="O6" s="311">
        <f>全车数据表!O7</f>
        <v>1662</v>
      </c>
      <c r="P6" s="311">
        <f>全车数据表!P7</f>
        <v>268.5</v>
      </c>
      <c r="Q6" s="311">
        <f>全车数据表!Q7</f>
        <v>66.61</v>
      </c>
      <c r="R6" s="311">
        <f>全车数据表!R7</f>
        <v>81.83</v>
      </c>
      <c r="S6" s="311">
        <f>全车数据表!S7</f>
        <v>67.069999999999993</v>
      </c>
      <c r="T6" s="311">
        <f>全车数据表!T7</f>
        <v>10.35</v>
      </c>
      <c r="U6" s="311">
        <f>全车数据表!AH7</f>
        <v>466200</v>
      </c>
      <c r="V6" s="311">
        <f>全车数据表!AO7</f>
        <v>140000</v>
      </c>
      <c r="W6" s="311">
        <f>全车数据表!AP7</f>
        <v>606200</v>
      </c>
      <c r="X6" s="311">
        <f>全车数据表!AJ7</f>
        <v>5</v>
      </c>
      <c r="Y6" s="311">
        <f>全车数据表!AL7</f>
        <v>1</v>
      </c>
      <c r="Z6" s="311">
        <f>IF(全车数据表!AN7="×",0,全车数据表!AN7)</f>
        <v>0</v>
      </c>
      <c r="AA6" s="313" t="str">
        <f>全车数据表!AU7</f>
        <v>uncm</v>
      </c>
      <c r="AB6" s="311">
        <f>全车数据表!AW7</f>
        <v>280</v>
      </c>
      <c r="AC6" s="311">
        <f>全车数据表!AX7</f>
        <v>0</v>
      </c>
      <c r="AD6" s="311">
        <f>全车数据表!AY7</f>
        <v>361</v>
      </c>
      <c r="AE6" s="311" t="str">
        <f>IF(全车数据表!AZ7="","",全车数据表!AZ7)</f>
        <v>级别杯</v>
      </c>
      <c r="AF6" s="311">
        <f>IF(全车数据表!BA7="","",全车数据表!BA7)</f>
        <v>1</v>
      </c>
      <c r="AG6" s="311" t="str">
        <f>IF(全车数据表!BB7="","",全车数据表!BB7)</f>
        <v/>
      </c>
      <c r="AH6" s="311">
        <f>IF(全车数据表!BC7="","",全车数据表!BC7)</f>
        <v>1</v>
      </c>
      <c r="AI6" s="311">
        <f>IF(全车数据表!BD7="","",全车数据表!BD7)</f>
        <v>1</v>
      </c>
      <c r="AJ6" s="311" t="str">
        <f>IF(全车数据表!BE7="","",全车数据表!BE7)</f>
        <v/>
      </c>
      <c r="AK6" s="311" t="str">
        <f>IF(全车数据表!BF7="","",全车数据表!BF7)</f>
        <v/>
      </c>
      <c r="AL6" s="311" t="str">
        <f>IF(全车数据表!BG7="","",全车数据表!BG7)</f>
        <v/>
      </c>
      <c r="AM6" s="311" t="str">
        <f>IF(全车数据表!BH7="","",全车数据表!BH7)</f>
        <v/>
      </c>
      <c r="AN6" s="311" t="str">
        <f>IF(全车数据表!BI7="","",全车数据表!BI7)</f>
        <v/>
      </c>
      <c r="AO6" s="311" t="str">
        <f>IF(全车数据表!BJ7="","",全车数据表!BJ7)</f>
        <v/>
      </c>
      <c r="AP6" s="311" t="str">
        <f>IF(全车数据表!BK7="","",全车数据表!BK7)</f>
        <v/>
      </c>
      <c r="AQ6" s="311" t="str">
        <f>IF(全车数据表!BL7="","",全车数据表!BL7)</f>
        <v/>
      </c>
      <c r="AR6" s="311" t="str">
        <f>IF(全车数据表!BM7="","",全车数据表!BM7)</f>
        <v/>
      </c>
      <c r="AS6" s="311" t="str">
        <f>IF(全车数据表!BN7="","",全车数据表!BN7)</f>
        <v/>
      </c>
      <c r="AT6" s="311" t="str">
        <f>IF(全车数据表!BO7="","",全车数据表!BO7)</f>
        <v/>
      </c>
      <c r="AU6" s="311" t="str">
        <f>IF(全车数据表!BP7="","",全车数据表!BP7)</f>
        <v/>
      </c>
      <c r="AV6" s="311" t="str">
        <f>IF(全车数据表!BQ7="","",全车数据表!BQ7)</f>
        <v/>
      </c>
      <c r="AW6" s="311" t="str">
        <f>IF(全车数据表!BR7="","",全车数据表!BR7)</f>
        <v/>
      </c>
      <c r="AX6" s="311" t="str">
        <f>IF(全车数据表!BS7="","",全车数据表!BS7)</f>
        <v/>
      </c>
      <c r="AY6" s="311" t="str">
        <f>IF(全车数据表!BT7="","",全车数据表!BT7)</f>
        <v/>
      </c>
      <c r="AZ6" s="311" t="str">
        <f>IF(全车数据表!BU7="","",全车数据表!BU7)</f>
        <v>日产 尼桑</v>
      </c>
      <c r="BA6" s="311">
        <f>IF(全车数据表!AV7="","",全车数据表!AV7)</f>
        <v>2</v>
      </c>
    </row>
    <row r="7" spans="1:54">
      <c r="A7" s="311">
        <f>全车数据表!A8</f>
        <v>6</v>
      </c>
      <c r="B7" s="311" t="str">
        <f>全车数据表!B8</f>
        <v>KTM X-BOW GTX</v>
      </c>
      <c r="C7" s="311" t="str">
        <f>IF(全车数据表!AQ8="","",全车数据表!AQ8)</f>
        <v>KTM</v>
      </c>
      <c r="D7" s="313" t="str">
        <f>全车数据表!AT8</f>
        <v>gtx</v>
      </c>
      <c r="E7" s="313" t="str">
        <f>全车数据表!AS8</f>
        <v>4.0</v>
      </c>
      <c r="F7" s="313" t="str">
        <f>全车数据表!C8</f>
        <v>GTX</v>
      </c>
      <c r="G7" s="311" t="str">
        <f>全车数据表!D8</f>
        <v>D</v>
      </c>
      <c r="H7" s="311">
        <f>LEN(全车数据表!E8)</f>
        <v>3</v>
      </c>
      <c r="I7" s="311">
        <f>IF(全车数据表!H8="×",0,全车数据表!H8)</f>
        <v>30</v>
      </c>
      <c r="J7" s="311">
        <f>IF(全车数据表!I8="×",0,全车数据表!I8)</f>
        <v>23</v>
      </c>
      <c r="K7" s="311">
        <f>IF(全车数据表!J8="×",0,全车数据表!J8)</f>
        <v>54</v>
      </c>
      <c r="L7" s="311">
        <f>IF(全车数据表!K8="×",0,全车数据表!K8)</f>
        <v>0</v>
      </c>
      <c r="M7" s="311">
        <f>IF(全车数据表!L8="×",0,全车数据表!L8)</f>
        <v>0</v>
      </c>
      <c r="N7" s="311">
        <f>IF(全车数据表!M8="×",0,全车数据表!M8)</f>
        <v>0</v>
      </c>
      <c r="O7" s="311">
        <f>全车数据表!O8</f>
        <v>1738</v>
      </c>
      <c r="P7" s="311">
        <f>全车数据表!P8</f>
        <v>247.5</v>
      </c>
      <c r="Q7" s="311">
        <f>全车数据表!Q8</f>
        <v>83.84</v>
      </c>
      <c r="R7" s="311">
        <f>全车数据表!R8</f>
        <v>64.989999999999995</v>
      </c>
      <c r="S7" s="311">
        <f>全车数据表!S8</f>
        <v>66.989999999999995</v>
      </c>
      <c r="T7" s="311">
        <f>全车数据表!T8</f>
        <v>12.15</v>
      </c>
      <c r="U7" s="311">
        <f>全车数据表!AH8</f>
        <v>466200</v>
      </c>
      <c r="V7" s="311">
        <f>全车数据表!AO8</f>
        <v>140000</v>
      </c>
      <c r="W7" s="311">
        <f>全车数据表!AP8</f>
        <v>606200</v>
      </c>
      <c r="X7" s="311">
        <f>全车数据表!AJ8</f>
        <v>5</v>
      </c>
      <c r="Y7" s="311">
        <f>全车数据表!AL8</f>
        <v>1</v>
      </c>
      <c r="Z7" s="311">
        <f>IF(全车数据表!AN8="×",0,全车数据表!AN8)</f>
        <v>0</v>
      </c>
      <c r="AA7" s="313" t="str">
        <f>全车数据表!AU8</f>
        <v>uncm</v>
      </c>
      <c r="AB7" s="311">
        <f>全车数据表!AW8</f>
        <v>258</v>
      </c>
      <c r="AC7" s="311">
        <f>全车数据表!AX8</f>
        <v>274</v>
      </c>
      <c r="AD7" s="311">
        <f>全车数据表!AY8</f>
        <v>350</v>
      </c>
      <c r="AE7" s="311" t="str">
        <f>IF(全车数据表!AZ8="","",全车数据表!AZ8)</f>
        <v>通行证</v>
      </c>
      <c r="AF7" s="311" t="str">
        <f>IF(全车数据表!BA8="","",全车数据表!BA8)</f>
        <v/>
      </c>
      <c r="AG7" s="311" t="str">
        <f>IF(全车数据表!BB8="","",全车数据表!BB8)</f>
        <v/>
      </c>
      <c r="AH7" s="311" t="str">
        <f>IF(全车数据表!BC8="","",全车数据表!BC8)</f>
        <v/>
      </c>
      <c r="AI7" s="311" t="str">
        <f>IF(全车数据表!BD8="","",全车数据表!BD8)</f>
        <v/>
      </c>
      <c r="AJ7" s="311" t="str">
        <f>IF(全车数据表!BE8="","",全车数据表!BE8)</f>
        <v/>
      </c>
      <c r="AK7" s="311" t="str">
        <f>IF(全车数据表!BF8="","",全车数据表!BF8)</f>
        <v/>
      </c>
      <c r="AL7" s="311" t="str">
        <f>IF(全车数据表!BG8="","",全车数据表!BG8)</f>
        <v/>
      </c>
      <c r="AM7" s="311" t="str">
        <f>IF(全车数据表!BH8="","",全车数据表!BH8)</f>
        <v/>
      </c>
      <c r="AN7" s="311" t="str">
        <f>IF(全车数据表!BI8="","",全车数据表!BI8)</f>
        <v/>
      </c>
      <c r="AO7" s="311" t="str">
        <f>IF(全车数据表!BJ8="","",全车数据表!BJ8)</f>
        <v/>
      </c>
      <c r="AP7" s="311" t="str">
        <f>IF(全车数据表!BK8="","",全车数据表!BK8)</f>
        <v/>
      </c>
      <c r="AQ7" s="311" t="str">
        <f>IF(全车数据表!BL8="","",全车数据表!BL8)</f>
        <v/>
      </c>
      <c r="AR7" s="311" t="str">
        <f>IF(全车数据表!BM8="","",全车数据表!BM8)</f>
        <v/>
      </c>
      <c r="AS7" s="311" t="str">
        <f>IF(全车数据表!BN8="","",全车数据表!BN8)</f>
        <v/>
      </c>
      <c r="AT7" s="311" t="str">
        <f>IF(全车数据表!BO8="","",全车数据表!BO8)</f>
        <v/>
      </c>
      <c r="AU7" s="311" t="str">
        <f>IF(全车数据表!BP8="","",全车数据表!BP8)</f>
        <v/>
      </c>
      <c r="AV7" s="311" t="str">
        <f>IF(全车数据表!BQ8="","",全车数据表!BQ8)</f>
        <v/>
      </c>
      <c r="AW7" s="311" t="str">
        <f>IF(全车数据表!BR8="","",全车数据表!BR8)</f>
        <v/>
      </c>
      <c r="AX7" s="311" t="str">
        <f>IF(全车数据表!BS8="","",全车数据表!BS8)</f>
        <v/>
      </c>
      <c r="AY7" s="311" t="str">
        <f>IF(全车数据表!BT8="","",全车数据表!BT8)</f>
        <v/>
      </c>
      <c r="AZ7" s="311" t="str">
        <f>IF(全车数据表!BU8="","",全车数据表!BU8)</f>
        <v/>
      </c>
      <c r="BA7" s="311" t="str">
        <f>IF(全车数据表!AV8="","",全车数据表!AV8)</f>
        <v/>
      </c>
    </row>
    <row r="8" spans="1:54">
      <c r="A8" s="311">
        <f>全车数据表!A9</f>
        <v>7</v>
      </c>
      <c r="B8" s="311" t="str">
        <f>全车数据表!B9</f>
        <v>Volkswagen XL Sport Concept</v>
      </c>
      <c r="C8" s="311" t="str">
        <f>IF(全车数据表!AQ9="","",全车数据表!AQ9)</f>
        <v>Volkswagen</v>
      </c>
      <c r="D8" s="313" t="str">
        <f>全车数据表!AT9</f>
        <v>xl</v>
      </c>
      <c r="E8" s="313" t="str">
        <f>全车数据表!AS9</f>
        <v>1.0</v>
      </c>
      <c r="F8" s="313" t="str">
        <f>全车数据表!C9</f>
        <v>大众</v>
      </c>
      <c r="G8" s="311" t="str">
        <f>全车数据表!D9</f>
        <v>D</v>
      </c>
      <c r="H8" s="311">
        <f>LEN(全车数据表!E9)</f>
        <v>3</v>
      </c>
      <c r="I8" s="311">
        <f>IF(全车数据表!H9="×",0,全车数据表!H9)</f>
        <v>20</v>
      </c>
      <c r="J8" s="311">
        <f>IF(全车数据表!I9="×",0,全车数据表!I9)</f>
        <v>12</v>
      </c>
      <c r="K8" s="311">
        <f>IF(全车数据表!J9="×",0,全车数据表!J9)</f>
        <v>30</v>
      </c>
      <c r="L8" s="311">
        <f>IF(全车数据表!K9="×",0,全车数据表!K9)</f>
        <v>0</v>
      </c>
      <c r="M8" s="311">
        <f>IF(全车数据表!L9="×",0,全车数据表!L9)</f>
        <v>0</v>
      </c>
      <c r="N8" s="311">
        <f>IF(全车数据表!M9="×",0,全车数据表!M9)</f>
        <v>0</v>
      </c>
      <c r="O8" s="311">
        <f>全车数据表!O9</f>
        <v>1814</v>
      </c>
      <c r="P8" s="311">
        <f>全车数据表!P9</f>
        <v>291.2</v>
      </c>
      <c r="Q8" s="311">
        <f>全车数据表!Q9</f>
        <v>60.31</v>
      </c>
      <c r="R8" s="311">
        <f>全车数据表!R9</f>
        <v>62.02</v>
      </c>
      <c r="S8" s="311">
        <f>全车数据表!S9</f>
        <v>61.94</v>
      </c>
      <c r="T8" s="311">
        <f>全车数据表!T9</f>
        <v>7.6499999999999995</v>
      </c>
      <c r="U8" s="311">
        <f>全车数据表!AH9</f>
        <v>466200</v>
      </c>
      <c r="V8" s="311">
        <f>全车数据表!AO9</f>
        <v>140000</v>
      </c>
      <c r="W8" s="311">
        <f>全车数据表!AP9</f>
        <v>606200</v>
      </c>
      <c r="X8" s="311">
        <f>全车数据表!AJ9</f>
        <v>5</v>
      </c>
      <c r="Y8" s="311">
        <f>全车数据表!AL9</f>
        <v>1</v>
      </c>
      <c r="Z8" s="311">
        <f>IF(全车数据表!AN9="×",0,全车数据表!AN9)</f>
        <v>0</v>
      </c>
      <c r="AA8" s="313" t="str">
        <f>全车数据表!AU9</f>
        <v>uncm</v>
      </c>
      <c r="AB8" s="311">
        <f>全车数据表!AW9</f>
        <v>303</v>
      </c>
      <c r="AC8" s="311">
        <f>全车数据表!AX9</f>
        <v>0</v>
      </c>
      <c r="AD8" s="311">
        <f>全车数据表!AY9</f>
        <v>389</v>
      </c>
      <c r="AE8" s="311" t="str">
        <f>IF(全车数据表!AZ9="","",全车数据表!AZ9)</f>
        <v>级别杯</v>
      </c>
      <c r="AF8" s="311" t="str">
        <f>IF(全车数据表!BA9="","",全车数据表!BA9)</f>
        <v/>
      </c>
      <c r="AG8" s="311" t="str">
        <f>IF(全车数据表!BB9="","",全车数据表!BB9)</f>
        <v/>
      </c>
      <c r="AH8" s="311">
        <f>IF(全车数据表!BC9="","",全车数据表!BC9)</f>
        <v>1</v>
      </c>
      <c r="AI8" s="311">
        <f>IF(全车数据表!BD9="","",全车数据表!BD9)</f>
        <v>1</v>
      </c>
      <c r="AJ8" s="311" t="str">
        <f>IF(全车数据表!BE9="","",全车数据表!BE9)</f>
        <v/>
      </c>
      <c r="AK8" s="311">
        <f>IF(全车数据表!BF9="","",全车数据表!BF9)</f>
        <v>1</v>
      </c>
      <c r="AL8" s="311" t="str">
        <f>IF(全车数据表!BG9="","",全车数据表!BG9)</f>
        <v/>
      </c>
      <c r="AM8" s="311" t="str">
        <f>IF(全车数据表!BH9="","",全车数据表!BH9)</f>
        <v/>
      </c>
      <c r="AN8" s="311" t="str">
        <f>IF(全车数据表!BI9="","",全车数据表!BI9)</f>
        <v/>
      </c>
      <c r="AO8" s="311" t="str">
        <f>IF(全车数据表!BJ9="","",全车数据表!BJ9)</f>
        <v/>
      </c>
      <c r="AP8" s="311" t="str">
        <f>IF(全车数据表!BK9="","",全车数据表!BK9)</f>
        <v/>
      </c>
      <c r="AQ8" s="311" t="str">
        <f>IF(全车数据表!BL9="","",全车数据表!BL9)</f>
        <v/>
      </c>
      <c r="AR8" s="311" t="str">
        <f>IF(全车数据表!BM9="","",全车数据表!BM9)</f>
        <v/>
      </c>
      <c r="AS8" s="311" t="str">
        <f>IF(全车数据表!BN9="","",全车数据表!BN9)</f>
        <v/>
      </c>
      <c r="AT8" s="311" t="str">
        <f>IF(全车数据表!BO9="","",全车数据表!BO9)</f>
        <v/>
      </c>
      <c r="AU8" s="311" t="str">
        <f>IF(全车数据表!BP9="","",全车数据表!BP9)</f>
        <v/>
      </c>
      <c r="AV8" s="311" t="str">
        <f>IF(全车数据表!BQ9="","",全车数据表!BQ9)</f>
        <v/>
      </c>
      <c r="AW8" s="311" t="str">
        <f>IF(全车数据表!BR9="","",全车数据表!BR9)</f>
        <v/>
      </c>
      <c r="AX8" s="311" t="str">
        <f>IF(全车数据表!BS9="","",全车数据表!BS9)</f>
        <v/>
      </c>
      <c r="AY8" s="311" t="str">
        <f>IF(全车数据表!BT9="","",全车数据表!BT9)</f>
        <v/>
      </c>
      <c r="AZ8" s="311" t="str">
        <f>IF(全车数据表!BU9="","",全车数据表!BU9)</f>
        <v>大众</v>
      </c>
      <c r="BA8" s="311">
        <f>IF(全车数据表!AV9="","",全车数据表!AV9)</f>
        <v>3</v>
      </c>
    </row>
    <row r="9" spans="1:54">
      <c r="A9" s="311">
        <f>全车数据表!A10</f>
        <v>8</v>
      </c>
      <c r="B9" s="311" t="str">
        <f>全车数据表!B10</f>
        <v>DS Automobiles DS E-Tense</v>
      </c>
      <c r="C9" s="311" t="str">
        <f>IF(全车数据表!AQ10="","",全车数据表!AQ10)</f>
        <v>DS Automobiles</v>
      </c>
      <c r="D9" s="313" t="str">
        <f>全车数据表!AT10</f>
        <v>ds</v>
      </c>
      <c r="E9" s="313" t="str">
        <f>全车数据表!AS10</f>
        <v>1.0</v>
      </c>
      <c r="F9" s="313" t="str">
        <f>全车数据表!C10</f>
        <v>DS</v>
      </c>
      <c r="G9" s="311" t="str">
        <f>全车数据表!D10</f>
        <v>D</v>
      </c>
      <c r="H9" s="311">
        <f>LEN(全车数据表!E10)</f>
        <v>3</v>
      </c>
      <c r="I9" s="311">
        <f>IF(全车数据表!H10="×",0,全车数据表!H10)</f>
        <v>20</v>
      </c>
      <c r="J9" s="311">
        <f>IF(全车数据表!I10="×",0,全车数据表!I10)</f>
        <v>12</v>
      </c>
      <c r="K9" s="311">
        <f>IF(全车数据表!J10="×",0,全车数据表!J10)</f>
        <v>30</v>
      </c>
      <c r="L9" s="311">
        <f>IF(全车数据表!K10="×",0,全车数据表!K10)</f>
        <v>0</v>
      </c>
      <c r="M9" s="311">
        <f>IF(全车数据表!L10="×",0,全车数据表!L10)</f>
        <v>0</v>
      </c>
      <c r="N9" s="311">
        <f>IF(全车数据表!M10="×",0,全车数据表!M10)</f>
        <v>0</v>
      </c>
      <c r="O9" s="311">
        <f>全车数据表!O10</f>
        <v>1976</v>
      </c>
      <c r="P9" s="311">
        <f>全车数据表!P10</f>
        <v>270.10000000000002</v>
      </c>
      <c r="Q9" s="311">
        <f>全车数据表!Q10</f>
        <v>76.069999999999993</v>
      </c>
      <c r="R9" s="311">
        <f>全车数据表!R10</f>
        <v>81.27</v>
      </c>
      <c r="S9" s="311">
        <f>全车数据表!S10</f>
        <v>72.3</v>
      </c>
      <c r="T9" s="311">
        <f>全车数据表!T10</f>
        <v>13.1</v>
      </c>
      <c r="U9" s="311">
        <f>全车数据表!AH10</f>
        <v>466200</v>
      </c>
      <c r="V9" s="311">
        <f>全车数据表!AO10</f>
        <v>140000</v>
      </c>
      <c r="W9" s="311">
        <f>全车数据表!AP10</f>
        <v>606200</v>
      </c>
      <c r="X9" s="311">
        <f>全车数据表!AJ10</f>
        <v>5</v>
      </c>
      <c r="Y9" s="311">
        <f>全车数据表!AL10</f>
        <v>1</v>
      </c>
      <c r="Z9" s="311">
        <f>IF(全车数据表!AN10="×",0,全车数据表!AN10)</f>
        <v>0</v>
      </c>
      <c r="AA9" s="313" t="str">
        <f>全车数据表!AU10</f>
        <v>uncm</v>
      </c>
      <c r="AB9" s="311">
        <f>全车数据表!AW10</f>
        <v>282</v>
      </c>
      <c r="AC9" s="311">
        <f>全车数据表!AX10</f>
        <v>0</v>
      </c>
      <c r="AD9" s="311">
        <f>全车数据表!AY10</f>
        <v>363</v>
      </c>
      <c r="AE9" s="311" t="str">
        <f>IF(全车数据表!AZ10="","",全车数据表!AZ10)</f>
        <v>级别杯</v>
      </c>
      <c r="AF9" s="311" t="str">
        <f>IF(全车数据表!BA10="","",全车数据表!BA10)</f>
        <v/>
      </c>
      <c r="AG9" s="311" t="str">
        <f>IF(全车数据表!BB10="","",全车数据表!BB10)</f>
        <v/>
      </c>
      <c r="AH9" s="311">
        <f>IF(全车数据表!BC10="","",全车数据表!BC10)</f>
        <v>1</v>
      </c>
      <c r="AI9" s="311">
        <f>IF(全车数据表!BD10="","",全车数据表!BD10)</f>
        <v>1</v>
      </c>
      <c r="AJ9" s="311" t="str">
        <f>IF(全车数据表!BE10="","",全车数据表!BE10)</f>
        <v/>
      </c>
      <c r="AK9" s="311" t="str">
        <f>IF(全车数据表!BF10="","",全车数据表!BF10)</f>
        <v/>
      </c>
      <c r="AL9" s="311" t="str">
        <f>IF(全车数据表!BG10="","",全车数据表!BG10)</f>
        <v/>
      </c>
      <c r="AM9" s="311" t="str">
        <f>IF(全车数据表!BH10="","",全车数据表!BH10)</f>
        <v/>
      </c>
      <c r="AN9" s="311" t="str">
        <f>IF(全车数据表!BI10="","",全车数据表!BI10)</f>
        <v/>
      </c>
      <c r="AO9" s="311" t="str">
        <f>IF(全车数据表!BJ10="","",全车数据表!BJ10)</f>
        <v/>
      </c>
      <c r="AP9" s="311" t="str">
        <f>IF(全车数据表!BK10="","",全车数据表!BK10)</f>
        <v/>
      </c>
      <c r="AQ9" s="311" t="str">
        <f>IF(全车数据表!BL10="","",全车数据表!BL10)</f>
        <v/>
      </c>
      <c r="AR9" s="311" t="str">
        <f>IF(全车数据表!BM10="","",全车数据表!BM10)</f>
        <v/>
      </c>
      <c r="AS9" s="311" t="str">
        <f>IF(全车数据表!BN10="","",全车数据表!BN10)</f>
        <v/>
      </c>
      <c r="AT9" s="311" t="str">
        <f>IF(全车数据表!BO10="","",全车数据表!BO10)</f>
        <v/>
      </c>
      <c r="AU9" s="311" t="str">
        <f>IF(全车数据表!BP10="","",全车数据表!BP10)</f>
        <v/>
      </c>
      <c r="AV9" s="311" t="str">
        <f>IF(全车数据表!BQ10="","",全车数据表!BQ10)</f>
        <v/>
      </c>
      <c r="AW9" s="311" t="str">
        <f>IF(全车数据表!BR10="","",全车数据表!BR10)</f>
        <v/>
      </c>
      <c r="AX9" s="311" t="str">
        <f>IF(全车数据表!BS10="","",全车数据表!BS10)</f>
        <v/>
      </c>
      <c r="AY9" s="311" t="str">
        <f>IF(全车数据表!BT10="","",全车数据表!BT10)</f>
        <v/>
      </c>
      <c r="AZ9" s="311" t="str">
        <f>IF(全车数据表!BU10="","",全车数据表!BU10)</f>
        <v>屌丝龙</v>
      </c>
      <c r="BA9" s="311">
        <f>IF(全车数据表!AV10="","",全车数据表!AV10)</f>
        <v>2</v>
      </c>
    </row>
    <row r="10" spans="1:54">
      <c r="A10" s="311">
        <f>全车数据表!A11</f>
        <v>9</v>
      </c>
      <c r="B10" s="311" t="str">
        <f>全车数据表!B11</f>
        <v>Dodge Challenger 392 Hemi Scat Pack</v>
      </c>
      <c r="C10" s="311" t="str">
        <f>IF(全车数据表!AQ11="","",全车数据表!AQ11)</f>
        <v>Dodge</v>
      </c>
      <c r="D10" s="313">
        <f>全车数据表!AT11</f>
        <v>392</v>
      </c>
      <c r="E10" s="313" t="str">
        <f>全车数据表!AS11</f>
        <v>1.0</v>
      </c>
      <c r="F10" s="313">
        <f>全车数据表!C11</f>
        <v>392</v>
      </c>
      <c r="G10" s="311" t="str">
        <f>全车数据表!D11</f>
        <v>D</v>
      </c>
      <c r="H10" s="311">
        <f>LEN(全车数据表!E11)</f>
        <v>3</v>
      </c>
      <c r="I10" s="311">
        <f>IF(全车数据表!H11="×",0,全车数据表!H11)</f>
        <v>20</v>
      </c>
      <c r="J10" s="311">
        <f>IF(全车数据表!I11="×",0,全车数据表!I11)</f>
        <v>12</v>
      </c>
      <c r="K10" s="311">
        <f>IF(全车数据表!J11="×",0,全车数据表!J11)</f>
        <v>30</v>
      </c>
      <c r="L10" s="311">
        <f>IF(全车数据表!K11="×",0,全车数据表!K11)</f>
        <v>0</v>
      </c>
      <c r="M10" s="311">
        <f>IF(全车数据表!L11="×",0,全车数据表!L11)</f>
        <v>0</v>
      </c>
      <c r="N10" s="311">
        <f>IF(全车数据表!M11="×",0,全车数据表!M11)</f>
        <v>0</v>
      </c>
      <c r="O10" s="311">
        <f>全车数据表!O11</f>
        <v>2144</v>
      </c>
      <c r="P10" s="311">
        <f>全车数据表!P11</f>
        <v>299.3</v>
      </c>
      <c r="Q10" s="311">
        <f>全车数据表!Q11</f>
        <v>72.459999999999994</v>
      </c>
      <c r="R10" s="311">
        <f>全车数据表!R11</f>
        <v>43.24</v>
      </c>
      <c r="S10" s="311">
        <f>全车数据表!S11</f>
        <v>62.34</v>
      </c>
      <c r="T10" s="311">
        <f>全车数据表!T11</f>
        <v>7.48</v>
      </c>
      <c r="U10" s="311">
        <f>全车数据表!AH11</f>
        <v>466200</v>
      </c>
      <c r="V10" s="311">
        <f>全车数据表!AO11</f>
        <v>140000</v>
      </c>
      <c r="W10" s="311">
        <f>全车数据表!AP11</f>
        <v>606200</v>
      </c>
      <c r="X10" s="311">
        <f>全车数据表!AJ11</f>
        <v>5</v>
      </c>
      <c r="Y10" s="311">
        <f>全车数据表!AL11</f>
        <v>1</v>
      </c>
      <c r="Z10" s="311">
        <f>IF(全车数据表!AN11="×",0,全车数据表!AN11)</f>
        <v>0</v>
      </c>
      <c r="AA10" s="313" t="str">
        <f>全车数据表!AU11</f>
        <v>uncm</v>
      </c>
      <c r="AB10" s="311">
        <f>全车数据表!AW11</f>
        <v>312</v>
      </c>
      <c r="AC10" s="311">
        <f>全车数据表!AX11</f>
        <v>0</v>
      </c>
      <c r="AD10" s="311">
        <f>全车数据表!AY11</f>
        <v>399</v>
      </c>
      <c r="AE10" s="311" t="str">
        <f>IF(全车数据表!AZ11="","",全车数据表!AZ11)</f>
        <v>级别杯</v>
      </c>
      <c r="AF10" s="311" t="str">
        <f>IF(全车数据表!BA11="","",全车数据表!BA11)</f>
        <v/>
      </c>
      <c r="AG10" s="311" t="str">
        <f>IF(全车数据表!BB11="","",全车数据表!BB11)</f>
        <v/>
      </c>
      <c r="AH10" s="311">
        <f>IF(全车数据表!BC11="","",全车数据表!BC11)</f>
        <v>1</v>
      </c>
      <c r="AI10" s="311">
        <f>IF(全车数据表!BD11="","",全车数据表!BD11)</f>
        <v>1</v>
      </c>
      <c r="AJ10" s="311" t="str">
        <f>IF(全车数据表!BE11="","",全车数据表!BE11)</f>
        <v/>
      </c>
      <c r="AK10" s="311" t="str">
        <f>IF(全车数据表!BF11="","",全车数据表!BF11)</f>
        <v/>
      </c>
      <c r="AL10" s="311" t="str">
        <f>IF(全车数据表!BG11="","",全车数据表!BG11)</f>
        <v/>
      </c>
      <c r="AM10" s="311" t="str">
        <f>IF(全车数据表!BH11="","",全车数据表!BH11)</f>
        <v/>
      </c>
      <c r="AN10" s="311" t="str">
        <f>IF(全车数据表!BI11="","",全车数据表!BI11)</f>
        <v/>
      </c>
      <c r="AO10" s="311" t="str">
        <f>IF(全车数据表!BJ11="","",全车数据表!BJ11)</f>
        <v/>
      </c>
      <c r="AP10" s="311" t="str">
        <f>IF(全车数据表!BK11="","",全车数据表!BK11)</f>
        <v/>
      </c>
      <c r="AQ10" s="311" t="str">
        <f>IF(全车数据表!BL11="","",全车数据表!BL11)</f>
        <v/>
      </c>
      <c r="AR10" s="311" t="str">
        <f>IF(全车数据表!BM11="","",全车数据表!BM11)</f>
        <v/>
      </c>
      <c r="AS10" s="311" t="str">
        <f>IF(全车数据表!BN11="","",全车数据表!BN11)</f>
        <v/>
      </c>
      <c r="AT10" s="311">
        <f>IF(全车数据表!BO11="","",全车数据表!BO11)</f>
        <v>1</v>
      </c>
      <c r="AU10" s="311" t="str">
        <f>IF(全车数据表!BP11="","",全车数据表!BP11)</f>
        <v/>
      </c>
      <c r="AV10" s="311" t="str">
        <f>IF(全车数据表!BQ11="","",全车数据表!BQ11)</f>
        <v/>
      </c>
      <c r="AW10" s="311" t="str">
        <f>IF(全车数据表!BR11="","",全车数据表!BR11)</f>
        <v/>
      </c>
      <c r="AX10" s="311" t="str">
        <f>IF(全车数据表!BS11="","",全车数据表!BS11)</f>
        <v/>
      </c>
      <c r="AY10" s="311">
        <f>IF(全车数据表!BT11="","",全车数据表!BT11)</f>
        <v>1</v>
      </c>
      <c r="AZ10" s="311" t="str">
        <f>IF(全车数据表!BU11="","",全车数据表!BU11)</f>
        <v>道奇 挑战者</v>
      </c>
      <c r="BA10" s="311">
        <f>IF(全车数据表!AV11="","",全车数据表!AV11)</f>
        <v>3</v>
      </c>
    </row>
    <row r="11" spans="1:54">
      <c r="A11" s="311">
        <f>全车数据表!A12</f>
        <v>10</v>
      </c>
      <c r="B11" s="311" t="str">
        <f>全车数据表!B12</f>
        <v>Renault Dezir</v>
      </c>
      <c r="C11" s="311" t="str">
        <f>IF(全车数据表!AQ12="","",全车数据表!AQ12)</f>
        <v>Renault</v>
      </c>
      <c r="D11" s="313" t="str">
        <f>全车数据表!AT12</f>
        <v>dezir</v>
      </c>
      <c r="E11" s="313" t="str">
        <f>全车数据表!AS12</f>
        <v>3.6</v>
      </c>
      <c r="F11" s="313" t="str">
        <f>全车数据表!C12</f>
        <v>Dezir</v>
      </c>
      <c r="G11" s="311" t="str">
        <f>全车数据表!D12</f>
        <v>D</v>
      </c>
      <c r="H11" s="311">
        <f>LEN(全车数据表!E12)</f>
        <v>4</v>
      </c>
      <c r="I11" s="311">
        <f>IF(全车数据表!H12="×",0,全车数据表!H12)</f>
        <v>30</v>
      </c>
      <c r="J11" s="311">
        <f>IF(全车数据表!I12="×",0,全车数据表!I12)</f>
        <v>23</v>
      </c>
      <c r="K11" s="311">
        <f>IF(全车数据表!J12="×",0,全车数据表!J12)</f>
        <v>33</v>
      </c>
      <c r="L11" s="311">
        <f>IF(全车数据表!K12="×",0,全车数据表!K12)</f>
        <v>42</v>
      </c>
      <c r="M11" s="311">
        <f>IF(全车数据表!L12="×",0,全车数据表!L12)</f>
        <v>0</v>
      </c>
      <c r="N11" s="311">
        <f>IF(全车数据表!M12="×",0,全车数据表!M12)</f>
        <v>0</v>
      </c>
      <c r="O11" s="311">
        <f>全车数据表!O12</f>
        <v>2213</v>
      </c>
      <c r="P11" s="311">
        <f>全车数据表!P12</f>
        <v>293.2</v>
      </c>
      <c r="Q11" s="311">
        <f>全车数据表!Q12</f>
        <v>65.56</v>
      </c>
      <c r="R11" s="311">
        <f>全车数据表!R12</f>
        <v>69.430000000000007</v>
      </c>
      <c r="S11" s="311">
        <f>全车数据表!S12</f>
        <v>68.44</v>
      </c>
      <c r="T11" s="311">
        <f>全车数据表!T12</f>
        <v>0</v>
      </c>
      <c r="U11" s="311">
        <f>全车数据表!AH12</f>
        <v>2518680</v>
      </c>
      <c r="V11" s="311">
        <f>全车数据表!AO12</f>
        <v>1360000</v>
      </c>
      <c r="W11" s="311">
        <f>全车数据表!AP12</f>
        <v>3878680</v>
      </c>
      <c r="X11" s="311">
        <f>全车数据表!AJ12</f>
        <v>7</v>
      </c>
      <c r="Y11" s="311">
        <f>全车数据表!AL12</f>
        <v>2</v>
      </c>
      <c r="Z11" s="311">
        <f>IF(全车数据表!AN12="×",0,全车数据表!AN12)</f>
        <v>1</v>
      </c>
      <c r="AA11" s="313" t="str">
        <f>全车数据表!AU12</f>
        <v>rare</v>
      </c>
      <c r="AB11" s="311">
        <f>全车数据表!AW12</f>
        <v>307</v>
      </c>
      <c r="AC11" s="311">
        <f>全车数据表!AX12</f>
        <v>0</v>
      </c>
      <c r="AD11" s="311">
        <f>全车数据表!AY12</f>
        <v>393</v>
      </c>
      <c r="AE11" s="311" t="str">
        <f>IF(全车数据表!AZ12="","",全车数据表!AZ12)</f>
        <v>联会赛事</v>
      </c>
      <c r="AF11" s="311" t="str">
        <f>IF(全车数据表!BA12="","",全车数据表!BA12)</f>
        <v/>
      </c>
      <c r="AG11" s="311" t="str">
        <f>IF(全车数据表!BB12="","",全车数据表!BB12)</f>
        <v/>
      </c>
      <c r="AH11" s="311" t="str">
        <f>IF(全车数据表!BC12="","",全车数据表!BC12)</f>
        <v/>
      </c>
      <c r="AI11" s="311" t="str">
        <f>IF(全车数据表!BD12="","",全车数据表!BD12)</f>
        <v/>
      </c>
      <c r="AJ11" s="311" t="str">
        <f>IF(全车数据表!BE12="","",全车数据表!BE12)</f>
        <v/>
      </c>
      <c r="AK11" s="311" t="str">
        <f>IF(全车数据表!BF12="","",全车数据表!BF12)</f>
        <v/>
      </c>
      <c r="AL11" s="311">
        <f>IF(全车数据表!BG12="","",全车数据表!BG12)</f>
        <v>1</v>
      </c>
      <c r="AM11" s="311" t="str">
        <f>IF(全车数据表!BH12="","",全车数据表!BH12)</f>
        <v/>
      </c>
      <c r="AN11" s="311" t="str">
        <f>IF(全车数据表!BI12="","",全车数据表!BI12)</f>
        <v/>
      </c>
      <c r="AO11" s="311" t="str">
        <f>IF(全车数据表!BJ12="","",全车数据表!BJ12)</f>
        <v/>
      </c>
      <c r="AP11" s="311" t="str">
        <f>IF(全车数据表!BK12="","",全车数据表!BK12)</f>
        <v/>
      </c>
      <c r="AQ11" s="311" t="str">
        <f>IF(全车数据表!BL12="","",全车数据表!BL12)</f>
        <v/>
      </c>
      <c r="AR11" s="311" t="str">
        <f>IF(全车数据表!BM12="","",全车数据表!BM12)</f>
        <v/>
      </c>
      <c r="AS11" s="311" t="str">
        <f>IF(全车数据表!BN12="","",全车数据表!BN12)</f>
        <v/>
      </c>
      <c r="AT11" s="311" t="str">
        <f>IF(全车数据表!BO12="","",全车数据表!BO12)</f>
        <v/>
      </c>
      <c r="AU11" s="311" t="str">
        <f>IF(全车数据表!BP12="","",全车数据表!BP12)</f>
        <v/>
      </c>
      <c r="AV11" s="311" t="str">
        <f>IF(全车数据表!BQ12="","",全车数据表!BQ12)</f>
        <v/>
      </c>
      <c r="AW11" s="311" t="str">
        <f>IF(全车数据表!BR12="","",全车数据表!BR12)</f>
        <v/>
      </c>
      <c r="AX11" s="311" t="str">
        <f>IF(全车数据表!BS12="","",全车数据表!BS12)</f>
        <v/>
      </c>
      <c r="AY11" s="311" t="str">
        <f>IF(全车数据表!BT12="","",全车数据表!BT12)</f>
        <v/>
      </c>
      <c r="AZ11" s="311" t="str">
        <f>IF(全车数据表!BU12="","",全车数据表!BU12)</f>
        <v>雷诺</v>
      </c>
      <c r="BA11" s="311" t="str">
        <f>IF(全车数据表!AV12="","",全车数据表!AV12)</f>
        <v/>
      </c>
    </row>
    <row r="12" spans="1:54">
      <c r="A12" s="311">
        <f>全车数据表!A13</f>
        <v>11</v>
      </c>
      <c r="B12" s="311" t="str">
        <f>全车数据表!B13</f>
        <v>Italdesign Davinci</v>
      </c>
      <c r="C12" s="311" t="str">
        <f>IF(全车数据表!AQ13="","",全车数据表!AQ13)</f>
        <v>Italdesign</v>
      </c>
      <c r="D12" s="313" t="str">
        <f>全车数据表!AT13</f>
        <v>davinci</v>
      </c>
      <c r="E12" s="313" t="str">
        <f>全车数据表!AS13</f>
        <v>2.8</v>
      </c>
      <c r="F12" s="313" t="str">
        <f>全车数据表!C13</f>
        <v>达芬奇</v>
      </c>
      <c r="G12" s="311" t="str">
        <f>全车数据表!D13</f>
        <v>D</v>
      </c>
      <c r="H12" s="311">
        <f>LEN(全车数据表!E13)</f>
        <v>4</v>
      </c>
      <c r="I12" s="311">
        <f>IF(全车数据表!H13="×",0,全车数据表!H13)</f>
        <v>30</v>
      </c>
      <c r="J12" s="311">
        <f>IF(全车数据表!I13="×",0,全车数据表!I13)</f>
        <v>23</v>
      </c>
      <c r="K12" s="311">
        <f>IF(全车数据表!J13="×",0,全车数据表!J13)</f>
        <v>33</v>
      </c>
      <c r="L12" s="311">
        <f>IF(全车数据表!K13="×",0,全车数据表!K13)</f>
        <v>42</v>
      </c>
      <c r="M12" s="311">
        <f>IF(全车数据表!L13="×",0,全车数据表!L13)</f>
        <v>0</v>
      </c>
      <c r="N12" s="311">
        <f>IF(全车数据表!M13="×",0,全车数据表!M13)</f>
        <v>0</v>
      </c>
      <c r="O12" s="311">
        <f>全车数据表!O13</f>
        <v>2217</v>
      </c>
      <c r="P12" s="311">
        <f>全车数据表!P13</f>
        <v>278.3</v>
      </c>
      <c r="Q12" s="311">
        <f>全车数据表!Q13</f>
        <v>83.53</v>
      </c>
      <c r="R12" s="311">
        <f>全车数据表!R13</f>
        <v>73.569999999999993</v>
      </c>
      <c r="S12" s="311">
        <f>全车数据表!S13</f>
        <v>55.35</v>
      </c>
      <c r="T12" s="311">
        <f>全车数据表!T13</f>
        <v>0</v>
      </c>
      <c r="U12" s="311">
        <f>全车数据表!AH13</f>
        <v>2518680</v>
      </c>
      <c r="V12" s="311">
        <f>全车数据表!AO13</f>
        <v>1360000</v>
      </c>
      <c r="W12" s="311">
        <f>全车数据表!AP13</f>
        <v>3878680</v>
      </c>
      <c r="X12" s="311">
        <f>全车数据表!AJ13</f>
        <v>7</v>
      </c>
      <c r="Y12" s="311">
        <f>全车数据表!AL13</f>
        <v>2</v>
      </c>
      <c r="Z12" s="311">
        <f>IF(全车数据表!AN13="×",0,全车数据表!AN13)</f>
        <v>1</v>
      </c>
      <c r="AA12" s="313" t="str">
        <f>全车数据表!AU13</f>
        <v>rare</v>
      </c>
      <c r="AB12" s="311">
        <f>全车数据表!AW13</f>
        <v>290</v>
      </c>
      <c r="AC12" s="311">
        <f>全车数据表!AX13</f>
        <v>0</v>
      </c>
      <c r="AD12" s="311">
        <f>全车数据表!AY13</f>
        <v>373</v>
      </c>
      <c r="AE12" s="311" t="str">
        <f>IF(全车数据表!AZ13="","",全车数据表!AZ13)</f>
        <v>1vs1</v>
      </c>
      <c r="AF12" s="311" t="str">
        <f>IF(全车数据表!BA13="","",全车数据表!BA13)</f>
        <v/>
      </c>
      <c r="AG12" s="311" t="str">
        <f>IF(全车数据表!BB13="","",全车数据表!BB13)</f>
        <v/>
      </c>
      <c r="AH12" s="311" t="str">
        <f>IF(全车数据表!BC13="","",全车数据表!BC13)</f>
        <v/>
      </c>
      <c r="AI12" s="311" t="str">
        <f>IF(全车数据表!BD13="","",全车数据表!BD13)</f>
        <v/>
      </c>
      <c r="AJ12" s="311" t="str">
        <f>IF(全车数据表!BE13="","",全车数据表!BE13)</f>
        <v/>
      </c>
      <c r="AK12" s="311" t="str">
        <f>IF(全车数据表!BF13="","",全车数据表!BF13)</f>
        <v/>
      </c>
      <c r="AL12" s="311" t="str">
        <f>IF(全车数据表!BG13="","",全车数据表!BG13)</f>
        <v/>
      </c>
      <c r="AM12" s="311" t="str">
        <f>IF(全车数据表!BH13="","",全车数据表!BH13)</f>
        <v/>
      </c>
      <c r="AN12" s="311" t="str">
        <f>IF(全车数据表!BI13="","",全车数据表!BI13)</f>
        <v/>
      </c>
      <c r="AO12" s="311">
        <f>IF(全车数据表!BJ13="","",全车数据表!BJ13)</f>
        <v>1</v>
      </c>
      <c r="AP12" s="311" t="str">
        <f>IF(全车数据表!BK13="","",全车数据表!BK13)</f>
        <v/>
      </c>
      <c r="AQ12" s="311" t="str">
        <f>IF(全车数据表!BL13="","",全车数据表!BL13)</f>
        <v/>
      </c>
      <c r="AR12" s="311" t="str">
        <f>IF(全车数据表!BM13="","",全车数据表!BM13)</f>
        <v/>
      </c>
      <c r="AS12" s="311" t="str">
        <f>IF(全车数据表!BN13="","",全车数据表!BN13)</f>
        <v/>
      </c>
      <c r="AT12" s="311" t="str">
        <f>IF(全车数据表!BO13="","",全车数据表!BO13)</f>
        <v/>
      </c>
      <c r="AU12" s="311" t="str">
        <f>IF(全车数据表!BP13="","",全车数据表!BP13)</f>
        <v/>
      </c>
      <c r="AV12" s="311" t="str">
        <f>IF(全车数据表!BQ13="","",全车数据表!BQ13)</f>
        <v/>
      </c>
      <c r="AW12" s="311" t="str">
        <f>IF(全车数据表!BR13="","",全车数据表!BR13)</f>
        <v/>
      </c>
      <c r="AX12" s="311" t="str">
        <f>IF(全车数据表!BS13="","",全车数据表!BS13)</f>
        <v/>
      </c>
      <c r="AY12" s="311" t="str">
        <f>IF(全车数据表!BT13="","",全车数据表!BT13)</f>
        <v/>
      </c>
      <c r="AZ12" s="311" t="str">
        <f>IF(全车数据表!BU13="","",全车数据表!BU13)</f>
        <v>id 达芬奇</v>
      </c>
      <c r="BA12" s="311" t="str">
        <f>IF(全车数据表!AV13="","",全车数据表!AV13)</f>
        <v/>
      </c>
    </row>
    <row r="13" spans="1:54">
      <c r="A13" s="311">
        <f>全车数据表!A14</f>
        <v>12</v>
      </c>
      <c r="B13" s="311" t="str">
        <f>全车数据表!B14</f>
        <v>BMW i8 Roadster</v>
      </c>
      <c r="C13" s="311" t="str">
        <f>IF(全车数据表!AQ14="","",全车数据表!AQ14)</f>
        <v>BMW</v>
      </c>
      <c r="D13" s="313" t="str">
        <f>全车数据表!AT14</f>
        <v>i8</v>
      </c>
      <c r="E13" s="313" t="str">
        <f>全车数据表!AS14</f>
        <v>2.6</v>
      </c>
      <c r="F13" s="313" t="str">
        <f>全车数据表!C14</f>
        <v>i8</v>
      </c>
      <c r="G13" s="311" t="str">
        <f>全车数据表!D14</f>
        <v>D</v>
      </c>
      <c r="H13" s="311">
        <f>LEN(全车数据表!E14)</f>
        <v>4</v>
      </c>
      <c r="I13" s="311">
        <f>IF(全车数据表!H14="×",0,全车数据表!H14)</f>
        <v>30</v>
      </c>
      <c r="J13" s="311">
        <f>IF(全车数据表!I14="×",0,全车数据表!I14)</f>
        <v>23</v>
      </c>
      <c r="K13" s="311">
        <f>IF(全车数据表!J14="×",0,全车数据表!J14)</f>
        <v>33</v>
      </c>
      <c r="L13" s="311">
        <f>IF(全车数据表!K14="×",0,全车数据表!K14)</f>
        <v>42</v>
      </c>
      <c r="M13" s="311">
        <f>IF(全车数据表!L14="×",0,全车数据表!L14)</f>
        <v>0</v>
      </c>
      <c r="N13" s="311">
        <f>IF(全车数据表!M14="×",0,全车数据表!M14)</f>
        <v>0</v>
      </c>
      <c r="O13" s="311">
        <f>全车数据表!O14</f>
        <v>2247</v>
      </c>
      <c r="P13" s="311">
        <f>全车数据表!P14</f>
        <v>278.3</v>
      </c>
      <c r="Q13" s="311">
        <f>全车数据表!Q14</f>
        <v>79.72</v>
      </c>
      <c r="R13" s="311">
        <f>全车数据表!R14</f>
        <v>78.61</v>
      </c>
      <c r="S13" s="311">
        <f>全车数据表!S14</f>
        <v>66.88</v>
      </c>
      <c r="T13" s="311">
        <f>全车数据表!T14</f>
        <v>0</v>
      </c>
      <c r="U13" s="311">
        <f>全车数据表!AH14</f>
        <v>2518680</v>
      </c>
      <c r="V13" s="311">
        <f>全车数据表!AO14</f>
        <v>1360000</v>
      </c>
      <c r="W13" s="311">
        <f>全车数据表!AP14</f>
        <v>3878680</v>
      </c>
      <c r="X13" s="311">
        <f>全车数据表!AJ14</f>
        <v>7</v>
      </c>
      <c r="Y13" s="311">
        <f>全车数据表!AL14</f>
        <v>2</v>
      </c>
      <c r="Z13" s="311">
        <f>IF(全车数据表!AN14="×",0,全车数据表!AN14)</f>
        <v>1</v>
      </c>
      <c r="AA13" s="313" t="str">
        <f>全车数据表!AU14</f>
        <v>rare</v>
      </c>
      <c r="AB13" s="311">
        <f>全车数据表!AW14</f>
        <v>289</v>
      </c>
      <c r="AC13" s="311">
        <f>全车数据表!AX14</f>
        <v>298</v>
      </c>
      <c r="AD13" s="311">
        <f>全车数据表!AY14</f>
        <v>381</v>
      </c>
      <c r="AE13" s="311" t="str">
        <f>IF(全车数据表!AZ14="","",全车数据表!AZ14)</f>
        <v>联会赛事</v>
      </c>
      <c r="AF13" s="311" t="str">
        <f>IF(全车数据表!BA14="","",全车数据表!BA14)</f>
        <v/>
      </c>
      <c r="AG13" s="311" t="str">
        <f>IF(全车数据表!BB14="","",全车数据表!BB14)</f>
        <v/>
      </c>
      <c r="AH13" s="311" t="str">
        <f>IF(全车数据表!BC14="","",全车数据表!BC14)</f>
        <v/>
      </c>
      <c r="AI13" s="311" t="str">
        <f>IF(全车数据表!BD14="","",全车数据表!BD14)</f>
        <v/>
      </c>
      <c r="AJ13" s="311" t="str">
        <f>IF(全车数据表!BE14="","",全车数据表!BE14)</f>
        <v/>
      </c>
      <c r="AK13" s="311" t="str">
        <f>IF(全车数据表!BF14="","",全车数据表!BF14)</f>
        <v/>
      </c>
      <c r="AL13" s="311" t="str">
        <f>IF(全车数据表!BG14="","",全车数据表!BG14)</f>
        <v/>
      </c>
      <c r="AM13" s="311" t="str">
        <f>IF(全车数据表!BH14="","",全车数据表!BH14)</f>
        <v/>
      </c>
      <c r="AN13" s="311" t="str">
        <f>IF(全车数据表!BI14="","",全车数据表!BI14)</f>
        <v/>
      </c>
      <c r="AO13" s="311" t="str">
        <f>IF(全车数据表!BJ14="","",全车数据表!BJ14)</f>
        <v/>
      </c>
      <c r="AP13" s="311" t="str">
        <f>IF(全车数据表!BK14="","",全车数据表!BK14)</f>
        <v/>
      </c>
      <c r="AQ13" s="311" t="str">
        <f>IF(全车数据表!BL14="","",全车数据表!BL14)</f>
        <v/>
      </c>
      <c r="AR13" s="311" t="str">
        <f>IF(全车数据表!BM14="","",全车数据表!BM14)</f>
        <v/>
      </c>
      <c r="AS13" s="311" t="str">
        <f>IF(全车数据表!BN14="","",全车数据表!BN14)</f>
        <v/>
      </c>
      <c r="AT13" s="311" t="str">
        <f>IF(全车数据表!BO14="","",全车数据表!BO14)</f>
        <v/>
      </c>
      <c r="AU13" s="311" t="str">
        <f>IF(全车数据表!BP14="","",全车数据表!BP14)</f>
        <v/>
      </c>
      <c r="AV13" s="311" t="str">
        <f>IF(全车数据表!BQ14="","",全车数据表!BQ14)</f>
        <v/>
      </c>
      <c r="AW13" s="311" t="str">
        <f>IF(全车数据表!BR14="","",全车数据表!BR14)</f>
        <v>可开合</v>
      </c>
      <c r="AX13" s="311" t="str">
        <f>IF(全车数据表!BS14="","",全车数据表!BS14)</f>
        <v/>
      </c>
      <c r="AY13" s="311" t="str">
        <f>IF(全车数据表!BT14="","",全车数据表!BT14)</f>
        <v/>
      </c>
      <c r="AZ13" s="311" t="str">
        <f>IF(全车数据表!BU14="","",全车数据表!BU14)</f>
        <v>宝马</v>
      </c>
      <c r="BA13" s="311" t="str">
        <f>IF(全车数据表!AV14="","",全车数据表!AV14)</f>
        <v/>
      </c>
    </row>
    <row r="14" spans="1:54">
      <c r="A14" s="311">
        <f>全车数据表!A15</f>
        <v>13</v>
      </c>
      <c r="B14" s="311" t="str">
        <f>全车数据表!B15</f>
        <v>Peugeot SR1</v>
      </c>
      <c r="C14" s="311" t="str">
        <f>IF(全车数据表!AQ15="","",全车数据表!AQ15)</f>
        <v>Peugeot</v>
      </c>
      <c r="D14" s="313" t="str">
        <f>全车数据表!AT15</f>
        <v>sr1</v>
      </c>
      <c r="E14" s="313" t="str">
        <f>全车数据表!AS15</f>
        <v>3.7</v>
      </c>
      <c r="F14" s="313" t="str">
        <f>全车数据表!C15</f>
        <v>SR1</v>
      </c>
      <c r="G14" s="311" t="str">
        <f>全车数据表!D15</f>
        <v>D</v>
      </c>
      <c r="H14" s="311">
        <f>LEN(全车数据表!E15)</f>
        <v>4</v>
      </c>
      <c r="I14" s="311">
        <f>IF(全车数据表!H15="×",0,全车数据表!H15)</f>
        <v>30</v>
      </c>
      <c r="J14" s="311">
        <f>IF(全车数据表!I15="×",0,全车数据表!I15)</f>
        <v>23</v>
      </c>
      <c r="K14" s="311">
        <f>IF(全车数据表!J15="×",0,全车数据表!J15)</f>
        <v>33</v>
      </c>
      <c r="L14" s="311">
        <f>IF(全车数据表!K15="×",0,全车数据表!K15)</f>
        <v>42</v>
      </c>
      <c r="M14" s="311">
        <f>IF(全车数据表!L15="×",0,全车数据表!L15)</f>
        <v>0</v>
      </c>
      <c r="N14" s="311">
        <f>IF(全车数据表!M15="×",0,全车数据表!M15)</f>
        <v>0</v>
      </c>
      <c r="O14" s="311">
        <f>全车数据表!O15</f>
        <v>2307</v>
      </c>
      <c r="P14" s="311">
        <f>全车数据表!P15</f>
        <v>310.5</v>
      </c>
      <c r="Q14" s="311">
        <f>全车数据表!Q15</f>
        <v>71.510000000000005</v>
      </c>
      <c r="R14" s="311">
        <f>全车数据表!R15</f>
        <v>52.39</v>
      </c>
      <c r="S14" s="311">
        <f>全车数据表!S15</f>
        <v>31.19</v>
      </c>
      <c r="T14" s="311">
        <f>全车数据表!T15</f>
        <v>0</v>
      </c>
      <c r="U14" s="311">
        <f>全车数据表!AH15</f>
        <v>2518680</v>
      </c>
      <c r="V14" s="311">
        <f>全车数据表!AO15</f>
        <v>1360000</v>
      </c>
      <c r="W14" s="311">
        <f>全车数据表!AP15</f>
        <v>3878680</v>
      </c>
      <c r="X14" s="311">
        <f>全车数据表!AJ15</f>
        <v>7</v>
      </c>
      <c r="Y14" s="311">
        <f>全车数据表!AL15</f>
        <v>2</v>
      </c>
      <c r="Z14" s="311">
        <f>IF(全车数据表!AN15="×",0,全车数据表!AN15)</f>
        <v>1</v>
      </c>
      <c r="AA14" s="313" t="str">
        <f>全车数据表!AU15</f>
        <v>rare</v>
      </c>
      <c r="AB14" s="311">
        <f>全车数据表!AW15</f>
        <v>323</v>
      </c>
      <c r="AC14" s="311">
        <f>全车数据表!AX15</f>
        <v>0</v>
      </c>
      <c r="AD14" s="311">
        <f>全车数据表!AY15</f>
        <v>412</v>
      </c>
      <c r="AE14" s="311" t="str">
        <f>IF(全车数据表!AZ15="","",全车数据表!AZ15)</f>
        <v>通行证</v>
      </c>
      <c r="AF14" s="311" t="str">
        <f>IF(全车数据表!BA15="","",全车数据表!BA15)</f>
        <v/>
      </c>
      <c r="AG14" s="311" t="str">
        <f>IF(全车数据表!BB15="","",全车数据表!BB15)</f>
        <v/>
      </c>
      <c r="AH14" s="311" t="str">
        <f>IF(全车数据表!BC15="","",全车数据表!BC15)</f>
        <v/>
      </c>
      <c r="AI14" s="311" t="str">
        <f>IF(全车数据表!BD15="","",全车数据表!BD15)</f>
        <v/>
      </c>
      <c r="AJ14" s="311" t="str">
        <f>IF(全车数据表!BE15="","",全车数据表!BE15)</f>
        <v/>
      </c>
      <c r="AK14" s="311" t="str">
        <f>IF(全车数据表!BF15="","",全车数据表!BF15)</f>
        <v/>
      </c>
      <c r="AL14" s="311">
        <f>IF(全车数据表!BG15="","",全车数据表!BG15)</f>
        <v>1</v>
      </c>
      <c r="AM14" s="311" t="str">
        <f>IF(全车数据表!BH15="","",全车数据表!BH15)</f>
        <v/>
      </c>
      <c r="AN14" s="311" t="str">
        <f>IF(全车数据表!BI15="","",全车数据表!BI15)</f>
        <v/>
      </c>
      <c r="AO14" s="311" t="str">
        <f>IF(全车数据表!BJ15="","",全车数据表!BJ15)</f>
        <v/>
      </c>
      <c r="AP14" s="311" t="str">
        <f>IF(全车数据表!BK15="","",全车数据表!BK15)</f>
        <v/>
      </c>
      <c r="AQ14" s="311" t="str">
        <f>IF(全车数据表!BL15="","",全车数据表!BL15)</f>
        <v/>
      </c>
      <c r="AR14" s="311" t="str">
        <f>IF(全车数据表!BM15="","",全车数据表!BM15)</f>
        <v/>
      </c>
      <c r="AS14" s="311" t="str">
        <f>IF(全车数据表!BN15="","",全车数据表!BN15)</f>
        <v/>
      </c>
      <c r="AT14" s="311" t="str">
        <f>IF(全车数据表!BO15="","",全车数据表!BO15)</f>
        <v/>
      </c>
      <c r="AU14" s="311" t="str">
        <f>IF(全车数据表!BP15="","",全车数据表!BP15)</f>
        <v/>
      </c>
      <c r="AV14" s="311" t="str">
        <f>IF(全车数据表!BQ15="","",全车数据表!BQ15)</f>
        <v/>
      </c>
      <c r="AW14" s="311" t="str">
        <f>IF(全车数据表!BR15="","",全车数据表!BR15)</f>
        <v/>
      </c>
      <c r="AX14" s="311" t="str">
        <f>IF(全车数据表!BS15="","",全车数据表!BS15)</f>
        <v/>
      </c>
      <c r="AY14" s="311" t="str">
        <f>IF(全车数据表!BT15="","",全车数据表!BT15)</f>
        <v/>
      </c>
      <c r="AZ14" s="311" t="str">
        <f>IF(全车数据表!BU15="","",全车数据表!BU15)</f>
        <v>标致</v>
      </c>
      <c r="BA14" s="311" t="str">
        <f>IF(全车数据表!AV15="","",全车数据表!AV15)</f>
        <v/>
      </c>
    </row>
    <row r="15" spans="1:54">
      <c r="A15" s="311">
        <f>全车数据表!A16</f>
        <v>14</v>
      </c>
      <c r="B15" s="311" t="str">
        <f>全车数据表!B16</f>
        <v>Porsche 718 Cayman</v>
      </c>
      <c r="C15" s="311" t="str">
        <f>IF(全车数据表!AQ16="","",全车数据表!AQ16)</f>
        <v>Porsche</v>
      </c>
      <c r="D15" s="313" t="str">
        <f>全车数据表!AT16</f>
        <v>718</v>
      </c>
      <c r="E15" s="313" t="str">
        <f>全车数据表!AS16</f>
        <v>1.0</v>
      </c>
      <c r="F15" s="313">
        <f>全车数据表!C16</f>
        <v>718</v>
      </c>
      <c r="G15" s="311" t="str">
        <f>全车数据表!D16</f>
        <v>D</v>
      </c>
      <c r="H15" s="311">
        <f>LEN(全车数据表!E16)</f>
        <v>4</v>
      </c>
      <c r="I15" s="311">
        <f>IF(全车数据表!H16="×",0,全车数据表!H16)</f>
        <v>25</v>
      </c>
      <c r="J15" s="311">
        <f>IF(全车数据表!I16="×",0,全车数据表!I16)</f>
        <v>8</v>
      </c>
      <c r="K15" s="311">
        <f>IF(全车数据表!J16="×",0,全车数据表!J16)</f>
        <v>14</v>
      </c>
      <c r="L15" s="311">
        <f>IF(全车数据表!K16="×",0,全车数据表!K16)</f>
        <v>28</v>
      </c>
      <c r="M15" s="311">
        <f>IF(全车数据表!L16="×",0,全车数据表!L16)</f>
        <v>0</v>
      </c>
      <c r="N15" s="311">
        <f>IF(全车数据表!M16="×",0,全车数据表!M16)</f>
        <v>0</v>
      </c>
      <c r="O15" s="311">
        <f>全车数据表!O16</f>
        <v>2360</v>
      </c>
      <c r="P15" s="311">
        <f>全车数据表!P16</f>
        <v>295.7</v>
      </c>
      <c r="Q15" s="311">
        <f>全车数据表!Q16</f>
        <v>70.52</v>
      </c>
      <c r="R15" s="311">
        <f>全车数据表!R16</f>
        <v>61.91</v>
      </c>
      <c r="S15" s="311">
        <f>全车数据表!S16</f>
        <v>60.28</v>
      </c>
      <c r="T15" s="311">
        <f>全车数据表!T16</f>
        <v>7.17</v>
      </c>
      <c r="U15" s="311">
        <f>全车数据表!AH16</f>
        <v>1259960</v>
      </c>
      <c r="V15" s="311">
        <f>全车数据表!AO16</f>
        <v>680000</v>
      </c>
      <c r="W15" s="311">
        <f>全车数据表!AP16</f>
        <v>1939960</v>
      </c>
      <c r="X15" s="311">
        <f>全车数据表!AJ16</f>
        <v>7</v>
      </c>
      <c r="Y15" s="311">
        <f>全车数据表!AL16</f>
        <v>2</v>
      </c>
      <c r="Z15" s="311">
        <f>IF(全车数据表!AN16="×",0,全车数据表!AN16)</f>
        <v>1</v>
      </c>
      <c r="AA15" s="313" t="str">
        <f>全车数据表!AU16</f>
        <v>rare</v>
      </c>
      <c r="AB15" s="311">
        <f>全车数据表!AW16</f>
        <v>308</v>
      </c>
      <c r="AC15" s="311">
        <f>全车数据表!AX16</f>
        <v>0</v>
      </c>
      <c r="AD15" s="311">
        <f>全车数据表!AY16</f>
        <v>394</v>
      </c>
      <c r="AE15" s="311" t="str">
        <f>IF(全车数据表!AZ16="","",全车数据表!AZ16)</f>
        <v>级别杯</v>
      </c>
      <c r="AF15" s="311" t="str">
        <f>IF(全车数据表!BA16="","",全车数据表!BA16)</f>
        <v/>
      </c>
      <c r="AG15" s="311" t="str">
        <f>IF(全车数据表!BB16="","",全车数据表!BB16)</f>
        <v/>
      </c>
      <c r="AH15" s="311">
        <f>IF(全车数据表!BC16="","",全车数据表!BC16)</f>
        <v>1</v>
      </c>
      <c r="AI15" s="311">
        <f>IF(全车数据表!BD16="","",全车数据表!BD16)</f>
        <v>1</v>
      </c>
      <c r="AJ15" s="311" t="str">
        <f>IF(全车数据表!BE16="","",全车数据表!BE16)</f>
        <v/>
      </c>
      <c r="AK15" s="311" t="str">
        <f>IF(全车数据表!BF16="","",全车数据表!BF16)</f>
        <v/>
      </c>
      <c r="AL15" s="311" t="str">
        <f>IF(全车数据表!BG16="","",全车数据表!BG16)</f>
        <v/>
      </c>
      <c r="AM15" s="311" t="str">
        <f>IF(全车数据表!BH16="","",全车数据表!BH16)</f>
        <v/>
      </c>
      <c r="AN15" s="311" t="str">
        <f>IF(全车数据表!BI16="","",全车数据表!BI16)</f>
        <v/>
      </c>
      <c r="AO15" s="311" t="str">
        <f>IF(全车数据表!BJ16="","",全车数据表!BJ16)</f>
        <v/>
      </c>
      <c r="AP15" s="311" t="str">
        <f>IF(全车数据表!BK16="","",全车数据表!BK16)</f>
        <v/>
      </c>
      <c r="AQ15" s="311" t="str">
        <f>IF(全车数据表!BL16="","",全车数据表!BL16)</f>
        <v/>
      </c>
      <c r="AR15" s="311" t="str">
        <f>IF(全车数据表!BM16="","",全车数据表!BM16)</f>
        <v/>
      </c>
      <c r="AS15" s="311" t="str">
        <f>IF(全车数据表!BN16="","",全车数据表!BN16)</f>
        <v/>
      </c>
      <c r="AT15" s="311" t="str">
        <f>IF(全车数据表!BO16="","",全车数据表!BO16)</f>
        <v/>
      </c>
      <c r="AU15" s="311" t="str">
        <f>IF(全车数据表!BP16="","",全车数据表!BP16)</f>
        <v/>
      </c>
      <c r="AV15" s="311">
        <f>IF(全车数据表!BQ16="","",全车数据表!BQ16)</f>
        <v>1</v>
      </c>
      <c r="AW15" s="311" t="str">
        <f>IF(全车数据表!BR16="","",全车数据表!BR16)</f>
        <v/>
      </c>
      <c r="AX15" s="311" t="str">
        <f>IF(全车数据表!BS16="","",全车数据表!BS16)</f>
        <v/>
      </c>
      <c r="AY15" s="311">
        <f>IF(全车数据表!BT16="","",全车数据表!BT16)</f>
        <v>1</v>
      </c>
      <c r="AZ15" s="311" t="str">
        <f>IF(全车数据表!BU16="","",全车数据表!BU16)</f>
        <v>保时捷</v>
      </c>
      <c r="BA15" s="311">
        <f>IF(全车数据表!AV16="","",全车数据表!AV16)</f>
        <v>4</v>
      </c>
    </row>
    <row r="16" spans="1:54">
      <c r="A16" s="311">
        <f>全车数据表!A17</f>
        <v>15</v>
      </c>
      <c r="B16" s="311" t="str">
        <f>全车数据表!B17</f>
        <v>Infiniti Project Black S</v>
      </c>
      <c r="C16" s="311" t="str">
        <f>IF(全车数据表!AQ17="","",全车数据表!AQ17)</f>
        <v>Infiniti</v>
      </c>
      <c r="D16" s="313" t="str">
        <f>全车数据表!AT17</f>
        <v>infiniti</v>
      </c>
      <c r="E16" s="313" t="str">
        <f>全车数据表!AS17</f>
        <v>2.7</v>
      </c>
      <c r="F16" s="313" t="str">
        <f>全车数据表!C17</f>
        <v>英菲尼迪</v>
      </c>
      <c r="G16" s="311" t="str">
        <f>全车数据表!D17</f>
        <v>D</v>
      </c>
      <c r="H16" s="311">
        <f>LEN(全车数据表!E17)</f>
        <v>4</v>
      </c>
      <c r="I16" s="311">
        <f>IF(全车数据表!H17="×",0,全车数据表!H17)</f>
        <v>30</v>
      </c>
      <c r="J16" s="311">
        <f>IF(全车数据表!I17="×",0,全车数据表!I17)</f>
        <v>23</v>
      </c>
      <c r="K16" s="311">
        <f>IF(全车数据表!J17="×",0,全车数据表!J17)</f>
        <v>33</v>
      </c>
      <c r="L16" s="311">
        <f>IF(全车数据表!K17="×",0,全车数据表!K17)</f>
        <v>42</v>
      </c>
      <c r="M16" s="311">
        <f>IF(全车数据表!L17="×",0,全车数据表!L17)</f>
        <v>0</v>
      </c>
      <c r="N16" s="311">
        <f>IF(全车数据表!M17="×",0,全车数据表!M17)</f>
        <v>0</v>
      </c>
      <c r="O16" s="311">
        <f>全车数据表!O17</f>
        <v>2368</v>
      </c>
      <c r="P16" s="311">
        <f>全车数据表!P17</f>
        <v>281.2</v>
      </c>
      <c r="Q16" s="311">
        <f>全车数据表!Q17</f>
        <v>76.19</v>
      </c>
      <c r="R16" s="311">
        <f>全车数据表!R17</f>
        <v>66.97</v>
      </c>
      <c r="S16" s="311">
        <f>全车数据表!S17</f>
        <v>64.680000000000007</v>
      </c>
      <c r="T16" s="311">
        <f>全车数据表!T17</f>
        <v>8.67</v>
      </c>
      <c r="U16" s="311">
        <f>全车数据表!AH17</f>
        <v>2518680</v>
      </c>
      <c r="V16" s="311">
        <f>全车数据表!AO17</f>
        <v>1360000</v>
      </c>
      <c r="W16" s="311">
        <f>全车数据表!AP17</f>
        <v>3878680</v>
      </c>
      <c r="X16" s="311">
        <f>全车数据表!AJ17</f>
        <v>7</v>
      </c>
      <c r="Y16" s="311">
        <f>全车数据表!AL17</f>
        <v>2</v>
      </c>
      <c r="Z16" s="311">
        <f>IF(全车数据表!AN17="×",0,全车数据表!AN17)</f>
        <v>1</v>
      </c>
      <c r="AA16" s="313" t="str">
        <f>全车数据表!AU17</f>
        <v>rare</v>
      </c>
      <c r="AB16" s="311">
        <f>全车数据表!AW17</f>
        <v>293</v>
      </c>
      <c r="AC16" s="311">
        <f>全车数据表!AX17</f>
        <v>0</v>
      </c>
      <c r="AD16" s="311">
        <f>全车数据表!AY17</f>
        <v>376</v>
      </c>
      <c r="AE16" s="311" t="str">
        <f>IF(全车数据表!AZ17="","",全车数据表!AZ17)</f>
        <v>寻车</v>
      </c>
      <c r="AF16" s="311" t="str">
        <f>IF(全车数据表!BA17="","",全车数据表!BA17)</f>
        <v/>
      </c>
      <c r="AG16" s="311" t="str">
        <f>IF(全车数据表!BB17="","",全车数据表!BB17)</f>
        <v/>
      </c>
      <c r="AH16" s="311" t="str">
        <f>IF(全车数据表!BC17="","",全车数据表!BC17)</f>
        <v/>
      </c>
      <c r="AI16" s="311" t="str">
        <f>IF(全车数据表!BD17="","",全车数据表!BD17)</f>
        <v/>
      </c>
      <c r="AJ16" s="311" t="str">
        <f>IF(全车数据表!BE17="","",全车数据表!BE17)</f>
        <v/>
      </c>
      <c r="AK16" s="311">
        <f>IF(全车数据表!BF17="","",全车数据表!BF17)</f>
        <v>1</v>
      </c>
      <c r="AL16" s="311" t="str">
        <f>IF(全车数据表!BG17="","",全车数据表!BG17)</f>
        <v/>
      </c>
      <c r="AM16" s="311" t="str">
        <f>IF(全车数据表!BH17="","",全车数据表!BH17)</f>
        <v/>
      </c>
      <c r="AN16" s="311" t="str">
        <f>IF(全车数据表!BI17="","",全车数据表!BI17)</f>
        <v/>
      </c>
      <c r="AO16" s="311" t="str">
        <f>IF(全车数据表!BJ17="","",全车数据表!BJ17)</f>
        <v/>
      </c>
      <c r="AP16" s="311" t="str">
        <f>IF(全车数据表!BK17="","",全车数据表!BK17)</f>
        <v/>
      </c>
      <c r="AQ16" s="311" t="str">
        <f>IF(全车数据表!BL17="","",全车数据表!BL17)</f>
        <v/>
      </c>
      <c r="AR16" s="311" t="str">
        <f>IF(全车数据表!BM17="","",全车数据表!BM17)</f>
        <v/>
      </c>
      <c r="AS16" s="311" t="str">
        <f>IF(全车数据表!BN17="","",全车数据表!BN17)</f>
        <v/>
      </c>
      <c r="AT16" s="311" t="str">
        <f>IF(全车数据表!BO17="","",全车数据表!BO17)</f>
        <v/>
      </c>
      <c r="AU16" s="311" t="str">
        <f>IF(全车数据表!BP17="","",全车数据表!BP17)</f>
        <v/>
      </c>
      <c r="AV16" s="311" t="str">
        <f>IF(全车数据表!BQ17="","",全车数据表!BQ17)</f>
        <v/>
      </c>
      <c r="AW16" s="311" t="str">
        <f>IF(全车数据表!BR17="","",全车数据表!BR17)</f>
        <v/>
      </c>
      <c r="AX16" s="311" t="str">
        <f>IF(全车数据表!BS17="","",全车数据表!BS17)</f>
        <v/>
      </c>
      <c r="AY16" s="311" t="str">
        <f>IF(全车数据表!BT17="","",全车数据表!BT17)</f>
        <v/>
      </c>
      <c r="AZ16" s="311" t="str">
        <f>IF(全车数据表!BU17="","",全车数据表!BU17)</f>
        <v>英菲尼迪</v>
      </c>
      <c r="BA16" s="311" t="str">
        <f>IF(全车数据表!AV17="","",全车数据表!AV17)</f>
        <v/>
      </c>
    </row>
    <row r="17" spans="1:53">
      <c r="A17" s="311">
        <f>全车数据表!A18</f>
        <v>16</v>
      </c>
      <c r="B17" s="311" t="str">
        <f>全车数据表!B18</f>
        <v>Lotus Elise Sprint 220</v>
      </c>
      <c r="C17" s="311" t="str">
        <f>IF(全车数据表!AQ18="","",全车数据表!AQ18)</f>
        <v>Lotus</v>
      </c>
      <c r="D17" s="313" t="str">
        <f>全车数据表!AT18</f>
        <v>220</v>
      </c>
      <c r="E17" s="313" t="str">
        <f>全车数据表!AS18</f>
        <v>1.1</v>
      </c>
      <c r="F17" s="313" t="str">
        <f>全车数据表!C18</f>
        <v>小莲花</v>
      </c>
      <c r="G17" s="311" t="str">
        <f>全车数据表!D18</f>
        <v>D</v>
      </c>
      <c r="H17" s="311">
        <f>LEN(全车数据表!E18)</f>
        <v>4</v>
      </c>
      <c r="I17" s="311">
        <f>IF(全车数据表!H18="×",0,全车数据表!H18)</f>
        <v>10</v>
      </c>
      <c r="J17" s="311">
        <f>IF(全车数据表!I18="×",0,全车数据表!I18)</f>
        <v>12</v>
      </c>
      <c r="K17" s="311">
        <f>IF(全车数据表!J18="×",0,全车数据表!J18)</f>
        <v>18</v>
      </c>
      <c r="L17" s="311">
        <f>IF(全车数据表!K18="×",0,全车数据表!K18)</f>
        <v>28</v>
      </c>
      <c r="M17" s="311">
        <f>IF(全车数据表!L18="×",0,全车数据表!L18)</f>
        <v>0</v>
      </c>
      <c r="N17" s="311">
        <f>IF(全车数据表!M18="×",0,全车数据表!M18)</f>
        <v>0</v>
      </c>
      <c r="O17" s="311">
        <f>全车数据表!O18</f>
        <v>2390</v>
      </c>
      <c r="P17" s="311">
        <f>全车数据表!P18</f>
        <v>270</v>
      </c>
      <c r="Q17" s="311">
        <f>全车数据表!Q18</f>
        <v>82.25</v>
      </c>
      <c r="R17" s="311">
        <f>全车数据表!R18</f>
        <v>83.47</v>
      </c>
      <c r="S17" s="311">
        <f>全车数据表!S18</f>
        <v>72.709999999999994</v>
      </c>
      <c r="T17" s="311">
        <f>全车数据表!T18</f>
        <v>13.382</v>
      </c>
      <c r="U17" s="311">
        <f>全车数据表!AH18</f>
        <v>1259960</v>
      </c>
      <c r="V17" s="311">
        <f>全车数据表!AO18</f>
        <v>680000</v>
      </c>
      <c r="W17" s="311">
        <f>全车数据表!AP18</f>
        <v>1939960</v>
      </c>
      <c r="X17" s="311">
        <f>全车数据表!AJ18</f>
        <v>7</v>
      </c>
      <c r="Y17" s="311">
        <f>全车数据表!AL18</f>
        <v>2</v>
      </c>
      <c r="Z17" s="311">
        <f>IF(全车数据表!AN18="×",0,全车数据表!AN18)</f>
        <v>1</v>
      </c>
      <c r="AA17" s="313" t="str">
        <f>全车数据表!AU18</f>
        <v>rare</v>
      </c>
      <c r="AB17" s="311">
        <f>全车数据表!AW18</f>
        <v>282</v>
      </c>
      <c r="AC17" s="311">
        <f>全车数据表!AX18</f>
        <v>0</v>
      </c>
      <c r="AD17" s="311">
        <f>全车数据表!AY18</f>
        <v>363</v>
      </c>
      <c r="AE17" s="311" t="str">
        <f>IF(全车数据表!AZ18="","",全车数据表!AZ18)</f>
        <v>级别杯</v>
      </c>
      <c r="AF17" s="311" t="str">
        <f>IF(全车数据表!BA18="","",全车数据表!BA18)</f>
        <v/>
      </c>
      <c r="AG17" s="311" t="str">
        <f>IF(全车数据表!BB18="","",全车数据表!BB18)</f>
        <v/>
      </c>
      <c r="AH17" s="311">
        <f>IF(全车数据表!BC18="","",全车数据表!BC18)</f>
        <v>1</v>
      </c>
      <c r="AI17" s="311">
        <f>IF(全车数据表!BD18="","",全车数据表!BD18)</f>
        <v>1</v>
      </c>
      <c r="AJ17" s="311" t="str">
        <f>IF(全车数据表!BE18="","",全车数据表!BE18)</f>
        <v/>
      </c>
      <c r="AK17" s="311">
        <f>IF(全车数据表!BF18="","",全车数据表!BF18)</f>
        <v>1</v>
      </c>
      <c r="AL17" s="311" t="str">
        <f>IF(全车数据表!BG18="","",全车数据表!BG18)</f>
        <v/>
      </c>
      <c r="AM17" s="311" t="str">
        <f>IF(全车数据表!BH18="","",全车数据表!BH18)</f>
        <v/>
      </c>
      <c r="AN17" s="311" t="str">
        <f>IF(全车数据表!BI18="","",全车数据表!BI18)</f>
        <v/>
      </c>
      <c r="AO17" s="311" t="str">
        <f>IF(全车数据表!BJ18="","",全车数据表!BJ18)</f>
        <v/>
      </c>
      <c r="AP17" s="311" t="str">
        <f>IF(全车数据表!BK18="","",全车数据表!BK18)</f>
        <v/>
      </c>
      <c r="AQ17" s="311" t="str">
        <f>IF(全车数据表!BL18="","",全车数据表!BL18)</f>
        <v/>
      </c>
      <c r="AR17" s="311" t="str">
        <f>IF(全车数据表!BM18="","",全车数据表!BM18)</f>
        <v/>
      </c>
      <c r="AS17" s="311" t="str">
        <f>IF(全车数据表!BN18="","",全车数据表!BN18)</f>
        <v/>
      </c>
      <c r="AT17" s="311" t="str">
        <f>IF(全车数据表!BO18="","",全车数据表!BO18)</f>
        <v/>
      </c>
      <c r="AU17" s="311" t="str">
        <f>IF(全车数据表!BP18="","",全车数据表!BP18)</f>
        <v/>
      </c>
      <c r="AV17" s="311" t="str">
        <f>IF(全车数据表!BQ18="","",全车数据表!BQ18)</f>
        <v/>
      </c>
      <c r="AW17" s="311" t="str">
        <f>IF(全车数据表!BR18="","",全车数据表!BR18)</f>
        <v/>
      </c>
      <c r="AX17" s="311" t="str">
        <f>IF(全车数据表!BS18="","",全车数据表!BS18)</f>
        <v/>
      </c>
      <c r="AY17" s="311">
        <f>IF(全车数据表!BT18="","",全车数据表!BT18)</f>
        <v>1</v>
      </c>
      <c r="AZ17" s="311" t="str">
        <f>IF(全车数据表!BU18="","",全车数据表!BU18)</f>
        <v>小莲花 路特斯</v>
      </c>
      <c r="BA17" s="311">
        <f>IF(全车数据表!AV18="","",全车数据表!AV18)</f>
        <v>5</v>
      </c>
    </row>
    <row r="18" spans="1:53">
      <c r="A18" s="311">
        <f>全车数据表!A19</f>
        <v>17</v>
      </c>
      <c r="B18" s="311" t="str">
        <f>全车数据表!B19</f>
        <v>Lamborghini Countach 25th Anniversary</v>
      </c>
      <c r="C18" s="311" t="str">
        <f>IF(全车数据表!AQ19="","",全车数据表!AQ19)</f>
        <v>Lamborghini</v>
      </c>
      <c r="D18" s="313" t="str">
        <f>全车数据表!AT19</f>
        <v>countach</v>
      </c>
      <c r="E18" s="313" t="str">
        <f>全车数据表!AS19</f>
        <v>3.5</v>
      </c>
      <c r="F18" s="313" t="str">
        <f>全车数据表!C19</f>
        <v>康塔什</v>
      </c>
      <c r="G18" s="311" t="str">
        <f>全车数据表!D19</f>
        <v>D</v>
      </c>
      <c r="H18" s="311">
        <f>LEN(全车数据表!E19)</f>
        <v>4</v>
      </c>
      <c r="I18" s="311">
        <f>IF(全车数据表!H19="×",0,全车数据表!H19)</f>
        <v>30</v>
      </c>
      <c r="J18" s="311">
        <f>IF(全车数据表!I19="×",0,全车数据表!I19)</f>
        <v>23</v>
      </c>
      <c r="K18" s="311">
        <f>IF(全车数据表!J19="×",0,全车数据表!J19)</f>
        <v>33</v>
      </c>
      <c r="L18" s="311">
        <f>IF(全车数据表!K19="×",0,全车数据表!K19)</f>
        <v>42</v>
      </c>
      <c r="M18" s="311">
        <f>IF(全车数据表!L19="×",0,全车数据表!L19)</f>
        <v>0</v>
      </c>
      <c r="N18" s="311">
        <f>IF(全车数据表!M19="×",0,全车数据表!M19)</f>
        <v>0</v>
      </c>
      <c r="O18" s="311">
        <f>全车数据表!O19</f>
        <v>2498</v>
      </c>
      <c r="P18" s="311">
        <f>全车数据表!P19</f>
        <v>304.89999999999998</v>
      </c>
      <c r="Q18" s="311">
        <f>全车数据表!Q19</f>
        <v>71.69</v>
      </c>
      <c r="R18" s="311">
        <f>全车数据表!R19</f>
        <v>55.89</v>
      </c>
      <c r="S18" s="311">
        <f>全车数据表!S19</f>
        <v>36.299999999999997</v>
      </c>
      <c r="T18" s="311">
        <f>全车数据表!T19</f>
        <v>0</v>
      </c>
      <c r="U18" s="311">
        <f>全车数据表!AH19</f>
        <v>2518680</v>
      </c>
      <c r="V18" s="311">
        <f>全车数据表!AO19</f>
        <v>1360000</v>
      </c>
      <c r="W18" s="311">
        <f>全车数据表!AP19</f>
        <v>3878680</v>
      </c>
      <c r="X18" s="311">
        <f>全车数据表!AJ19</f>
        <v>7</v>
      </c>
      <c r="Y18" s="311">
        <f>全车数据表!AL19</f>
        <v>2</v>
      </c>
      <c r="Z18" s="311">
        <f>IF(全车数据表!AN19="×",0,全车数据表!AN19)</f>
        <v>1</v>
      </c>
      <c r="AA18" s="313" t="str">
        <f>全车数据表!AU19</f>
        <v>rare</v>
      </c>
      <c r="AB18" s="311">
        <f>全车数据表!AW19</f>
        <v>318</v>
      </c>
      <c r="AC18" s="311">
        <f>全车数据表!AX19</f>
        <v>0</v>
      </c>
      <c r="AD18" s="311">
        <f>全车数据表!AY19</f>
        <v>406</v>
      </c>
      <c r="AE18" s="311" t="str">
        <f>IF(全车数据表!AZ19="","",全车数据表!AZ19)</f>
        <v>通行证</v>
      </c>
      <c r="AF18" s="311" t="str">
        <f>IF(全车数据表!BA19="","",全车数据表!BA19)</f>
        <v/>
      </c>
      <c r="AG18" s="311" t="str">
        <f>IF(全车数据表!BB19="","",全车数据表!BB19)</f>
        <v/>
      </c>
      <c r="AH18" s="311" t="str">
        <f>IF(全车数据表!BC19="","",全车数据表!BC19)</f>
        <v/>
      </c>
      <c r="AI18" s="311" t="str">
        <f>IF(全车数据表!BD19="","",全车数据表!BD19)</f>
        <v/>
      </c>
      <c r="AJ18" s="311" t="str">
        <f>IF(全车数据表!BE19="","",全车数据表!BE19)</f>
        <v/>
      </c>
      <c r="AK18" s="311" t="str">
        <f>IF(全车数据表!BF19="","",全车数据表!BF19)</f>
        <v/>
      </c>
      <c r="AL18" s="311">
        <f>IF(全车数据表!BG19="","",全车数据表!BG19)</f>
        <v>1</v>
      </c>
      <c r="AM18" s="311" t="str">
        <f>IF(全车数据表!BH19="","",全车数据表!BH19)</f>
        <v/>
      </c>
      <c r="AN18" s="311" t="str">
        <f>IF(全车数据表!BI19="","",全车数据表!BI19)</f>
        <v/>
      </c>
      <c r="AO18" s="311" t="str">
        <f>IF(全车数据表!BJ19="","",全车数据表!BJ19)</f>
        <v/>
      </c>
      <c r="AP18" s="311" t="str">
        <f>IF(全车数据表!BK19="","",全车数据表!BK19)</f>
        <v/>
      </c>
      <c r="AQ18" s="311" t="str">
        <f>IF(全车数据表!BL19="","",全车数据表!BL19)</f>
        <v/>
      </c>
      <c r="AR18" s="311" t="str">
        <f>IF(全车数据表!BM19="","",全车数据表!BM19)</f>
        <v/>
      </c>
      <c r="AS18" s="311" t="str">
        <f>IF(全车数据表!BN19="","",全车数据表!BN19)</f>
        <v/>
      </c>
      <c r="AT18" s="311" t="str">
        <f>IF(全车数据表!BO19="","",全车数据表!BO19)</f>
        <v/>
      </c>
      <c r="AU18" s="311" t="str">
        <f>IF(全车数据表!BP19="","",全车数据表!BP19)</f>
        <v/>
      </c>
      <c r="AV18" s="311" t="str">
        <f>IF(全车数据表!BQ19="","",全车数据表!BQ19)</f>
        <v/>
      </c>
      <c r="AW18" s="311" t="str">
        <f>IF(全车数据表!BR19="","",全车数据表!BR19)</f>
        <v/>
      </c>
      <c r="AX18" s="311" t="str">
        <f>IF(全车数据表!BS19="","",全车数据表!BS19)</f>
        <v/>
      </c>
      <c r="AY18" s="311" t="str">
        <f>IF(全车数据表!BT19="","",全车数据表!BT19)</f>
        <v/>
      </c>
      <c r="AZ18" s="311" t="str">
        <f>IF(全车数据表!BU19="","",全车数据表!BU19)</f>
        <v>兰博基尼</v>
      </c>
      <c r="BA18" s="311" t="str">
        <f>IF(全车数据表!AV19="","",全车数据表!AV19)</f>
        <v/>
      </c>
    </row>
    <row r="19" spans="1:53">
      <c r="A19" s="311">
        <f>全车数据表!A20</f>
        <v>18</v>
      </c>
      <c r="B19" s="311" t="str">
        <f>全车数据表!B20</f>
        <v>Ford Shelby GT350R</v>
      </c>
      <c r="C19" s="311" t="str">
        <f>IF(全车数据表!AQ20="","",全车数据表!AQ20)</f>
        <v>Ford</v>
      </c>
      <c r="D19" s="313" t="str">
        <f>全车数据表!AT20</f>
        <v>gt350r</v>
      </c>
      <c r="E19" s="313" t="str">
        <f>全车数据表!AS20</f>
        <v>1.0</v>
      </c>
      <c r="F19" s="313" t="str">
        <f>全车数据表!C20</f>
        <v>野马</v>
      </c>
      <c r="G19" s="311" t="str">
        <f>全车数据表!D20</f>
        <v>D</v>
      </c>
      <c r="H19" s="311">
        <f>LEN(全车数据表!E20)</f>
        <v>4</v>
      </c>
      <c r="I19" s="311">
        <f>IF(全车数据表!H20="×",0,全车数据表!H20)</f>
        <v>20</v>
      </c>
      <c r="J19" s="311">
        <f>IF(全车数据表!I20="×",0,全车数据表!I20)</f>
        <v>12</v>
      </c>
      <c r="K19" s="311">
        <f>IF(全车数据表!J20="×",0,全车数据表!J20)</f>
        <v>18</v>
      </c>
      <c r="L19" s="311">
        <f>IF(全车数据表!K20="×",0,全车数据表!K20)</f>
        <v>28</v>
      </c>
      <c r="M19" s="311">
        <f>IF(全车数据表!L20="×",0,全车数据表!L20)</f>
        <v>0</v>
      </c>
      <c r="N19" s="311">
        <f>IF(全车数据表!M20="×",0,全车数据表!M20)</f>
        <v>0</v>
      </c>
      <c r="O19" s="311">
        <f>全车数据表!O20</f>
        <v>2548</v>
      </c>
      <c r="P19" s="311">
        <f>全车数据表!P20</f>
        <v>299.89999999999998</v>
      </c>
      <c r="Q19" s="311">
        <f>全车数据表!Q20</f>
        <v>75.06</v>
      </c>
      <c r="R19" s="311">
        <f>全车数据表!R20</f>
        <v>58.97</v>
      </c>
      <c r="S19" s="311">
        <f>全车数据表!S20</f>
        <v>52.93</v>
      </c>
      <c r="T19" s="311">
        <f>全车数据表!T20</f>
        <v>5.93</v>
      </c>
      <c r="U19" s="311">
        <f>全车数据表!AH20</f>
        <v>1259960</v>
      </c>
      <c r="V19" s="311">
        <f>全车数据表!AO20</f>
        <v>680000</v>
      </c>
      <c r="W19" s="311">
        <f>全车数据表!AP20</f>
        <v>1939960</v>
      </c>
      <c r="X19" s="311">
        <f>全车数据表!AJ20</f>
        <v>7</v>
      </c>
      <c r="Y19" s="311">
        <f>全车数据表!AL20</f>
        <v>2</v>
      </c>
      <c r="Z19" s="311">
        <f>IF(全车数据表!AN20="×",0,全车数据表!AN20)</f>
        <v>1</v>
      </c>
      <c r="AA19" s="313" t="str">
        <f>全车数据表!AU20</f>
        <v>rare</v>
      </c>
      <c r="AB19" s="311">
        <f>全车数据表!AW20</f>
        <v>313</v>
      </c>
      <c r="AC19" s="311">
        <f>全车数据表!AX20</f>
        <v>0</v>
      </c>
      <c r="AD19" s="311">
        <f>全车数据表!AY20</f>
        <v>400</v>
      </c>
      <c r="AE19" s="311" t="str">
        <f>IF(全车数据表!AZ20="","",全车数据表!AZ20)</f>
        <v>级别杯</v>
      </c>
      <c r="AF19" s="311" t="str">
        <f>IF(全车数据表!BA20="","",全车数据表!BA20)</f>
        <v/>
      </c>
      <c r="AG19" s="311" t="str">
        <f>IF(全车数据表!BB20="","",全车数据表!BB20)</f>
        <v/>
      </c>
      <c r="AH19" s="311">
        <f>IF(全车数据表!BC20="","",全车数据表!BC20)</f>
        <v>1</v>
      </c>
      <c r="AI19" s="311">
        <f>IF(全车数据表!BD20="","",全车数据表!BD20)</f>
        <v>1</v>
      </c>
      <c r="AJ19" s="311" t="str">
        <f>IF(全车数据表!BE20="","",全车数据表!BE20)</f>
        <v/>
      </c>
      <c r="AK19" s="311" t="str">
        <f>IF(全车数据表!BF20="","",全车数据表!BF20)</f>
        <v/>
      </c>
      <c r="AL19" s="311" t="str">
        <f>IF(全车数据表!BG20="","",全车数据表!BG20)</f>
        <v/>
      </c>
      <c r="AM19" s="311" t="str">
        <f>IF(全车数据表!BH20="","",全车数据表!BH20)</f>
        <v/>
      </c>
      <c r="AN19" s="311" t="str">
        <f>IF(全车数据表!BI20="","",全车数据表!BI20)</f>
        <v/>
      </c>
      <c r="AO19" s="311" t="str">
        <f>IF(全车数据表!BJ20="","",全车数据表!BJ20)</f>
        <v/>
      </c>
      <c r="AP19" s="311" t="str">
        <f>IF(全车数据表!BK20="","",全车数据表!BK20)</f>
        <v/>
      </c>
      <c r="AQ19" s="311" t="str">
        <f>IF(全车数据表!BL20="","",全车数据表!BL20)</f>
        <v/>
      </c>
      <c r="AR19" s="311" t="str">
        <f>IF(全车数据表!BM20="","",全车数据表!BM20)</f>
        <v/>
      </c>
      <c r="AS19" s="311" t="str">
        <f>IF(全车数据表!BN20="","",全车数据表!BN20)</f>
        <v/>
      </c>
      <c r="AT19" s="311" t="str">
        <f>IF(全车数据表!BO20="","",全车数据表!BO20)</f>
        <v/>
      </c>
      <c r="AU19" s="311" t="str">
        <f>IF(全车数据表!BP20="","",全车数据表!BP20)</f>
        <v/>
      </c>
      <c r="AV19" s="311" t="str">
        <f>IF(全车数据表!BQ20="","",全车数据表!BQ20)</f>
        <v/>
      </c>
      <c r="AW19" s="311" t="str">
        <f>IF(全车数据表!BR20="","",全车数据表!BR20)</f>
        <v/>
      </c>
      <c r="AX19" s="311" t="str">
        <f>IF(全车数据表!BS20="","",全车数据表!BS20)</f>
        <v/>
      </c>
      <c r="AY19" s="311">
        <f>IF(全车数据表!BT20="","",全车数据表!BT20)</f>
        <v>1</v>
      </c>
      <c r="AZ19" s="311" t="str">
        <f>IF(全车数据表!BU20="","",全车数据表!BU20)</f>
        <v>福特 野马</v>
      </c>
      <c r="BA19" s="311">
        <f>IF(全车数据表!AV20="","",全车数据表!AV20)</f>
        <v>6</v>
      </c>
    </row>
    <row r="20" spans="1:53">
      <c r="A20" s="311">
        <f>全车数据表!A21</f>
        <v>19</v>
      </c>
      <c r="B20" s="311" t="str">
        <f>全车数据表!B21</f>
        <v>Porsche 911 Targa 4S</v>
      </c>
      <c r="C20" s="311" t="str">
        <f>IF(全车数据表!AQ21="","",全车数据表!AQ21)</f>
        <v>Porsche</v>
      </c>
      <c r="D20" s="313" t="str">
        <f>全车数据表!AT21</f>
        <v>targa</v>
      </c>
      <c r="E20" s="313" t="str">
        <f>全车数据表!AS21</f>
        <v>1.6</v>
      </c>
      <c r="F20" s="313" t="str">
        <f>全车数据表!C21</f>
        <v>D911</v>
      </c>
      <c r="G20" s="311" t="str">
        <f>全车数据表!D21</f>
        <v>D</v>
      </c>
      <c r="H20" s="311">
        <f>LEN(全车数据表!E21)</f>
        <v>4</v>
      </c>
      <c r="I20" s="311">
        <f>IF(全车数据表!H21="×",0,全车数据表!H21)</f>
        <v>30</v>
      </c>
      <c r="J20" s="311">
        <f>IF(全车数据表!I21="×",0,全车数据表!I21)</f>
        <v>23</v>
      </c>
      <c r="K20" s="311">
        <f>IF(全车数据表!J21="×",0,全车数据表!J21)</f>
        <v>33</v>
      </c>
      <c r="L20" s="311">
        <f>IF(全车数据表!K21="×",0,全车数据表!K21)</f>
        <v>42</v>
      </c>
      <c r="M20" s="311">
        <f>IF(全车数据表!L21="×",0,全车数据表!L21)</f>
        <v>0</v>
      </c>
      <c r="N20" s="311">
        <f>IF(全车数据表!M21="×",0,全车数据表!M21)</f>
        <v>0</v>
      </c>
      <c r="O20" s="311">
        <f>全车数据表!O21</f>
        <v>2589</v>
      </c>
      <c r="P20" s="311">
        <f>全车数据表!P21</f>
        <v>315.10000000000002</v>
      </c>
      <c r="Q20" s="311">
        <f>全车数据表!Q21</f>
        <v>75.37</v>
      </c>
      <c r="R20" s="311">
        <f>全车数据表!R21</f>
        <v>41.57</v>
      </c>
      <c r="S20" s="311">
        <f>全车数据表!S21</f>
        <v>38.35</v>
      </c>
      <c r="T20" s="311">
        <f>全车数据表!T21</f>
        <v>4.4830000000000005</v>
      </c>
      <c r="U20" s="311">
        <f>全车数据表!AH21</f>
        <v>2518680</v>
      </c>
      <c r="V20" s="311">
        <f>全车数据表!AO21</f>
        <v>1360000</v>
      </c>
      <c r="W20" s="311">
        <f>全车数据表!AP21</f>
        <v>3878680</v>
      </c>
      <c r="X20" s="311">
        <f>全车数据表!AJ21</f>
        <v>7</v>
      </c>
      <c r="Y20" s="311">
        <f>全车数据表!AL21</f>
        <v>2</v>
      </c>
      <c r="Z20" s="311">
        <f>IF(全车数据表!AN21="×",0,全车数据表!AN21)</f>
        <v>1</v>
      </c>
      <c r="AA20" s="313" t="str">
        <f>全车数据表!AU21</f>
        <v>rare</v>
      </c>
      <c r="AB20" s="311">
        <f>全车数据表!AW21</f>
        <v>328</v>
      </c>
      <c r="AC20" s="311">
        <f>全车数据表!AX21</f>
        <v>0</v>
      </c>
      <c r="AD20" s="311">
        <f>全车数据表!AY21</f>
        <v>418</v>
      </c>
      <c r="AE20" s="311" t="str">
        <f>IF(全车数据表!AZ21="","",全车数据表!AZ21)</f>
        <v>寻车</v>
      </c>
      <c r="AF20" s="311" t="str">
        <f>IF(全车数据表!BA21="","",全车数据表!BA21)</f>
        <v/>
      </c>
      <c r="AG20" s="311" t="str">
        <f>IF(全车数据表!BB21="","",全车数据表!BB21)</f>
        <v/>
      </c>
      <c r="AH20" s="311" t="str">
        <f>IF(全车数据表!BC21="","",全车数据表!BC21)</f>
        <v/>
      </c>
      <c r="AI20" s="311">
        <f>IF(全车数据表!BD21="","",全车数据表!BD21)</f>
        <v>1</v>
      </c>
      <c r="AJ20" s="311" t="str">
        <f>IF(全车数据表!BE21="","",全车数据表!BE21)</f>
        <v/>
      </c>
      <c r="AK20" s="311">
        <f>IF(全车数据表!BF21="","",全车数据表!BF21)</f>
        <v>1</v>
      </c>
      <c r="AL20" s="311" t="str">
        <f>IF(全车数据表!BG21="","",全车数据表!BG21)</f>
        <v/>
      </c>
      <c r="AM20" s="311" t="str">
        <f>IF(全车数据表!BH21="","",全车数据表!BH21)</f>
        <v/>
      </c>
      <c r="AN20" s="311">
        <f>IF(全车数据表!BI21="","",全车数据表!BI21)</f>
        <v>1</v>
      </c>
      <c r="AO20" s="311" t="str">
        <f>IF(全车数据表!BJ21="","",全车数据表!BJ21)</f>
        <v/>
      </c>
      <c r="AP20" s="311" t="str">
        <f>IF(全车数据表!BK21="","",全车数据表!BK21)</f>
        <v/>
      </c>
      <c r="AQ20" s="311" t="str">
        <f>IF(全车数据表!BL21="","",全车数据表!BL21)</f>
        <v/>
      </c>
      <c r="AR20" s="311" t="str">
        <f>IF(全车数据表!BM21="","",全车数据表!BM21)</f>
        <v/>
      </c>
      <c r="AS20" s="311" t="str">
        <f>IF(全车数据表!BN21="","",全车数据表!BN21)</f>
        <v/>
      </c>
      <c r="AT20" s="311" t="str">
        <f>IF(全车数据表!BO21="","",全车数据表!BO21)</f>
        <v/>
      </c>
      <c r="AU20" s="311" t="str">
        <f>IF(全车数据表!BP21="","",全车数据表!BP21)</f>
        <v/>
      </c>
      <c r="AV20" s="311" t="str">
        <f>IF(全车数据表!BQ21="","",全车数据表!BQ21)</f>
        <v/>
      </c>
      <c r="AW20" s="311" t="str">
        <f>IF(全车数据表!BR21="","",全车数据表!BR21)</f>
        <v>可开合</v>
      </c>
      <c r="AX20" s="311" t="str">
        <f>IF(全车数据表!BS21="","",全车数据表!BS21)</f>
        <v/>
      </c>
      <c r="AY20" s="311">
        <f>IF(全车数据表!BT21="","",全车数据表!BT21)</f>
        <v>1</v>
      </c>
      <c r="AZ20" s="311" t="str">
        <f>IF(全车数据表!BU21="","",全车数据表!BU21)</f>
        <v>保时捷</v>
      </c>
      <c r="BA20" s="311">
        <f>IF(全车数据表!AV21="","",全车数据表!AV21)</f>
        <v>3</v>
      </c>
    </row>
    <row r="21" spans="1:53">
      <c r="A21" s="311">
        <f>全车数据表!A22</f>
        <v>20</v>
      </c>
      <c r="B21" s="311" t="str">
        <f>全车数据表!B22</f>
        <v>Lotus Emira</v>
      </c>
      <c r="C21" s="311" t="str">
        <f>IF(全车数据表!AQ22="","",全车数据表!AQ22)</f>
        <v>Lotus</v>
      </c>
      <c r="D21" s="313" t="str">
        <f>全车数据表!AT22</f>
        <v>emira</v>
      </c>
      <c r="E21" s="313" t="str">
        <f>全车数据表!AS22</f>
        <v>3.3</v>
      </c>
      <c r="F21" s="313" t="str">
        <f>全车数据表!C22</f>
        <v>Emira</v>
      </c>
      <c r="G21" s="311" t="str">
        <f>全车数据表!D22</f>
        <v>D</v>
      </c>
      <c r="H21" s="311">
        <f>LEN(全车数据表!E22)</f>
        <v>4</v>
      </c>
      <c r="I21" s="311">
        <f>IF(全车数据表!H22="×",0,全车数据表!H22)</f>
        <v>30</v>
      </c>
      <c r="J21" s="311">
        <f>IF(全车数据表!I22="×",0,全车数据表!I22)</f>
        <v>23</v>
      </c>
      <c r="K21" s="311">
        <f>IF(全车数据表!J22="×",0,全车数据表!J22)</f>
        <v>33</v>
      </c>
      <c r="L21" s="311">
        <f>IF(全车数据表!K22="×",0,全车数据表!K22)</f>
        <v>42</v>
      </c>
      <c r="M21" s="311">
        <f>IF(全车数据表!L22="×",0,全车数据表!L22)</f>
        <v>0</v>
      </c>
      <c r="N21" s="311">
        <f>IF(全车数据表!M22="×",0,全车数据表!M22)</f>
        <v>0</v>
      </c>
      <c r="O21" s="311">
        <f>全车数据表!O22</f>
        <v>2611</v>
      </c>
      <c r="P21" s="311">
        <f>全车数据表!P22</f>
        <v>307.2</v>
      </c>
      <c r="Q21" s="311">
        <f>全车数据表!Q22</f>
        <v>70.87</v>
      </c>
      <c r="R21" s="311">
        <f>全车数据表!R22</f>
        <v>57.45</v>
      </c>
      <c r="S21" s="311">
        <f>全车数据表!S22</f>
        <v>53.42</v>
      </c>
      <c r="T21" s="311">
        <f>全车数据表!T22</f>
        <v>0</v>
      </c>
      <c r="U21" s="311">
        <f>全车数据表!AH22</f>
        <v>2518680</v>
      </c>
      <c r="V21" s="311">
        <f>全车数据表!AO22</f>
        <v>1360000</v>
      </c>
      <c r="W21" s="311">
        <f>全车数据表!AP22</f>
        <v>3878680</v>
      </c>
      <c r="X21" s="311">
        <f>全车数据表!AJ22</f>
        <v>7</v>
      </c>
      <c r="Y21" s="311">
        <f>全车数据表!AL22</f>
        <v>2</v>
      </c>
      <c r="Z21" s="311">
        <f>IF(全车数据表!AN22="×",0,全车数据表!AN22)</f>
        <v>1</v>
      </c>
      <c r="AA21" s="313" t="str">
        <f>全车数据表!AU22</f>
        <v>rare</v>
      </c>
      <c r="AB21" s="311">
        <f>全车数据表!AW22</f>
        <v>320</v>
      </c>
      <c r="AC21" s="311">
        <f>全车数据表!AX22</f>
        <v>0</v>
      </c>
      <c r="AD21" s="311">
        <f>全车数据表!AY22</f>
        <v>408</v>
      </c>
      <c r="AE21" s="311" t="str">
        <f>IF(全车数据表!AZ22="","",全车数据表!AZ22)</f>
        <v>周末爆冲</v>
      </c>
      <c r="AF21" s="311" t="str">
        <f>IF(全车数据表!BA22="","",全车数据表!BA22)</f>
        <v/>
      </c>
      <c r="AG21" s="311" t="str">
        <f>IF(全车数据表!BB22="","",全车数据表!BB22)</f>
        <v/>
      </c>
      <c r="AH21" s="311" t="str">
        <f>IF(全车数据表!BC22="","",全车数据表!BC22)</f>
        <v/>
      </c>
      <c r="AI21" s="311" t="str">
        <f>IF(全车数据表!BD22="","",全车数据表!BD22)</f>
        <v/>
      </c>
      <c r="AJ21" s="311" t="str">
        <f>IF(全车数据表!BE22="","",全车数据表!BE22)</f>
        <v/>
      </c>
      <c r="AK21" s="311">
        <f>IF(全车数据表!BF22="","",全车数据表!BF22)</f>
        <v>1</v>
      </c>
      <c r="AL21" s="311" t="str">
        <f>IF(全车数据表!BG22="","",全车数据表!BG22)</f>
        <v/>
      </c>
      <c r="AM21" s="311" t="str">
        <f>IF(全车数据表!BH22="","",全车数据表!BH22)</f>
        <v/>
      </c>
      <c r="AN21" s="311" t="str">
        <f>IF(全车数据表!BI22="","",全车数据表!BI22)</f>
        <v/>
      </c>
      <c r="AO21" s="311" t="str">
        <f>IF(全车数据表!BJ22="","",全车数据表!BJ22)</f>
        <v/>
      </c>
      <c r="AP21" s="311" t="str">
        <f>IF(全车数据表!BK22="","",全车数据表!BK22)</f>
        <v/>
      </c>
      <c r="AQ21" s="311" t="str">
        <f>IF(全车数据表!BL22="","",全车数据表!BL22)</f>
        <v/>
      </c>
      <c r="AR21" s="311" t="str">
        <f>IF(全车数据表!BM22="","",全车数据表!BM22)</f>
        <v/>
      </c>
      <c r="AS21" s="311" t="str">
        <f>IF(全车数据表!BN22="","",全车数据表!BN22)</f>
        <v/>
      </c>
      <c r="AT21" s="311" t="str">
        <f>IF(全车数据表!BO22="","",全车数据表!BO22)</f>
        <v/>
      </c>
      <c r="AU21" s="311" t="str">
        <f>IF(全车数据表!BP22="","",全车数据表!BP22)</f>
        <v/>
      </c>
      <c r="AV21" s="311" t="str">
        <f>IF(全车数据表!BQ22="","",全车数据表!BQ22)</f>
        <v/>
      </c>
      <c r="AW21" s="311" t="str">
        <f>IF(全车数据表!BR22="","",全车数据表!BR22)</f>
        <v/>
      </c>
      <c r="AX21" s="311" t="str">
        <f>IF(全车数据表!BS22="","",全车数据表!BS22)</f>
        <v/>
      </c>
      <c r="AY21" s="311" t="str">
        <f>IF(全车数据表!BT22="","",全车数据表!BT22)</f>
        <v/>
      </c>
      <c r="AZ21" s="311" t="str">
        <f>IF(全车数据表!BU22="","",全车数据表!BU22)</f>
        <v>路特斯</v>
      </c>
      <c r="BA21" s="311" t="str">
        <f>IF(全车数据表!AV22="","",全车数据表!AV22)</f>
        <v/>
      </c>
    </row>
    <row r="22" spans="1:53">
      <c r="A22" s="311">
        <f>全车数据表!A23</f>
        <v>21</v>
      </c>
      <c r="B22" s="311" t="str">
        <f>全车数据表!B23</f>
        <v>Praga R1</v>
      </c>
      <c r="C22" s="311" t="str">
        <f>IF(全车数据表!AQ23="","",全车数据表!AQ23)</f>
        <v>Praga</v>
      </c>
      <c r="D22" s="313" t="str">
        <f>全车数据表!AT23</f>
        <v>praga</v>
      </c>
      <c r="E22" s="313" t="str">
        <f>全车数据表!AS23</f>
        <v>3.8</v>
      </c>
      <c r="F22" s="313" t="str">
        <f>全车数据表!C23</f>
        <v>Praga</v>
      </c>
      <c r="G22" s="311" t="str">
        <f>全车数据表!D23</f>
        <v>D</v>
      </c>
      <c r="H22" s="311">
        <f>LEN(全车数据表!E23)</f>
        <v>4</v>
      </c>
      <c r="I22" s="311">
        <f>IF(全车数据表!H23="×",0,全车数据表!H23)</f>
        <v>30</v>
      </c>
      <c r="J22" s="311">
        <f>IF(全车数据表!I23="×",0,全车数据表!I23)</f>
        <v>23</v>
      </c>
      <c r="K22" s="311">
        <f>IF(全车数据表!J23="×",0,全车数据表!J23)</f>
        <v>33</v>
      </c>
      <c r="L22" s="311">
        <f>IF(全车数据表!K23="×",0,全车数据表!K23)</f>
        <v>42</v>
      </c>
      <c r="M22" s="311">
        <f>IF(全车数据表!L23="×",0,全车数据表!L23)</f>
        <v>0</v>
      </c>
      <c r="N22" s="311">
        <f>IF(全车数据表!M23="×",0,全车数据表!M23)</f>
        <v>0</v>
      </c>
      <c r="O22" s="311">
        <f>全车数据表!O23</f>
        <v>2624</v>
      </c>
      <c r="P22" s="311">
        <f>全车数据表!P23</f>
        <v>283.3</v>
      </c>
      <c r="Q22" s="311">
        <f>全车数据表!Q23</f>
        <v>87.8</v>
      </c>
      <c r="R22" s="311">
        <f>全车数据表!R23</f>
        <v>62.25</v>
      </c>
      <c r="S22" s="311">
        <f>全车数据表!S23</f>
        <v>60.92</v>
      </c>
      <c r="T22" s="311">
        <f>全车数据表!T23</f>
        <v>0</v>
      </c>
      <c r="U22" s="311">
        <f>全车数据表!AH23</f>
        <v>2518680</v>
      </c>
      <c r="V22" s="311">
        <f>全车数据表!AO23</f>
        <v>800000</v>
      </c>
      <c r="W22" s="311">
        <f>全车数据表!AP23</f>
        <v>3318680</v>
      </c>
      <c r="X22" s="311">
        <f>全车数据表!AJ23</f>
        <v>0</v>
      </c>
      <c r="Y22" s="311">
        <f>全车数据表!AL23</f>
        <v>2</v>
      </c>
      <c r="Z22" s="311">
        <f>IF(全车数据表!AN23="×",0,全车数据表!AN23)</f>
        <v>1</v>
      </c>
      <c r="AA22" s="313" t="str">
        <f>全车数据表!AU23</f>
        <v>rare</v>
      </c>
      <c r="AB22" s="311">
        <f>全车数据表!AW23</f>
        <v>295</v>
      </c>
      <c r="AC22" s="311">
        <f>全车数据表!AX23</f>
        <v>0</v>
      </c>
      <c r="AD22" s="311">
        <f>全车数据表!AY23</f>
        <v>379</v>
      </c>
      <c r="AE22" s="311" t="str">
        <f>IF(全车数据表!AZ23="","",全车数据表!AZ23)</f>
        <v>联会赛事</v>
      </c>
      <c r="AF22" s="311" t="str">
        <f>IF(全车数据表!BA23="","",全车数据表!BA23)</f>
        <v/>
      </c>
      <c r="AG22" s="311" t="str">
        <f>IF(全车数据表!BB23="","",全车数据表!BB23)</f>
        <v/>
      </c>
      <c r="AH22" s="311" t="str">
        <f>IF(全车数据表!BC23="","",全车数据表!BC23)</f>
        <v/>
      </c>
      <c r="AI22" s="311" t="str">
        <f>IF(全车数据表!BD23="","",全车数据表!BD23)</f>
        <v/>
      </c>
      <c r="AJ22" s="311" t="str">
        <f>IF(全车数据表!BE23="","",全车数据表!BE23)</f>
        <v/>
      </c>
      <c r="AK22" s="311" t="str">
        <f>IF(全车数据表!BF23="","",全车数据表!BF23)</f>
        <v/>
      </c>
      <c r="AL22" s="311" t="str">
        <f>IF(全车数据表!BG23="","",全车数据表!BG23)</f>
        <v/>
      </c>
      <c r="AM22" s="311" t="str">
        <f>IF(全车数据表!BH23="","",全车数据表!BH23)</f>
        <v/>
      </c>
      <c r="AN22" s="311" t="str">
        <f>IF(全车数据表!BI23="","",全车数据表!BI23)</f>
        <v/>
      </c>
      <c r="AO22" s="311" t="str">
        <f>IF(全车数据表!BJ23="","",全车数据表!BJ23)</f>
        <v/>
      </c>
      <c r="AP22" s="311" t="str">
        <f>IF(全车数据表!BK23="","",全车数据表!BK23)</f>
        <v/>
      </c>
      <c r="AQ22" s="311" t="str">
        <f>IF(全车数据表!BL23="","",全车数据表!BL23)</f>
        <v/>
      </c>
      <c r="AR22" s="311" t="str">
        <f>IF(全车数据表!BM23="","",全车数据表!BM23)</f>
        <v/>
      </c>
      <c r="AS22" s="311" t="str">
        <f>IF(全车数据表!BN23="","",全车数据表!BN23)</f>
        <v/>
      </c>
      <c r="AT22" s="311" t="str">
        <f>IF(全车数据表!BO23="","",全车数据表!BO23)</f>
        <v/>
      </c>
      <c r="AU22" s="311" t="str">
        <f>IF(全车数据表!BP23="","",全车数据表!BP23)</f>
        <v/>
      </c>
      <c r="AV22" s="311" t="str">
        <f>IF(全车数据表!BQ23="","",全车数据表!BQ23)</f>
        <v/>
      </c>
      <c r="AW22" s="311" t="str">
        <f>IF(全车数据表!BR23="","",全车数据表!BR23)</f>
        <v/>
      </c>
      <c r="AX22" s="311" t="str">
        <f>IF(全车数据表!BS23="","",全车数据表!BS23)</f>
        <v/>
      </c>
      <c r="AY22" s="311" t="str">
        <f>IF(全车数据表!BT23="","",全车数据表!BT23)</f>
        <v/>
      </c>
      <c r="AZ22" s="311" t="str">
        <f>IF(全车数据表!BU23="","",全车数据表!BU23)</f>
        <v/>
      </c>
      <c r="BA22" s="311" t="str">
        <f>IF(全车数据表!AV23="","",全车数据表!AV23)</f>
        <v/>
      </c>
    </row>
    <row r="23" spans="1:53">
      <c r="A23" s="311">
        <f>全车数据表!A24</f>
        <v>22</v>
      </c>
      <c r="B23" s="311" t="str">
        <f>全车数据表!B24</f>
        <v>Ginetta G60</v>
      </c>
      <c r="C23" s="311" t="str">
        <f>IF(全车数据表!AQ24="","",全车数据表!AQ24)</f>
        <v>Ginetta</v>
      </c>
      <c r="D23" s="313" t="str">
        <f>全车数据表!AT24</f>
        <v>g60</v>
      </c>
      <c r="E23" s="313" t="str">
        <f>全车数据表!AS24</f>
        <v>1.6</v>
      </c>
      <c r="F23" s="313" t="str">
        <f>全车数据表!C24</f>
        <v>G60</v>
      </c>
      <c r="G23" s="311" t="str">
        <f>全车数据表!D24</f>
        <v>D</v>
      </c>
      <c r="H23" s="311">
        <f>LEN(全车数据表!E24)</f>
        <v>4</v>
      </c>
      <c r="I23" s="311">
        <f>IF(全车数据表!H24="×",0,全车数据表!H24)</f>
        <v>30</v>
      </c>
      <c r="J23" s="311">
        <f>IF(全车数据表!I24="×",0,全车数据表!I24)</f>
        <v>23</v>
      </c>
      <c r="K23" s="311">
        <f>IF(全车数据表!J24="×",0,全车数据表!J24)</f>
        <v>33</v>
      </c>
      <c r="L23" s="311">
        <f>IF(全车数据表!K24="×",0,全车数据表!K24)</f>
        <v>42</v>
      </c>
      <c r="M23" s="311">
        <f>IF(全车数据表!L24="×",0,全车数据表!L24)</f>
        <v>0</v>
      </c>
      <c r="N23" s="311">
        <f>IF(全车数据表!M24="×",0,全车数据表!M24)</f>
        <v>0</v>
      </c>
      <c r="O23" s="311">
        <f>全车数据表!O24</f>
        <v>2646</v>
      </c>
      <c r="P23" s="311">
        <f>全车数据表!P24</f>
        <v>290.7</v>
      </c>
      <c r="Q23" s="311">
        <f>全车数据表!Q24</f>
        <v>71.510000000000005</v>
      </c>
      <c r="R23" s="311">
        <f>全车数据表!R24</f>
        <v>74.81</v>
      </c>
      <c r="S23" s="311">
        <f>全车数据表!S24</f>
        <v>62.66</v>
      </c>
      <c r="T23" s="311">
        <f>全车数据表!T24</f>
        <v>7.8499999999999988</v>
      </c>
      <c r="U23" s="311">
        <f>全车数据表!AH24</f>
        <v>2518680</v>
      </c>
      <c r="V23" s="311">
        <f>全车数据表!AO24</f>
        <v>1360000</v>
      </c>
      <c r="W23" s="311">
        <f>全车数据表!AP24</f>
        <v>3878680</v>
      </c>
      <c r="X23" s="311">
        <f>全车数据表!AJ24</f>
        <v>7</v>
      </c>
      <c r="Y23" s="311">
        <f>全车数据表!AL24</f>
        <v>2</v>
      </c>
      <c r="Z23" s="311">
        <f>IF(全车数据表!AN24="×",0,全车数据表!AN24)</f>
        <v>1</v>
      </c>
      <c r="AA23" s="313" t="str">
        <f>全车数据表!AU24</f>
        <v>rare</v>
      </c>
      <c r="AB23" s="311">
        <f>全车数据表!AW24</f>
        <v>303</v>
      </c>
      <c r="AC23" s="311">
        <f>全车数据表!AX24</f>
        <v>0</v>
      </c>
      <c r="AD23" s="311">
        <f>全车数据表!AY24</f>
        <v>388</v>
      </c>
      <c r="AE23" s="311" t="str">
        <f>IF(全车数据表!AZ24="","",全车数据表!AZ24)</f>
        <v>寻车</v>
      </c>
      <c r="AF23" s="311" t="str">
        <f>IF(全车数据表!BA24="","",全车数据表!BA24)</f>
        <v/>
      </c>
      <c r="AG23" s="311" t="str">
        <f>IF(全车数据表!BB24="","",全车数据表!BB24)</f>
        <v/>
      </c>
      <c r="AH23" s="311" t="str">
        <f>IF(全车数据表!BC24="","",全车数据表!BC24)</f>
        <v/>
      </c>
      <c r="AI23" s="311">
        <f>IF(全车数据表!BD24="","",全车数据表!BD24)</f>
        <v>1</v>
      </c>
      <c r="AJ23" s="311" t="str">
        <f>IF(全车数据表!BE24="","",全车数据表!BE24)</f>
        <v/>
      </c>
      <c r="AK23" s="311">
        <f>IF(全车数据表!BF24="","",全车数据表!BF24)</f>
        <v>1</v>
      </c>
      <c r="AL23" s="311" t="str">
        <f>IF(全车数据表!BG24="","",全车数据表!BG24)</f>
        <v/>
      </c>
      <c r="AM23" s="311" t="str">
        <f>IF(全车数据表!BH24="","",全车数据表!BH24)</f>
        <v/>
      </c>
      <c r="AN23" s="311" t="str">
        <f>IF(全车数据表!BI24="","",全车数据表!BI24)</f>
        <v/>
      </c>
      <c r="AO23" s="311" t="str">
        <f>IF(全车数据表!BJ24="","",全车数据表!BJ24)</f>
        <v/>
      </c>
      <c r="AP23" s="311" t="str">
        <f>IF(全车数据表!BK24="","",全车数据表!BK24)</f>
        <v/>
      </c>
      <c r="AQ23" s="311" t="str">
        <f>IF(全车数据表!BL24="","",全车数据表!BL24)</f>
        <v/>
      </c>
      <c r="AR23" s="311" t="str">
        <f>IF(全车数据表!BM24="","",全车数据表!BM24)</f>
        <v/>
      </c>
      <c r="AS23" s="311" t="str">
        <f>IF(全车数据表!BN24="","",全车数据表!BN24)</f>
        <v/>
      </c>
      <c r="AT23" s="311" t="str">
        <f>IF(全车数据表!BO24="","",全车数据表!BO24)</f>
        <v/>
      </c>
      <c r="AU23" s="311" t="str">
        <f>IF(全车数据表!BP24="","",全车数据表!BP24)</f>
        <v/>
      </c>
      <c r="AV23" s="311" t="str">
        <f>IF(全车数据表!BQ24="","",全车数据表!BQ24)</f>
        <v/>
      </c>
      <c r="AW23" s="311" t="str">
        <f>IF(全车数据表!BR24="","",全车数据表!BR24)</f>
        <v/>
      </c>
      <c r="AX23" s="311" t="str">
        <f>IF(全车数据表!BS24="","",全车数据表!BS24)</f>
        <v/>
      </c>
      <c r="AY23" s="311">
        <f>IF(全车数据表!BT24="","",全车数据表!BT24)</f>
        <v>1</v>
      </c>
      <c r="AZ23" s="311" t="str">
        <f>IF(全车数据表!BU24="","",全车数据表!BU24)</f>
        <v/>
      </c>
      <c r="BA23" s="311">
        <f>IF(全车数据表!AV24="","",全车数据表!AV24)</f>
        <v>4</v>
      </c>
    </row>
    <row r="24" spans="1:53">
      <c r="A24" s="311">
        <f>全车数据表!A25</f>
        <v>23</v>
      </c>
      <c r="B24" s="311" t="str">
        <f>全车数据表!B25</f>
        <v>Renault TreZor</v>
      </c>
      <c r="C24" s="311" t="str">
        <f>IF(全车数据表!AQ25="","",全车数据表!AQ25)</f>
        <v>Renault</v>
      </c>
      <c r="D24" s="313" t="str">
        <f>全车数据表!AT25</f>
        <v>trezor</v>
      </c>
      <c r="E24" s="313" t="str">
        <f>全车数据表!AS25</f>
        <v>3.1</v>
      </c>
      <c r="F24" s="313" t="str">
        <f>全车数据表!C25</f>
        <v>TreZor</v>
      </c>
      <c r="G24" s="311" t="str">
        <f>全车数据表!D25</f>
        <v>D</v>
      </c>
      <c r="H24" s="311">
        <f>LEN(全车数据表!E25)</f>
        <v>4</v>
      </c>
      <c r="I24" s="311">
        <f>IF(全车数据表!H25="×",0,全车数据表!H25)</f>
        <v>30</v>
      </c>
      <c r="J24" s="311">
        <f>IF(全车数据表!I25="×",0,全车数据表!I25)</f>
        <v>23</v>
      </c>
      <c r="K24" s="311">
        <f>IF(全车数据表!J25="×",0,全车数据表!J25)</f>
        <v>33</v>
      </c>
      <c r="L24" s="311">
        <f>IF(全车数据表!K25="×",0,全车数据表!K25)</f>
        <v>42</v>
      </c>
      <c r="M24" s="311">
        <f>IF(全车数据表!L25="×",0,全车数据表!L25)</f>
        <v>0</v>
      </c>
      <c r="N24" s="311">
        <f>IF(全车数据表!M25="×",0,全车数据表!M25)</f>
        <v>0</v>
      </c>
      <c r="O24" s="311">
        <f>全车数据表!O25</f>
        <v>2667</v>
      </c>
      <c r="P24" s="311">
        <f>全车数据表!P25</f>
        <v>294.5</v>
      </c>
      <c r="Q24" s="311">
        <f>全车数据表!Q25</f>
        <v>78.62</v>
      </c>
      <c r="R24" s="311">
        <f>全车数据表!R25</f>
        <v>61.93</v>
      </c>
      <c r="S24" s="311">
        <f>全车数据表!S25</f>
        <v>61.07</v>
      </c>
      <c r="T24" s="311">
        <f>全车数据表!T25</f>
        <v>0</v>
      </c>
      <c r="U24" s="311">
        <f>全车数据表!AH25</f>
        <v>2518680</v>
      </c>
      <c r="V24" s="311">
        <f>全车数据表!AO25</f>
        <v>1360000</v>
      </c>
      <c r="W24" s="311">
        <f>全车数据表!AP25</f>
        <v>3878680</v>
      </c>
      <c r="X24" s="311">
        <f>全车数据表!AJ25</f>
        <v>7</v>
      </c>
      <c r="Y24" s="311">
        <f>全车数据表!AL25</f>
        <v>2</v>
      </c>
      <c r="Z24" s="311">
        <f>IF(全车数据表!AN25="×",0,全车数据表!AN25)</f>
        <v>1</v>
      </c>
      <c r="AA24" s="313" t="str">
        <f>全车数据表!AU25</f>
        <v>rare</v>
      </c>
      <c r="AB24" s="311">
        <f>全车数据表!AW25</f>
        <v>307</v>
      </c>
      <c r="AC24" s="311">
        <f>全车数据表!AX25</f>
        <v>0</v>
      </c>
      <c r="AD24" s="311">
        <f>全车数据表!AY25</f>
        <v>393</v>
      </c>
      <c r="AE24" s="311" t="str">
        <f>IF(全车数据表!AZ25="","",全车数据表!AZ25)</f>
        <v>通行证</v>
      </c>
      <c r="AF24" s="311" t="str">
        <f>IF(全车数据表!BA25="","",全车数据表!BA25)</f>
        <v/>
      </c>
      <c r="AG24" s="311" t="str">
        <f>IF(全车数据表!BB25="","",全车数据表!BB25)</f>
        <v/>
      </c>
      <c r="AH24" s="311" t="str">
        <f>IF(全车数据表!BC25="","",全车数据表!BC25)</f>
        <v/>
      </c>
      <c r="AI24" s="311" t="str">
        <f>IF(全车数据表!BD25="","",全车数据表!BD25)</f>
        <v/>
      </c>
      <c r="AJ24" s="311" t="str">
        <f>IF(全车数据表!BE25="","",全车数据表!BE25)</f>
        <v/>
      </c>
      <c r="AK24" s="311" t="str">
        <f>IF(全车数据表!BF25="","",全车数据表!BF25)</f>
        <v/>
      </c>
      <c r="AL24" s="311">
        <f>IF(全车数据表!BG25="","",全车数据表!BG25)</f>
        <v>1</v>
      </c>
      <c r="AM24" s="311" t="str">
        <f>IF(全车数据表!BH25="","",全车数据表!BH25)</f>
        <v/>
      </c>
      <c r="AN24" s="311" t="str">
        <f>IF(全车数据表!BI25="","",全车数据表!BI25)</f>
        <v/>
      </c>
      <c r="AO24" s="311" t="str">
        <f>IF(全车数据表!BJ25="","",全车数据表!BJ25)</f>
        <v/>
      </c>
      <c r="AP24" s="311" t="str">
        <f>IF(全车数据表!BK25="","",全车数据表!BK25)</f>
        <v/>
      </c>
      <c r="AQ24" s="311" t="str">
        <f>IF(全车数据表!BL25="","",全车数据表!BL25)</f>
        <v/>
      </c>
      <c r="AR24" s="311" t="str">
        <f>IF(全车数据表!BM25="","",全车数据表!BM25)</f>
        <v/>
      </c>
      <c r="AS24" s="311" t="str">
        <f>IF(全车数据表!BN25="","",全车数据表!BN25)</f>
        <v/>
      </c>
      <c r="AT24" s="311" t="str">
        <f>IF(全车数据表!BO25="","",全车数据表!BO25)</f>
        <v/>
      </c>
      <c r="AU24" s="311" t="str">
        <f>IF(全车数据表!BP25="","",全车数据表!BP25)</f>
        <v/>
      </c>
      <c r="AV24" s="311" t="str">
        <f>IF(全车数据表!BQ25="","",全车数据表!BQ25)</f>
        <v/>
      </c>
      <c r="AW24" s="311" t="str">
        <f>IF(全车数据表!BR25="","",全车数据表!BR25)</f>
        <v/>
      </c>
      <c r="AX24" s="311" t="str">
        <f>IF(全车数据表!BS25="","",全车数据表!BS25)</f>
        <v/>
      </c>
      <c r="AY24" s="311" t="str">
        <f>IF(全车数据表!BT25="","",全车数据表!BT25)</f>
        <v/>
      </c>
      <c r="AZ24" s="311" t="str">
        <f>IF(全车数据表!BU25="","",全车数据表!BU25)</f>
        <v>雷诺</v>
      </c>
      <c r="BA24" s="311" t="str">
        <f>IF(全车数据表!AV25="","",全车数据表!AV25)</f>
        <v/>
      </c>
    </row>
    <row r="25" spans="1:53">
      <c r="A25" s="311">
        <f>全车数据表!A26</f>
        <v>24</v>
      </c>
      <c r="B25" s="311" t="str">
        <f>全车数据表!B26</f>
        <v>Nissan 370Z Neon Edition</v>
      </c>
      <c r="C25" s="311" t="str">
        <f>IF(全车数据表!AQ26="","",全车数据表!AQ26)</f>
        <v>Nissan</v>
      </c>
      <c r="D25" s="313" t="str">
        <f>全车数据表!AT26</f>
        <v>370zneon</v>
      </c>
      <c r="E25" s="313" t="str">
        <f>全车数据表!AS26</f>
        <v>4.2</v>
      </c>
      <c r="F25" s="313" t="str">
        <f>全车数据表!C26</f>
        <v>370霓虹</v>
      </c>
      <c r="G25" s="311" t="str">
        <f>全车数据表!D26</f>
        <v>D</v>
      </c>
      <c r="H25" s="311">
        <f>LEN(全车数据表!E26)</f>
        <v>4</v>
      </c>
      <c r="I25" s="311">
        <f>IF(全车数据表!H26="×",0,全车数据表!H26)</f>
        <v>30</v>
      </c>
      <c r="J25" s="311">
        <f>IF(全车数据表!I26="×",0,全车数据表!I26)</f>
        <v>23</v>
      </c>
      <c r="K25" s="311">
        <f>IF(全车数据表!J26="×",0,全车数据表!J26)</f>
        <v>33</v>
      </c>
      <c r="L25" s="311">
        <f>IF(全车数据表!K26="×",0,全车数据表!K26)</f>
        <v>42</v>
      </c>
      <c r="M25" s="311">
        <f>IF(全车数据表!L26="×",0,全车数据表!L26)</f>
        <v>0</v>
      </c>
      <c r="N25" s="311">
        <f>IF(全车数据表!M26="×",0,全车数据表!M26)</f>
        <v>0</v>
      </c>
      <c r="O25" s="311">
        <f>全车数据表!O26</f>
        <v>2675</v>
      </c>
      <c r="P25" s="311">
        <f>全车数据表!P26</f>
        <v>271.10000000000002</v>
      </c>
      <c r="Q25" s="311">
        <f>全车数据表!Q26</f>
        <v>83.26</v>
      </c>
      <c r="R25" s="311">
        <f>全车数据表!R26</f>
        <v>82.91</v>
      </c>
      <c r="S25" s="311">
        <f>全车数据表!S26</f>
        <v>65.22</v>
      </c>
      <c r="T25" s="311">
        <f>全车数据表!T26</f>
        <v>0</v>
      </c>
      <c r="U25" s="311">
        <f>全车数据表!AH26</f>
        <v>2518680</v>
      </c>
      <c r="V25" s="311">
        <f>全车数据表!AO26</f>
        <v>1360000</v>
      </c>
      <c r="W25" s="311">
        <f>全车数据表!AP26</f>
        <v>3878680</v>
      </c>
      <c r="X25" s="311">
        <f>全车数据表!AJ26</f>
        <v>7</v>
      </c>
      <c r="Y25" s="311">
        <f>全车数据表!AL26</f>
        <v>2</v>
      </c>
      <c r="Z25" s="311">
        <f>IF(全车数据表!AN26="×",0,全车数据表!AN26)</f>
        <v>1</v>
      </c>
      <c r="AA25" s="313" t="str">
        <f>全车数据表!AU26</f>
        <v>rare</v>
      </c>
      <c r="AB25" s="311">
        <f>全车数据表!AW26</f>
        <v>283</v>
      </c>
      <c r="AC25" s="311">
        <f>全车数据表!AX26</f>
        <v>295</v>
      </c>
      <c r="AD25" s="311">
        <f>全车数据表!AY26</f>
        <v>376</v>
      </c>
      <c r="AE25" s="311" t="str">
        <f>IF(全车数据表!AZ26="","",全车数据表!AZ26)</f>
        <v>联会赛事</v>
      </c>
      <c r="AF25" s="311" t="str">
        <f>IF(全车数据表!BA26="","",全车数据表!BA26)</f>
        <v/>
      </c>
      <c r="AG25" s="311" t="str">
        <f>IF(全车数据表!BB26="","",全车数据表!BB26)</f>
        <v/>
      </c>
      <c r="AH25" s="311" t="str">
        <f>IF(全车数据表!BC26="","",全车数据表!BC26)</f>
        <v/>
      </c>
      <c r="AI25" s="311" t="str">
        <f>IF(全车数据表!BD26="","",全车数据表!BD26)</f>
        <v/>
      </c>
      <c r="AJ25" s="311" t="str">
        <f>IF(全车数据表!BE26="","",全车数据表!BE26)</f>
        <v/>
      </c>
      <c r="AK25" s="311" t="str">
        <f>IF(全车数据表!BF26="","",全车数据表!BF26)</f>
        <v/>
      </c>
      <c r="AL25" s="311" t="str">
        <f>IF(全车数据表!BG26="","",全车数据表!BG26)</f>
        <v/>
      </c>
      <c r="AM25" s="311" t="str">
        <f>IF(全车数据表!BH26="","",全车数据表!BH26)</f>
        <v/>
      </c>
      <c r="AN25" s="311" t="str">
        <f>IF(全车数据表!BI26="","",全车数据表!BI26)</f>
        <v/>
      </c>
      <c r="AO25" s="311" t="str">
        <f>IF(全车数据表!BJ26="","",全车数据表!BJ26)</f>
        <v/>
      </c>
      <c r="AP25" s="311" t="str">
        <f>IF(全车数据表!BK26="","",全车数据表!BK26)</f>
        <v/>
      </c>
      <c r="AQ25" s="311" t="str">
        <f>IF(全车数据表!BL26="","",全车数据表!BL26)</f>
        <v/>
      </c>
      <c r="AR25" s="311" t="str">
        <f>IF(全车数据表!BM26="","",全车数据表!BM26)</f>
        <v/>
      </c>
      <c r="AS25" s="311" t="str">
        <f>IF(全车数据表!BN26="","",全车数据表!BN26)</f>
        <v/>
      </c>
      <c r="AT25" s="311" t="str">
        <f>IF(全车数据表!BO26="","",全车数据表!BO26)</f>
        <v/>
      </c>
      <c r="AU25" s="311" t="str">
        <f>IF(全车数据表!BP26="","",全车数据表!BP26)</f>
        <v/>
      </c>
      <c r="AV25" s="311" t="str">
        <f>IF(全车数据表!BQ26="","",全车数据表!BQ26)</f>
        <v/>
      </c>
      <c r="AW25" s="311" t="str">
        <f>IF(全车数据表!BR26="","",全车数据表!BR26)</f>
        <v/>
      </c>
      <c r="AX25" s="311" t="str">
        <f>IF(全车数据表!BS26="","",全车数据表!BS26)</f>
        <v/>
      </c>
      <c r="AY25" s="311" t="str">
        <f>IF(全车数据表!BT26="","",全车数据表!BT26)</f>
        <v/>
      </c>
      <c r="AZ25" s="311" t="str">
        <f>IF(全车数据表!BU26="","",全车数据表!BU26)</f>
        <v>日产 尼桑</v>
      </c>
      <c r="BA25" s="311" t="str">
        <f>IF(全车数据表!AV26="","",全车数据表!AV26)</f>
        <v/>
      </c>
    </row>
    <row r="26" spans="1:53">
      <c r="A26" s="311">
        <f>全车数据表!A27</f>
        <v>25</v>
      </c>
      <c r="B26" s="311" t="str">
        <f>全车数据表!B27</f>
        <v>Honda Civic Type-R</v>
      </c>
      <c r="C26" s="311" t="str">
        <f>IF(全车数据表!AQ27="","",全车数据表!AQ27)</f>
        <v>Honda</v>
      </c>
      <c r="D26" s="313" t="str">
        <f>全车数据表!AT27</f>
        <v>civic</v>
      </c>
      <c r="E26" s="313" t="str">
        <f>全车数据表!AS27</f>
        <v>2.0</v>
      </c>
      <c r="F26" s="313" t="str">
        <f>全车数据表!C27</f>
        <v>思域</v>
      </c>
      <c r="G26" s="311" t="str">
        <f>全车数据表!D27</f>
        <v>D</v>
      </c>
      <c r="H26" s="311">
        <f>LEN(全车数据表!E27)</f>
        <v>4</v>
      </c>
      <c r="I26" s="311">
        <f>IF(全车数据表!H27="×",0,全车数据表!H27)</f>
        <v>30</v>
      </c>
      <c r="J26" s="311">
        <f>IF(全车数据表!I27="×",0,全车数据表!I27)</f>
        <v>23</v>
      </c>
      <c r="K26" s="311">
        <f>IF(全车数据表!J27="×",0,全车数据表!J27)</f>
        <v>33</v>
      </c>
      <c r="L26" s="311">
        <f>IF(全车数据表!K27="×",0,全车数据表!K27)</f>
        <v>42</v>
      </c>
      <c r="M26" s="311">
        <f>IF(全车数据表!L27="×",0,全车数据表!L27)</f>
        <v>0</v>
      </c>
      <c r="N26" s="311">
        <f>IF(全车数据表!M27="×",0,全车数据表!M27)</f>
        <v>0</v>
      </c>
      <c r="O26" s="311">
        <f>全车数据表!O27</f>
        <v>2698</v>
      </c>
      <c r="P26" s="311">
        <f>全车数据表!P27</f>
        <v>285.3</v>
      </c>
      <c r="Q26" s="311">
        <f>全车数据表!Q27</f>
        <v>82.09</v>
      </c>
      <c r="R26" s="311">
        <f>全车数据表!R27</f>
        <v>68.41</v>
      </c>
      <c r="S26" s="311">
        <f>全车数据表!S27</f>
        <v>62.55</v>
      </c>
      <c r="T26" s="311">
        <f>全车数据表!T27</f>
        <v>7.98</v>
      </c>
      <c r="U26" s="311">
        <f>全车数据表!AH27</f>
        <v>2518680</v>
      </c>
      <c r="V26" s="311">
        <f>全车数据表!AO27</f>
        <v>1360000</v>
      </c>
      <c r="W26" s="311">
        <f>全车数据表!AP27</f>
        <v>3878680</v>
      </c>
      <c r="X26" s="311">
        <f>全车数据表!AJ27</f>
        <v>7</v>
      </c>
      <c r="Y26" s="311">
        <f>全车数据表!AL27</f>
        <v>2</v>
      </c>
      <c r="Z26" s="311">
        <f>IF(全车数据表!AN27="×",0,全车数据表!AN27)</f>
        <v>1</v>
      </c>
      <c r="AA26" s="313" t="str">
        <f>全车数据表!AU27</f>
        <v>rare</v>
      </c>
      <c r="AB26" s="311">
        <f>全车数据表!AW27</f>
        <v>297</v>
      </c>
      <c r="AC26" s="311">
        <f>全车数据表!AX27</f>
        <v>0</v>
      </c>
      <c r="AD26" s="311">
        <f>全车数据表!AY27</f>
        <v>381</v>
      </c>
      <c r="AE26" s="311" t="str">
        <f>IF(全车数据表!AZ27="","",全车数据表!AZ27)</f>
        <v>寻车</v>
      </c>
      <c r="AF26" s="311" t="str">
        <f>IF(全车数据表!BA27="","",全车数据表!BA27)</f>
        <v/>
      </c>
      <c r="AG26" s="311" t="str">
        <f>IF(全车数据表!BB27="","",全车数据表!BB27)</f>
        <v/>
      </c>
      <c r="AH26" s="311" t="str">
        <f>IF(全车数据表!BC27="","",全车数据表!BC27)</f>
        <v/>
      </c>
      <c r="AI26" s="311" t="str">
        <f>IF(全车数据表!BD27="","",全车数据表!BD27)</f>
        <v/>
      </c>
      <c r="AJ26" s="311" t="str">
        <f>IF(全车数据表!BE27="","",全车数据表!BE27)</f>
        <v/>
      </c>
      <c r="AK26" s="311">
        <f>IF(全车数据表!BF27="","",全车数据表!BF27)</f>
        <v>1</v>
      </c>
      <c r="AL26" s="311" t="str">
        <f>IF(全车数据表!BG27="","",全车数据表!BG27)</f>
        <v/>
      </c>
      <c r="AM26" s="311" t="str">
        <f>IF(全车数据表!BH27="","",全车数据表!BH27)</f>
        <v/>
      </c>
      <c r="AN26" s="311" t="str">
        <f>IF(全车数据表!BI27="","",全车数据表!BI27)</f>
        <v/>
      </c>
      <c r="AO26" s="311" t="str">
        <f>IF(全车数据表!BJ27="","",全车数据表!BJ27)</f>
        <v/>
      </c>
      <c r="AP26" s="311" t="str">
        <f>IF(全车数据表!BK27="","",全车数据表!BK27)</f>
        <v/>
      </c>
      <c r="AQ26" s="311" t="str">
        <f>IF(全车数据表!BL27="","",全车数据表!BL27)</f>
        <v/>
      </c>
      <c r="AR26" s="311" t="str">
        <f>IF(全车数据表!BM27="","",全车数据表!BM27)</f>
        <v/>
      </c>
      <c r="AS26" s="311" t="str">
        <f>IF(全车数据表!BN27="","",全车数据表!BN27)</f>
        <v/>
      </c>
      <c r="AT26" s="311" t="str">
        <f>IF(全车数据表!BO27="","",全车数据表!BO27)</f>
        <v/>
      </c>
      <c r="AU26" s="311" t="str">
        <f>IF(全车数据表!BP27="","",全车数据表!BP27)</f>
        <v/>
      </c>
      <c r="AV26" s="311" t="str">
        <f>IF(全车数据表!BQ27="","",全车数据表!BQ27)</f>
        <v/>
      </c>
      <c r="AW26" s="311" t="str">
        <f>IF(全车数据表!BR27="","",全车数据表!BR27)</f>
        <v/>
      </c>
      <c r="AX26" s="311" t="str">
        <f>IF(全车数据表!BS27="","",全车数据表!BS27)</f>
        <v/>
      </c>
      <c r="AY26" s="311" t="str">
        <f>IF(全车数据表!BT27="","",全车数据表!BT27)</f>
        <v/>
      </c>
      <c r="AZ26" s="311" t="str">
        <f>IF(全车数据表!BU27="","",全车数据表!BU27)</f>
        <v>思域 宏达 本田</v>
      </c>
      <c r="BA26" s="311" t="str">
        <f>IF(全车数据表!AV27="","",全车数据表!AV27)</f>
        <v/>
      </c>
    </row>
    <row r="27" spans="1:53">
      <c r="A27" s="311">
        <f>全车数据表!A28</f>
        <v>26</v>
      </c>
      <c r="B27" s="311" t="str">
        <f>全车数据表!B28</f>
        <v>Porsche Taycan Turbo S</v>
      </c>
      <c r="C27" s="311" t="str">
        <f>IF(全车数据表!AQ28="","",全车数据表!AQ28)</f>
        <v>Porsche</v>
      </c>
      <c r="D27" s="313" t="str">
        <f>全车数据表!AT28</f>
        <v>taycan</v>
      </c>
      <c r="E27" s="313" t="str">
        <f>全车数据表!AS28</f>
        <v>2.1</v>
      </c>
      <c r="F27" s="313" t="str">
        <f>全车数据表!C28</f>
        <v>电蛙</v>
      </c>
      <c r="G27" s="311" t="str">
        <f>全车数据表!D28</f>
        <v>D</v>
      </c>
      <c r="H27" s="311">
        <f>LEN(全车数据表!E28)</f>
        <v>4</v>
      </c>
      <c r="I27" s="311">
        <f>IF(全车数据表!H28="×",0,全车数据表!H28)</f>
        <v>30</v>
      </c>
      <c r="J27" s="311">
        <f>IF(全车数据表!I28="×",0,全车数据表!I28)</f>
        <v>23</v>
      </c>
      <c r="K27" s="311">
        <f>IF(全车数据表!J28="×",0,全车数据表!J28)</f>
        <v>33</v>
      </c>
      <c r="L27" s="311">
        <f>IF(全车数据表!K28="×",0,全车数据表!K28)</f>
        <v>42</v>
      </c>
      <c r="M27" s="311">
        <f>IF(全车数据表!L28="×",0,全车数据表!L28)</f>
        <v>0</v>
      </c>
      <c r="N27" s="311">
        <f>IF(全车数据表!M28="×",0,全车数据表!M28)</f>
        <v>0</v>
      </c>
      <c r="O27" s="311">
        <f>全车数据表!O28</f>
        <v>2724</v>
      </c>
      <c r="P27" s="311">
        <f>全车数据表!P28</f>
        <v>279.2</v>
      </c>
      <c r="Q27" s="311">
        <f>全车数据表!Q28</f>
        <v>83.74</v>
      </c>
      <c r="R27" s="311">
        <f>全车数据表!R28</f>
        <v>75.77</v>
      </c>
      <c r="S27" s="311">
        <f>全车数据表!S28</f>
        <v>57.18</v>
      </c>
      <c r="T27" s="311">
        <f>全车数据表!T28</f>
        <v>0</v>
      </c>
      <c r="U27" s="311">
        <f>全车数据表!AH28</f>
        <v>2518680</v>
      </c>
      <c r="V27" s="311">
        <f>全车数据表!AO28</f>
        <v>1360000</v>
      </c>
      <c r="W27" s="311">
        <f>全车数据表!AP28</f>
        <v>3878680</v>
      </c>
      <c r="X27" s="311">
        <f>全车数据表!AJ28</f>
        <v>7</v>
      </c>
      <c r="Y27" s="311">
        <f>全车数据表!AL28</f>
        <v>2</v>
      </c>
      <c r="Z27" s="311">
        <f>IF(全车数据表!AN28="×",0,全车数据表!AN28)</f>
        <v>1</v>
      </c>
      <c r="AA27" s="313" t="str">
        <f>全车数据表!AU28</f>
        <v>rare</v>
      </c>
      <c r="AB27" s="311">
        <f>全车数据表!AW28</f>
        <v>291</v>
      </c>
      <c r="AC27" s="311">
        <f>全车数据表!AX28</f>
        <v>304</v>
      </c>
      <c r="AD27" s="311">
        <f>全车数据表!AY28</f>
        <v>386</v>
      </c>
      <c r="AE27" s="311" t="str">
        <f>IF(全车数据表!AZ28="","",全车数据表!AZ28)</f>
        <v>通行证</v>
      </c>
      <c r="AF27" s="311" t="str">
        <f>IF(全车数据表!BA28="","",全车数据表!BA28)</f>
        <v/>
      </c>
      <c r="AG27" s="311" t="str">
        <f>IF(全车数据表!BB28="","",全车数据表!BB28)</f>
        <v/>
      </c>
      <c r="AH27" s="311" t="str">
        <f>IF(全车数据表!BC28="","",全车数据表!BC28)</f>
        <v/>
      </c>
      <c r="AI27" s="311" t="str">
        <f>IF(全车数据表!BD28="","",全车数据表!BD28)</f>
        <v/>
      </c>
      <c r="AJ27" s="311" t="str">
        <f>IF(全车数据表!BE28="","",全车数据表!BE28)</f>
        <v/>
      </c>
      <c r="AK27" s="311" t="str">
        <f>IF(全车数据表!BF28="","",全车数据表!BF28)</f>
        <v/>
      </c>
      <c r="AL27" s="311">
        <f>IF(全车数据表!BG28="","",全车数据表!BG28)</f>
        <v>1</v>
      </c>
      <c r="AM27" s="311" t="str">
        <f>IF(全车数据表!BH28="","",全车数据表!BH28)</f>
        <v/>
      </c>
      <c r="AN27" s="311" t="str">
        <f>IF(全车数据表!BI28="","",全车数据表!BI28)</f>
        <v/>
      </c>
      <c r="AO27" s="311" t="str">
        <f>IF(全车数据表!BJ28="","",全车数据表!BJ28)</f>
        <v/>
      </c>
      <c r="AP27" s="311" t="str">
        <f>IF(全车数据表!BK28="","",全车数据表!BK28)</f>
        <v/>
      </c>
      <c r="AQ27" s="311" t="str">
        <f>IF(全车数据表!BL28="","",全车数据表!BL28)</f>
        <v/>
      </c>
      <c r="AR27" s="311" t="str">
        <f>IF(全车数据表!BM28="","",全车数据表!BM28)</f>
        <v/>
      </c>
      <c r="AS27" s="311" t="str">
        <f>IF(全车数据表!BN28="","",全车数据表!BN28)</f>
        <v/>
      </c>
      <c r="AT27" s="311">
        <f>IF(全车数据表!BO28="","",全车数据表!BO28)</f>
        <v>1</v>
      </c>
      <c r="AU27" s="311" t="str">
        <f>IF(全车数据表!BP28="","",全车数据表!BP28)</f>
        <v/>
      </c>
      <c r="AV27" s="311" t="str">
        <f>IF(全车数据表!BQ28="","",全车数据表!BQ28)</f>
        <v/>
      </c>
      <c r="AW27" s="311" t="str">
        <f>IF(全车数据表!BR28="","",全车数据表!BR28)</f>
        <v/>
      </c>
      <c r="AX27" s="311" t="str">
        <f>IF(全车数据表!BS28="","",全车数据表!BS28)</f>
        <v/>
      </c>
      <c r="AY27" s="311" t="str">
        <f>IF(全车数据表!BT28="","",全车数据表!BT28)</f>
        <v/>
      </c>
      <c r="AZ27" s="311" t="str">
        <f>IF(全车数据表!BU28="","",全车数据表!BU28)</f>
        <v>保时捷</v>
      </c>
      <c r="BA27" s="311" t="str">
        <f>IF(全车数据表!AV28="","",全车数据表!AV28)</f>
        <v/>
      </c>
    </row>
    <row r="28" spans="1:53">
      <c r="A28" s="311">
        <f>全车数据表!A29</f>
        <v>27</v>
      </c>
      <c r="B28" s="311" t="str">
        <f>全车数据表!B29</f>
        <v>TVR Griffith</v>
      </c>
      <c r="C28" s="311" t="str">
        <f>IF(全车数据表!AQ29="","",全车数据表!AQ29)</f>
        <v>TVR</v>
      </c>
      <c r="D28" s="313" t="str">
        <f>全车数据表!AT29</f>
        <v>griffith</v>
      </c>
      <c r="E28" s="313" t="str">
        <f>全车数据表!AS29</f>
        <v>1.7</v>
      </c>
      <c r="F28" s="313" t="str">
        <f>全车数据表!C29</f>
        <v>TVR</v>
      </c>
      <c r="G28" s="311" t="str">
        <f>全车数据表!D29</f>
        <v>D</v>
      </c>
      <c r="H28" s="311">
        <f>LEN(全车数据表!E29)</f>
        <v>4</v>
      </c>
      <c r="I28" s="311">
        <f>IF(全车数据表!H29="×",0,全车数据表!H29)</f>
        <v>30</v>
      </c>
      <c r="J28" s="311">
        <f>IF(全车数据表!I29="×",0,全车数据表!I29)</f>
        <v>23</v>
      </c>
      <c r="K28" s="311">
        <f>IF(全车数据表!J29="×",0,全车数据表!J29)</f>
        <v>33</v>
      </c>
      <c r="L28" s="311">
        <f>IF(全车数据表!K29="×",0,全车数据表!K29)</f>
        <v>42</v>
      </c>
      <c r="M28" s="311">
        <f>IF(全车数据表!L29="×",0,全车数据表!L29)</f>
        <v>0</v>
      </c>
      <c r="N28" s="311">
        <f>IF(全车数据表!M29="×",0,全车数据表!M29)</f>
        <v>0</v>
      </c>
      <c r="O28" s="311">
        <f>全车数据表!O29</f>
        <v>2751</v>
      </c>
      <c r="P28" s="311">
        <f>全车数据表!P29</f>
        <v>338.7</v>
      </c>
      <c r="Q28" s="311">
        <f>全车数据表!Q29</f>
        <v>69.28</v>
      </c>
      <c r="R28" s="311">
        <f>全车数据表!R29</f>
        <v>47.31</v>
      </c>
      <c r="S28" s="311">
        <f>全车数据表!S29</f>
        <v>37.49</v>
      </c>
      <c r="T28" s="311">
        <f>全车数据表!T29</f>
        <v>4.3</v>
      </c>
      <c r="U28" s="311">
        <f>全车数据表!AH29</f>
        <v>2518680</v>
      </c>
      <c r="V28" s="311">
        <f>全车数据表!AO29</f>
        <v>1360000</v>
      </c>
      <c r="W28" s="311">
        <f>全车数据表!AP29</f>
        <v>3878680</v>
      </c>
      <c r="X28" s="311">
        <f>全车数据表!AJ29</f>
        <v>7</v>
      </c>
      <c r="Y28" s="311">
        <f>全车数据表!AL29</f>
        <v>2</v>
      </c>
      <c r="Z28" s="311">
        <f>IF(全车数据表!AN29="×",0,全车数据表!AN29)</f>
        <v>1</v>
      </c>
      <c r="AA28" s="313" t="str">
        <f>全车数据表!AU29</f>
        <v>rare</v>
      </c>
      <c r="AB28" s="311">
        <f>全车数据表!AW29</f>
        <v>352</v>
      </c>
      <c r="AC28" s="311">
        <f>全车数据表!AX29</f>
        <v>0</v>
      </c>
      <c r="AD28" s="311">
        <f>全车数据表!AY29</f>
        <v>458</v>
      </c>
      <c r="AE28" s="311" t="str">
        <f>IF(全车数据表!AZ29="","",全车数据表!AZ29)</f>
        <v>寻车</v>
      </c>
      <c r="AF28" s="311" t="str">
        <f>IF(全车数据表!BA29="","",全车数据表!BA29)</f>
        <v/>
      </c>
      <c r="AG28" s="311" t="str">
        <f>IF(全车数据表!BB29="","",全车数据表!BB29)</f>
        <v/>
      </c>
      <c r="AH28" s="311" t="str">
        <f>IF(全车数据表!BC29="","",全车数据表!BC29)</f>
        <v/>
      </c>
      <c r="AI28" s="311">
        <f>IF(全车数据表!BD29="","",全车数据表!BD29)</f>
        <v>1</v>
      </c>
      <c r="AJ28" s="311" t="str">
        <f>IF(全车数据表!BE29="","",全车数据表!BE29)</f>
        <v/>
      </c>
      <c r="AK28" s="311">
        <f>IF(全车数据表!BF29="","",全车数据表!BF29)</f>
        <v>1</v>
      </c>
      <c r="AL28" s="311" t="str">
        <f>IF(全车数据表!BG29="","",全车数据表!BG29)</f>
        <v/>
      </c>
      <c r="AM28" s="311" t="str">
        <f>IF(全车数据表!BH29="","",全车数据表!BH29)</f>
        <v/>
      </c>
      <c r="AN28" s="311" t="str">
        <f>IF(全车数据表!BI29="","",全车数据表!BI29)</f>
        <v/>
      </c>
      <c r="AO28" s="311" t="str">
        <f>IF(全车数据表!BJ29="","",全车数据表!BJ29)</f>
        <v/>
      </c>
      <c r="AP28" s="311" t="str">
        <f>IF(全车数据表!BK29="","",全车数据表!BK29)</f>
        <v/>
      </c>
      <c r="AQ28" s="311" t="str">
        <f>IF(全车数据表!BL29="","",全车数据表!BL29)</f>
        <v/>
      </c>
      <c r="AR28" s="311" t="str">
        <f>IF(全车数据表!BM29="","",全车数据表!BM29)</f>
        <v/>
      </c>
      <c r="AS28" s="311" t="str">
        <f>IF(全车数据表!BN29="","",全车数据表!BN29)</f>
        <v/>
      </c>
      <c r="AT28" s="311" t="str">
        <f>IF(全车数据表!BO29="","",全车数据表!BO29)</f>
        <v/>
      </c>
      <c r="AU28" s="311" t="str">
        <f>IF(全车数据表!BP29="","",全车数据表!BP29)</f>
        <v/>
      </c>
      <c r="AV28" s="311" t="str">
        <f>IF(全车数据表!BQ29="","",全车数据表!BQ29)</f>
        <v/>
      </c>
      <c r="AW28" s="311" t="str">
        <f>IF(全车数据表!BR29="","",全车数据表!BR29)</f>
        <v/>
      </c>
      <c r="AX28" s="311" t="str">
        <f>IF(全车数据表!BS29="","",全车数据表!BS29)</f>
        <v/>
      </c>
      <c r="AY28" s="311">
        <f>IF(全车数据表!BT29="","",全车数据表!BT29)</f>
        <v>1</v>
      </c>
      <c r="AZ28" s="311" t="str">
        <f>IF(全车数据表!BU29="","",全车数据表!BU29)</f>
        <v/>
      </c>
      <c r="BA28" s="311">
        <f>IF(全车数据表!AV29="","",全车数据表!AV29)</f>
        <v>5</v>
      </c>
    </row>
    <row r="29" spans="1:53">
      <c r="A29" s="311">
        <f>全车数据表!A30</f>
        <v>28</v>
      </c>
      <c r="B29" s="311" t="str">
        <f>全车数据表!B30</f>
        <v>Bentley Continental GT3🔑</v>
      </c>
      <c r="C29" s="311" t="str">
        <f>IF(全车数据表!AQ30="","",全车数据表!AQ30)</f>
        <v>Bentley</v>
      </c>
      <c r="D29" s="313" t="str">
        <f>全车数据表!AT30</f>
        <v>continental</v>
      </c>
      <c r="E29" s="313" t="str">
        <f>全车数据表!AS30</f>
        <v>2.4</v>
      </c>
      <c r="F29" s="313" t="str">
        <f>全车数据表!C30</f>
        <v>欧陆GT3</v>
      </c>
      <c r="G29" s="311" t="str">
        <f>全车数据表!D30</f>
        <v>D</v>
      </c>
      <c r="H29" s="311">
        <f>LEN(全车数据表!E30)</f>
        <v>4</v>
      </c>
      <c r="I29" s="311" t="str">
        <f>IF(全车数据表!H30="×",0,全车数据表!H30)</f>
        <v>🔑</v>
      </c>
      <c r="J29" s="311">
        <f>IF(全车数据表!I30="×",0,全车数据表!I30)</f>
        <v>26</v>
      </c>
      <c r="K29" s="311">
        <f>IF(全车数据表!J30="×",0,全车数据表!J30)</f>
        <v>38</v>
      </c>
      <c r="L29" s="311">
        <f>IF(全车数据表!K30="×",0,全车数据表!K30)</f>
        <v>64</v>
      </c>
      <c r="M29" s="311">
        <f>IF(全车数据表!L30="×",0,全车数据表!L30)</f>
        <v>0</v>
      </c>
      <c r="N29" s="311">
        <f>IF(全车数据表!M30="×",0,全车数据表!M30)</f>
        <v>0</v>
      </c>
      <c r="O29" s="311">
        <f>全车数据表!O30</f>
        <v>2783</v>
      </c>
      <c r="P29" s="311">
        <f>全车数据表!P30</f>
        <v>300.8</v>
      </c>
      <c r="Q29" s="311">
        <f>全车数据表!Q30</f>
        <v>74.739999999999995</v>
      </c>
      <c r="R29" s="311">
        <f>全车数据表!R30</f>
        <v>72.52</v>
      </c>
      <c r="S29" s="311">
        <f>全车数据表!S30</f>
        <v>50.79</v>
      </c>
      <c r="T29" s="311">
        <f>全车数据表!T30</f>
        <v>4.9000000000000004</v>
      </c>
      <c r="U29" s="311">
        <f>全车数据表!AH30</f>
        <v>2518680</v>
      </c>
      <c r="V29" s="311">
        <f>全车数据表!AO30</f>
        <v>1360000</v>
      </c>
      <c r="W29" s="311">
        <f>全车数据表!AP30</f>
        <v>3878680</v>
      </c>
      <c r="X29" s="311">
        <f>全车数据表!AJ30</f>
        <v>7</v>
      </c>
      <c r="Y29" s="311">
        <f>全车数据表!AL30</f>
        <v>2</v>
      </c>
      <c r="Z29" s="311">
        <f>IF(全车数据表!AN30="×",0,全车数据表!AN30)</f>
        <v>1</v>
      </c>
      <c r="AA29" s="313" t="str">
        <f>全车数据表!AU30</f>
        <v>rare</v>
      </c>
      <c r="AB29" s="311">
        <f>全车数据表!AW30</f>
        <v>313</v>
      </c>
      <c r="AC29" s="311">
        <f>全车数据表!AX30</f>
        <v>0</v>
      </c>
      <c r="AD29" s="311">
        <f>全车数据表!AY30</f>
        <v>401</v>
      </c>
      <c r="AE29" s="311" t="str">
        <f>IF(全车数据表!AZ30="","",全车数据表!AZ30)</f>
        <v>大奖赛</v>
      </c>
      <c r="AF29" s="311" t="str">
        <f>IF(全车数据表!BA30="","",全车数据表!BA30)</f>
        <v/>
      </c>
      <c r="AG29" s="311" t="str">
        <f>IF(全车数据表!BB30="","",全车数据表!BB30)</f>
        <v/>
      </c>
      <c r="AH29" s="311" t="str">
        <f>IF(全车数据表!BC30="","",全车数据表!BC30)</f>
        <v/>
      </c>
      <c r="AI29" s="311" t="str">
        <f>IF(全车数据表!BD30="","",全车数据表!BD30)</f>
        <v/>
      </c>
      <c r="AJ29" s="311" t="str">
        <f>IF(全车数据表!BE30="","",全车数据表!BE30)</f>
        <v/>
      </c>
      <c r="AK29" s="311" t="str">
        <f>IF(全车数据表!BF30="","",全车数据表!BF30)</f>
        <v/>
      </c>
      <c r="AL29" s="311" t="str">
        <f>IF(全车数据表!BG30="","",全车数据表!BG30)</f>
        <v/>
      </c>
      <c r="AM29" s="311" t="str">
        <f>IF(全车数据表!BH30="","",全车数据表!BH30)</f>
        <v/>
      </c>
      <c r="AN29" s="311" t="str">
        <f>IF(全车数据表!BI30="","",全车数据表!BI30)</f>
        <v/>
      </c>
      <c r="AO29" s="311" t="str">
        <f>IF(全车数据表!BJ30="","",全车数据表!BJ30)</f>
        <v/>
      </c>
      <c r="AP29" s="311" t="str">
        <f>IF(全车数据表!BK30="","",全车数据表!BK30)</f>
        <v/>
      </c>
      <c r="AQ29" s="311">
        <f>IF(全车数据表!BL30="","",全车数据表!BL30)</f>
        <v>1</v>
      </c>
      <c r="AR29" s="311" t="str">
        <f>IF(全车数据表!BM30="","",全车数据表!BM30)</f>
        <v/>
      </c>
      <c r="AS29" s="311">
        <f>IF(全车数据表!BN30="","",全车数据表!BN30)</f>
        <v>1</v>
      </c>
      <c r="AT29" s="311">
        <f>IF(全车数据表!BO30="","",全车数据表!BO30)</f>
        <v>1</v>
      </c>
      <c r="AU29" s="311" t="str">
        <f>IF(全车数据表!BP30="","",全车数据表!BP30)</f>
        <v/>
      </c>
      <c r="AV29" s="311" t="str">
        <f>IF(全车数据表!BQ30="","",全车数据表!BQ30)</f>
        <v/>
      </c>
      <c r="AW29" s="311" t="str">
        <f>IF(全车数据表!BR30="","",全车数据表!BR30)</f>
        <v/>
      </c>
      <c r="AX29" s="311" t="str">
        <f>IF(全车数据表!BS30="","",全车数据表!BS30)</f>
        <v/>
      </c>
      <c r="AY29" s="311" t="str">
        <f>IF(全车数据表!BT30="","",全车数据表!BT30)</f>
        <v/>
      </c>
      <c r="AZ29" s="311" t="str">
        <f>IF(全车数据表!BU30="","",全车数据表!BU30)</f>
        <v>宾利 欧陆</v>
      </c>
      <c r="BA29" s="311" t="str">
        <f>IF(全车数据表!AV30="","",全车数据表!AV30)</f>
        <v/>
      </c>
    </row>
    <row r="30" spans="1:53">
      <c r="A30" s="311">
        <f>全车数据表!A31</f>
        <v>29</v>
      </c>
      <c r="B30" s="311" t="str">
        <f>全车数据表!B31</f>
        <v>Mazda Furai</v>
      </c>
      <c r="C30" s="311" t="str">
        <f>IF(全车数据表!AQ31="","",全车数据表!AQ31)</f>
        <v>Mazda</v>
      </c>
      <c r="D30" s="313" t="str">
        <f>全车数据表!AT31</f>
        <v>furai</v>
      </c>
      <c r="E30" s="313" t="str">
        <f>全车数据表!AS31</f>
        <v>1.9</v>
      </c>
      <c r="F30" s="313" t="str">
        <f>全车数据表!C31</f>
        <v>风籁</v>
      </c>
      <c r="G30" s="311" t="str">
        <f>全车数据表!D31</f>
        <v>D</v>
      </c>
      <c r="H30" s="311">
        <f>LEN(全车数据表!E31)</f>
        <v>4</v>
      </c>
      <c r="I30" s="311">
        <f>IF(全车数据表!H31="×",0,全车数据表!H31)</f>
        <v>30</v>
      </c>
      <c r="J30" s="311">
        <f>IF(全车数据表!I31="×",0,全车数据表!I31)</f>
        <v>23</v>
      </c>
      <c r="K30" s="311">
        <f>IF(全车数据表!J31="×",0,全车数据表!J31)</f>
        <v>33</v>
      </c>
      <c r="L30" s="311">
        <f>IF(全车数据表!K31="×",0,全车数据表!K31)</f>
        <v>42</v>
      </c>
      <c r="M30" s="311">
        <f>IF(全车数据表!L31="×",0,全车数据表!L31)</f>
        <v>0</v>
      </c>
      <c r="N30" s="311">
        <f>IF(全车数据表!M31="×",0,全车数据表!M31)</f>
        <v>0</v>
      </c>
      <c r="O30" s="311">
        <f>全车数据表!O31</f>
        <v>2853</v>
      </c>
      <c r="P30" s="311">
        <f>全车数据表!P31</f>
        <v>305.5</v>
      </c>
      <c r="Q30" s="311">
        <f>全车数据表!Q31</f>
        <v>80.95</v>
      </c>
      <c r="R30" s="311">
        <f>全车数据表!R31</f>
        <v>57.23</v>
      </c>
      <c r="S30" s="311">
        <f>全车数据表!S31</f>
        <v>49.67</v>
      </c>
      <c r="T30" s="311">
        <f>全车数据表!T31</f>
        <v>5.5</v>
      </c>
      <c r="U30" s="311">
        <f>全车数据表!AH31</f>
        <v>2518680</v>
      </c>
      <c r="V30" s="311">
        <f>全车数据表!AO31</f>
        <v>1360000</v>
      </c>
      <c r="W30" s="311">
        <f>全车数据表!AP31</f>
        <v>3878680</v>
      </c>
      <c r="X30" s="311">
        <f>全车数据表!AJ31</f>
        <v>7</v>
      </c>
      <c r="Y30" s="311">
        <f>全车数据表!AL31</f>
        <v>2</v>
      </c>
      <c r="Z30" s="311">
        <f>IF(全车数据表!AN31="×",0,全车数据表!AN31)</f>
        <v>1</v>
      </c>
      <c r="AA30" s="313" t="str">
        <f>全车数据表!AU31</f>
        <v>rare</v>
      </c>
      <c r="AB30" s="311">
        <f>全车数据表!AW31</f>
        <v>318</v>
      </c>
      <c r="AC30" s="311">
        <f>全车数据表!AX31</f>
        <v>0</v>
      </c>
      <c r="AD30" s="311">
        <f>全车数据表!AY31</f>
        <v>406</v>
      </c>
      <c r="AE30" s="311" t="str">
        <f>IF(全车数据表!AZ31="","",全车数据表!AZ31)</f>
        <v>寻车</v>
      </c>
      <c r="AF30" s="311" t="str">
        <f>IF(全车数据表!BA31="","",全车数据表!BA31)</f>
        <v/>
      </c>
      <c r="AG30" s="311" t="str">
        <f>IF(全车数据表!BB31="","",全车数据表!BB31)</f>
        <v/>
      </c>
      <c r="AH30" s="311" t="str">
        <f>IF(全车数据表!BC31="","",全车数据表!BC31)</f>
        <v/>
      </c>
      <c r="AI30" s="311">
        <f>IF(全车数据表!BD31="","",全车数据表!BD31)</f>
        <v>1</v>
      </c>
      <c r="AJ30" s="311" t="str">
        <f>IF(全车数据表!BE31="","",全车数据表!BE31)</f>
        <v/>
      </c>
      <c r="AK30" s="311">
        <f>IF(全车数据表!BF31="","",全车数据表!BF31)</f>
        <v>1</v>
      </c>
      <c r="AL30" s="311" t="str">
        <f>IF(全车数据表!BG31="","",全车数据表!BG31)</f>
        <v/>
      </c>
      <c r="AM30" s="311" t="str">
        <f>IF(全车数据表!BH31="","",全车数据表!BH31)</f>
        <v/>
      </c>
      <c r="AN30" s="311" t="str">
        <f>IF(全车数据表!BI31="","",全车数据表!BI31)</f>
        <v/>
      </c>
      <c r="AO30" s="311" t="str">
        <f>IF(全车数据表!BJ31="","",全车数据表!BJ31)</f>
        <v/>
      </c>
      <c r="AP30" s="311" t="str">
        <f>IF(全车数据表!BK31="","",全车数据表!BK31)</f>
        <v/>
      </c>
      <c r="AQ30" s="311" t="str">
        <f>IF(全车数据表!BL31="","",全车数据表!BL31)</f>
        <v/>
      </c>
      <c r="AR30" s="311" t="str">
        <f>IF(全车数据表!BM31="","",全车数据表!BM31)</f>
        <v/>
      </c>
      <c r="AS30" s="311" t="str">
        <f>IF(全车数据表!BN31="","",全车数据表!BN31)</f>
        <v/>
      </c>
      <c r="AT30" s="311" t="str">
        <f>IF(全车数据表!BO31="","",全车数据表!BO31)</f>
        <v/>
      </c>
      <c r="AU30" s="311" t="str">
        <f>IF(全车数据表!BP31="","",全车数据表!BP31)</f>
        <v/>
      </c>
      <c r="AV30" s="311" t="str">
        <f>IF(全车数据表!BQ31="","",全车数据表!BQ31)</f>
        <v/>
      </c>
      <c r="AW30" s="311" t="str">
        <f>IF(全车数据表!BR31="","",全车数据表!BR31)</f>
        <v/>
      </c>
      <c r="AX30" s="311" t="str">
        <f>IF(全车数据表!BS31="","",全车数据表!BS31)</f>
        <v/>
      </c>
      <c r="AY30" s="311">
        <f>IF(全车数据表!BT31="","",全车数据表!BT31)</f>
        <v>1</v>
      </c>
      <c r="AZ30" s="311" t="str">
        <f>IF(全车数据表!BU31="","",全车数据表!BU31)</f>
        <v>马自达 风籁</v>
      </c>
      <c r="BA30" s="311">
        <f>IF(全车数据表!AV31="","",全车数据表!AV31)</f>
        <v>6</v>
      </c>
    </row>
    <row r="31" spans="1:53">
      <c r="A31" s="311">
        <f>全车数据表!A32</f>
        <v>30</v>
      </c>
      <c r="B31" s="311" t="str">
        <f>全车数据表!B32</f>
        <v>Chevrolet Corvette C7.R🔑</v>
      </c>
      <c r="C31" s="311" t="str">
        <f>IF(全车数据表!AQ32="","",全车数据表!AQ32)</f>
        <v>Chevrolet Corvette</v>
      </c>
      <c r="D31" s="313" t="str">
        <f>全车数据表!AT32</f>
        <v>c7r</v>
      </c>
      <c r="E31" s="313" t="str">
        <f>全车数据表!AS32</f>
        <v>2.3</v>
      </c>
      <c r="F31" s="313" t="str">
        <f>全车数据表!C32</f>
        <v>C7R</v>
      </c>
      <c r="G31" s="311" t="str">
        <f>全车数据表!D32</f>
        <v>D</v>
      </c>
      <c r="H31" s="311">
        <f>LEN(全车数据表!E32)</f>
        <v>5</v>
      </c>
      <c r="I31" s="311" t="str">
        <f>IF(全车数据表!H32="×",0,全车数据表!H32)</f>
        <v>🔑</v>
      </c>
      <c r="J31" s="311">
        <f>IF(全车数据表!I32="×",0,全车数据表!I32)</f>
        <v>22</v>
      </c>
      <c r="K31" s="311">
        <f>IF(全车数据表!J32="×",0,全车数据表!J32)</f>
        <v>30</v>
      </c>
      <c r="L31" s="311">
        <f>IF(全车数据表!K32="×",0,全车数据表!K32)</f>
        <v>35</v>
      </c>
      <c r="M31" s="311">
        <f>IF(全车数据表!L32="×",0,全车数据表!L32)</f>
        <v>38</v>
      </c>
      <c r="N31" s="311">
        <f>IF(全车数据表!M32="×",0,全车数据表!M32)</f>
        <v>0</v>
      </c>
      <c r="O31" s="311">
        <f>全车数据表!O32</f>
        <v>2948</v>
      </c>
      <c r="P31" s="311">
        <f>全车数据表!P32</f>
        <v>307.60000000000002</v>
      </c>
      <c r="Q31" s="311">
        <f>全车数据表!Q32</f>
        <v>80.48</v>
      </c>
      <c r="R31" s="311">
        <f>全车数据表!R32</f>
        <v>47.08</v>
      </c>
      <c r="S31" s="311">
        <f>全车数据表!S32</f>
        <v>57.03</v>
      </c>
      <c r="T31" s="311">
        <f>全车数据表!T32</f>
        <v>0</v>
      </c>
      <c r="U31" s="311">
        <f>全车数据表!AH32</f>
        <v>3711360</v>
      </c>
      <c r="V31" s="311">
        <f>全车数据表!AO32</f>
        <v>1740000</v>
      </c>
      <c r="W31" s="311">
        <f>全车数据表!AP32</f>
        <v>5451360</v>
      </c>
      <c r="X31" s="311">
        <f>全车数据表!AJ32</f>
        <v>9</v>
      </c>
      <c r="Y31" s="311">
        <f>全车数据表!AL32</f>
        <v>4</v>
      </c>
      <c r="Z31" s="311">
        <f>IF(全车数据表!AN32="×",0,全车数据表!AN32)</f>
        <v>2</v>
      </c>
      <c r="AA31" s="313" t="str">
        <f>全车数据表!AU32</f>
        <v>epic</v>
      </c>
      <c r="AB31" s="311">
        <f>全车数据表!AW32</f>
        <v>320</v>
      </c>
      <c r="AC31" s="311">
        <f>全车数据表!AX32</f>
        <v>0</v>
      </c>
      <c r="AD31" s="311">
        <f>全车数据表!AY32</f>
        <v>409</v>
      </c>
      <c r="AE31" s="311" t="str">
        <f>IF(全车数据表!AZ32="","",全车数据表!AZ32)</f>
        <v>大奖赛</v>
      </c>
      <c r="AF31" s="311" t="str">
        <f>IF(全车数据表!BA32="","",全车数据表!BA32)</f>
        <v/>
      </c>
      <c r="AG31" s="311" t="str">
        <f>IF(全车数据表!BB32="","",全车数据表!BB32)</f>
        <v/>
      </c>
      <c r="AH31" s="311" t="str">
        <f>IF(全车数据表!BC32="","",全车数据表!BC32)</f>
        <v/>
      </c>
      <c r="AI31" s="311" t="str">
        <f>IF(全车数据表!BD32="","",全车数据表!BD32)</f>
        <v/>
      </c>
      <c r="AJ31" s="311" t="str">
        <f>IF(全车数据表!BE32="","",全车数据表!BE32)</f>
        <v/>
      </c>
      <c r="AK31" s="311" t="str">
        <f>IF(全车数据表!BF32="","",全车数据表!BF32)</f>
        <v/>
      </c>
      <c r="AL31" s="311" t="str">
        <f>IF(全车数据表!BG32="","",全车数据表!BG32)</f>
        <v/>
      </c>
      <c r="AM31" s="311" t="str">
        <f>IF(全车数据表!BH32="","",全车数据表!BH32)</f>
        <v/>
      </c>
      <c r="AN31" s="311" t="str">
        <f>IF(全车数据表!BI32="","",全车数据表!BI32)</f>
        <v/>
      </c>
      <c r="AO31" s="311" t="str">
        <f>IF(全车数据表!BJ32="","",全车数据表!BJ32)</f>
        <v/>
      </c>
      <c r="AP31" s="311" t="str">
        <f>IF(全车数据表!BK32="","",全车数据表!BK32)</f>
        <v/>
      </c>
      <c r="AQ31" s="311">
        <f>IF(全车数据表!BL32="","",全车数据表!BL32)</f>
        <v>1</v>
      </c>
      <c r="AR31" s="311" t="str">
        <f>IF(全车数据表!BM32="","",全车数据表!BM32)</f>
        <v/>
      </c>
      <c r="AS31" s="311">
        <f>IF(全车数据表!BN32="","",全车数据表!BN32)</f>
        <v>1</v>
      </c>
      <c r="AT31" s="311">
        <f>IF(全车数据表!BO32="","",全车数据表!BO32)</f>
        <v>1</v>
      </c>
      <c r="AU31" s="311" t="str">
        <f>IF(全车数据表!BP32="","",全车数据表!BP32)</f>
        <v/>
      </c>
      <c r="AV31" s="311" t="str">
        <f>IF(全车数据表!BQ32="","",全车数据表!BQ32)</f>
        <v/>
      </c>
      <c r="AW31" s="311" t="str">
        <f>IF(全车数据表!BR32="","",全车数据表!BR32)</f>
        <v/>
      </c>
      <c r="AX31" s="311" t="str">
        <f>IF(全车数据表!BS32="","",全车数据表!BS32)</f>
        <v/>
      </c>
      <c r="AY31" s="311" t="str">
        <f>IF(全车数据表!BT32="","",全车数据表!BT32)</f>
        <v/>
      </c>
      <c r="AZ31" s="311" t="str">
        <f>IF(全车数据表!BU32="","",全车数据表!BU32)</f>
        <v>雪佛兰 克尔维特</v>
      </c>
      <c r="BA31" s="311" t="str">
        <f>IF(全车数据表!AV32="","",全车数据表!AV32)</f>
        <v/>
      </c>
    </row>
    <row r="32" spans="1:53">
      <c r="A32" s="311">
        <f>全车数据表!A33</f>
        <v>31</v>
      </c>
      <c r="B32" s="311" t="str">
        <f>全车数据表!B33</f>
        <v>Lamborghini Huracan Super Trofeo Evo🔑</v>
      </c>
      <c r="C32" s="311" t="str">
        <f>IF(全车数据表!AQ33="","",全车数据表!AQ33)</f>
        <v>Lamborghini</v>
      </c>
      <c r="D32" s="313" t="str">
        <f>全车数据表!AT33</f>
        <v>huracanste</v>
      </c>
      <c r="E32" s="313" t="str">
        <f>全车数据表!AS33</f>
        <v>2.6</v>
      </c>
      <c r="F32" s="313" t="str">
        <f>全车数据表!C33</f>
        <v>D飓风</v>
      </c>
      <c r="G32" s="311" t="str">
        <f>全车数据表!D33</f>
        <v>D</v>
      </c>
      <c r="H32" s="311">
        <f>LEN(全车数据表!E33)</f>
        <v>5</v>
      </c>
      <c r="I32" s="311" t="str">
        <f>IF(全车数据表!H33="×",0,全车数据表!H33)</f>
        <v>🔑</v>
      </c>
      <c r="J32" s="311">
        <f>IF(全车数据表!I33="×",0,全车数据表!I33)</f>
        <v>22</v>
      </c>
      <c r="K32" s="311">
        <f>IF(全车数据表!J33="×",0,全车数据表!J33)</f>
        <v>30</v>
      </c>
      <c r="L32" s="311">
        <f>IF(全车数据表!K33="×",0,全车数据表!K33)</f>
        <v>35</v>
      </c>
      <c r="M32" s="311">
        <f>IF(全车数据表!L33="×",0,全车数据表!L33)</f>
        <v>38</v>
      </c>
      <c r="N32" s="311">
        <f>IF(全车数据表!M33="×",0,全车数据表!M33)</f>
        <v>0</v>
      </c>
      <c r="O32" s="311">
        <f>全车数据表!O33</f>
        <v>3000</v>
      </c>
      <c r="P32" s="311">
        <f>全车数据表!P33</f>
        <v>303.7</v>
      </c>
      <c r="Q32" s="311">
        <f>全车数据表!Q33</f>
        <v>82.59</v>
      </c>
      <c r="R32" s="311">
        <f>全车数据表!R33</f>
        <v>63.48</v>
      </c>
      <c r="S32" s="311">
        <f>全车数据表!S33</f>
        <v>54.41</v>
      </c>
      <c r="T32" s="311">
        <f>全车数据表!T33</f>
        <v>6</v>
      </c>
      <c r="U32" s="311">
        <f>全车数据表!AH33</f>
        <v>3711360</v>
      </c>
      <c r="V32" s="311">
        <f>全车数据表!AO33</f>
        <v>3480000</v>
      </c>
      <c r="W32" s="311">
        <f>全车数据表!AP33</f>
        <v>7191360</v>
      </c>
      <c r="X32" s="311">
        <f>全车数据表!AJ33</f>
        <v>9</v>
      </c>
      <c r="Y32" s="311">
        <f>全车数据表!AL33</f>
        <v>4</v>
      </c>
      <c r="Z32" s="311">
        <f>IF(全车数据表!AN33="×",0,全车数据表!AN33)</f>
        <v>2</v>
      </c>
      <c r="AA32" s="313" t="str">
        <f>全车数据表!AU33</f>
        <v>epic</v>
      </c>
      <c r="AB32" s="311">
        <f>全车数据表!AW33</f>
        <v>316</v>
      </c>
      <c r="AC32" s="311">
        <f>全车数据表!AX33</f>
        <v>0</v>
      </c>
      <c r="AD32" s="311">
        <f>全车数据表!AY33</f>
        <v>404</v>
      </c>
      <c r="AE32" s="311" t="str">
        <f>IF(全车数据表!AZ33="","",全车数据表!AZ33)</f>
        <v>大奖赛</v>
      </c>
      <c r="AF32" s="311" t="str">
        <f>IF(全车数据表!BA33="","",全车数据表!BA33)</f>
        <v/>
      </c>
      <c r="AG32" s="311" t="str">
        <f>IF(全车数据表!BB33="","",全车数据表!BB33)</f>
        <v/>
      </c>
      <c r="AH32" s="311" t="str">
        <f>IF(全车数据表!BC33="","",全车数据表!BC33)</f>
        <v/>
      </c>
      <c r="AI32" s="311" t="str">
        <f>IF(全车数据表!BD33="","",全车数据表!BD33)</f>
        <v/>
      </c>
      <c r="AJ32" s="311" t="str">
        <f>IF(全车数据表!BE33="","",全车数据表!BE33)</f>
        <v/>
      </c>
      <c r="AK32" s="311" t="str">
        <f>IF(全车数据表!BF33="","",全车数据表!BF33)</f>
        <v/>
      </c>
      <c r="AL32" s="311" t="str">
        <f>IF(全车数据表!BG33="","",全车数据表!BG33)</f>
        <v/>
      </c>
      <c r="AM32" s="311" t="str">
        <f>IF(全车数据表!BH33="","",全车数据表!BH33)</f>
        <v/>
      </c>
      <c r="AN32" s="311" t="str">
        <f>IF(全车数据表!BI33="","",全车数据表!BI33)</f>
        <v/>
      </c>
      <c r="AO32" s="311" t="str">
        <f>IF(全车数据表!BJ33="","",全车数据表!BJ33)</f>
        <v/>
      </c>
      <c r="AP32" s="311" t="str">
        <f>IF(全车数据表!BK33="","",全车数据表!BK33)</f>
        <v/>
      </c>
      <c r="AQ32" s="311">
        <f>IF(全车数据表!BL33="","",全车数据表!BL33)</f>
        <v>1</v>
      </c>
      <c r="AR32" s="311" t="str">
        <f>IF(全车数据表!BM33="","",全车数据表!BM33)</f>
        <v/>
      </c>
      <c r="AS32" s="311">
        <f>IF(全车数据表!BN33="","",全车数据表!BN33)</f>
        <v>1</v>
      </c>
      <c r="AT32" s="311">
        <f>IF(全车数据表!BO33="","",全车数据表!BO33)</f>
        <v>1</v>
      </c>
      <c r="AU32" s="311" t="str">
        <f>IF(全车数据表!BP33="","",全车数据表!BP33)</f>
        <v/>
      </c>
      <c r="AV32" s="311" t="str">
        <f>IF(全车数据表!BQ33="","",全车数据表!BQ33)</f>
        <v/>
      </c>
      <c r="AW32" s="311" t="str">
        <f>IF(全车数据表!BR33="","",全车数据表!BR33)</f>
        <v/>
      </c>
      <c r="AX32" s="311" t="str">
        <f>IF(全车数据表!BS33="","",全车数据表!BS33)</f>
        <v/>
      </c>
      <c r="AY32" s="311" t="str">
        <f>IF(全车数据表!BT33="","",全车数据表!BT33)</f>
        <v/>
      </c>
      <c r="AZ32" s="311" t="str">
        <f>IF(全车数据表!BU33="","",全车数据表!BU33)</f>
        <v>兰博基尼 小小牛 飓风</v>
      </c>
      <c r="BA32" s="311" t="str">
        <f>IF(全车数据表!AV33="","",全车数据表!AV33)</f>
        <v/>
      </c>
    </row>
    <row r="33" spans="1:53">
      <c r="A33" s="311">
        <f>全车数据表!A34</f>
        <v>32</v>
      </c>
      <c r="B33" s="311" t="str">
        <f>全车数据表!B34</f>
        <v>Volkswagen Electric R🔑</v>
      </c>
      <c r="C33" s="311" t="str">
        <f>IF(全车数据表!AQ34="","",全车数据表!AQ34)</f>
        <v>Volkswagen</v>
      </c>
      <c r="D33" s="313" t="str">
        <f>全车数据表!AT34</f>
        <v>vwer</v>
      </c>
      <c r="E33" s="313" t="str">
        <f>全车数据表!AS34</f>
        <v>3.1</v>
      </c>
      <c r="F33" s="313" t="str">
        <f>全车数据表!C34</f>
        <v>IDR</v>
      </c>
      <c r="G33" s="311" t="str">
        <f>全车数据表!D34</f>
        <v>D</v>
      </c>
      <c r="H33" s="311">
        <f>LEN(全车数据表!E34)</f>
        <v>5</v>
      </c>
      <c r="I33" s="311" t="str">
        <f>IF(全车数据表!H34="×",0,全车数据表!H34)</f>
        <v>🔑</v>
      </c>
      <c r="J33" s="311">
        <f>IF(全车数据表!I34="×",0,全车数据表!I34)</f>
        <v>22</v>
      </c>
      <c r="K33" s="311">
        <f>IF(全车数据表!J34="×",0,全车数据表!J34)</f>
        <v>30</v>
      </c>
      <c r="L33" s="311">
        <f>IF(全车数据表!K34="×",0,全车数据表!K34)</f>
        <v>35</v>
      </c>
      <c r="M33" s="311">
        <f>IF(全车数据表!L34="×",0,全车数据表!L34)</f>
        <v>38</v>
      </c>
      <c r="N33" s="311">
        <f>IF(全车数据表!M34="×",0,全车数据表!M34)</f>
        <v>0</v>
      </c>
      <c r="O33" s="311">
        <f>全车数据表!O34</f>
        <v>3054</v>
      </c>
      <c r="P33" s="311">
        <f>全车数据表!P34</f>
        <v>290.5</v>
      </c>
      <c r="Q33" s="311">
        <f>全车数据表!Q34</f>
        <v>88.5</v>
      </c>
      <c r="R33" s="311">
        <f>全车数据表!R34</f>
        <v>57.91</v>
      </c>
      <c r="S33" s="311">
        <f>全车数据表!S34</f>
        <v>67.930000000000007</v>
      </c>
      <c r="T33" s="311">
        <f>全车数据表!T34</f>
        <v>0</v>
      </c>
      <c r="U33" s="311">
        <f>全车数据表!AH34</f>
        <v>3711360</v>
      </c>
      <c r="V33" s="311">
        <f>全车数据表!AO34</f>
        <v>3480000</v>
      </c>
      <c r="W33" s="311">
        <f>全车数据表!AP34</f>
        <v>7191360</v>
      </c>
      <c r="X33" s="311">
        <f>全车数据表!AJ34</f>
        <v>9</v>
      </c>
      <c r="Y33" s="311">
        <f>全车数据表!AL34</f>
        <v>4</v>
      </c>
      <c r="Z33" s="311">
        <f>IF(全车数据表!AN34="×",0,全车数据表!AN34)</f>
        <v>2</v>
      </c>
      <c r="AA33" s="313" t="str">
        <f>全车数据表!AU34</f>
        <v>epic</v>
      </c>
      <c r="AB33" s="311">
        <f>全车数据表!AW34</f>
        <v>301</v>
      </c>
      <c r="AC33" s="311">
        <f>全车数据表!AX34</f>
        <v>0</v>
      </c>
      <c r="AD33" s="311">
        <f>全车数据表!AY34</f>
        <v>386</v>
      </c>
      <c r="AE33" s="311" t="str">
        <f>IF(全车数据表!AZ34="","",全车数据表!AZ34)</f>
        <v>大奖赛</v>
      </c>
      <c r="AF33" s="311" t="str">
        <f>IF(全车数据表!BA34="","",全车数据表!BA34)</f>
        <v/>
      </c>
      <c r="AG33" s="311" t="str">
        <f>IF(全车数据表!BB34="","",全车数据表!BB34)</f>
        <v/>
      </c>
      <c r="AH33" s="311" t="str">
        <f>IF(全车数据表!BC34="","",全车数据表!BC34)</f>
        <v/>
      </c>
      <c r="AI33" s="311" t="str">
        <f>IF(全车数据表!BD34="","",全车数据表!BD34)</f>
        <v/>
      </c>
      <c r="AJ33" s="311" t="str">
        <f>IF(全车数据表!BE34="","",全车数据表!BE34)</f>
        <v/>
      </c>
      <c r="AK33" s="311" t="str">
        <f>IF(全车数据表!BF34="","",全车数据表!BF34)</f>
        <v/>
      </c>
      <c r="AL33" s="311" t="str">
        <f>IF(全车数据表!BG34="","",全车数据表!BG34)</f>
        <v/>
      </c>
      <c r="AM33" s="311" t="str">
        <f>IF(全车数据表!BH34="","",全车数据表!BH34)</f>
        <v/>
      </c>
      <c r="AN33" s="311" t="str">
        <f>IF(全车数据表!BI34="","",全车数据表!BI34)</f>
        <v/>
      </c>
      <c r="AO33" s="311" t="str">
        <f>IF(全车数据表!BJ34="","",全车数据表!BJ34)</f>
        <v/>
      </c>
      <c r="AP33" s="311" t="str">
        <f>IF(全车数据表!BK34="","",全车数据表!BK34)</f>
        <v/>
      </c>
      <c r="AQ33" s="311">
        <f>IF(全车数据表!BL34="","",全车数据表!BL34)</f>
        <v>1</v>
      </c>
      <c r="AR33" s="311" t="str">
        <f>IF(全车数据表!BM34="","",全车数据表!BM34)</f>
        <v/>
      </c>
      <c r="AS33" s="311">
        <f>IF(全车数据表!BN34="","",全车数据表!BN34)</f>
        <v>1</v>
      </c>
      <c r="AT33" s="311">
        <f>IF(全车数据表!BO34="","",全车数据表!BO34)</f>
        <v>1</v>
      </c>
      <c r="AU33" s="311" t="str">
        <f>IF(全车数据表!BP34="","",全车数据表!BP34)</f>
        <v/>
      </c>
      <c r="AV33" s="311" t="str">
        <f>IF(全车数据表!BQ34="","",全车数据表!BQ34)</f>
        <v/>
      </c>
      <c r="AW33" s="311" t="str">
        <f>IF(全车数据表!BR34="","",全车数据表!BR34)</f>
        <v/>
      </c>
      <c r="AX33" s="311" t="str">
        <f>IF(全车数据表!BS34="","",全车数据表!BS34)</f>
        <v/>
      </c>
      <c r="AY33" s="311" t="str">
        <f>IF(全车数据表!BT34="","",全车数据表!BT34)</f>
        <v/>
      </c>
      <c r="AZ33" s="311" t="str">
        <f>IF(全车数据表!BU34="","",全车数据表!BU34)</f>
        <v>大众</v>
      </c>
      <c r="BA33" s="311" t="str">
        <f>IF(全车数据表!AV34="","",全车数据表!AV34)</f>
        <v/>
      </c>
    </row>
    <row r="34" spans="1:53">
      <c r="A34" s="311">
        <f>全车数据表!A35</f>
        <v>33</v>
      </c>
      <c r="B34" s="311" t="str">
        <f>全车数据表!B35</f>
        <v>Glickenhaus 004C🔑</v>
      </c>
      <c r="C34" s="311" t="str">
        <f>IF(全车数据表!AQ35="","",全车数据表!AQ35)</f>
        <v>Glickenhaus</v>
      </c>
      <c r="D34" s="313" t="str">
        <f>全车数据表!AT35</f>
        <v>004c</v>
      </c>
      <c r="E34" s="313" t="str">
        <f>全车数据表!AS35</f>
        <v>3.7</v>
      </c>
      <c r="F34" s="313" t="str">
        <f>全车数据表!C35</f>
        <v>004C</v>
      </c>
      <c r="G34" s="311" t="str">
        <f>全车数据表!D35</f>
        <v>D</v>
      </c>
      <c r="H34" s="311">
        <f>LEN(全车数据表!E35)</f>
        <v>5</v>
      </c>
      <c r="I34" s="311" t="str">
        <f>IF(全车数据表!H35="×",0,全车数据表!H35)</f>
        <v>🔑</v>
      </c>
      <c r="J34" s="311">
        <f>IF(全车数据表!I35="×",0,全车数据表!I35)</f>
        <v>22</v>
      </c>
      <c r="K34" s="311">
        <f>IF(全车数据表!J35="×",0,全车数据表!J35)</f>
        <v>30</v>
      </c>
      <c r="L34" s="311">
        <f>IF(全车数据表!K35="×",0,全车数据表!K35)</f>
        <v>35</v>
      </c>
      <c r="M34" s="311">
        <f>IF(全车数据表!L35="×",0,全车数据表!L35)</f>
        <v>38</v>
      </c>
      <c r="N34" s="311">
        <f>IF(全车数据表!M35="×",0,全车数据表!M35)</f>
        <v>0</v>
      </c>
      <c r="O34" s="311">
        <f>全车数据表!O35</f>
        <v>3075</v>
      </c>
      <c r="P34" s="311">
        <f>全车数据表!P35</f>
        <v>311.2</v>
      </c>
      <c r="Q34" s="311">
        <f>全车数据表!Q35</f>
        <v>76.75</v>
      </c>
      <c r="R34" s="311">
        <f>全车数据表!R35</f>
        <v>56.89</v>
      </c>
      <c r="S34" s="311">
        <f>全车数据表!S35</f>
        <v>60.87</v>
      </c>
      <c r="T34" s="311">
        <f>全车数据表!T35</f>
        <v>0</v>
      </c>
      <c r="U34" s="311">
        <f>全车数据表!AH35</f>
        <v>3711360</v>
      </c>
      <c r="V34" s="311">
        <f>全车数据表!AO35</f>
        <v>3480000</v>
      </c>
      <c r="W34" s="311">
        <f>全车数据表!AP35</f>
        <v>7191360</v>
      </c>
      <c r="X34" s="311">
        <f>全车数据表!AJ35</f>
        <v>9</v>
      </c>
      <c r="Y34" s="311">
        <f>全车数据表!AL35</f>
        <v>4</v>
      </c>
      <c r="Z34" s="311">
        <f>IF(全车数据表!AN35="×",0,全车数据表!AN35)</f>
        <v>2</v>
      </c>
      <c r="AA34" s="313" t="str">
        <f>全车数据表!AU35</f>
        <v>epic</v>
      </c>
      <c r="AB34" s="311">
        <f>全车数据表!AW35</f>
        <v>324</v>
      </c>
      <c r="AC34" s="311">
        <f>全车数据表!AX35</f>
        <v>0</v>
      </c>
      <c r="AD34" s="311">
        <f>全车数据表!AY35</f>
        <v>413</v>
      </c>
      <c r="AE34" s="311" t="str">
        <f>IF(全车数据表!AZ35="","",全车数据表!AZ35)</f>
        <v>大奖赛</v>
      </c>
      <c r="AF34" s="311" t="str">
        <f>IF(全车数据表!BA35="","",全车数据表!BA35)</f>
        <v/>
      </c>
      <c r="AG34" s="311" t="str">
        <f>IF(全车数据表!BB35="","",全车数据表!BB35)</f>
        <v/>
      </c>
      <c r="AH34" s="311" t="str">
        <f>IF(全车数据表!BC35="","",全车数据表!BC35)</f>
        <v/>
      </c>
      <c r="AI34" s="311" t="str">
        <f>IF(全车数据表!BD35="","",全车数据表!BD35)</f>
        <v/>
      </c>
      <c r="AJ34" s="311" t="str">
        <f>IF(全车数据表!BE35="","",全车数据表!BE35)</f>
        <v/>
      </c>
      <c r="AK34" s="311" t="str">
        <f>IF(全车数据表!BF35="","",全车数据表!BF35)</f>
        <v/>
      </c>
      <c r="AL34" s="311" t="str">
        <f>IF(全车数据表!BG35="","",全车数据表!BG35)</f>
        <v/>
      </c>
      <c r="AM34" s="311" t="str">
        <f>IF(全车数据表!BH35="","",全车数据表!BH35)</f>
        <v/>
      </c>
      <c r="AN34" s="311" t="str">
        <f>IF(全车数据表!BI35="","",全车数据表!BI35)</f>
        <v/>
      </c>
      <c r="AO34" s="311" t="str">
        <f>IF(全车数据表!BJ35="","",全车数据表!BJ35)</f>
        <v/>
      </c>
      <c r="AP34" s="311" t="str">
        <f>IF(全车数据表!BK35="","",全车数据表!BK35)</f>
        <v/>
      </c>
      <c r="AQ34" s="311" t="str">
        <f>IF(全车数据表!BL35="","",全车数据表!BL35)</f>
        <v/>
      </c>
      <c r="AR34" s="311" t="str">
        <f>IF(全车数据表!BM35="","",全车数据表!BM35)</f>
        <v/>
      </c>
      <c r="AS34" s="311">
        <f>IF(全车数据表!BN35="","",全车数据表!BN35)</f>
        <v>1</v>
      </c>
      <c r="AT34" s="311" t="str">
        <f>IF(全车数据表!BO35="","",全车数据表!BO35)</f>
        <v/>
      </c>
      <c r="AU34" s="311" t="str">
        <f>IF(全车数据表!BP35="","",全车数据表!BP35)</f>
        <v/>
      </c>
      <c r="AV34" s="311" t="str">
        <f>IF(全车数据表!BQ35="","",全车数据表!BQ35)</f>
        <v/>
      </c>
      <c r="AW34" s="311" t="str">
        <f>IF(全车数据表!BR35="","",全车数据表!BR35)</f>
        <v/>
      </c>
      <c r="AX34" s="311" t="str">
        <f>IF(全车数据表!BS35="","",全车数据表!BS35)</f>
        <v/>
      </c>
      <c r="AY34" s="311" t="str">
        <f>IF(全车数据表!BT35="","",全车数据表!BT35)</f>
        <v/>
      </c>
      <c r="AZ34" s="311" t="str">
        <f>IF(全车数据表!BU35="","",全车数据表!BU35)</f>
        <v>scg</v>
      </c>
      <c r="BA34" s="311" t="str">
        <f>IF(全车数据表!AV35="","",全车数据表!AV35)</f>
        <v/>
      </c>
    </row>
    <row r="35" spans="1:53">
      <c r="A35" s="311">
        <f>全车数据表!A36</f>
        <v>34</v>
      </c>
      <c r="B35" s="311" t="str">
        <f>全车数据表!B36</f>
        <v>Ford Mustang Mach-E1400</v>
      </c>
      <c r="C35" s="311" t="str">
        <f>IF(全车数据表!AQ36="","",全车数据表!AQ36)</f>
        <v>Ford</v>
      </c>
      <c r="D35" s="313" t="str">
        <f>全车数据表!AT36</f>
        <v>e1400</v>
      </c>
      <c r="E35" s="313" t="str">
        <f>全车数据表!AS36</f>
        <v>4.3</v>
      </c>
      <c r="F35" s="313" t="str">
        <f>全车数据表!C36</f>
        <v>电马</v>
      </c>
      <c r="G35" s="311" t="str">
        <f>全车数据表!D36</f>
        <v>D</v>
      </c>
      <c r="H35" s="311">
        <f>LEN(全车数据表!E36)</f>
        <v>5</v>
      </c>
      <c r="I35" s="311" t="str">
        <f>IF(全车数据表!H36="×",0,全车数据表!H36)</f>
        <v>🔑</v>
      </c>
      <c r="J35" s="311">
        <f>IF(全车数据表!I36="×",0,全车数据表!I36)</f>
        <v>22</v>
      </c>
      <c r="K35" s="311">
        <f>IF(全车数据表!J36="×",0,全车数据表!J36)</f>
        <v>30</v>
      </c>
      <c r="L35" s="311">
        <f>IF(全车数据表!K36="×",0,全车数据表!K36)</f>
        <v>35</v>
      </c>
      <c r="M35" s="311">
        <f>IF(全车数据表!L36="×",0,全车数据表!L36)</f>
        <v>38</v>
      </c>
      <c r="N35" s="311">
        <f>IF(全车数据表!M36="×",0,全车数据表!M36)</f>
        <v>0</v>
      </c>
      <c r="O35" s="311">
        <f>全车数据表!O36</f>
        <v>3097</v>
      </c>
      <c r="P35" s="311">
        <f>全车数据表!P36</f>
        <v>301.2</v>
      </c>
      <c r="Q35" s="311">
        <f>全车数据表!Q36</f>
        <v>82.87</v>
      </c>
      <c r="R35" s="311">
        <f>全车数据表!R36</f>
        <v>51.83</v>
      </c>
      <c r="S35" s="311">
        <f>全车数据表!S36</f>
        <v>64.819999999999993</v>
      </c>
      <c r="T35" s="311">
        <f>全车数据表!T36</f>
        <v>0</v>
      </c>
      <c r="U35" s="311">
        <f>全车数据表!AH36</f>
        <v>3711360</v>
      </c>
      <c r="V35" s="311">
        <f>全车数据表!AO36</f>
        <v>3480000</v>
      </c>
      <c r="W35" s="311">
        <f>全车数据表!AP36</f>
        <v>7191360</v>
      </c>
      <c r="X35" s="311">
        <f>全车数据表!AJ36</f>
        <v>9</v>
      </c>
      <c r="Y35" s="311">
        <f>全车数据表!AL36</f>
        <v>4</v>
      </c>
      <c r="Z35" s="311">
        <f>IF(全车数据表!AN36="×",0,全车数据表!AN36)</f>
        <v>2</v>
      </c>
      <c r="AA35" s="313" t="str">
        <f>全车数据表!AU36</f>
        <v>epic</v>
      </c>
      <c r="AB35" s="311">
        <f>全车数据表!AW36</f>
        <v>0</v>
      </c>
      <c r="AC35" s="311">
        <f>全车数据表!AX36</f>
        <v>0</v>
      </c>
      <c r="AD35" s="311">
        <f>全车数据表!AY36</f>
        <v>0</v>
      </c>
      <c r="AE35" s="311" t="str">
        <f>IF(全车数据表!AZ36="","",全车数据表!AZ36)</f>
        <v>寻车</v>
      </c>
      <c r="AF35" s="311" t="str">
        <f>IF(全车数据表!BA36="","",全车数据表!BA36)</f>
        <v/>
      </c>
      <c r="AG35" s="311" t="str">
        <f>IF(全车数据表!BB36="","",全车数据表!BB36)</f>
        <v/>
      </c>
      <c r="AH35" s="311" t="str">
        <f>IF(全车数据表!BC36="","",全车数据表!BC36)</f>
        <v/>
      </c>
      <c r="AI35" s="311" t="str">
        <f>IF(全车数据表!BD36="","",全车数据表!BD36)</f>
        <v/>
      </c>
      <c r="AJ35" s="311" t="str">
        <f>IF(全车数据表!BE36="","",全车数据表!BE36)</f>
        <v/>
      </c>
      <c r="AK35" s="311" t="str">
        <f>IF(全车数据表!BF36="","",全车数据表!BF36)</f>
        <v/>
      </c>
      <c r="AL35" s="311" t="str">
        <f>IF(全车数据表!BG36="","",全车数据表!BG36)</f>
        <v/>
      </c>
      <c r="AM35" s="311" t="str">
        <f>IF(全车数据表!BH36="","",全车数据表!BH36)</f>
        <v/>
      </c>
      <c r="AN35" s="311" t="str">
        <f>IF(全车数据表!BI36="","",全车数据表!BI36)</f>
        <v/>
      </c>
      <c r="AO35" s="311" t="str">
        <f>IF(全车数据表!BJ36="","",全车数据表!BJ36)</f>
        <v/>
      </c>
      <c r="AP35" s="311" t="str">
        <f>IF(全车数据表!BK36="","",全车数据表!BK36)</f>
        <v/>
      </c>
      <c r="AQ35" s="311" t="str">
        <f>IF(全车数据表!BL36="","",全车数据表!BL36)</f>
        <v/>
      </c>
      <c r="AR35" s="311" t="str">
        <f>IF(全车数据表!BM36="","",全车数据表!BM36)</f>
        <v/>
      </c>
      <c r="AS35" s="311" t="str">
        <f>IF(全车数据表!BN36="","",全车数据表!BN36)</f>
        <v/>
      </c>
      <c r="AT35" s="311" t="str">
        <f>IF(全车数据表!BO36="","",全车数据表!BO36)</f>
        <v/>
      </c>
      <c r="AU35" s="311" t="str">
        <f>IF(全车数据表!BP36="","",全车数据表!BP36)</f>
        <v/>
      </c>
      <c r="AV35" s="311" t="str">
        <f>IF(全车数据表!BQ36="","",全车数据表!BQ36)</f>
        <v/>
      </c>
      <c r="AW35" s="311" t="str">
        <f>IF(全车数据表!BR36="","",全车数据表!BR36)</f>
        <v/>
      </c>
      <c r="AX35" s="311" t="str">
        <f>IF(全车数据表!BS36="","",全车数据表!BS36)</f>
        <v/>
      </c>
      <c r="AY35" s="311" t="str">
        <f>IF(全车数据表!BT36="","",全车数据表!BT36)</f>
        <v/>
      </c>
      <c r="AZ35" s="311" t="str">
        <f>IF(全车数据表!BU36="","",全车数据表!BU36)</f>
        <v/>
      </c>
      <c r="BA35" s="311" t="str">
        <f>IF(全车数据表!AV36="","",全车数据表!AV36)</f>
        <v/>
      </c>
    </row>
    <row r="36" spans="1:53">
      <c r="A36" s="311">
        <f>全车数据表!A37</f>
        <v>35</v>
      </c>
      <c r="B36" s="311" t="str">
        <f>全车数据表!B37</f>
        <v>Dodge Challenger SRT8</v>
      </c>
      <c r="C36" s="311" t="str">
        <f>IF(全车数据表!AQ37="","",全车数据表!AQ37)</f>
        <v>Dodge</v>
      </c>
      <c r="D36" s="313" t="str">
        <f>全车数据表!AT37</f>
        <v>srt8</v>
      </c>
      <c r="E36" s="313" t="str">
        <f>全车数据表!AS37</f>
        <v>1.0</v>
      </c>
      <c r="F36" s="313" t="str">
        <f>全车数据表!C37</f>
        <v>srt8</v>
      </c>
      <c r="G36" s="311" t="str">
        <f>全车数据表!D37</f>
        <v>C</v>
      </c>
      <c r="H36" s="311">
        <f>LEN(全车数据表!E37)</f>
        <v>3</v>
      </c>
      <c r="I36" s="311">
        <f>IF(全车数据表!H37="×",0,全车数据表!H37)</f>
        <v>15</v>
      </c>
      <c r="J36" s="311">
        <f>IF(全车数据表!I37="×",0,全车数据表!I37)</f>
        <v>20</v>
      </c>
      <c r="K36" s="311">
        <f>IF(全车数据表!J37="×",0,全车数据表!J37)</f>
        <v>50</v>
      </c>
      <c r="L36" s="311">
        <f>IF(全车数据表!K37="×",0,全车数据表!K37)</f>
        <v>0</v>
      </c>
      <c r="M36" s="311">
        <f>IF(全车数据表!L37="×",0,全车数据表!L37)</f>
        <v>0</v>
      </c>
      <c r="N36" s="311">
        <f>IF(全车数据表!M37="×",0,全车数据表!M37)</f>
        <v>0</v>
      </c>
      <c r="O36" s="311">
        <f>全车数据表!O37</f>
        <v>1687</v>
      </c>
      <c r="P36" s="311">
        <f>全车数据表!P37</f>
        <v>308.60000000000002</v>
      </c>
      <c r="Q36" s="311">
        <f>全车数据表!Q37</f>
        <v>71.92</v>
      </c>
      <c r="R36" s="311">
        <f>全车数据表!R37</f>
        <v>39.840000000000003</v>
      </c>
      <c r="S36" s="311">
        <f>全车数据表!S37</f>
        <v>46.24</v>
      </c>
      <c r="T36" s="311">
        <f>全车数据表!T37</f>
        <v>5.05</v>
      </c>
      <c r="U36" s="311">
        <f>全车数据表!AH37</f>
        <v>606800</v>
      </c>
      <c r="V36" s="311">
        <f>全车数据表!AO37</f>
        <v>480000</v>
      </c>
      <c r="W36" s="311">
        <f>全车数据表!AP37</f>
        <v>1086800</v>
      </c>
      <c r="X36" s="311">
        <f>全车数据表!AJ37</f>
        <v>4</v>
      </c>
      <c r="Y36" s="311">
        <f>全车数据表!AL37</f>
        <v>1</v>
      </c>
      <c r="Z36" s="311">
        <f>IF(全车数据表!AN37="×",0,全车数据表!AN37)</f>
        <v>1</v>
      </c>
      <c r="AA36" s="313" t="str">
        <f>全车数据表!AU37</f>
        <v>uncm</v>
      </c>
      <c r="AB36" s="311">
        <f>全车数据表!AW37</f>
        <v>321</v>
      </c>
      <c r="AC36" s="311">
        <f>全车数据表!AX37</f>
        <v>0</v>
      </c>
      <c r="AD36" s="311">
        <f>全车数据表!AY37</f>
        <v>410</v>
      </c>
      <c r="AE36" s="311" t="str">
        <f>IF(全车数据表!AZ37="","",全车数据表!AZ37)</f>
        <v>级别杯</v>
      </c>
      <c r="AF36" s="311">
        <f>IF(全车数据表!BA37="","",全车数据表!BA37)</f>
        <v>1</v>
      </c>
      <c r="AG36" s="311" t="str">
        <f>IF(全车数据表!BB37="","",全车数据表!BB37)</f>
        <v/>
      </c>
      <c r="AH36" s="311">
        <f>IF(全车数据表!BC37="","",全车数据表!BC37)</f>
        <v>1</v>
      </c>
      <c r="AI36" s="311">
        <f>IF(全车数据表!BD37="","",全车数据表!BD37)</f>
        <v>1</v>
      </c>
      <c r="AJ36" s="311" t="str">
        <f>IF(全车数据表!BE37="","",全车数据表!BE37)</f>
        <v/>
      </c>
      <c r="AK36" s="311" t="str">
        <f>IF(全车数据表!BF37="","",全车数据表!BF37)</f>
        <v/>
      </c>
      <c r="AL36" s="311" t="str">
        <f>IF(全车数据表!BG37="","",全车数据表!BG37)</f>
        <v/>
      </c>
      <c r="AM36" s="311" t="str">
        <f>IF(全车数据表!BH37="","",全车数据表!BH37)</f>
        <v/>
      </c>
      <c r="AN36" s="311" t="str">
        <f>IF(全车数据表!BI37="","",全车数据表!BI37)</f>
        <v/>
      </c>
      <c r="AO36" s="311" t="str">
        <f>IF(全车数据表!BJ37="","",全车数据表!BJ37)</f>
        <v/>
      </c>
      <c r="AP36" s="311" t="str">
        <f>IF(全车数据表!BK37="","",全车数据表!BK37)</f>
        <v/>
      </c>
      <c r="AQ36" s="311" t="str">
        <f>IF(全车数据表!BL37="","",全车数据表!BL37)</f>
        <v/>
      </c>
      <c r="AR36" s="311" t="str">
        <f>IF(全车数据表!BM37="","",全车数据表!BM37)</f>
        <v/>
      </c>
      <c r="AS36" s="311" t="str">
        <f>IF(全车数据表!BN37="","",全车数据表!BN37)</f>
        <v/>
      </c>
      <c r="AT36" s="311" t="str">
        <f>IF(全车数据表!BO37="","",全车数据表!BO37)</f>
        <v/>
      </c>
      <c r="AU36" s="311" t="str">
        <f>IF(全车数据表!BP37="","",全车数据表!BP37)</f>
        <v/>
      </c>
      <c r="AV36" s="311" t="str">
        <f>IF(全车数据表!BQ37="","",全车数据表!BQ37)</f>
        <v/>
      </c>
      <c r="AW36" s="311" t="str">
        <f>IF(全车数据表!BR37="","",全车数据表!BR37)</f>
        <v/>
      </c>
      <c r="AX36" s="311" t="str">
        <f>IF(全车数据表!BS37="","",全车数据表!BS37)</f>
        <v/>
      </c>
      <c r="AY36" s="311">
        <f>IF(全车数据表!BT37="","",全车数据表!BT37)</f>
        <v>1</v>
      </c>
      <c r="AZ36" s="311" t="str">
        <f>IF(全车数据表!BU37="","",全车数据表!BU37)</f>
        <v>道奇 送人头 挑战者</v>
      </c>
      <c r="BA36" s="311">
        <f>IF(全车数据表!AV37="","",全车数据表!AV37)</f>
        <v>1</v>
      </c>
    </row>
    <row r="37" spans="1:53">
      <c r="A37" s="311">
        <f>全车数据表!A38</f>
        <v>36</v>
      </c>
      <c r="B37" s="311" t="str">
        <f>全车数据表!B38</f>
        <v>BMW 3.0 CSL hommage</v>
      </c>
      <c r="C37" s="311" t="str">
        <f>IF(全车数据表!AQ38="","",全车数据表!AQ38)</f>
        <v>BMW</v>
      </c>
      <c r="D37" s="313" t="str">
        <f>全车数据表!AT38</f>
        <v>3.0</v>
      </c>
      <c r="E37" s="313" t="str">
        <f>全车数据表!AS38</f>
        <v>1.0</v>
      </c>
      <c r="F37" s="313" t="str">
        <f>全车数据表!C38</f>
        <v>宝马3.0</v>
      </c>
      <c r="G37" s="311" t="str">
        <f>全车数据表!D38</f>
        <v>C</v>
      </c>
      <c r="H37" s="311">
        <f>LEN(全车数据表!E38)</f>
        <v>3</v>
      </c>
      <c r="I37" s="311">
        <f>IF(全车数据表!H38="×",0,全车数据表!H38)</f>
        <v>20</v>
      </c>
      <c r="J37" s="311">
        <f>IF(全车数据表!I38="×",0,全车数据表!I38)</f>
        <v>20</v>
      </c>
      <c r="K37" s="311">
        <f>IF(全车数据表!J38="×",0,全车数据表!J38)</f>
        <v>50</v>
      </c>
      <c r="L37" s="311">
        <f>IF(全车数据表!K38="×",0,全车数据表!K38)</f>
        <v>0</v>
      </c>
      <c r="M37" s="311">
        <f>IF(全车数据表!L38="×",0,全车数据表!L38)</f>
        <v>0</v>
      </c>
      <c r="N37" s="311">
        <f>IF(全车数据表!M38="×",0,全车数据表!M38)</f>
        <v>0</v>
      </c>
      <c r="O37" s="311">
        <f>全车数据表!O38</f>
        <v>1826</v>
      </c>
      <c r="P37" s="311">
        <f>全车数据表!P38</f>
        <v>297.39999999999998</v>
      </c>
      <c r="Q37" s="311">
        <f>全车数据表!Q38</f>
        <v>73.39</v>
      </c>
      <c r="R37" s="311">
        <f>全车数据表!R38</f>
        <v>50.08</v>
      </c>
      <c r="S37" s="311">
        <f>全车数据表!S38</f>
        <v>51.2</v>
      </c>
      <c r="T37" s="311">
        <f>全车数据表!T38</f>
        <v>5.782</v>
      </c>
      <c r="U37" s="311">
        <f>全车数据表!AH38</f>
        <v>606800</v>
      </c>
      <c r="V37" s="311">
        <f>全车数据表!AO38</f>
        <v>480000</v>
      </c>
      <c r="W37" s="311">
        <f>全车数据表!AP38</f>
        <v>1086800</v>
      </c>
      <c r="X37" s="311">
        <f>全车数据表!AJ38</f>
        <v>4</v>
      </c>
      <c r="Y37" s="311">
        <f>全车数据表!AL38</f>
        <v>1</v>
      </c>
      <c r="Z37" s="311">
        <f>IF(全车数据表!AN38="×",0,全车数据表!AN38)</f>
        <v>1</v>
      </c>
      <c r="AA37" s="313" t="str">
        <f>全车数据表!AU38</f>
        <v>uncm</v>
      </c>
      <c r="AB37" s="311">
        <f>全车数据表!AW38</f>
        <v>310</v>
      </c>
      <c r="AC37" s="311">
        <f>全车数据表!AX38</f>
        <v>0</v>
      </c>
      <c r="AD37" s="311">
        <f>全车数据表!AY38</f>
        <v>396</v>
      </c>
      <c r="AE37" s="311" t="str">
        <f>IF(全车数据表!AZ38="","",全车数据表!AZ38)</f>
        <v>级别杯</v>
      </c>
      <c r="AF37" s="311" t="str">
        <f>IF(全车数据表!BA38="","",全车数据表!BA38)</f>
        <v/>
      </c>
      <c r="AG37" s="311" t="str">
        <f>IF(全车数据表!BB38="","",全车数据表!BB38)</f>
        <v/>
      </c>
      <c r="AH37" s="311">
        <f>IF(全车数据表!BC38="","",全车数据表!BC38)</f>
        <v>1</v>
      </c>
      <c r="AI37" s="311">
        <f>IF(全车数据表!BD38="","",全车数据表!BD38)</f>
        <v>1</v>
      </c>
      <c r="AJ37" s="311" t="str">
        <f>IF(全车数据表!BE38="","",全车数据表!BE38)</f>
        <v/>
      </c>
      <c r="AK37" s="311" t="str">
        <f>IF(全车数据表!BF38="","",全车数据表!BF38)</f>
        <v/>
      </c>
      <c r="AL37" s="311" t="str">
        <f>IF(全车数据表!BG38="","",全车数据表!BG38)</f>
        <v/>
      </c>
      <c r="AM37" s="311" t="str">
        <f>IF(全车数据表!BH38="","",全车数据表!BH38)</f>
        <v/>
      </c>
      <c r="AN37" s="311" t="str">
        <f>IF(全车数据表!BI38="","",全车数据表!BI38)</f>
        <v/>
      </c>
      <c r="AO37" s="311" t="str">
        <f>IF(全车数据表!BJ38="","",全车数据表!BJ38)</f>
        <v/>
      </c>
      <c r="AP37" s="311" t="str">
        <f>IF(全车数据表!BK38="","",全车数据表!BK38)</f>
        <v/>
      </c>
      <c r="AQ37" s="311" t="str">
        <f>IF(全车数据表!BL38="","",全车数据表!BL38)</f>
        <v/>
      </c>
      <c r="AR37" s="311" t="str">
        <f>IF(全车数据表!BM38="","",全车数据表!BM38)</f>
        <v/>
      </c>
      <c r="AS37" s="311" t="str">
        <f>IF(全车数据表!BN38="","",全车数据表!BN38)</f>
        <v/>
      </c>
      <c r="AT37" s="311" t="str">
        <f>IF(全车数据表!BO38="","",全车数据表!BO38)</f>
        <v/>
      </c>
      <c r="AU37" s="311" t="str">
        <f>IF(全车数据表!BP38="","",全车数据表!BP38)</f>
        <v/>
      </c>
      <c r="AV37" s="311" t="str">
        <f>IF(全车数据表!BQ38="","",全车数据表!BQ38)</f>
        <v/>
      </c>
      <c r="AW37" s="311" t="str">
        <f>IF(全车数据表!BR38="","",全车数据表!BR38)</f>
        <v/>
      </c>
      <c r="AX37" s="311" t="str">
        <f>IF(全车数据表!BS38="","",全车数据表!BS38)</f>
        <v/>
      </c>
      <c r="AY37" s="311">
        <f>IF(全车数据表!BT38="","",全车数据表!BT38)</f>
        <v>1</v>
      </c>
      <c r="AZ37" s="311" t="str">
        <f>IF(全车数据表!BU38="","",全车数据表!BU38)</f>
        <v>宝马</v>
      </c>
      <c r="BA37" s="311">
        <f>IF(全车数据表!AV38="","",全车数据表!AV38)</f>
        <v>2</v>
      </c>
    </row>
    <row r="38" spans="1:53">
      <c r="A38" s="311">
        <f>全车数据表!A39</f>
        <v>37</v>
      </c>
      <c r="B38" s="311" t="str">
        <f>全车数据表!B39</f>
        <v>Porsche Boxster 25th</v>
      </c>
      <c r="C38" s="311" t="str">
        <f>IF(全车数据表!AQ39="","",全车数据表!AQ39)</f>
        <v>Porsche</v>
      </c>
      <c r="D38" s="313" t="str">
        <f>全车数据表!AT39</f>
        <v>boxster</v>
      </c>
      <c r="E38" s="313" t="str">
        <f>全车数据表!AS39</f>
        <v>3.8</v>
      </c>
      <c r="F38" s="313" t="str">
        <f>全车数据表!C39</f>
        <v>Boxster</v>
      </c>
      <c r="G38" s="311" t="str">
        <f>全车数据表!D39</f>
        <v>C</v>
      </c>
      <c r="H38" s="311">
        <f>LEN(全车数据表!E39)</f>
        <v>3</v>
      </c>
      <c r="I38" s="311">
        <f>IF(全车数据表!H39="×",0,全车数据表!H39)</f>
        <v>55</v>
      </c>
      <c r="J38" s="311">
        <f>IF(全车数据表!I39="×",0,全车数据表!I39)</f>
        <v>38</v>
      </c>
      <c r="K38" s="311">
        <f>IF(全车数据表!J39="×",0,全车数据表!J39)</f>
        <v>90</v>
      </c>
      <c r="L38" s="311">
        <f>IF(全车数据表!K39="×",0,全车数据表!K39)</f>
        <v>0</v>
      </c>
      <c r="M38" s="311">
        <f>IF(全车数据表!L39="×",0,全车数据表!L39)</f>
        <v>0</v>
      </c>
      <c r="N38" s="311">
        <f>IF(全车数据表!M39="×",0,全车数据表!M39)</f>
        <v>0</v>
      </c>
      <c r="O38" s="311">
        <f>全车数据表!O39</f>
        <v>1844</v>
      </c>
      <c r="P38" s="311">
        <f>全车数据表!P39</f>
        <v>298.39999999999998</v>
      </c>
      <c r="Q38" s="311">
        <f>全车数据表!Q39</f>
        <v>71.92</v>
      </c>
      <c r="R38" s="311">
        <f>全车数据表!R39</f>
        <v>45.93</v>
      </c>
      <c r="S38" s="311">
        <f>全车数据表!S39</f>
        <v>53.86</v>
      </c>
      <c r="T38" s="311">
        <f>全车数据表!T39</f>
        <v>0</v>
      </c>
      <c r="U38" s="311">
        <f>全车数据表!AH39</f>
        <v>606800</v>
      </c>
      <c r="V38" s="311">
        <f>全车数据表!AO39</f>
        <v>480000</v>
      </c>
      <c r="W38" s="311">
        <f>全车数据表!AP39</f>
        <v>1086800</v>
      </c>
      <c r="X38" s="311">
        <f>全车数据表!AJ39</f>
        <v>4</v>
      </c>
      <c r="Y38" s="311">
        <f>全车数据表!AL39</f>
        <v>1</v>
      </c>
      <c r="Z38" s="311">
        <f>IF(全车数据表!AN39="×",0,全车数据表!AN39)</f>
        <v>1</v>
      </c>
      <c r="AA38" s="313" t="str">
        <f>全车数据表!AU39</f>
        <v>uncm</v>
      </c>
      <c r="AB38" s="311">
        <f>全车数据表!AW39</f>
        <v>311</v>
      </c>
      <c r="AC38" s="311">
        <f>全车数据表!AX39</f>
        <v>0</v>
      </c>
      <c r="AD38" s="311">
        <f>全车数据表!AY39</f>
        <v>398</v>
      </c>
      <c r="AE38" s="311" t="str">
        <f>IF(全车数据表!AZ39="","",全车数据表!AZ39)</f>
        <v>通行证</v>
      </c>
      <c r="AF38" s="311" t="str">
        <f>IF(全车数据表!BA39="","",全车数据表!BA39)</f>
        <v/>
      </c>
      <c r="AG38" s="311" t="str">
        <f>IF(全车数据表!BB39="","",全车数据表!BB39)</f>
        <v/>
      </c>
      <c r="AH38" s="311" t="str">
        <f>IF(全车数据表!BC39="","",全车数据表!BC39)</f>
        <v/>
      </c>
      <c r="AI38" s="311" t="str">
        <f>IF(全车数据表!BD39="","",全车数据表!BD39)</f>
        <v/>
      </c>
      <c r="AJ38" s="311" t="str">
        <f>IF(全车数据表!BE39="","",全车数据表!BE39)</f>
        <v/>
      </c>
      <c r="AK38" s="311" t="str">
        <f>IF(全车数据表!BF39="","",全车数据表!BF39)</f>
        <v/>
      </c>
      <c r="AL38" s="311" t="str">
        <f>IF(全车数据表!BG39="","",全车数据表!BG39)</f>
        <v/>
      </c>
      <c r="AM38" s="311" t="str">
        <f>IF(全车数据表!BH39="","",全车数据表!BH39)</f>
        <v/>
      </c>
      <c r="AN38" s="311" t="str">
        <f>IF(全车数据表!BI39="","",全车数据表!BI39)</f>
        <v/>
      </c>
      <c r="AO38" s="311" t="str">
        <f>IF(全车数据表!BJ39="","",全车数据表!BJ39)</f>
        <v/>
      </c>
      <c r="AP38" s="311" t="str">
        <f>IF(全车数据表!BK39="","",全车数据表!BK39)</f>
        <v/>
      </c>
      <c r="AQ38" s="311" t="str">
        <f>IF(全车数据表!BL39="","",全车数据表!BL39)</f>
        <v/>
      </c>
      <c r="AR38" s="311" t="str">
        <f>IF(全车数据表!BM39="","",全车数据表!BM39)</f>
        <v/>
      </c>
      <c r="AS38" s="311" t="str">
        <f>IF(全车数据表!BN39="","",全车数据表!BN39)</f>
        <v/>
      </c>
      <c r="AT38" s="311" t="str">
        <f>IF(全车数据表!BO39="","",全车数据表!BO39)</f>
        <v/>
      </c>
      <c r="AU38" s="311" t="str">
        <f>IF(全车数据表!BP39="","",全车数据表!BP39)</f>
        <v/>
      </c>
      <c r="AV38" s="311" t="str">
        <f>IF(全车数据表!BQ39="","",全车数据表!BQ39)</f>
        <v/>
      </c>
      <c r="AW38" s="311" t="str">
        <f>IF(全车数据表!BR39="","",全车数据表!BR39)</f>
        <v/>
      </c>
      <c r="AX38" s="311" t="str">
        <f>IF(全车数据表!BS39="","",全车数据表!BS39)</f>
        <v/>
      </c>
      <c r="AY38" s="311" t="str">
        <f>IF(全车数据表!BT39="","",全车数据表!BT39)</f>
        <v/>
      </c>
      <c r="AZ38" s="311" t="str">
        <f>IF(全车数据表!BU39="","",全车数据表!BU39)</f>
        <v>保时捷</v>
      </c>
      <c r="BA38" s="311" t="str">
        <f>IF(全车数据表!AV39="","",全车数据表!AV39)</f>
        <v/>
      </c>
    </row>
    <row r="39" spans="1:53">
      <c r="A39" s="311">
        <f>全车数据表!A40</f>
        <v>38</v>
      </c>
      <c r="B39" s="311" t="str">
        <f>全车数据表!B40</f>
        <v>Chevrolet Camaro ZL1 50TH Edition</v>
      </c>
      <c r="C39" s="311" t="str">
        <f>IF(全车数据表!AQ40="","",全车数据表!AQ40)</f>
        <v>Chevrolet</v>
      </c>
      <c r="D39" s="313" t="str">
        <f>全车数据表!AT40</f>
        <v>50th</v>
      </c>
      <c r="E39" s="313" t="str">
        <f>全车数据表!AS40</f>
        <v>1.0</v>
      </c>
      <c r="F39" s="313" t="str">
        <f>全车数据表!C40</f>
        <v>50th</v>
      </c>
      <c r="G39" s="311" t="str">
        <f>全车数据表!D40</f>
        <v>C</v>
      </c>
      <c r="H39" s="311">
        <f>LEN(全车数据表!E40)</f>
        <v>3</v>
      </c>
      <c r="I39" s="311">
        <f>IF(全车数据表!H40="×",0,全车数据表!H40)</f>
        <v>25</v>
      </c>
      <c r="J39" s="311">
        <f>IF(全车数据表!I40="×",0,全车数据表!I40)</f>
        <v>20</v>
      </c>
      <c r="K39" s="311">
        <f>IF(全车数据表!J40="×",0,全车数据表!J40)</f>
        <v>50</v>
      </c>
      <c r="L39" s="311">
        <f>IF(全车数据表!K40="×",0,全车数据表!K40)</f>
        <v>0</v>
      </c>
      <c r="M39" s="311">
        <f>IF(全车数据表!L40="×",0,全车数据表!L40)</f>
        <v>0</v>
      </c>
      <c r="N39" s="311">
        <f>IF(全车数据表!M40="×",0,全车数据表!M40)</f>
        <v>0</v>
      </c>
      <c r="O39" s="311">
        <f>全车数据表!O40</f>
        <v>1971</v>
      </c>
      <c r="P39" s="311">
        <f>全车数据表!P40</f>
        <v>271</v>
      </c>
      <c r="Q39" s="311">
        <f>全车数据表!Q40</f>
        <v>78.14</v>
      </c>
      <c r="R39" s="311">
        <f>全车数据表!R40</f>
        <v>83.14</v>
      </c>
      <c r="S39" s="311">
        <f>全车数据表!S40</f>
        <v>72.33</v>
      </c>
      <c r="T39" s="311">
        <f>全车数据表!T40</f>
        <v>13.016</v>
      </c>
      <c r="U39" s="311">
        <f>全车数据表!AH40</f>
        <v>606800</v>
      </c>
      <c r="V39" s="311">
        <f>全车数据表!AO40</f>
        <v>480000</v>
      </c>
      <c r="W39" s="311">
        <f>全车数据表!AP40</f>
        <v>1086800</v>
      </c>
      <c r="X39" s="311">
        <f>全车数据表!AJ40</f>
        <v>4</v>
      </c>
      <c r="Y39" s="311">
        <f>全车数据表!AL40</f>
        <v>1</v>
      </c>
      <c r="Z39" s="311">
        <f>IF(全车数据表!AN40="×",0,全车数据表!AN40)</f>
        <v>1</v>
      </c>
      <c r="AA39" s="313" t="str">
        <f>全车数据表!AU40</f>
        <v>uncm</v>
      </c>
      <c r="AB39" s="311">
        <f>全车数据表!AW40</f>
        <v>282</v>
      </c>
      <c r="AC39" s="311">
        <f>全车数据表!AX40</f>
        <v>0</v>
      </c>
      <c r="AD39" s="311">
        <f>全车数据表!AY40</f>
        <v>364</v>
      </c>
      <c r="AE39" s="311" t="str">
        <f>IF(全车数据表!AZ40="","",全车数据表!AZ40)</f>
        <v>级别杯</v>
      </c>
      <c r="AF39" s="311" t="str">
        <f>IF(全车数据表!BA40="","",全车数据表!BA40)</f>
        <v/>
      </c>
      <c r="AG39" s="311" t="str">
        <f>IF(全车数据表!BB40="","",全车数据表!BB40)</f>
        <v/>
      </c>
      <c r="AH39" s="311">
        <f>IF(全车数据表!BC40="","",全车数据表!BC40)</f>
        <v>1</v>
      </c>
      <c r="AI39" s="311">
        <f>IF(全车数据表!BD40="","",全车数据表!BD40)</f>
        <v>1</v>
      </c>
      <c r="AJ39" s="311" t="str">
        <f>IF(全车数据表!BE40="","",全车数据表!BE40)</f>
        <v/>
      </c>
      <c r="AK39" s="311" t="str">
        <f>IF(全车数据表!BF40="","",全车数据表!BF40)</f>
        <v/>
      </c>
      <c r="AL39" s="311" t="str">
        <f>IF(全车数据表!BG40="","",全车数据表!BG40)</f>
        <v/>
      </c>
      <c r="AM39" s="311" t="str">
        <f>IF(全车数据表!BH40="","",全车数据表!BH40)</f>
        <v/>
      </c>
      <c r="AN39" s="311" t="str">
        <f>IF(全车数据表!BI40="","",全车数据表!BI40)</f>
        <v/>
      </c>
      <c r="AO39" s="311" t="str">
        <f>IF(全车数据表!BJ40="","",全车数据表!BJ40)</f>
        <v/>
      </c>
      <c r="AP39" s="311" t="str">
        <f>IF(全车数据表!BK40="","",全车数据表!BK40)</f>
        <v/>
      </c>
      <c r="AQ39" s="311" t="str">
        <f>IF(全车数据表!BL40="","",全车数据表!BL40)</f>
        <v/>
      </c>
      <c r="AR39" s="311" t="str">
        <f>IF(全车数据表!BM40="","",全车数据表!BM40)</f>
        <v/>
      </c>
      <c r="AS39" s="311" t="str">
        <f>IF(全车数据表!BN40="","",全车数据表!BN40)</f>
        <v/>
      </c>
      <c r="AT39" s="311" t="str">
        <f>IF(全车数据表!BO40="","",全车数据表!BO40)</f>
        <v/>
      </c>
      <c r="AU39" s="311" t="str">
        <f>IF(全车数据表!BP40="","",全车数据表!BP40)</f>
        <v/>
      </c>
      <c r="AV39" s="311">
        <f>IF(全车数据表!BQ40="","",全车数据表!BQ40)</f>
        <v>1</v>
      </c>
      <c r="AW39" s="311" t="str">
        <f>IF(全车数据表!BR40="","",全车数据表!BR40)</f>
        <v/>
      </c>
      <c r="AX39" s="311" t="str">
        <f>IF(全车数据表!BS40="","",全车数据表!BS40)</f>
        <v/>
      </c>
      <c r="AY39" s="311">
        <f>IF(全车数据表!BT40="","",全车数据表!BT40)</f>
        <v>1</v>
      </c>
      <c r="AZ39" s="311" t="str">
        <f>IF(全车数据表!BU40="","",全车数据表!BU40)</f>
        <v>雪佛兰 科迈罗</v>
      </c>
      <c r="BA39" s="311">
        <f>IF(全车数据表!AV40="","",全车数据表!AV40)</f>
        <v>2</v>
      </c>
    </row>
    <row r="40" spans="1:53">
      <c r="A40" s="311">
        <f>全车数据表!A41</f>
        <v>39</v>
      </c>
      <c r="B40" s="311" t="str">
        <f>全车数据表!B41</f>
        <v>Lotus Evora Sport 410</v>
      </c>
      <c r="C40" s="311" t="str">
        <f>IF(全车数据表!AQ41="","",全车数据表!AQ41)</f>
        <v>Lotus</v>
      </c>
      <c r="D40" s="313" t="str">
        <f>全车数据表!AT41</f>
        <v>410</v>
      </c>
      <c r="E40" s="313" t="str">
        <f>全车数据表!AS41</f>
        <v>1.0</v>
      </c>
      <c r="F40" s="313" t="str">
        <f>全车数据表!C41</f>
        <v>莲花</v>
      </c>
      <c r="G40" s="311" t="str">
        <f>全车数据表!D41</f>
        <v>C</v>
      </c>
      <c r="H40" s="311">
        <f>LEN(全车数据表!E41)</f>
        <v>3</v>
      </c>
      <c r="I40" s="311">
        <f>IF(全车数据表!H41="×",0,全车数据表!H41)</f>
        <v>20</v>
      </c>
      <c r="J40" s="311">
        <f>IF(全车数据表!I41="×",0,全车数据表!I41)</f>
        <v>20</v>
      </c>
      <c r="K40" s="311">
        <f>IF(全车数据表!J41="×",0,全车数据表!J41)</f>
        <v>50</v>
      </c>
      <c r="L40" s="311">
        <f>IF(全车数据表!K41="×",0,全车数据表!K41)</f>
        <v>0</v>
      </c>
      <c r="M40" s="311">
        <f>IF(全车数据表!L41="×",0,全车数据表!L41)</f>
        <v>0</v>
      </c>
      <c r="N40" s="311">
        <f>IF(全车数据表!M41="×",0,全车数据表!M41)</f>
        <v>0</v>
      </c>
      <c r="O40" s="311">
        <f>全车数据表!O41</f>
        <v>2123</v>
      </c>
      <c r="P40" s="311">
        <f>全车数据表!P41</f>
        <v>317.7</v>
      </c>
      <c r="Q40" s="311">
        <f>全车数据表!Q41</f>
        <v>71.7</v>
      </c>
      <c r="R40" s="311">
        <f>全车数据表!R41</f>
        <v>50.93</v>
      </c>
      <c r="S40" s="311">
        <f>全车数据表!S41</f>
        <v>47.05</v>
      </c>
      <c r="T40" s="311">
        <f>全车数据表!T41</f>
        <v>5.133</v>
      </c>
      <c r="U40" s="311">
        <f>全车数据表!AH41</f>
        <v>606800</v>
      </c>
      <c r="V40" s="311">
        <f>全车数据表!AO41</f>
        <v>480000</v>
      </c>
      <c r="W40" s="311">
        <f>全车数据表!AP41</f>
        <v>1086800</v>
      </c>
      <c r="X40" s="311">
        <f>全车数据表!AJ41</f>
        <v>4</v>
      </c>
      <c r="Y40" s="311">
        <f>全车数据表!AL41</f>
        <v>1</v>
      </c>
      <c r="Z40" s="311">
        <f>IF(全车数据表!AN41="×",0,全车数据表!AN41)</f>
        <v>1</v>
      </c>
      <c r="AA40" s="313" t="str">
        <f>全车数据表!AU41</f>
        <v>uncm</v>
      </c>
      <c r="AB40" s="311">
        <f>全车数据表!AW41</f>
        <v>331</v>
      </c>
      <c r="AC40" s="311">
        <f>全车数据表!AX41</f>
        <v>0</v>
      </c>
      <c r="AD40" s="311">
        <f>全车数据表!AY41</f>
        <v>422</v>
      </c>
      <c r="AE40" s="311" t="str">
        <f>IF(全车数据表!AZ41="","",全车数据表!AZ41)</f>
        <v>级别杯</v>
      </c>
      <c r="AF40" s="311" t="str">
        <f>IF(全车数据表!BA41="","",全车数据表!BA41)</f>
        <v/>
      </c>
      <c r="AG40" s="311" t="str">
        <f>IF(全车数据表!BB41="","",全车数据表!BB41)</f>
        <v/>
      </c>
      <c r="AH40" s="311">
        <f>IF(全车数据表!BC41="","",全车数据表!BC41)</f>
        <v>1</v>
      </c>
      <c r="AI40" s="311">
        <f>IF(全车数据表!BD41="","",全车数据表!BD41)</f>
        <v>1</v>
      </c>
      <c r="AJ40" s="311" t="str">
        <f>IF(全车数据表!BE41="","",全车数据表!BE41)</f>
        <v/>
      </c>
      <c r="AK40" s="311" t="str">
        <f>IF(全车数据表!BF41="","",全车数据表!BF41)</f>
        <v/>
      </c>
      <c r="AL40" s="311" t="str">
        <f>IF(全车数据表!BG41="","",全车数据表!BG41)</f>
        <v/>
      </c>
      <c r="AM40" s="311" t="str">
        <f>IF(全车数据表!BH41="","",全车数据表!BH41)</f>
        <v/>
      </c>
      <c r="AN40" s="311" t="str">
        <f>IF(全车数据表!BI41="","",全车数据表!BI41)</f>
        <v/>
      </c>
      <c r="AO40" s="311" t="str">
        <f>IF(全车数据表!BJ41="","",全车数据表!BJ41)</f>
        <v/>
      </c>
      <c r="AP40" s="311" t="str">
        <f>IF(全车数据表!BK41="","",全车数据表!BK41)</f>
        <v/>
      </c>
      <c r="AQ40" s="311" t="str">
        <f>IF(全车数据表!BL41="","",全车数据表!BL41)</f>
        <v/>
      </c>
      <c r="AR40" s="311" t="str">
        <f>IF(全车数据表!BM41="","",全车数据表!BM41)</f>
        <v/>
      </c>
      <c r="AS40" s="311" t="str">
        <f>IF(全车数据表!BN41="","",全车数据表!BN41)</f>
        <v/>
      </c>
      <c r="AT40" s="311" t="str">
        <f>IF(全车数据表!BO41="","",全车数据表!BO41)</f>
        <v/>
      </c>
      <c r="AU40" s="311" t="str">
        <f>IF(全车数据表!BP41="","",全车数据表!BP41)</f>
        <v/>
      </c>
      <c r="AV40" s="311" t="str">
        <f>IF(全车数据表!BQ41="","",全车数据表!BQ41)</f>
        <v/>
      </c>
      <c r="AW40" s="311" t="str">
        <f>IF(全车数据表!BR41="","",全车数据表!BR41)</f>
        <v/>
      </c>
      <c r="AX40" s="311" t="str">
        <f>IF(全车数据表!BS41="","",全车数据表!BS41)</f>
        <v/>
      </c>
      <c r="AY40" s="311">
        <f>IF(全车数据表!BT41="","",全车数据表!BT41)</f>
        <v>1</v>
      </c>
      <c r="AZ40" s="311" t="str">
        <f>IF(全车数据表!BU41="","",全车数据表!BU41)</f>
        <v>路特斯 大莲花</v>
      </c>
      <c r="BA40" s="311">
        <f>IF(全车数据表!AV41="","",全车数据表!AV41)</f>
        <v>3</v>
      </c>
    </row>
    <row r="41" spans="1:53">
      <c r="A41" s="311">
        <f>全车数据表!A42</f>
        <v>40</v>
      </c>
      <c r="B41" s="311" t="str">
        <f>全车数据表!B42</f>
        <v>Mercedes-Benz AMG GT S</v>
      </c>
      <c r="C41" s="311" t="str">
        <f>IF(全车数据表!AQ42="","",全车数据表!AQ42)</f>
        <v>Mercedes-Benz</v>
      </c>
      <c r="D41" s="313" t="str">
        <f>全车数据表!AT42</f>
        <v>amg</v>
      </c>
      <c r="E41" s="313" t="str">
        <f>全车数据表!AS42</f>
        <v>1.0</v>
      </c>
      <c r="F41" s="313" t="str">
        <f>全车数据表!C42</f>
        <v>奔驰</v>
      </c>
      <c r="G41" s="311" t="str">
        <f>全车数据表!D42</f>
        <v>C</v>
      </c>
      <c r="H41" s="311">
        <f>LEN(全车数据表!E42)</f>
        <v>3</v>
      </c>
      <c r="I41" s="311">
        <f>IF(全车数据表!H42="×",0,全车数据表!H42)</f>
        <v>30</v>
      </c>
      <c r="J41" s="311">
        <f>IF(全车数据表!I42="×",0,全车数据表!I42)</f>
        <v>20</v>
      </c>
      <c r="K41" s="311">
        <f>IF(全车数据表!J42="×",0,全车数据表!J42)</f>
        <v>50</v>
      </c>
      <c r="L41" s="311">
        <f>IF(全车数据表!K42="×",0,全车数据表!K42)</f>
        <v>0</v>
      </c>
      <c r="M41" s="311">
        <f>IF(全车数据表!L42="×",0,全车数据表!L42)</f>
        <v>0</v>
      </c>
      <c r="N41" s="311">
        <f>IF(全车数据表!M42="×",0,全车数据表!M42)</f>
        <v>0</v>
      </c>
      <c r="O41" s="311">
        <f>全车数据表!O42</f>
        <v>2281</v>
      </c>
      <c r="P41" s="311">
        <f>全车数据表!P42</f>
        <v>329.4</v>
      </c>
      <c r="Q41" s="311">
        <f>全车数据表!Q42</f>
        <v>71.34</v>
      </c>
      <c r="R41" s="311">
        <f>全车数据表!R42</f>
        <v>42.69</v>
      </c>
      <c r="S41" s="311">
        <f>全车数据表!S42</f>
        <v>54.66</v>
      </c>
      <c r="T41" s="311">
        <f>全车数据表!T42</f>
        <v>5.7489999999999988</v>
      </c>
      <c r="U41" s="311">
        <f>全车数据表!AH42</f>
        <v>606800</v>
      </c>
      <c r="V41" s="311">
        <f>全车数据表!AO42</f>
        <v>480000</v>
      </c>
      <c r="W41" s="311">
        <f>全车数据表!AP42</f>
        <v>1086800</v>
      </c>
      <c r="X41" s="311">
        <f>全车数据表!AJ42</f>
        <v>4</v>
      </c>
      <c r="Y41" s="311">
        <f>全车数据表!AL42</f>
        <v>1</v>
      </c>
      <c r="Z41" s="311">
        <f>IF(全车数据表!AN42="×",0,全车数据表!AN42)</f>
        <v>1</v>
      </c>
      <c r="AA41" s="313" t="str">
        <f>全车数据表!AU42</f>
        <v>uncm</v>
      </c>
      <c r="AB41" s="311">
        <f>全车数据表!AW42</f>
        <v>343</v>
      </c>
      <c r="AC41" s="311">
        <f>全车数据表!AX42</f>
        <v>0</v>
      </c>
      <c r="AD41" s="311">
        <f>全车数据表!AY42</f>
        <v>442</v>
      </c>
      <c r="AE41" s="311" t="str">
        <f>IF(全车数据表!AZ42="","",全车数据表!AZ42)</f>
        <v>级别杯</v>
      </c>
      <c r="AF41" s="311" t="str">
        <f>IF(全车数据表!BA42="","",全车数据表!BA42)</f>
        <v/>
      </c>
      <c r="AG41" s="311" t="str">
        <f>IF(全车数据表!BB42="","",全车数据表!BB42)</f>
        <v/>
      </c>
      <c r="AH41" s="311">
        <f>IF(全车数据表!BC42="","",全车数据表!BC42)</f>
        <v>1</v>
      </c>
      <c r="AI41" s="311">
        <f>IF(全车数据表!BD42="","",全车数据表!BD42)</f>
        <v>1</v>
      </c>
      <c r="AJ41" s="311" t="str">
        <f>IF(全车数据表!BE42="","",全车数据表!BE42)</f>
        <v/>
      </c>
      <c r="AK41" s="311" t="str">
        <f>IF(全车数据表!BF42="","",全车数据表!BF42)</f>
        <v/>
      </c>
      <c r="AL41" s="311" t="str">
        <f>IF(全车数据表!BG42="","",全车数据表!BG42)</f>
        <v/>
      </c>
      <c r="AM41" s="311" t="str">
        <f>IF(全车数据表!BH42="","",全车数据表!BH42)</f>
        <v/>
      </c>
      <c r="AN41" s="311" t="str">
        <f>IF(全车数据表!BI42="","",全车数据表!BI42)</f>
        <v/>
      </c>
      <c r="AO41" s="311" t="str">
        <f>IF(全车数据表!BJ42="","",全车数据表!BJ42)</f>
        <v/>
      </c>
      <c r="AP41" s="311" t="str">
        <f>IF(全车数据表!BK42="","",全车数据表!BK42)</f>
        <v/>
      </c>
      <c r="AQ41" s="311" t="str">
        <f>IF(全车数据表!BL42="","",全车数据表!BL42)</f>
        <v/>
      </c>
      <c r="AR41" s="311" t="str">
        <f>IF(全车数据表!BM42="","",全车数据表!BM42)</f>
        <v/>
      </c>
      <c r="AS41" s="311" t="str">
        <f>IF(全车数据表!BN42="","",全车数据表!BN42)</f>
        <v/>
      </c>
      <c r="AT41" s="311" t="str">
        <f>IF(全车数据表!BO42="","",全车数据表!BO42)</f>
        <v/>
      </c>
      <c r="AU41" s="311" t="str">
        <f>IF(全车数据表!BP42="","",全车数据表!BP42)</f>
        <v/>
      </c>
      <c r="AV41" s="311">
        <f>IF(全车数据表!BQ42="","",全车数据表!BQ42)</f>
        <v>1</v>
      </c>
      <c r="AW41" s="311" t="str">
        <f>IF(全车数据表!BR42="","",全车数据表!BR42)</f>
        <v/>
      </c>
      <c r="AX41" s="311" t="str">
        <f>IF(全车数据表!BS42="","",全车数据表!BS42)</f>
        <v/>
      </c>
      <c r="AY41" s="311">
        <f>IF(全车数据表!BT42="","",全车数据表!BT42)</f>
        <v>1</v>
      </c>
      <c r="AZ41" s="311" t="str">
        <f>IF(全车数据表!BU42="","",全车数据表!BU42)</f>
        <v>奔驰</v>
      </c>
      <c r="BA41" s="311">
        <f>IF(全车数据表!AV42="","",全车数据表!AV42)</f>
        <v>4</v>
      </c>
    </row>
    <row r="42" spans="1:53">
      <c r="A42" s="311">
        <f>全车数据表!A43</f>
        <v>41</v>
      </c>
      <c r="B42" s="311" t="str">
        <f>全车数据表!B43</f>
        <v>BMW M4 GTS</v>
      </c>
      <c r="C42" s="311" t="str">
        <f>IF(全车数据表!AQ43="","",全车数据表!AQ43)</f>
        <v>BMW</v>
      </c>
      <c r="D42" s="313" t="str">
        <f>全车数据表!AT43</f>
        <v>m4</v>
      </c>
      <c r="E42" s="313" t="str">
        <f>全车数据表!AS43</f>
        <v>1.0</v>
      </c>
      <c r="F42" s="313" t="str">
        <f>全车数据表!C43</f>
        <v>m4</v>
      </c>
      <c r="G42" s="311" t="str">
        <f>全车数据表!D43</f>
        <v>C</v>
      </c>
      <c r="H42" s="311">
        <f>LEN(全车数据表!E43)</f>
        <v>3</v>
      </c>
      <c r="I42" s="311">
        <f>IF(全车数据表!H43="×",0,全车数据表!H43)</f>
        <v>40</v>
      </c>
      <c r="J42" s="311">
        <f>IF(全车数据表!I43="×",0,全车数据表!I43)</f>
        <v>20</v>
      </c>
      <c r="K42" s="311">
        <f>IF(全车数据表!J43="×",0,全车数据表!J43)</f>
        <v>50</v>
      </c>
      <c r="L42" s="311">
        <f>IF(全车数据表!K43="×",0,全车数据表!K43)</f>
        <v>0</v>
      </c>
      <c r="M42" s="311">
        <f>IF(全车数据表!L43="×",0,全车数据表!L43)</f>
        <v>0</v>
      </c>
      <c r="N42" s="311">
        <f>IF(全车数据表!M43="×",0,全车数据表!M43)</f>
        <v>0</v>
      </c>
      <c r="O42" s="311">
        <f>全车数据表!O43</f>
        <v>2447</v>
      </c>
      <c r="P42" s="311">
        <f>全车数据表!P43</f>
        <v>326.5</v>
      </c>
      <c r="Q42" s="311">
        <f>全车数据表!Q43</f>
        <v>73.72</v>
      </c>
      <c r="R42" s="311">
        <f>全车数据表!R43</f>
        <v>51.19</v>
      </c>
      <c r="S42" s="311">
        <f>全车数据表!S43</f>
        <v>52.48</v>
      </c>
      <c r="T42" s="311">
        <f>全车数据表!T43</f>
        <v>5.5489999999999995</v>
      </c>
      <c r="U42" s="311">
        <f>全车数据表!AH43</f>
        <v>606800</v>
      </c>
      <c r="V42" s="311">
        <f>全车数据表!AO43</f>
        <v>480000</v>
      </c>
      <c r="W42" s="311">
        <f>全车数据表!AP43</f>
        <v>1086800</v>
      </c>
      <c r="X42" s="311">
        <f>全车数据表!AJ43</f>
        <v>4</v>
      </c>
      <c r="Y42" s="311">
        <f>全车数据表!AL43</f>
        <v>1</v>
      </c>
      <c r="Z42" s="311">
        <f>IF(全车数据表!AN43="×",0,全车数据表!AN43)</f>
        <v>1</v>
      </c>
      <c r="AA42" s="313" t="str">
        <f>全车数据表!AU43</f>
        <v>uncm</v>
      </c>
      <c r="AB42" s="311">
        <f>全车数据表!AW43</f>
        <v>340</v>
      </c>
      <c r="AC42" s="311">
        <f>全车数据表!AX43</f>
        <v>0</v>
      </c>
      <c r="AD42" s="311">
        <f>全车数据表!AY43</f>
        <v>437</v>
      </c>
      <c r="AE42" s="311" t="str">
        <f>IF(全车数据表!AZ43="","",全车数据表!AZ43)</f>
        <v>级别杯</v>
      </c>
      <c r="AF42" s="311" t="str">
        <f>IF(全车数据表!BA43="","",全车数据表!BA43)</f>
        <v/>
      </c>
      <c r="AG42" s="311" t="str">
        <f>IF(全车数据表!BB43="","",全车数据表!BB43)</f>
        <v/>
      </c>
      <c r="AH42" s="311">
        <f>IF(全车数据表!BC43="","",全车数据表!BC43)</f>
        <v>1</v>
      </c>
      <c r="AI42" s="311">
        <f>IF(全车数据表!BD43="","",全车数据表!BD43)</f>
        <v>1</v>
      </c>
      <c r="AJ42" s="311" t="str">
        <f>IF(全车数据表!BE43="","",全车数据表!BE43)</f>
        <v/>
      </c>
      <c r="AK42" s="311" t="str">
        <f>IF(全车数据表!BF43="","",全车数据表!BF43)</f>
        <v/>
      </c>
      <c r="AL42" s="311" t="str">
        <f>IF(全车数据表!BG43="","",全车数据表!BG43)</f>
        <v/>
      </c>
      <c r="AM42" s="311" t="str">
        <f>IF(全车数据表!BH43="","",全车数据表!BH43)</f>
        <v/>
      </c>
      <c r="AN42" s="311" t="str">
        <f>IF(全车数据表!BI43="","",全车数据表!BI43)</f>
        <v/>
      </c>
      <c r="AO42" s="311" t="str">
        <f>IF(全车数据表!BJ43="","",全车数据表!BJ43)</f>
        <v/>
      </c>
      <c r="AP42" s="311" t="str">
        <f>IF(全车数据表!BK43="","",全车数据表!BK43)</f>
        <v/>
      </c>
      <c r="AQ42" s="311" t="str">
        <f>IF(全车数据表!BL43="","",全车数据表!BL43)</f>
        <v/>
      </c>
      <c r="AR42" s="311" t="str">
        <f>IF(全车数据表!BM43="","",全车数据表!BM43)</f>
        <v/>
      </c>
      <c r="AS42" s="311" t="str">
        <f>IF(全车数据表!BN43="","",全车数据表!BN43)</f>
        <v/>
      </c>
      <c r="AT42" s="311" t="str">
        <f>IF(全车数据表!BO43="","",全车数据表!BO43)</f>
        <v/>
      </c>
      <c r="AU42" s="311" t="str">
        <f>IF(全车数据表!BP43="","",全车数据表!BP43)</f>
        <v>三星1款</v>
      </c>
      <c r="AV42" s="311" t="str">
        <f>IF(全车数据表!BQ43="","",全车数据表!BQ43)</f>
        <v/>
      </c>
      <c r="AW42" s="311" t="str">
        <f>IF(全车数据表!BR43="","",全车数据表!BR43)</f>
        <v/>
      </c>
      <c r="AX42" s="311" t="str">
        <f>IF(全车数据表!BS43="","",全车数据表!BS43)</f>
        <v/>
      </c>
      <c r="AY42" s="311">
        <f>IF(全车数据表!BT43="","",全车数据表!BT43)</f>
        <v>1</v>
      </c>
      <c r="AZ42" s="311" t="str">
        <f>IF(全车数据表!BU43="","",全车数据表!BU43)</f>
        <v>宝马</v>
      </c>
      <c r="BA42" s="311">
        <f>IF(全车数据表!AV43="","",全车数据表!AV43)</f>
        <v>6</v>
      </c>
    </row>
    <row r="43" spans="1:53">
      <c r="A43" s="311">
        <f>全车数据表!A44</f>
        <v>42</v>
      </c>
      <c r="B43" s="311" t="str">
        <f>全车数据表!B44</f>
        <v>Rezvani Beast X</v>
      </c>
      <c r="C43" s="311" t="str">
        <f>IF(全车数据表!AQ44="","",全车数据表!AQ44)</f>
        <v>Rezvani</v>
      </c>
      <c r="D43" s="313" t="str">
        <f>全车数据表!AT44</f>
        <v>beast</v>
      </c>
      <c r="E43" s="313" t="str">
        <f>全车数据表!AS44</f>
        <v>1.0</v>
      </c>
      <c r="F43" s="313" t="str">
        <f>全车数据表!C44</f>
        <v>野兽</v>
      </c>
      <c r="G43" s="311" t="str">
        <f>全车数据表!D44</f>
        <v>C</v>
      </c>
      <c r="H43" s="311">
        <f>LEN(全车数据表!E44)</f>
        <v>4</v>
      </c>
      <c r="I43" s="311">
        <f>IF(全车数据表!H44="×",0,全车数据表!H44)</f>
        <v>35</v>
      </c>
      <c r="J43" s="311">
        <f>IF(全车数据表!I44="×",0,全车数据表!I44)</f>
        <v>15</v>
      </c>
      <c r="K43" s="311">
        <f>IF(全车数据表!J44="×",0,全车数据表!J44)</f>
        <v>21</v>
      </c>
      <c r="L43" s="311">
        <f>IF(全车数据表!K44="×",0,全车数据表!K44)</f>
        <v>32</v>
      </c>
      <c r="M43" s="311">
        <f>IF(全车数据表!L44="×",0,全车数据表!L44)</f>
        <v>0</v>
      </c>
      <c r="N43" s="311">
        <f>IF(全车数据表!M44="×",0,全车数据表!M44)</f>
        <v>0</v>
      </c>
      <c r="O43" s="311">
        <f>全车数据表!O44</f>
        <v>2635</v>
      </c>
      <c r="P43" s="311">
        <f>全车数据表!P44</f>
        <v>299.5</v>
      </c>
      <c r="Q43" s="311">
        <f>全车数据表!Q44</f>
        <v>84.62</v>
      </c>
      <c r="R43" s="311">
        <f>全车数据表!R44</f>
        <v>69.2</v>
      </c>
      <c r="S43" s="311">
        <f>全车数据表!S44</f>
        <v>63.68</v>
      </c>
      <c r="T43" s="311">
        <f>全车数据表!T44</f>
        <v>7.7829999999999995</v>
      </c>
      <c r="U43" s="311">
        <f>全车数据表!AH44</f>
        <v>1457720</v>
      </c>
      <c r="V43" s="311">
        <f>全车数据表!AO44</f>
        <v>1080000</v>
      </c>
      <c r="W43" s="311">
        <f>全车数据表!AP44</f>
        <v>2537720</v>
      </c>
      <c r="X43" s="311">
        <f>全车数据表!AJ44</f>
        <v>6</v>
      </c>
      <c r="Y43" s="311">
        <f>全车数据表!AL44</f>
        <v>3</v>
      </c>
      <c r="Z43" s="311">
        <f>IF(全车数据表!AN44="×",0,全车数据表!AN44)</f>
        <v>1</v>
      </c>
      <c r="AA43" s="313" t="str">
        <f>全车数据表!AU44</f>
        <v>rare</v>
      </c>
      <c r="AB43" s="311">
        <f>全车数据表!AW44</f>
        <v>312</v>
      </c>
      <c r="AC43" s="311">
        <f>全车数据表!AX44</f>
        <v>0</v>
      </c>
      <c r="AD43" s="311">
        <f>全车数据表!AY44</f>
        <v>399</v>
      </c>
      <c r="AE43" s="311" t="str">
        <f>IF(全车数据表!AZ44="","",全车数据表!AZ44)</f>
        <v>独家赛事</v>
      </c>
      <c r="AF43" s="311" t="str">
        <f>IF(全车数据表!BA44="","",全车数据表!BA44)</f>
        <v/>
      </c>
      <c r="AG43" s="311" t="str">
        <f>IF(全车数据表!BB44="","",全车数据表!BB44)</f>
        <v/>
      </c>
      <c r="AH43" s="311" t="str">
        <f>IF(全车数据表!BC44="","",全车数据表!BC44)</f>
        <v/>
      </c>
      <c r="AI43" s="311" t="str">
        <f>IF(全车数据表!BD44="","",全车数据表!BD44)</f>
        <v/>
      </c>
      <c r="AJ43" s="311">
        <f>IF(全车数据表!BE44="","",全车数据表!BE44)</f>
        <v>1</v>
      </c>
      <c r="AK43" s="311" t="str">
        <f>IF(全车数据表!BF44="","",全车数据表!BF44)</f>
        <v/>
      </c>
      <c r="AL43" s="311" t="str">
        <f>IF(全车数据表!BG44="","",全车数据表!BG44)</f>
        <v/>
      </c>
      <c r="AM43" s="311" t="str">
        <f>IF(全车数据表!BH44="","",全车数据表!BH44)</f>
        <v/>
      </c>
      <c r="AN43" s="311" t="str">
        <f>IF(全车数据表!BI44="","",全车数据表!BI44)</f>
        <v/>
      </c>
      <c r="AO43" s="311" t="str">
        <f>IF(全车数据表!BJ44="","",全车数据表!BJ44)</f>
        <v/>
      </c>
      <c r="AP43" s="311" t="str">
        <f>IF(全车数据表!BK44="","",全车数据表!BK44)</f>
        <v/>
      </c>
      <c r="AQ43" s="311" t="str">
        <f>IF(全车数据表!BL44="","",全车数据表!BL44)</f>
        <v/>
      </c>
      <c r="AR43" s="311" t="str">
        <f>IF(全车数据表!BM44="","",全车数据表!BM44)</f>
        <v/>
      </c>
      <c r="AS43" s="311" t="str">
        <f>IF(全车数据表!BN44="","",全车数据表!BN44)</f>
        <v/>
      </c>
      <c r="AT43" s="311" t="str">
        <f>IF(全车数据表!BO44="","",全车数据表!BO44)</f>
        <v/>
      </c>
      <c r="AU43" s="311" t="str">
        <f>IF(全车数据表!BP44="","",全车数据表!BP44)</f>
        <v/>
      </c>
      <c r="AV43" s="311" t="str">
        <f>IF(全车数据表!BQ44="","",全车数据表!BQ44)</f>
        <v/>
      </c>
      <c r="AW43" s="311" t="str">
        <f>IF(全车数据表!BR44="","",全车数据表!BR44)</f>
        <v/>
      </c>
      <c r="AX43" s="311" t="str">
        <f>IF(全车数据表!BS44="","",全车数据表!BS44)</f>
        <v/>
      </c>
      <c r="AY43" s="311" t="str">
        <f>IF(全车数据表!BT44="","",全车数据表!BT44)</f>
        <v/>
      </c>
      <c r="AZ43" s="311" t="str">
        <f>IF(全车数据表!BU44="","",全车数据表!BU44)</f>
        <v>野兽</v>
      </c>
      <c r="BA43" s="311" t="str">
        <f>IF(全车数据表!AV44="","",全车数据表!AV44)</f>
        <v/>
      </c>
    </row>
    <row r="44" spans="1:53">
      <c r="A44" s="311">
        <f>全车数据表!A45</f>
        <v>43</v>
      </c>
      <c r="B44" s="311" t="str">
        <f>全车数据表!B45</f>
        <v>Aston Martin V12 Speedster</v>
      </c>
      <c r="C44" s="311" t="str">
        <f>IF(全车数据表!AQ45="","",全车数据表!AQ45)</f>
        <v>Aston Martin</v>
      </c>
      <c r="D44" s="313" t="str">
        <f>全车数据表!AT45</f>
        <v>v12</v>
      </c>
      <c r="E44" s="313" t="str">
        <f>全车数据表!AS45</f>
        <v>3.0</v>
      </c>
      <c r="F44" s="313" t="str">
        <f>全车数据表!C45</f>
        <v>V12</v>
      </c>
      <c r="G44" s="311" t="str">
        <f>全车数据表!D45</f>
        <v>C</v>
      </c>
      <c r="H44" s="311">
        <f>LEN(全车数据表!E45)</f>
        <v>4</v>
      </c>
      <c r="I44" s="311">
        <f>IF(全车数据表!H45="×",0,全车数据表!H45)</f>
        <v>50</v>
      </c>
      <c r="J44" s="311">
        <f>IF(全车数据表!I45="×",0,全车数据表!I45)</f>
        <v>29</v>
      </c>
      <c r="K44" s="311">
        <f>IF(全车数据表!J45="×",0,全车数据表!J45)</f>
        <v>38</v>
      </c>
      <c r="L44" s="311">
        <f>IF(全车数据表!K45="×",0,全车数据表!K45)</f>
        <v>48</v>
      </c>
      <c r="M44" s="311">
        <f>IF(全车数据表!L45="×",0,全车数据表!L45)</f>
        <v>0</v>
      </c>
      <c r="N44" s="311">
        <f>IF(全车数据表!M45="×",0,全车数据表!M45)</f>
        <v>0</v>
      </c>
      <c r="O44" s="311">
        <f>全车数据表!O45</f>
        <v>2735</v>
      </c>
      <c r="P44" s="311">
        <f>全车数据表!P45</f>
        <v>313</v>
      </c>
      <c r="Q44" s="311">
        <f>全车数据表!Q45</f>
        <v>80.12</v>
      </c>
      <c r="R44" s="311">
        <f>全车数据表!R45</f>
        <v>57.28</v>
      </c>
      <c r="S44" s="311">
        <f>全车数据表!S45</f>
        <v>62.51</v>
      </c>
      <c r="T44" s="311">
        <f>全车数据表!T45</f>
        <v>0</v>
      </c>
      <c r="U44" s="311">
        <f>全车数据表!AH45</f>
        <v>2913840</v>
      </c>
      <c r="V44" s="311">
        <f>全车数据表!AO45</f>
        <v>2160000</v>
      </c>
      <c r="W44" s="311">
        <f>全车数据表!AP45</f>
        <v>5073840</v>
      </c>
      <c r="X44" s="311">
        <f>全车数据表!AJ45</f>
        <v>6</v>
      </c>
      <c r="Y44" s="311">
        <f>全车数据表!AL45</f>
        <v>3</v>
      </c>
      <c r="Z44" s="311">
        <f>IF(全车数据表!AN45="×",0,全车数据表!AN45)</f>
        <v>1</v>
      </c>
      <c r="AA44" s="313" t="str">
        <f>全车数据表!AU45</f>
        <v>rare</v>
      </c>
      <c r="AB44" s="311">
        <f>全车数据表!AW45</f>
        <v>326</v>
      </c>
      <c r="AC44" s="311">
        <f>全车数据表!AX45</f>
        <v>0</v>
      </c>
      <c r="AD44" s="311">
        <f>全车数据表!AY45</f>
        <v>415</v>
      </c>
      <c r="AE44" s="311" t="str">
        <f>IF(全车数据表!AZ45="","",全车数据表!AZ45)</f>
        <v>寻车</v>
      </c>
      <c r="AF44" s="311" t="str">
        <f>IF(全车数据表!BA45="","",全车数据表!BA45)</f>
        <v/>
      </c>
      <c r="AG44" s="311" t="str">
        <f>IF(全车数据表!BB45="","",全车数据表!BB45)</f>
        <v/>
      </c>
      <c r="AH44" s="311" t="str">
        <f>IF(全车数据表!BC45="","",全车数据表!BC45)</f>
        <v/>
      </c>
      <c r="AI44" s="311" t="str">
        <f>IF(全车数据表!BD45="","",全车数据表!BD45)</f>
        <v/>
      </c>
      <c r="AJ44" s="311" t="str">
        <f>IF(全车数据表!BE45="","",全车数据表!BE45)</f>
        <v/>
      </c>
      <c r="AK44" s="311">
        <f>IF(全车数据表!BF45="","",全车数据表!BF45)</f>
        <v>1</v>
      </c>
      <c r="AL44" s="311" t="str">
        <f>IF(全车数据表!BG45="","",全车数据表!BG45)</f>
        <v/>
      </c>
      <c r="AM44" s="311" t="str">
        <f>IF(全车数据表!BH45="","",全车数据表!BH45)</f>
        <v/>
      </c>
      <c r="AN44" s="311" t="str">
        <f>IF(全车数据表!BI45="","",全车数据表!BI45)</f>
        <v/>
      </c>
      <c r="AO44" s="311" t="str">
        <f>IF(全车数据表!BJ45="","",全车数据表!BJ45)</f>
        <v/>
      </c>
      <c r="AP44" s="311" t="str">
        <f>IF(全车数据表!BK45="","",全车数据表!BK45)</f>
        <v/>
      </c>
      <c r="AQ44" s="311" t="str">
        <f>IF(全车数据表!BL45="","",全车数据表!BL45)</f>
        <v/>
      </c>
      <c r="AR44" s="311" t="str">
        <f>IF(全车数据表!BM45="","",全车数据表!BM45)</f>
        <v/>
      </c>
      <c r="AS44" s="311" t="str">
        <f>IF(全车数据表!BN45="","",全车数据表!BN45)</f>
        <v/>
      </c>
      <c r="AT44" s="311" t="str">
        <f>IF(全车数据表!BO45="","",全车数据表!BO45)</f>
        <v/>
      </c>
      <c r="AU44" s="311" t="str">
        <f>IF(全车数据表!BP45="","",全车数据表!BP45)</f>
        <v/>
      </c>
      <c r="AV44" s="311" t="str">
        <f>IF(全车数据表!BQ45="","",全车数据表!BQ45)</f>
        <v/>
      </c>
      <c r="AW44" s="311" t="str">
        <f>IF(全车数据表!BR45="","",全车数据表!BR45)</f>
        <v>无顶</v>
      </c>
      <c r="AX44" s="311" t="str">
        <f>IF(全车数据表!BS45="","",全车数据表!BS45)</f>
        <v/>
      </c>
      <c r="AY44" s="311" t="str">
        <f>IF(全车数据表!BT45="","",全车数据表!BT45)</f>
        <v/>
      </c>
      <c r="AZ44" s="311" t="str">
        <f>IF(全车数据表!BU45="","",全车数据表!BU45)</f>
        <v>阿斯顿马丁</v>
      </c>
      <c r="BA44" s="311" t="str">
        <f>IF(全车数据表!AV45="","",全车数据表!AV45)</f>
        <v/>
      </c>
    </row>
    <row r="45" spans="1:53">
      <c r="A45" s="311">
        <f>全车数据表!A46</f>
        <v>44</v>
      </c>
      <c r="B45" s="311" t="str">
        <f>全车数据表!B46</f>
        <v>Donkervoort D8 GTO Individual Series</v>
      </c>
      <c r="C45" s="311" t="str">
        <f>IF(全车数据表!AQ46="","",全车数据表!AQ46)</f>
        <v>Donkervoort</v>
      </c>
      <c r="D45" s="313" t="str">
        <f>全车数据表!AT46</f>
        <v>d8</v>
      </c>
      <c r="E45" s="313" t="str">
        <f>全车数据表!AS46</f>
        <v>3.9</v>
      </c>
      <c r="F45" s="313" t="str">
        <f>全车数据表!C46</f>
        <v>D8 GTO</v>
      </c>
      <c r="G45" s="311" t="str">
        <f>全车数据表!D46</f>
        <v>C</v>
      </c>
      <c r="H45" s="311">
        <f>LEN(全车数据表!E46)</f>
        <v>4</v>
      </c>
      <c r="I45" s="311">
        <f>IF(全车数据表!H46="×",0,全车数据表!H46)</f>
        <v>50</v>
      </c>
      <c r="J45" s="311">
        <f>IF(全车数据表!I46="×",0,全车数据表!I46)</f>
        <v>29</v>
      </c>
      <c r="K45" s="311">
        <f>IF(全车数据表!J46="×",0,全车数据表!J46)</f>
        <v>38</v>
      </c>
      <c r="L45" s="311">
        <f>IF(全车数据表!K46="×",0,全车数据表!K46)</f>
        <v>48</v>
      </c>
      <c r="M45" s="311">
        <f>IF(全车数据表!L46="×",0,全车数据表!L46)</f>
        <v>0</v>
      </c>
      <c r="N45" s="311">
        <f>IF(全车数据表!M46="×",0,全车数据表!M46)</f>
        <v>0</v>
      </c>
      <c r="O45" s="311">
        <f>全车数据表!O46</f>
        <v>2800</v>
      </c>
      <c r="P45" s="311">
        <f>全车数据表!P46</f>
        <v>300.3</v>
      </c>
      <c r="Q45" s="311">
        <f>全车数据表!Q46</f>
        <v>85.42</v>
      </c>
      <c r="R45" s="311">
        <f>全车数据表!R46</f>
        <v>85.09</v>
      </c>
      <c r="S45" s="311">
        <f>全车数据表!S46</f>
        <v>62.77</v>
      </c>
      <c r="T45" s="311">
        <f>全车数据表!T46</f>
        <v>0</v>
      </c>
      <c r="U45" s="311">
        <f>全车数据表!AH46</f>
        <v>2913840</v>
      </c>
      <c r="V45" s="311">
        <f>全车数据表!AO46</f>
        <v>2160000</v>
      </c>
      <c r="W45" s="311">
        <f>全车数据表!AP46</f>
        <v>5073840</v>
      </c>
      <c r="X45" s="311">
        <f>全车数据表!AJ46</f>
        <v>6</v>
      </c>
      <c r="Y45" s="311">
        <f>全车数据表!AL46</f>
        <v>3</v>
      </c>
      <c r="Z45" s="311">
        <f>IF(全车数据表!AN46="×",0,全车数据表!AN46)</f>
        <v>1</v>
      </c>
      <c r="AA45" s="313" t="str">
        <f>全车数据表!AU46</f>
        <v>rare</v>
      </c>
      <c r="AB45" s="311">
        <f>全车数据表!AW46</f>
        <v>313</v>
      </c>
      <c r="AC45" s="311">
        <f>全车数据表!AX46</f>
        <v>0</v>
      </c>
      <c r="AD45" s="311">
        <f>全车数据表!AY46</f>
        <v>400</v>
      </c>
      <c r="AE45" s="311" t="str">
        <f>IF(全车数据表!AZ46="","",全车数据表!AZ46)</f>
        <v>通行证</v>
      </c>
      <c r="AF45" s="311" t="str">
        <f>IF(全车数据表!BA46="","",全车数据表!BA46)</f>
        <v/>
      </c>
      <c r="AG45" s="311" t="str">
        <f>IF(全车数据表!BB46="","",全车数据表!BB46)</f>
        <v/>
      </c>
      <c r="AH45" s="311" t="str">
        <f>IF(全车数据表!BC46="","",全车数据表!BC46)</f>
        <v/>
      </c>
      <c r="AI45" s="311" t="str">
        <f>IF(全车数据表!BD46="","",全车数据表!BD46)</f>
        <v/>
      </c>
      <c r="AJ45" s="311" t="str">
        <f>IF(全车数据表!BE46="","",全车数据表!BE46)</f>
        <v/>
      </c>
      <c r="AK45" s="311" t="str">
        <f>IF(全车数据表!BF46="","",全车数据表!BF46)</f>
        <v/>
      </c>
      <c r="AL45" s="311" t="str">
        <f>IF(全车数据表!BG46="","",全车数据表!BG46)</f>
        <v/>
      </c>
      <c r="AM45" s="311" t="str">
        <f>IF(全车数据表!BH46="","",全车数据表!BH46)</f>
        <v/>
      </c>
      <c r="AN45" s="311" t="str">
        <f>IF(全车数据表!BI46="","",全车数据表!BI46)</f>
        <v/>
      </c>
      <c r="AO45" s="311" t="str">
        <f>IF(全车数据表!BJ46="","",全车数据表!BJ46)</f>
        <v/>
      </c>
      <c r="AP45" s="311" t="str">
        <f>IF(全车数据表!BK46="","",全车数据表!BK46)</f>
        <v/>
      </c>
      <c r="AQ45" s="311" t="str">
        <f>IF(全车数据表!BL46="","",全车数据表!BL46)</f>
        <v/>
      </c>
      <c r="AR45" s="311" t="str">
        <f>IF(全车数据表!BM46="","",全车数据表!BM46)</f>
        <v/>
      </c>
      <c r="AS45" s="311" t="str">
        <f>IF(全车数据表!BN46="","",全车数据表!BN46)</f>
        <v/>
      </c>
      <c r="AT45" s="311" t="str">
        <f>IF(全车数据表!BO46="","",全车数据表!BO46)</f>
        <v/>
      </c>
      <c r="AU45" s="311" t="str">
        <f>IF(全车数据表!BP46="","",全车数据表!BP46)</f>
        <v/>
      </c>
      <c r="AV45" s="311" t="str">
        <f>IF(全车数据表!BQ46="","",全车数据表!BQ46)</f>
        <v/>
      </c>
      <c r="AW45" s="311" t="str">
        <f>IF(全车数据表!BR46="","",全车数据表!BR46)</f>
        <v/>
      </c>
      <c r="AX45" s="311" t="str">
        <f>IF(全车数据表!BS46="","",全车数据表!BS46)</f>
        <v/>
      </c>
      <c r="AY45" s="311" t="str">
        <f>IF(全车数据表!BT46="","",全车数据表!BT46)</f>
        <v/>
      </c>
      <c r="AZ45" s="311" t="str">
        <f>IF(全车数据表!BU46="","",全车数据表!BU46)</f>
        <v>拖拉机</v>
      </c>
      <c r="BA45" s="311" t="str">
        <f>IF(全车数据表!AV46="","",全车数据表!AV46)</f>
        <v/>
      </c>
    </row>
    <row r="46" spans="1:53">
      <c r="A46" s="311">
        <f>全车数据表!A47</f>
        <v>45</v>
      </c>
      <c r="B46" s="311" t="str">
        <f>全车数据表!B47</f>
        <v>Dodge Viper ACR</v>
      </c>
      <c r="C46" s="311" t="str">
        <f>IF(全车数据表!AQ47="","",全车数据表!AQ47)</f>
        <v>Dodge</v>
      </c>
      <c r="D46" s="313" t="str">
        <f>全车数据表!AT47</f>
        <v>acr</v>
      </c>
      <c r="E46" s="313" t="str">
        <f>全车数据表!AS47</f>
        <v>1.0</v>
      </c>
      <c r="F46" s="313" t="str">
        <f>全车数据表!C47</f>
        <v>蝰蛇</v>
      </c>
      <c r="G46" s="311" t="str">
        <f>全车数据表!D47</f>
        <v>C</v>
      </c>
      <c r="H46" s="311">
        <f>LEN(全车数据表!E47)</f>
        <v>4</v>
      </c>
      <c r="I46" s="311">
        <f>IF(全车数据表!H47="×",0,全车数据表!H47)</f>
        <v>35</v>
      </c>
      <c r="J46" s="311">
        <f>IF(全车数据表!I47="×",0,全车数据表!I47)</f>
        <v>15</v>
      </c>
      <c r="K46" s="311">
        <f>IF(全车数据表!J47="×",0,全车数据表!J47)</f>
        <v>21</v>
      </c>
      <c r="L46" s="311">
        <f>IF(全车数据表!K47="×",0,全车数据表!K47)</f>
        <v>32</v>
      </c>
      <c r="M46" s="311">
        <f>IF(全车数据表!L47="×",0,全车数据表!L47)</f>
        <v>0</v>
      </c>
      <c r="N46" s="311">
        <f>IF(全车数据表!M47="×",0,全车数据表!M47)</f>
        <v>0</v>
      </c>
      <c r="O46" s="311">
        <f>全车数据表!O47</f>
        <v>2816</v>
      </c>
      <c r="P46" s="311">
        <f>全车数据表!P47</f>
        <v>303.89999999999998</v>
      </c>
      <c r="Q46" s="311">
        <f>全车数据表!Q47</f>
        <v>77.319999999999993</v>
      </c>
      <c r="R46" s="311">
        <f>全车数据表!R47</f>
        <v>86.2</v>
      </c>
      <c r="S46" s="311">
        <f>全车数据表!S47</f>
        <v>68.94</v>
      </c>
      <c r="T46" s="311">
        <f>全车数据表!T47</f>
        <v>8.9660000000000011</v>
      </c>
      <c r="U46" s="311">
        <f>全车数据表!AH47</f>
        <v>1457720</v>
      </c>
      <c r="V46" s="311">
        <f>全车数据表!AO47</f>
        <v>1080000</v>
      </c>
      <c r="W46" s="311">
        <f>全车数据表!AP47</f>
        <v>2537720</v>
      </c>
      <c r="X46" s="311">
        <f>全车数据表!AJ47</f>
        <v>6</v>
      </c>
      <c r="Y46" s="311">
        <f>全车数据表!AL47</f>
        <v>3</v>
      </c>
      <c r="Z46" s="311">
        <f>IF(全车数据表!AN47="×",0,全车数据表!AN47)</f>
        <v>1</v>
      </c>
      <c r="AA46" s="313" t="str">
        <f>全车数据表!AU47</f>
        <v>rare</v>
      </c>
      <c r="AB46" s="311">
        <f>全车数据表!AW47</f>
        <v>317</v>
      </c>
      <c r="AC46" s="311">
        <f>全车数据表!AX47</f>
        <v>0</v>
      </c>
      <c r="AD46" s="311">
        <f>全车数据表!AY47</f>
        <v>404</v>
      </c>
      <c r="AE46" s="311" t="str">
        <f>IF(全车数据表!AZ47="","",全车数据表!AZ47)</f>
        <v>级别杯</v>
      </c>
      <c r="AF46" s="311" t="str">
        <f>IF(全车数据表!BA47="","",全车数据表!BA47)</f>
        <v/>
      </c>
      <c r="AG46" s="311" t="str">
        <f>IF(全车数据表!BB47="","",全车数据表!BB47)</f>
        <v/>
      </c>
      <c r="AH46" s="311">
        <f>IF(全车数据表!BC47="","",全车数据表!BC47)</f>
        <v>1</v>
      </c>
      <c r="AI46" s="311">
        <f>IF(全车数据表!BD47="","",全车数据表!BD47)</f>
        <v>1</v>
      </c>
      <c r="AJ46" s="311" t="str">
        <f>IF(全车数据表!BE47="","",全车数据表!BE47)</f>
        <v/>
      </c>
      <c r="AK46" s="311">
        <f>IF(全车数据表!BF47="","",全车数据表!BF47)</f>
        <v>1</v>
      </c>
      <c r="AL46" s="311" t="str">
        <f>IF(全车数据表!BG47="","",全车数据表!BG47)</f>
        <v/>
      </c>
      <c r="AM46" s="311" t="str">
        <f>IF(全车数据表!BH47="","",全车数据表!BH47)</f>
        <v/>
      </c>
      <c r="AN46" s="311" t="str">
        <f>IF(全车数据表!BI47="","",全车数据表!BI47)</f>
        <v/>
      </c>
      <c r="AO46" s="311" t="str">
        <f>IF(全车数据表!BJ47="","",全车数据表!BJ47)</f>
        <v/>
      </c>
      <c r="AP46" s="311" t="str">
        <f>IF(全车数据表!BK47="","",全车数据表!BK47)</f>
        <v/>
      </c>
      <c r="AQ46" s="311" t="str">
        <f>IF(全车数据表!BL47="","",全车数据表!BL47)</f>
        <v/>
      </c>
      <c r="AR46" s="311" t="str">
        <f>IF(全车数据表!BM47="","",全车数据表!BM47)</f>
        <v/>
      </c>
      <c r="AS46" s="311" t="str">
        <f>IF(全车数据表!BN47="","",全车数据表!BN47)</f>
        <v/>
      </c>
      <c r="AT46" s="311" t="str">
        <f>IF(全车数据表!BO47="","",全车数据表!BO47)</f>
        <v/>
      </c>
      <c r="AU46" s="311" t="str">
        <f>IF(全车数据表!BP47="","",全车数据表!BP47)</f>
        <v/>
      </c>
      <c r="AV46" s="311" t="str">
        <f>IF(全车数据表!BQ47="","",全车数据表!BQ47)</f>
        <v/>
      </c>
      <c r="AW46" s="311" t="str">
        <f>IF(全车数据表!BR47="","",全车数据表!BR47)</f>
        <v/>
      </c>
      <c r="AX46" s="311" t="str">
        <f>IF(全车数据表!BS47="","",全车数据表!BS47)</f>
        <v/>
      </c>
      <c r="AY46" s="311">
        <f>IF(全车数据表!BT47="","",全车数据表!BT47)</f>
        <v>1</v>
      </c>
      <c r="AZ46" s="311" t="str">
        <f>IF(全车数据表!BU47="","",全车数据表!BU47)</f>
        <v>道奇 C蛇 蝰蛇</v>
      </c>
      <c r="BA46" s="311">
        <f>IF(全车数据表!AV47="","",全车数据表!AV47)</f>
        <v>7</v>
      </c>
    </row>
    <row r="47" spans="1:53">
      <c r="A47" s="311">
        <f>全车数据表!A48</f>
        <v>46</v>
      </c>
      <c r="B47" s="311" t="str">
        <f>全车数据表!B48</f>
        <v>Bolwell MK X Nagari 500</v>
      </c>
      <c r="C47" s="311" t="str">
        <f>IF(全车数据表!AQ48="","",全车数据表!AQ48)</f>
        <v>Bolwell</v>
      </c>
      <c r="D47" s="313" t="str">
        <f>全车数据表!AT48</f>
        <v>mk500</v>
      </c>
      <c r="E47" s="313" t="str">
        <f>全车数据表!AS48</f>
        <v>3.4</v>
      </c>
      <c r="F47" s="313" t="str">
        <f>全车数据表!C48</f>
        <v>MK500</v>
      </c>
      <c r="G47" s="311" t="str">
        <f>全车数据表!D48</f>
        <v>C</v>
      </c>
      <c r="H47" s="311">
        <f>LEN(全车数据表!E48)</f>
        <v>4</v>
      </c>
      <c r="I47" s="311">
        <f>IF(全车数据表!H48="×",0,全车数据表!H48)</f>
        <v>50</v>
      </c>
      <c r="J47" s="311">
        <f>IF(全车数据表!I48="×",0,全车数据表!I48)</f>
        <v>29</v>
      </c>
      <c r="K47" s="311">
        <f>IF(全车数据表!J48="×",0,全车数据表!J48)</f>
        <v>38</v>
      </c>
      <c r="L47" s="311">
        <f>IF(全车数据表!K48="×",0,全车数据表!K48)</f>
        <v>48</v>
      </c>
      <c r="M47" s="311">
        <f>IF(全车数据表!L48="×",0,全车数据表!L48)</f>
        <v>0</v>
      </c>
      <c r="N47" s="311">
        <f>IF(全车数据表!M48="×",0,全车数据表!M48)</f>
        <v>0</v>
      </c>
      <c r="O47" s="311">
        <f>全车数据表!O48</f>
        <v>2857</v>
      </c>
      <c r="P47" s="311">
        <f>全车数据表!P48</f>
        <v>314.60000000000002</v>
      </c>
      <c r="Q47" s="311">
        <f>全车数据表!Q48</f>
        <v>81.62</v>
      </c>
      <c r="R47" s="311">
        <f>全车数据表!R48</f>
        <v>65.849999999999994</v>
      </c>
      <c r="S47" s="311">
        <f>全车数据表!S48</f>
        <v>62.99</v>
      </c>
      <c r="T47" s="311">
        <f>全车数据表!T48</f>
        <v>0</v>
      </c>
      <c r="U47" s="311">
        <f>全车数据表!AH48</f>
        <v>2913840</v>
      </c>
      <c r="V47" s="311">
        <f>全车数据表!AO48</f>
        <v>2160000</v>
      </c>
      <c r="W47" s="311">
        <f>全车数据表!AP48</f>
        <v>5073840</v>
      </c>
      <c r="X47" s="311">
        <f>全车数据表!AJ48</f>
        <v>6</v>
      </c>
      <c r="Y47" s="311">
        <f>全车数据表!AL48</f>
        <v>3</v>
      </c>
      <c r="Z47" s="311">
        <f>IF(全车数据表!AN48="×",0,全车数据表!AN48)</f>
        <v>1</v>
      </c>
      <c r="AA47" s="313" t="str">
        <f>全车数据表!AU48</f>
        <v>rare</v>
      </c>
      <c r="AB47" s="311">
        <f>全车数据表!AW48</f>
        <v>328</v>
      </c>
      <c r="AC47" s="311">
        <f>全车数据表!AX48</f>
        <v>0</v>
      </c>
      <c r="AD47" s="311">
        <f>全车数据表!AY48</f>
        <v>418</v>
      </c>
      <c r="AE47" s="311" t="str">
        <f>IF(全车数据表!AZ48="","",全车数据表!AZ48)</f>
        <v>寻车</v>
      </c>
      <c r="AF47" s="311" t="str">
        <f>IF(全车数据表!BA48="","",全车数据表!BA48)</f>
        <v/>
      </c>
      <c r="AG47" s="311" t="str">
        <f>IF(全车数据表!BB48="","",全车数据表!BB48)</f>
        <v/>
      </c>
      <c r="AH47" s="311" t="str">
        <f>IF(全车数据表!BC48="","",全车数据表!BC48)</f>
        <v/>
      </c>
      <c r="AI47" s="311" t="str">
        <f>IF(全车数据表!BD48="","",全车数据表!BD48)</f>
        <v/>
      </c>
      <c r="AJ47" s="311" t="str">
        <f>IF(全车数据表!BE48="","",全车数据表!BE48)</f>
        <v/>
      </c>
      <c r="AK47" s="311">
        <f>IF(全车数据表!BF48="","",全车数据表!BF48)</f>
        <v>1</v>
      </c>
      <c r="AL47" s="311" t="str">
        <f>IF(全车数据表!BG48="","",全车数据表!BG48)</f>
        <v/>
      </c>
      <c r="AM47" s="311" t="str">
        <f>IF(全车数据表!BH48="","",全车数据表!BH48)</f>
        <v/>
      </c>
      <c r="AN47" s="311" t="str">
        <f>IF(全车数据表!BI48="","",全车数据表!BI48)</f>
        <v/>
      </c>
      <c r="AO47" s="311" t="str">
        <f>IF(全车数据表!BJ48="","",全车数据表!BJ48)</f>
        <v/>
      </c>
      <c r="AP47" s="311" t="str">
        <f>IF(全车数据表!BK48="","",全车数据表!BK48)</f>
        <v/>
      </c>
      <c r="AQ47" s="311" t="str">
        <f>IF(全车数据表!BL48="","",全车数据表!BL48)</f>
        <v/>
      </c>
      <c r="AR47" s="311" t="str">
        <f>IF(全车数据表!BM48="","",全车数据表!BM48)</f>
        <v/>
      </c>
      <c r="AS47" s="311" t="str">
        <f>IF(全车数据表!BN48="","",全车数据表!BN48)</f>
        <v/>
      </c>
      <c r="AT47" s="311" t="str">
        <f>IF(全车数据表!BO48="","",全车数据表!BO48)</f>
        <v/>
      </c>
      <c r="AU47" s="311" t="str">
        <f>IF(全车数据表!BP48="","",全车数据表!BP48)</f>
        <v/>
      </c>
      <c r="AV47" s="311" t="str">
        <f>IF(全车数据表!BQ48="","",全车数据表!BQ48)</f>
        <v/>
      </c>
      <c r="AW47" s="311" t="str">
        <f>IF(全车数据表!BR48="","",全车数据表!BR48)</f>
        <v/>
      </c>
      <c r="AX47" s="311" t="str">
        <f>IF(全车数据表!BS48="","",全车数据表!BS48)</f>
        <v/>
      </c>
      <c r="AY47" s="311" t="str">
        <f>IF(全车数据表!BT48="","",全车数据表!BT48)</f>
        <v/>
      </c>
      <c r="AZ47" s="311" t="str">
        <f>IF(全车数据表!BU48="","",全车数据表!BU48)</f>
        <v/>
      </c>
      <c r="BA47" s="311" t="str">
        <f>IF(全车数据表!AV48="","",全车数据表!AV48)</f>
        <v/>
      </c>
    </row>
    <row r="48" spans="1:53">
      <c r="A48" s="311">
        <f>全车数据表!A49</f>
        <v>47</v>
      </c>
      <c r="B48" s="311" t="str">
        <f>全车数据表!B49</f>
        <v>Ford Shelby GR-1</v>
      </c>
      <c r="C48" s="311" t="str">
        <f>IF(全车数据表!AQ49="","",全车数据表!AQ49)</f>
        <v>Ford</v>
      </c>
      <c r="D48" s="313" t="str">
        <f>全车数据表!AT49</f>
        <v>gr-1</v>
      </c>
      <c r="E48" s="313" t="str">
        <f>全车数据表!AS49</f>
        <v>1.9</v>
      </c>
      <c r="F48" s="313" t="str">
        <f>全车数据表!C49</f>
        <v>大野马</v>
      </c>
      <c r="G48" s="311" t="str">
        <f>全车数据表!D49</f>
        <v>C</v>
      </c>
      <c r="H48" s="311">
        <f>LEN(全车数据表!E49)</f>
        <v>4</v>
      </c>
      <c r="I48" s="311">
        <f>IF(全车数据表!H49="×",0,全车数据表!H49)</f>
        <v>50</v>
      </c>
      <c r="J48" s="311">
        <f>IF(全车数据表!I49="×",0,全车数据表!I49)</f>
        <v>29</v>
      </c>
      <c r="K48" s="311">
        <f>IF(全车数据表!J49="×",0,全车数据表!J49)</f>
        <v>38</v>
      </c>
      <c r="L48" s="311">
        <f>IF(全车数据表!K49="×",0,全车数据表!K49)</f>
        <v>48</v>
      </c>
      <c r="M48" s="311">
        <f>IF(全车数据表!L49="×",0,全车数据表!L49)</f>
        <v>0</v>
      </c>
      <c r="N48" s="311">
        <f>IF(全车数据表!M49="×",0,全车数据表!M49)</f>
        <v>0</v>
      </c>
      <c r="O48" s="311">
        <f>全车数据表!O49</f>
        <v>2909</v>
      </c>
      <c r="P48" s="311">
        <f>全车数据表!P49</f>
        <v>321.7</v>
      </c>
      <c r="Q48" s="311">
        <f>全车数据表!Q49</f>
        <v>75.319999999999993</v>
      </c>
      <c r="R48" s="311">
        <f>全车数据表!R49</f>
        <v>69.599999999999994</v>
      </c>
      <c r="S48" s="311">
        <f>全车数据表!S49</f>
        <v>66.63</v>
      </c>
      <c r="T48" s="311">
        <f>全车数据表!T49</f>
        <v>7.7</v>
      </c>
      <c r="U48" s="311">
        <f>全车数据表!AH49</f>
        <v>2913840</v>
      </c>
      <c r="V48" s="311">
        <f>全车数据表!AO49</f>
        <v>2160000</v>
      </c>
      <c r="W48" s="311">
        <f>全车数据表!AP49</f>
        <v>5073840</v>
      </c>
      <c r="X48" s="311">
        <f>全车数据表!AJ49</f>
        <v>6</v>
      </c>
      <c r="Y48" s="311">
        <f>全车数据表!AL49</f>
        <v>3</v>
      </c>
      <c r="Z48" s="311">
        <f>IF(全车数据表!AN49="×",0,全车数据表!AN49)</f>
        <v>1</v>
      </c>
      <c r="AA48" s="313" t="str">
        <f>全车数据表!AU49</f>
        <v>rare</v>
      </c>
      <c r="AB48" s="311">
        <f>全车数据表!AW49</f>
        <v>335</v>
      </c>
      <c r="AC48" s="311">
        <f>全车数据表!AX49</f>
        <v>0</v>
      </c>
      <c r="AD48" s="311">
        <f>全车数据表!AY49</f>
        <v>429</v>
      </c>
      <c r="AE48" s="311" t="str">
        <f>IF(全车数据表!AZ49="","",全车数据表!AZ49)</f>
        <v>红币商店</v>
      </c>
      <c r="AF48" s="311" t="str">
        <f>IF(全车数据表!BA49="","",全车数据表!BA49)</f>
        <v/>
      </c>
      <c r="AG48" s="311" t="str">
        <f>IF(全车数据表!BB49="","",全车数据表!BB49)</f>
        <v/>
      </c>
      <c r="AH48" s="311" t="str">
        <f>IF(全车数据表!BC49="","",全车数据表!BC49)</f>
        <v/>
      </c>
      <c r="AI48" s="311">
        <f>IF(全车数据表!BD49="","",全车数据表!BD49)</f>
        <v>1</v>
      </c>
      <c r="AJ48" s="311" t="str">
        <f>IF(全车数据表!BE49="","",全车数据表!BE49)</f>
        <v/>
      </c>
      <c r="AK48" s="311" t="str">
        <f>IF(全车数据表!BF49="","",全车数据表!BF49)</f>
        <v/>
      </c>
      <c r="AL48" s="311" t="str">
        <f>IF(全车数据表!BG49="","",全车数据表!BG49)</f>
        <v/>
      </c>
      <c r="AM48" s="311" t="str">
        <f>IF(全车数据表!BH49="","",全车数据表!BH49)</f>
        <v/>
      </c>
      <c r="AN48" s="311" t="str">
        <f>IF(全车数据表!BI49="","",全车数据表!BI49)</f>
        <v/>
      </c>
      <c r="AO48" s="311" t="str">
        <f>IF(全车数据表!BJ49="","",全车数据表!BJ49)</f>
        <v/>
      </c>
      <c r="AP48" s="311" t="str">
        <f>IF(全车数据表!BK49="","",全车数据表!BK49)</f>
        <v/>
      </c>
      <c r="AQ48" s="311" t="str">
        <f>IF(全车数据表!BL49="","",全车数据表!BL49)</f>
        <v/>
      </c>
      <c r="AR48" s="311" t="str">
        <f>IF(全车数据表!BM49="","",全车数据表!BM49)</f>
        <v/>
      </c>
      <c r="AS48" s="311" t="str">
        <f>IF(全车数据表!BN49="","",全车数据表!BN49)</f>
        <v/>
      </c>
      <c r="AT48" s="311" t="str">
        <f>IF(全车数据表!BO49="","",全车数据表!BO49)</f>
        <v/>
      </c>
      <c r="AU48" s="311" t="str">
        <f>IF(全车数据表!BP49="","",全车数据表!BP49)</f>
        <v/>
      </c>
      <c r="AV48" s="311" t="str">
        <f>IF(全车数据表!BQ49="","",全车数据表!BQ49)</f>
        <v/>
      </c>
      <c r="AW48" s="311" t="str">
        <f>IF(全车数据表!BR49="","",全车数据表!BR49)</f>
        <v/>
      </c>
      <c r="AX48" s="311" t="str">
        <f>IF(全车数据表!BS49="","",全车数据表!BS49)</f>
        <v/>
      </c>
      <c r="AY48" s="311">
        <f>IF(全车数据表!BT49="","",全车数据表!BT49)</f>
        <v>1</v>
      </c>
      <c r="AZ48" s="311" t="str">
        <f>IF(全车数据表!BU49="","",全车数据表!BU49)</f>
        <v>福特 大野马 阿巴</v>
      </c>
      <c r="BA48" s="311" t="str">
        <f>IF(全车数据表!AV49="","",全车数据表!AV49)</f>
        <v/>
      </c>
    </row>
    <row r="49" spans="1:53">
      <c r="A49" s="311">
        <f>全车数据表!A50</f>
        <v>48</v>
      </c>
      <c r="B49" s="311" t="str">
        <f>全车数据表!B50</f>
        <v>Pininfarina H2 Speed</v>
      </c>
      <c r="C49" s="311" t="str">
        <f>IF(全车数据表!AQ50="","",全车数据表!AQ50)</f>
        <v>Pininfarina</v>
      </c>
      <c r="D49" s="313" t="str">
        <f>全车数据表!AT50</f>
        <v>h2</v>
      </c>
      <c r="E49" s="313" t="str">
        <f>全车数据表!AS50</f>
        <v>1.0</v>
      </c>
      <c r="F49" s="313" t="str">
        <f>全车数据表!C50</f>
        <v>h2</v>
      </c>
      <c r="G49" s="311" t="str">
        <f>全车数据表!D50</f>
        <v>C</v>
      </c>
      <c r="H49" s="311">
        <f>LEN(全车数据表!E50)</f>
        <v>4</v>
      </c>
      <c r="I49" s="311">
        <f>IF(全车数据表!H50="×",0,全车数据表!H50)</f>
        <v>35</v>
      </c>
      <c r="J49" s="311">
        <f>IF(全车数据表!I50="×",0,全车数据表!I50)</f>
        <v>15</v>
      </c>
      <c r="K49" s="311">
        <f>IF(全车数据表!J50="×",0,全车数据表!J50)</f>
        <v>21</v>
      </c>
      <c r="L49" s="311">
        <f>IF(全车数据表!K50="×",0,全车数据表!K50)</f>
        <v>32</v>
      </c>
      <c r="M49" s="311">
        <f>IF(全车数据表!L50="×",0,全车数据表!L50)</f>
        <v>0</v>
      </c>
      <c r="N49" s="311">
        <f>IF(全车数据表!M50="×",0,全车数据表!M50)</f>
        <v>0</v>
      </c>
      <c r="O49" s="311">
        <f>全车数据表!O50</f>
        <v>3003</v>
      </c>
      <c r="P49" s="311">
        <f>全车数据表!P50</f>
        <v>317.89999999999998</v>
      </c>
      <c r="Q49" s="311">
        <f>全车数据表!Q50</f>
        <v>78.22</v>
      </c>
      <c r="R49" s="311">
        <f>全车数据表!R50</f>
        <v>86.5</v>
      </c>
      <c r="S49" s="311">
        <f>全车数据表!S50</f>
        <v>60.57</v>
      </c>
      <c r="T49" s="311">
        <f>全车数据表!T50</f>
        <v>6.7160000000000002</v>
      </c>
      <c r="U49" s="311">
        <f>全车数据表!AH50</f>
        <v>1457720</v>
      </c>
      <c r="V49" s="311">
        <f>全车数据表!AO50</f>
        <v>1080000</v>
      </c>
      <c r="W49" s="311">
        <f>全车数据表!AP50</f>
        <v>2537720</v>
      </c>
      <c r="X49" s="311">
        <f>全车数据表!AJ50</f>
        <v>6</v>
      </c>
      <c r="Y49" s="311">
        <f>全车数据表!AL50</f>
        <v>3</v>
      </c>
      <c r="Z49" s="311">
        <f>IF(全车数据表!AN50="×",0,全车数据表!AN50)</f>
        <v>1</v>
      </c>
      <c r="AA49" s="313" t="str">
        <f>全车数据表!AU50</f>
        <v>rare</v>
      </c>
      <c r="AB49" s="311">
        <f>全车数据表!AW50</f>
        <v>331</v>
      </c>
      <c r="AC49" s="311">
        <f>全车数据表!AX50</f>
        <v>0</v>
      </c>
      <c r="AD49" s="311">
        <f>全车数据表!AY50</f>
        <v>422</v>
      </c>
      <c r="AE49" s="311" t="str">
        <f>IF(全车数据表!AZ50="","",全车数据表!AZ50)</f>
        <v>级别杯</v>
      </c>
      <c r="AF49" s="311" t="str">
        <f>IF(全车数据表!BA50="","",全车数据表!BA50)</f>
        <v/>
      </c>
      <c r="AG49" s="311" t="str">
        <f>IF(全车数据表!BB50="","",全车数据表!BB50)</f>
        <v/>
      </c>
      <c r="AH49" s="311">
        <f>IF(全车数据表!BC50="","",全车数据表!BC50)</f>
        <v>1</v>
      </c>
      <c r="AI49" s="311">
        <f>IF(全车数据表!BD50="","",全车数据表!BD50)</f>
        <v>1</v>
      </c>
      <c r="AJ49" s="311" t="str">
        <f>IF(全车数据表!BE50="","",全车数据表!BE50)</f>
        <v/>
      </c>
      <c r="AK49" s="311">
        <f>IF(全车数据表!BF50="","",全车数据表!BF50)</f>
        <v>1</v>
      </c>
      <c r="AL49" s="311" t="str">
        <f>IF(全车数据表!BG50="","",全车数据表!BG50)</f>
        <v/>
      </c>
      <c r="AM49" s="311" t="str">
        <f>IF(全车数据表!BH50="","",全车数据表!BH50)</f>
        <v/>
      </c>
      <c r="AN49" s="311" t="str">
        <f>IF(全车数据表!BI50="","",全车数据表!BI50)</f>
        <v/>
      </c>
      <c r="AO49" s="311" t="str">
        <f>IF(全车数据表!BJ50="","",全车数据表!BJ50)</f>
        <v/>
      </c>
      <c r="AP49" s="311" t="str">
        <f>IF(全车数据表!BK50="","",全车数据表!BK50)</f>
        <v/>
      </c>
      <c r="AQ49" s="311" t="str">
        <f>IF(全车数据表!BL50="","",全车数据表!BL50)</f>
        <v/>
      </c>
      <c r="AR49" s="311" t="str">
        <f>IF(全车数据表!BM50="","",全车数据表!BM50)</f>
        <v/>
      </c>
      <c r="AS49" s="311" t="str">
        <f>IF(全车数据表!BN50="","",全车数据表!BN50)</f>
        <v/>
      </c>
      <c r="AT49" s="311" t="str">
        <f>IF(全车数据表!BO50="","",全车数据表!BO50)</f>
        <v/>
      </c>
      <c r="AU49" s="311" t="str">
        <f>IF(全车数据表!BP50="","",全车数据表!BP50)</f>
        <v/>
      </c>
      <c r="AV49" s="311" t="str">
        <f>IF(全车数据表!BQ50="","",全车数据表!BQ50)</f>
        <v/>
      </c>
      <c r="AW49" s="311" t="str">
        <f>IF(全车数据表!BR50="","",全车数据表!BR50)</f>
        <v/>
      </c>
      <c r="AX49" s="311" t="str">
        <f>IF(全车数据表!BS50="","",全车数据表!BS50)</f>
        <v/>
      </c>
      <c r="AY49" s="311">
        <f>IF(全车数据表!BT50="","",全车数据表!BT50)</f>
        <v>1</v>
      </c>
      <c r="AZ49" s="311" t="str">
        <f>IF(全车数据表!BU50="","",全车数据表!BU50)</f>
        <v>氢</v>
      </c>
      <c r="BA49" s="311">
        <f>IF(全车数据表!AV50="","",全车数据表!AV50)</f>
        <v>8</v>
      </c>
    </row>
    <row r="50" spans="1:53">
      <c r="A50" s="311">
        <f>全车数据表!A51</f>
        <v>49</v>
      </c>
      <c r="B50" s="311" t="str">
        <f>全车数据表!B51</f>
        <v>Artega Scalo SuperErelletra</v>
      </c>
      <c r="C50" s="311" t="str">
        <f>IF(全车数据表!AQ51="","",全车数据表!AQ51)</f>
        <v>Artega</v>
      </c>
      <c r="D50" s="313" t="str">
        <f>全车数据表!AT51</f>
        <v>ass</v>
      </c>
      <c r="E50" s="313" t="str">
        <f>全车数据表!AS51</f>
        <v>1.7</v>
      </c>
      <c r="F50" s="313" t="str">
        <f>全车数据表!C51</f>
        <v>Artega</v>
      </c>
      <c r="G50" s="311" t="str">
        <f>全车数据表!D51</f>
        <v>C</v>
      </c>
      <c r="H50" s="311">
        <f>LEN(全车数据表!E51)</f>
        <v>4</v>
      </c>
      <c r="I50" s="311">
        <f>IF(全车数据表!H51="×",0,全车数据表!H51)</f>
        <v>50</v>
      </c>
      <c r="J50" s="311">
        <f>IF(全车数据表!I51="×",0,全车数据表!I51)</f>
        <v>29</v>
      </c>
      <c r="K50" s="311">
        <f>IF(全车数据表!J51="×",0,全车数据表!J51)</f>
        <v>38</v>
      </c>
      <c r="L50" s="311">
        <f>IF(全车数据表!K51="×",0,全车数据表!K51)</f>
        <v>48</v>
      </c>
      <c r="M50" s="311">
        <f>IF(全车数据表!L51="×",0,全车数据表!L51)</f>
        <v>0</v>
      </c>
      <c r="N50" s="311">
        <f>IF(全车数据表!M51="×",0,全车数据表!M51)</f>
        <v>0</v>
      </c>
      <c r="O50" s="311">
        <f>全车数据表!O51</f>
        <v>3088</v>
      </c>
      <c r="P50" s="311">
        <f>全车数据表!P51</f>
        <v>316.3</v>
      </c>
      <c r="Q50" s="311">
        <f>全车数据表!Q51</f>
        <v>85.72</v>
      </c>
      <c r="R50" s="311">
        <f>全车数据表!R51</f>
        <v>57.94</v>
      </c>
      <c r="S50" s="311">
        <f>全车数据表!S51</f>
        <v>71.91</v>
      </c>
      <c r="T50" s="311">
        <f>全车数据表!T51</f>
        <v>9.06</v>
      </c>
      <c r="U50" s="311">
        <f>全车数据表!AH51</f>
        <v>2913840</v>
      </c>
      <c r="V50" s="311">
        <f>全车数据表!AO51</f>
        <v>2160000</v>
      </c>
      <c r="W50" s="311">
        <f>全车数据表!AP51</f>
        <v>5073840</v>
      </c>
      <c r="X50" s="311">
        <f>全车数据表!AJ51</f>
        <v>6</v>
      </c>
      <c r="Y50" s="311">
        <f>全车数据表!AL51</f>
        <v>3</v>
      </c>
      <c r="Z50" s="311">
        <f>IF(全车数据表!AN51="×",0,全车数据表!AN51)</f>
        <v>1</v>
      </c>
      <c r="AA50" s="313" t="str">
        <f>全车数据表!AU51</f>
        <v>rare</v>
      </c>
      <c r="AB50" s="311">
        <f>全车数据表!AW51</f>
        <v>329</v>
      </c>
      <c r="AC50" s="311">
        <f>全车数据表!AX51</f>
        <v>0</v>
      </c>
      <c r="AD50" s="311">
        <f>全车数据表!AY51</f>
        <v>420</v>
      </c>
      <c r="AE50" s="311" t="str">
        <f>IF(全车数据表!AZ51="","",全车数据表!AZ51)</f>
        <v>级别杯</v>
      </c>
      <c r="AF50" s="311" t="str">
        <f>IF(全车数据表!BA51="","",全车数据表!BA51)</f>
        <v/>
      </c>
      <c r="AG50" s="311" t="str">
        <f>IF(全车数据表!BB51="","",全车数据表!BB51)</f>
        <v/>
      </c>
      <c r="AH50" s="311">
        <f>IF(全车数据表!BC51="","",全车数据表!BC51)</f>
        <v>1</v>
      </c>
      <c r="AI50" s="311">
        <f>IF(全车数据表!BD51="","",全车数据表!BD51)</f>
        <v>1</v>
      </c>
      <c r="AJ50" s="311" t="str">
        <f>IF(全车数据表!BE51="","",全车数据表!BE51)</f>
        <v/>
      </c>
      <c r="AK50" s="311">
        <f>IF(全车数据表!BF51="","",全车数据表!BF51)</f>
        <v>1</v>
      </c>
      <c r="AL50" s="311" t="str">
        <f>IF(全车数据表!BG51="","",全车数据表!BG51)</f>
        <v/>
      </c>
      <c r="AM50" s="311" t="str">
        <f>IF(全车数据表!BH51="","",全车数据表!BH51)</f>
        <v/>
      </c>
      <c r="AN50" s="311" t="str">
        <f>IF(全车数据表!BI51="","",全车数据表!BI51)</f>
        <v/>
      </c>
      <c r="AO50" s="311" t="str">
        <f>IF(全车数据表!BJ51="","",全车数据表!BJ51)</f>
        <v/>
      </c>
      <c r="AP50" s="311" t="str">
        <f>IF(全车数据表!BK51="","",全车数据表!BK51)</f>
        <v/>
      </c>
      <c r="AQ50" s="311" t="str">
        <f>IF(全车数据表!BL51="","",全车数据表!BL51)</f>
        <v/>
      </c>
      <c r="AR50" s="311" t="str">
        <f>IF(全车数据表!BM51="","",全车数据表!BM51)</f>
        <v/>
      </c>
      <c r="AS50" s="311" t="str">
        <f>IF(全车数据表!BN51="","",全车数据表!BN51)</f>
        <v/>
      </c>
      <c r="AT50" s="311" t="str">
        <f>IF(全车数据表!BO51="","",全车数据表!BO51)</f>
        <v/>
      </c>
      <c r="AU50" s="311" t="str">
        <f>IF(全车数据表!BP51="","",全车数据表!BP51)</f>
        <v/>
      </c>
      <c r="AV50" s="311" t="str">
        <f>IF(全车数据表!BQ51="","",全车数据表!BQ51)</f>
        <v/>
      </c>
      <c r="AW50" s="311" t="str">
        <f>IF(全车数据表!BR51="","",全车数据表!BR51)</f>
        <v/>
      </c>
      <c r="AX50" s="311" t="str">
        <f>IF(全车数据表!BS51="","",全车数据表!BS51)</f>
        <v/>
      </c>
      <c r="AY50" s="311">
        <f>IF(全车数据表!BT51="","",全车数据表!BT51)</f>
        <v>1</v>
      </c>
      <c r="AZ50" s="311" t="str">
        <f>IF(全车数据表!BU51="","",全车数据表!BU51)</f>
        <v>ass 斯卡洛</v>
      </c>
      <c r="BA50" s="311">
        <f>IF(全车数据表!AV51="","",全车数据表!AV51)</f>
        <v>7</v>
      </c>
    </row>
    <row r="51" spans="1:53">
      <c r="A51" s="311">
        <f>全车数据表!A52</f>
        <v>50</v>
      </c>
      <c r="B51" s="311" t="str">
        <f>全车数据表!B52</f>
        <v>Saleen S1</v>
      </c>
      <c r="C51" s="311" t="str">
        <f>IF(全车数据表!AQ52="","",全车数据表!AQ52)</f>
        <v>Saleen</v>
      </c>
      <c r="D51" s="313" t="str">
        <f>全车数据表!AT52</f>
        <v>saleens1</v>
      </c>
      <c r="E51" s="313" t="str">
        <f>全车数据表!AS52</f>
        <v>3.2</v>
      </c>
      <c r="F51" s="313" t="str">
        <f>全车数据表!C52</f>
        <v>萨林S1</v>
      </c>
      <c r="G51" s="311" t="str">
        <f>全车数据表!D52</f>
        <v>C</v>
      </c>
      <c r="H51" s="311">
        <f>LEN(全车数据表!E52)</f>
        <v>4</v>
      </c>
      <c r="I51" s="311">
        <f>IF(全车数据表!H52="×",0,全车数据表!H52)</f>
        <v>50</v>
      </c>
      <c r="J51" s="311">
        <f>IF(全车数据表!I52="×",0,全车数据表!I52)</f>
        <v>29</v>
      </c>
      <c r="K51" s="311">
        <f>IF(全车数据表!J52="×",0,全车数据表!J52)</f>
        <v>38</v>
      </c>
      <c r="L51" s="311">
        <f>IF(全车数据表!K52="×",0,全车数据表!K52)</f>
        <v>48</v>
      </c>
      <c r="M51" s="311">
        <f>IF(全车数据表!L52="×",0,全车数据表!L52)</f>
        <v>0</v>
      </c>
      <c r="N51" s="311">
        <f>IF(全车数据表!M52="×",0,全车数据表!M52)</f>
        <v>0</v>
      </c>
      <c r="O51" s="311">
        <f>全车数据表!O52</f>
        <v>3144</v>
      </c>
      <c r="P51" s="311">
        <f>全车数据表!P52</f>
        <v>305.3</v>
      </c>
      <c r="Q51" s="311">
        <f>全车数据表!Q52</f>
        <v>76.739999999999995</v>
      </c>
      <c r="R51" s="311">
        <f>全车数据表!R52</f>
        <v>82.8</v>
      </c>
      <c r="S51" s="311">
        <f>全车数据表!S52</f>
        <v>74.069999999999993</v>
      </c>
      <c r="T51" s="311">
        <f>全车数据表!T52</f>
        <v>0</v>
      </c>
      <c r="U51" s="311">
        <f>全车数据表!AH52</f>
        <v>2913840</v>
      </c>
      <c r="V51" s="311">
        <f>全车数据表!AO52</f>
        <v>2160000</v>
      </c>
      <c r="W51" s="311">
        <f>全车数据表!AP52</f>
        <v>5073840</v>
      </c>
      <c r="X51" s="311">
        <f>全车数据表!AJ52</f>
        <v>6</v>
      </c>
      <c r="Y51" s="311">
        <f>全车数据表!AL52</f>
        <v>3</v>
      </c>
      <c r="Z51" s="311">
        <f>IF(全车数据表!AN52="×",0,全车数据表!AN52)</f>
        <v>1</v>
      </c>
      <c r="AA51" s="313" t="str">
        <f>全车数据表!AU52</f>
        <v>rare</v>
      </c>
      <c r="AB51" s="311">
        <f>全车数据表!AW52</f>
        <v>318</v>
      </c>
      <c r="AC51" s="311">
        <f>全车数据表!AX52</f>
        <v>327</v>
      </c>
      <c r="AD51" s="311">
        <f>全车数据表!AY52</f>
        <v>415</v>
      </c>
      <c r="AE51" s="311" t="str">
        <f>IF(全车数据表!AZ52="","",全车数据表!AZ52)</f>
        <v>车手联会</v>
      </c>
      <c r="AF51" s="311" t="str">
        <f>IF(全车数据表!BA52="","",全车数据表!BA52)</f>
        <v/>
      </c>
      <c r="AG51" s="311" t="str">
        <f>IF(全车数据表!BB52="","",全车数据表!BB52)</f>
        <v/>
      </c>
      <c r="AH51" s="311" t="str">
        <f>IF(全车数据表!BC52="","",全车数据表!BC52)</f>
        <v/>
      </c>
      <c r="AI51" s="311" t="str">
        <f>IF(全车数据表!BD52="","",全车数据表!BD52)</f>
        <v/>
      </c>
      <c r="AJ51" s="311" t="str">
        <f>IF(全车数据表!BE52="","",全车数据表!BE52)</f>
        <v/>
      </c>
      <c r="AK51" s="311" t="str">
        <f>IF(全车数据表!BF52="","",全车数据表!BF52)</f>
        <v/>
      </c>
      <c r="AL51" s="311" t="str">
        <f>IF(全车数据表!BG52="","",全车数据表!BG52)</f>
        <v/>
      </c>
      <c r="AM51" s="311" t="str">
        <f>IF(全车数据表!BH52="","",全车数据表!BH52)</f>
        <v/>
      </c>
      <c r="AN51" s="311" t="str">
        <f>IF(全车数据表!BI52="","",全车数据表!BI52)</f>
        <v/>
      </c>
      <c r="AO51" s="311" t="str">
        <f>IF(全车数据表!BJ52="","",全车数据表!BJ52)</f>
        <v/>
      </c>
      <c r="AP51" s="311" t="str">
        <f>IF(全车数据表!BK52="","",全车数据表!BK52)</f>
        <v/>
      </c>
      <c r="AQ51" s="311" t="str">
        <f>IF(全车数据表!BL52="","",全车数据表!BL52)</f>
        <v/>
      </c>
      <c r="AR51" s="311" t="str">
        <f>IF(全车数据表!BM52="","",全车数据表!BM52)</f>
        <v/>
      </c>
      <c r="AS51" s="311" t="str">
        <f>IF(全车数据表!BN52="","",全车数据表!BN52)</f>
        <v/>
      </c>
      <c r="AT51" s="311" t="str">
        <f>IF(全车数据表!BO52="","",全车数据表!BO52)</f>
        <v/>
      </c>
      <c r="AU51" s="311" t="str">
        <f>IF(全车数据表!BP52="","",全车数据表!BP52)</f>
        <v/>
      </c>
      <c r="AV51" s="311" t="str">
        <f>IF(全车数据表!BQ52="","",全车数据表!BQ52)</f>
        <v/>
      </c>
      <c r="AW51" s="311" t="str">
        <f>IF(全车数据表!BR52="","",全车数据表!BR52)</f>
        <v/>
      </c>
      <c r="AX51" s="311" t="str">
        <f>IF(全车数据表!BS52="","",全车数据表!BS52)</f>
        <v/>
      </c>
      <c r="AY51" s="311" t="str">
        <f>IF(全车数据表!BT52="","",全车数据表!BT52)</f>
        <v/>
      </c>
      <c r="AZ51" s="311" t="str">
        <f>IF(全车数据表!BU52="","",全车数据表!BU52)</f>
        <v>赛麟 萨林</v>
      </c>
      <c r="BA51" s="311" t="str">
        <f>IF(全车数据表!AV52="","",全车数据表!AV52)</f>
        <v/>
      </c>
    </row>
    <row r="52" spans="1:53">
      <c r="A52" s="311">
        <f>全车数据表!A53</f>
        <v>51</v>
      </c>
      <c r="B52" s="311" t="str">
        <f>全车数据表!B53</f>
        <v>Acura 2017 NSX</v>
      </c>
      <c r="C52" s="311" t="str">
        <f>IF(全车数据表!AQ53="","",全车数据表!AQ53)</f>
        <v>Acura</v>
      </c>
      <c r="D52" s="313" t="str">
        <f>全车数据表!AT53</f>
        <v>nsx</v>
      </c>
      <c r="E52" s="313" t="str">
        <f>全车数据表!AS53</f>
        <v>1.0</v>
      </c>
      <c r="F52" s="313" t="str">
        <f>全车数据表!C53</f>
        <v>nsx</v>
      </c>
      <c r="G52" s="311" t="str">
        <f>全车数据表!D53</f>
        <v>C</v>
      </c>
      <c r="H52" s="311">
        <f>LEN(全车数据表!E53)</f>
        <v>4</v>
      </c>
      <c r="I52" s="311">
        <f>IF(全车数据表!H53="×",0,全车数据表!H53)</f>
        <v>35</v>
      </c>
      <c r="J52" s="311">
        <f>IF(全车数据表!I53="×",0,全车数据表!I53)</f>
        <v>15</v>
      </c>
      <c r="K52" s="311">
        <f>IF(全车数据表!J53="×",0,全车数据表!J53)</f>
        <v>21</v>
      </c>
      <c r="L52" s="311">
        <f>IF(全车数据表!K53="×",0,全车数据表!K53)</f>
        <v>32</v>
      </c>
      <c r="M52" s="311">
        <f>IF(全车数据表!L53="×",0,全车数据表!L53)</f>
        <v>0</v>
      </c>
      <c r="N52" s="311">
        <f>IF(全车数据表!M53="×",0,全车数据表!M53)</f>
        <v>0</v>
      </c>
      <c r="O52" s="311">
        <f>全车数据表!O53</f>
        <v>3199</v>
      </c>
      <c r="P52" s="311">
        <f>全车数据表!P53</f>
        <v>323.5</v>
      </c>
      <c r="Q52" s="311">
        <f>全车数据表!Q53</f>
        <v>84.32</v>
      </c>
      <c r="R52" s="311">
        <f>全车数据表!R53</f>
        <v>63.02</v>
      </c>
      <c r="S52" s="311">
        <f>全车数据表!S53</f>
        <v>54.67</v>
      </c>
      <c r="T52" s="311">
        <f>全车数据表!T53</f>
        <v>5.8490000000000002</v>
      </c>
      <c r="U52" s="311">
        <f>全车数据表!AH53</f>
        <v>1457720</v>
      </c>
      <c r="V52" s="311">
        <f>全车数据表!AO53</f>
        <v>1080000</v>
      </c>
      <c r="W52" s="311">
        <f>全车数据表!AP53</f>
        <v>2537720</v>
      </c>
      <c r="X52" s="311">
        <f>全车数据表!AJ53</f>
        <v>6</v>
      </c>
      <c r="Y52" s="311">
        <f>全车数据表!AL53</f>
        <v>3</v>
      </c>
      <c r="Z52" s="311">
        <f>IF(全车数据表!AN53="×",0,全车数据表!AN53)</f>
        <v>1</v>
      </c>
      <c r="AA52" s="313" t="str">
        <f>全车数据表!AU53</f>
        <v>rare</v>
      </c>
      <c r="AB52" s="311">
        <f>全车数据表!AW53</f>
        <v>337</v>
      </c>
      <c r="AC52" s="311">
        <f>全车数据表!AX53</f>
        <v>0</v>
      </c>
      <c r="AD52" s="311">
        <f>全车数据表!AY53</f>
        <v>432</v>
      </c>
      <c r="AE52" s="311" t="str">
        <f>IF(全车数据表!AZ53="","",全车数据表!AZ53)</f>
        <v>级别杯</v>
      </c>
      <c r="AF52" s="311" t="str">
        <f>IF(全车数据表!BA53="","",全车数据表!BA53)</f>
        <v/>
      </c>
      <c r="AG52" s="311" t="str">
        <f>IF(全车数据表!BB53="","",全车数据表!BB53)</f>
        <v/>
      </c>
      <c r="AH52" s="311">
        <f>IF(全车数据表!BC53="","",全车数据表!BC53)</f>
        <v>1</v>
      </c>
      <c r="AI52" s="311">
        <f>IF(全车数据表!BD53="","",全车数据表!BD53)</f>
        <v>1</v>
      </c>
      <c r="AJ52" s="311" t="str">
        <f>IF(全车数据表!BE53="","",全车数据表!BE53)</f>
        <v/>
      </c>
      <c r="AK52" s="311">
        <f>IF(全车数据表!BF53="","",全车数据表!BF53)</f>
        <v>1</v>
      </c>
      <c r="AL52" s="311" t="str">
        <f>IF(全车数据表!BG53="","",全车数据表!BG53)</f>
        <v/>
      </c>
      <c r="AM52" s="311" t="str">
        <f>IF(全车数据表!BH53="","",全车数据表!BH53)</f>
        <v/>
      </c>
      <c r="AN52" s="311">
        <f>IF(全车数据表!BI53="","",全车数据表!BI53)</f>
        <v>1</v>
      </c>
      <c r="AO52" s="311" t="str">
        <f>IF(全车数据表!BJ53="","",全车数据表!BJ53)</f>
        <v/>
      </c>
      <c r="AP52" s="311" t="str">
        <f>IF(全车数据表!BK53="","",全车数据表!BK53)</f>
        <v/>
      </c>
      <c r="AQ52" s="311" t="str">
        <f>IF(全车数据表!BL53="","",全车数据表!BL53)</f>
        <v/>
      </c>
      <c r="AR52" s="311" t="str">
        <f>IF(全车数据表!BM53="","",全车数据表!BM53)</f>
        <v/>
      </c>
      <c r="AS52" s="311" t="str">
        <f>IF(全车数据表!BN53="","",全车数据表!BN53)</f>
        <v/>
      </c>
      <c r="AT52" s="311" t="str">
        <f>IF(全车数据表!BO53="","",全车数据表!BO53)</f>
        <v/>
      </c>
      <c r="AU52" s="311" t="str">
        <f>IF(全车数据表!BP53="","",全车数据表!BP53)</f>
        <v/>
      </c>
      <c r="AV52" s="311" t="str">
        <f>IF(全车数据表!BQ53="","",全车数据表!BQ53)</f>
        <v/>
      </c>
      <c r="AW52" s="311" t="str">
        <f>IF(全车数据表!BR53="","",全车数据表!BR53)</f>
        <v/>
      </c>
      <c r="AX52" s="311" t="str">
        <f>IF(全车数据表!BS53="","",全车数据表!BS53)</f>
        <v/>
      </c>
      <c r="AY52" s="311">
        <f>IF(全车数据表!BT53="","",全车数据表!BT53)</f>
        <v>1</v>
      </c>
      <c r="AZ52" s="311" t="str">
        <f>IF(全车数据表!BU53="","",全车数据表!BU53)</f>
        <v>讴歌</v>
      </c>
      <c r="BA52" s="311">
        <f>IF(全车数据表!AV53="","",全车数据表!AV53)</f>
        <v>9</v>
      </c>
    </row>
    <row r="53" spans="1:53">
      <c r="A53" s="311">
        <f>全车数据表!A54</f>
        <v>52</v>
      </c>
      <c r="B53" s="311" t="str">
        <f>全车数据表!B54</f>
        <v>Maserati Alfieri</v>
      </c>
      <c r="C53" s="311" t="str">
        <f>IF(全车数据表!AQ54="","",全车数据表!AQ54)</f>
        <v>Maserati</v>
      </c>
      <c r="D53" s="313" t="str">
        <f>全车数据表!AT54</f>
        <v>alfieri</v>
      </c>
      <c r="E53" s="313" t="str">
        <f>全车数据表!AS54</f>
        <v>1.2</v>
      </c>
      <c r="F53" s="313" t="str">
        <f>全车数据表!C54</f>
        <v>玛莎</v>
      </c>
      <c r="G53" s="311" t="str">
        <f>全车数据表!D54</f>
        <v>C</v>
      </c>
      <c r="H53" s="311">
        <f>LEN(全车数据表!E54)</f>
        <v>4</v>
      </c>
      <c r="I53" s="311">
        <f>IF(全车数据表!H54="×",0,全车数据表!H54)</f>
        <v>35</v>
      </c>
      <c r="J53" s="311">
        <f>IF(全车数据表!I54="×",0,全车数据表!I54)</f>
        <v>15</v>
      </c>
      <c r="K53" s="311">
        <f>IF(全车数据表!J54="×",0,全车数据表!J54)</f>
        <v>21</v>
      </c>
      <c r="L53" s="311">
        <f>IF(全车数据表!K54="×",0,全车数据表!K54)</f>
        <v>32</v>
      </c>
      <c r="M53" s="311">
        <f>IF(全车数据表!L54="×",0,全车数据表!L54)</f>
        <v>0</v>
      </c>
      <c r="N53" s="311">
        <f>IF(全车数据表!M54="×",0,全车数据表!M54)</f>
        <v>0</v>
      </c>
      <c r="O53" s="311">
        <f>全车数据表!O54</f>
        <v>3206</v>
      </c>
      <c r="P53" s="311">
        <f>全车数据表!P54</f>
        <v>335.7</v>
      </c>
      <c r="Q53" s="311">
        <f>全车数据表!Q54</f>
        <v>74.430000000000007</v>
      </c>
      <c r="R53" s="311">
        <f>全车数据表!R54</f>
        <v>41.38</v>
      </c>
      <c r="S53" s="311">
        <f>全车数据表!S54</f>
        <v>72.91</v>
      </c>
      <c r="T53" s="311">
        <f>全车数据表!T54</f>
        <v>8.6829999999999998</v>
      </c>
      <c r="U53" s="311">
        <f>全车数据表!AH54</f>
        <v>2913840</v>
      </c>
      <c r="V53" s="311">
        <f>全车数据表!AO54</f>
        <v>2160000</v>
      </c>
      <c r="W53" s="311">
        <f>全车数据表!AP54</f>
        <v>5073840</v>
      </c>
      <c r="X53" s="311">
        <f>全车数据表!AJ54</f>
        <v>6</v>
      </c>
      <c r="Y53" s="311">
        <f>全车数据表!AL54</f>
        <v>3</v>
      </c>
      <c r="Z53" s="311">
        <f>IF(全车数据表!AN54="×",0,全车数据表!AN54)</f>
        <v>1</v>
      </c>
      <c r="AA53" s="313" t="str">
        <f>全车数据表!AU54</f>
        <v>rare</v>
      </c>
      <c r="AB53" s="311">
        <f>全车数据表!AW54</f>
        <v>349</v>
      </c>
      <c r="AC53" s="311">
        <f>全车数据表!AX54</f>
        <v>0</v>
      </c>
      <c r="AD53" s="311">
        <f>全车数据表!AY54</f>
        <v>453</v>
      </c>
      <c r="AE53" s="311" t="str">
        <f>IF(全车数据表!AZ54="","",全车数据表!AZ54)</f>
        <v>级别杯</v>
      </c>
      <c r="AF53" s="311" t="str">
        <f>IF(全车数据表!BA54="","",全车数据表!BA54)</f>
        <v/>
      </c>
      <c r="AG53" s="311" t="str">
        <f>IF(全车数据表!BB54="","",全车数据表!BB54)</f>
        <v/>
      </c>
      <c r="AH53" s="311">
        <f>IF(全车数据表!BC54="","",全车数据表!BC54)</f>
        <v>1</v>
      </c>
      <c r="AI53" s="311">
        <f>IF(全车数据表!BD54="","",全车数据表!BD54)</f>
        <v>1</v>
      </c>
      <c r="AJ53" s="311" t="str">
        <f>IF(全车数据表!BE54="","",全车数据表!BE54)</f>
        <v/>
      </c>
      <c r="AK53" s="311">
        <f>IF(全车数据表!BF54="","",全车数据表!BF54)</f>
        <v>1</v>
      </c>
      <c r="AL53" s="311" t="str">
        <f>IF(全车数据表!BG54="","",全车数据表!BG54)</f>
        <v/>
      </c>
      <c r="AM53" s="311" t="str">
        <f>IF(全车数据表!BH54="","",全车数据表!BH54)</f>
        <v/>
      </c>
      <c r="AN53" s="311" t="str">
        <f>IF(全车数据表!BI54="","",全车数据表!BI54)</f>
        <v/>
      </c>
      <c r="AO53" s="311" t="str">
        <f>IF(全车数据表!BJ54="","",全车数据表!BJ54)</f>
        <v/>
      </c>
      <c r="AP53" s="311" t="str">
        <f>IF(全车数据表!BK54="","",全车数据表!BK54)</f>
        <v/>
      </c>
      <c r="AQ53" s="311" t="str">
        <f>IF(全车数据表!BL54="","",全车数据表!BL54)</f>
        <v/>
      </c>
      <c r="AR53" s="311" t="str">
        <f>IF(全车数据表!BM54="","",全车数据表!BM54)</f>
        <v/>
      </c>
      <c r="AS53" s="311" t="str">
        <f>IF(全车数据表!BN54="","",全车数据表!BN54)</f>
        <v/>
      </c>
      <c r="AT53" s="311" t="str">
        <f>IF(全车数据表!BO54="","",全车数据表!BO54)</f>
        <v/>
      </c>
      <c r="AU53" s="311" t="str">
        <f>IF(全车数据表!BP54="","",全车数据表!BP54)</f>
        <v/>
      </c>
      <c r="AV53" s="311" t="str">
        <f>IF(全车数据表!BQ54="","",全车数据表!BQ54)</f>
        <v/>
      </c>
      <c r="AW53" s="311" t="str">
        <f>IF(全车数据表!BR54="","",全车数据表!BR54)</f>
        <v/>
      </c>
      <c r="AX53" s="311" t="str">
        <f>IF(全车数据表!BS54="","",全车数据表!BS54)</f>
        <v/>
      </c>
      <c r="AY53" s="311">
        <f>IF(全车数据表!BT54="","",全车数据表!BT54)</f>
        <v>1</v>
      </c>
      <c r="AZ53" s="311" t="str">
        <f>IF(全车数据表!BU54="","",全车数据表!BU54)</f>
        <v>玛莎拉蒂</v>
      </c>
      <c r="BA53" s="311">
        <f>IF(全车数据表!AV54="","",全车数据表!AV54)</f>
        <v>10</v>
      </c>
    </row>
    <row r="54" spans="1:53">
      <c r="A54" s="311">
        <f>全车数据表!A55</f>
        <v>53</v>
      </c>
      <c r="B54" s="311" t="str">
        <f>全车数据表!B55</f>
        <v>Jaguar XJR-15</v>
      </c>
      <c r="C54" s="311" t="str">
        <f>IF(全车数据表!AQ55="","",全车数据表!AQ55)</f>
        <v>Jaguar</v>
      </c>
      <c r="D54" s="313" t="str">
        <f>全车数据表!AT55</f>
        <v>xjr-15</v>
      </c>
      <c r="E54" s="313" t="str">
        <f>全车数据表!AS55</f>
        <v>4.2</v>
      </c>
      <c r="F54" s="313" t="str">
        <f>全车数据表!C55</f>
        <v>XJR15</v>
      </c>
      <c r="G54" s="311" t="str">
        <f>全车数据表!D55</f>
        <v>C</v>
      </c>
      <c r="H54" s="311">
        <f>LEN(全车数据表!E55)</f>
        <v>4</v>
      </c>
      <c r="I54" s="311">
        <f>IF(全车数据表!H55="×",0,全车数据表!H55)</f>
        <v>50</v>
      </c>
      <c r="J54" s="311">
        <f>IF(全车数据表!I55="×",0,全车数据表!I55)</f>
        <v>29</v>
      </c>
      <c r="K54" s="311">
        <f>IF(全车数据表!J55="×",0,全车数据表!J55)</f>
        <v>38</v>
      </c>
      <c r="L54" s="311">
        <f>IF(全车数据表!K55="×",0,全车数据表!K55)</f>
        <v>48</v>
      </c>
      <c r="M54" s="311">
        <f>IF(全车数据表!L55="×",0,全车数据表!L55)</f>
        <v>0</v>
      </c>
      <c r="N54" s="311">
        <f>IF(全车数据表!M55="×",0,全车数据表!M55)</f>
        <v>0</v>
      </c>
      <c r="O54" s="311">
        <f>全车数据表!O55</f>
        <v>3221</v>
      </c>
      <c r="P54" s="311">
        <f>全车数据表!P55</f>
        <v>320.39999999999998</v>
      </c>
      <c r="Q54" s="311">
        <f>全车数据表!Q55</f>
        <v>80.819999999999993</v>
      </c>
      <c r="R54" s="311">
        <f>全车数据表!R55</f>
        <v>70.91</v>
      </c>
      <c r="S54" s="311">
        <f>全车数据表!S55</f>
        <v>61.06</v>
      </c>
      <c r="T54" s="311">
        <f>全车数据表!T55</f>
        <v>6.6</v>
      </c>
      <c r="U54" s="311">
        <f>全车数据表!AH55</f>
        <v>2913840</v>
      </c>
      <c r="V54" s="311">
        <f>全车数据表!AO55</f>
        <v>2160000</v>
      </c>
      <c r="W54" s="311">
        <f>全车数据表!AP55</f>
        <v>5073840</v>
      </c>
      <c r="X54" s="311">
        <f>全车数据表!AJ55</f>
        <v>6</v>
      </c>
      <c r="Y54" s="311">
        <f>全车数据表!AL55</f>
        <v>3</v>
      </c>
      <c r="Z54" s="311">
        <f>IF(全车数据表!AN55="×",0,全车数据表!AN55)</f>
        <v>1</v>
      </c>
      <c r="AA54" s="313" t="str">
        <f>全车数据表!AU55</f>
        <v>rare</v>
      </c>
      <c r="AB54" s="311">
        <f>全车数据表!AW55</f>
        <v>334</v>
      </c>
      <c r="AC54" s="311">
        <f>全车数据表!AX55</f>
        <v>0</v>
      </c>
      <c r="AD54" s="311">
        <f>全车数据表!AY55</f>
        <v>427</v>
      </c>
      <c r="AE54" s="311" t="str">
        <f>IF(全车数据表!AZ55="","",全车数据表!AZ55)</f>
        <v>通行证</v>
      </c>
      <c r="AF54" s="311" t="str">
        <f>IF(全车数据表!BA55="","",全车数据表!BA55)</f>
        <v/>
      </c>
      <c r="AG54" s="311" t="str">
        <f>IF(全车数据表!BB55="","",全车数据表!BB55)</f>
        <v/>
      </c>
      <c r="AH54" s="311" t="str">
        <f>IF(全车数据表!BC55="","",全车数据表!BC55)</f>
        <v/>
      </c>
      <c r="AI54" s="311" t="str">
        <f>IF(全车数据表!BD55="","",全车数据表!BD55)</f>
        <v/>
      </c>
      <c r="AJ54" s="311" t="str">
        <f>IF(全车数据表!BE55="","",全车数据表!BE55)</f>
        <v/>
      </c>
      <c r="AK54" s="311" t="str">
        <f>IF(全车数据表!BF55="","",全车数据表!BF55)</f>
        <v/>
      </c>
      <c r="AL54" s="311" t="str">
        <f>IF(全车数据表!BG55="","",全车数据表!BG55)</f>
        <v/>
      </c>
      <c r="AM54" s="311" t="str">
        <f>IF(全车数据表!BH55="","",全车数据表!BH55)</f>
        <v/>
      </c>
      <c r="AN54" s="311" t="str">
        <f>IF(全车数据表!BI55="","",全车数据表!BI55)</f>
        <v/>
      </c>
      <c r="AO54" s="311" t="str">
        <f>IF(全车数据表!BJ55="","",全车数据表!BJ55)</f>
        <v/>
      </c>
      <c r="AP54" s="311" t="str">
        <f>IF(全车数据表!BK55="","",全车数据表!BK55)</f>
        <v/>
      </c>
      <c r="AQ54" s="311" t="str">
        <f>IF(全车数据表!BL55="","",全车数据表!BL55)</f>
        <v/>
      </c>
      <c r="AR54" s="311" t="str">
        <f>IF(全车数据表!BM55="","",全车数据表!BM55)</f>
        <v/>
      </c>
      <c r="AS54" s="311" t="str">
        <f>IF(全车数据表!BN55="","",全车数据表!BN55)</f>
        <v/>
      </c>
      <c r="AT54" s="311" t="str">
        <f>IF(全车数据表!BO55="","",全车数据表!BO55)</f>
        <v/>
      </c>
      <c r="AU54" s="311" t="str">
        <f>IF(全车数据表!BP55="","",全车数据表!BP55)</f>
        <v/>
      </c>
      <c r="AV54" s="311" t="str">
        <f>IF(全车数据表!BQ55="","",全车数据表!BQ55)</f>
        <v/>
      </c>
      <c r="AW54" s="311" t="str">
        <f>IF(全车数据表!BR55="","",全车数据表!BR55)</f>
        <v/>
      </c>
      <c r="AX54" s="311" t="str">
        <f>IF(全车数据表!BS55="","",全车数据表!BS55)</f>
        <v/>
      </c>
      <c r="AY54" s="311" t="str">
        <f>IF(全车数据表!BT55="","",全车数据表!BT55)</f>
        <v/>
      </c>
      <c r="AZ54" s="311" t="str">
        <f>IF(全车数据表!BU55="","",全车数据表!BU55)</f>
        <v>捷豹</v>
      </c>
      <c r="BA54" s="311" t="str">
        <f>IF(全车数据表!AV55="","",全车数据表!AV55)</f>
        <v/>
      </c>
    </row>
    <row r="55" spans="1:53">
      <c r="A55" s="311">
        <f>全车数据表!A56</f>
        <v>54</v>
      </c>
      <c r="B55" s="311" t="str">
        <f>全车数据表!B56</f>
        <v>Ferrari Monza SP1</v>
      </c>
      <c r="C55" s="311" t="str">
        <f>IF(全车数据表!AQ56="","",全车数据表!AQ56)</f>
        <v>Ferrari</v>
      </c>
      <c r="D55" s="313" t="str">
        <f>全车数据表!AT56</f>
        <v>monza</v>
      </c>
      <c r="E55" s="313" t="str">
        <f>全车数据表!AS56</f>
        <v>3.6</v>
      </c>
      <c r="F55" s="313" t="str">
        <f>全车数据表!C56</f>
        <v>Monza</v>
      </c>
      <c r="G55" s="311" t="str">
        <f>全车数据表!D56</f>
        <v>C</v>
      </c>
      <c r="H55" s="311">
        <f>LEN(全车数据表!E56)</f>
        <v>4</v>
      </c>
      <c r="I55" s="311">
        <f>IF(全车数据表!H56="×",0,全车数据表!H56)</f>
        <v>50</v>
      </c>
      <c r="J55" s="311">
        <f>IF(全车数据表!I56="×",0,全车数据表!I56)</f>
        <v>29</v>
      </c>
      <c r="K55" s="311">
        <f>IF(全车数据表!J56="×",0,全车数据表!J56)</f>
        <v>38</v>
      </c>
      <c r="L55" s="311">
        <f>IF(全车数据表!K56="×",0,全车数据表!K56)</f>
        <v>48</v>
      </c>
      <c r="M55" s="311">
        <f>IF(全车数据表!L56="×",0,全车数据表!L56)</f>
        <v>0</v>
      </c>
      <c r="N55" s="311">
        <f>IF(全车数据表!M56="×",0,全车数据表!M56)</f>
        <v>0</v>
      </c>
      <c r="O55" s="311">
        <f>全车数据表!O56</f>
        <v>3334</v>
      </c>
      <c r="P55" s="311">
        <f>全车数据表!P56</f>
        <v>319.60000000000002</v>
      </c>
      <c r="Q55" s="311">
        <f>全车数据表!Q56</f>
        <v>82.32</v>
      </c>
      <c r="R55" s="311">
        <f>全车数据表!R56</f>
        <v>62.53</v>
      </c>
      <c r="S55" s="311">
        <f>全车数据表!S56</f>
        <v>63.22</v>
      </c>
      <c r="T55" s="311">
        <f>全车数据表!T56</f>
        <v>0</v>
      </c>
      <c r="U55" s="311">
        <f>全车数据表!AH56</f>
        <v>2913840</v>
      </c>
      <c r="V55" s="311">
        <f>全车数据表!AO56</f>
        <v>2160000</v>
      </c>
      <c r="W55" s="311">
        <f>全车数据表!AP56</f>
        <v>5073840</v>
      </c>
      <c r="X55" s="311">
        <f>全车数据表!AJ56</f>
        <v>6</v>
      </c>
      <c r="Y55" s="311">
        <f>全车数据表!AL56</f>
        <v>3</v>
      </c>
      <c r="Z55" s="311">
        <f>IF(全车数据表!AN56="×",0,全车数据表!AN56)</f>
        <v>1</v>
      </c>
      <c r="AA55" s="313" t="str">
        <f>全车数据表!AU56</f>
        <v>rare</v>
      </c>
      <c r="AB55" s="311">
        <f>全车数据表!AW56</f>
        <v>332</v>
      </c>
      <c r="AC55" s="311">
        <f>全车数据表!AX56</f>
        <v>0</v>
      </c>
      <c r="AD55" s="311">
        <f>全车数据表!AY56</f>
        <v>424</v>
      </c>
      <c r="AE55" s="311" t="str">
        <f>IF(全车数据表!AZ56="","",全车数据表!AZ56)</f>
        <v>通行证</v>
      </c>
      <c r="AF55" s="311" t="str">
        <f>IF(全车数据表!BA56="","",全车数据表!BA56)</f>
        <v/>
      </c>
      <c r="AG55" s="311" t="str">
        <f>IF(全车数据表!BB56="","",全车数据表!BB56)</f>
        <v/>
      </c>
      <c r="AH55" s="311" t="str">
        <f>IF(全车数据表!BC56="","",全车数据表!BC56)</f>
        <v/>
      </c>
      <c r="AI55" s="311" t="str">
        <f>IF(全车数据表!BD56="","",全车数据表!BD56)</f>
        <v/>
      </c>
      <c r="AJ55" s="311" t="str">
        <f>IF(全车数据表!BE56="","",全车数据表!BE56)</f>
        <v/>
      </c>
      <c r="AK55" s="311" t="str">
        <f>IF(全车数据表!BF56="","",全车数据表!BF56)</f>
        <v/>
      </c>
      <c r="AL55" s="311">
        <f>IF(全车数据表!BG56="","",全车数据表!BG56)</f>
        <v>1</v>
      </c>
      <c r="AM55" s="311" t="str">
        <f>IF(全车数据表!BH56="","",全车数据表!BH56)</f>
        <v/>
      </c>
      <c r="AN55" s="311" t="str">
        <f>IF(全车数据表!BI56="","",全车数据表!BI56)</f>
        <v/>
      </c>
      <c r="AO55" s="311" t="str">
        <f>IF(全车数据表!BJ56="","",全车数据表!BJ56)</f>
        <v/>
      </c>
      <c r="AP55" s="311" t="str">
        <f>IF(全车数据表!BK56="","",全车数据表!BK56)</f>
        <v/>
      </c>
      <c r="AQ55" s="311" t="str">
        <f>IF(全车数据表!BL56="","",全车数据表!BL56)</f>
        <v/>
      </c>
      <c r="AR55" s="311" t="str">
        <f>IF(全车数据表!BM56="","",全车数据表!BM56)</f>
        <v/>
      </c>
      <c r="AS55" s="311" t="str">
        <f>IF(全车数据表!BN56="","",全车数据表!BN56)</f>
        <v/>
      </c>
      <c r="AT55" s="311" t="str">
        <f>IF(全车数据表!BO56="","",全车数据表!BO56)</f>
        <v/>
      </c>
      <c r="AU55" s="311" t="str">
        <f>IF(全车数据表!BP56="","",全车数据表!BP56)</f>
        <v/>
      </c>
      <c r="AV55" s="311" t="str">
        <f>IF(全车数据表!BQ56="","",全车数据表!BQ56)</f>
        <v/>
      </c>
      <c r="AW55" s="311" t="str">
        <f>IF(全车数据表!BR56="","",全车数据表!BR56)</f>
        <v/>
      </c>
      <c r="AX55" s="311" t="str">
        <f>IF(全车数据表!BS56="","",全车数据表!BS56)</f>
        <v/>
      </c>
      <c r="AY55" s="311" t="str">
        <f>IF(全车数据表!BT56="","",全车数据表!BT56)</f>
        <v/>
      </c>
      <c r="AZ55" s="311" t="str">
        <f>IF(全车数据表!BU56="","",全车数据表!BU56)</f>
        <v>法拉利</v>
      </c>
      <c r="BA55" s="311" t="str">
        <f>IF(全车数据表!AV56="","",全车数据表!AV56)</f>
        <v/>
      </c>
    </row>
    <row r="56" spans="1:53">
      <c r="A56" s="311">
        <f>全车数据表!A57</f>
        <v>55</v>
      </c>
      <c r="B56" s="311" t="str">
        <f>全车数据表!B57</f>
        <v>ATS Automobili Corsa RRTurbo🔑</v>
      </c>
      <c r="C56" s="311" t="str">
        <f>IF(全车数据表!AQ57="","",全车数据表!AQ57)</f>
        <v>ATS Automobili</v>
      </c>
      <c r="D56" s="313" t="str">
        <f>全车数据表!AT57</f>
        <v>rrturbo</v>
      </c>
      <c r="E56" s="313" t="str">
        <f>全车数据表!AS57</f>
        <v>2.8</v>
      </c>
      <c r="F56" s="313" t="str">
        <f>全车数据表!C57</f>
        <v>RRTurbo</v>
      </c>
      <c r="G56" s="311" t="str">
        <f>全车数据表!D57</f>
        <v>C</v>
      </c>
      <c r="H56" s="311">
        <f>LEN(全车数据表!E57)</f>
        <v>4</v>
      </c>
      <c r="I56" s="311" t="str">
        <f>IF(全车数据表!H57="×",0,全车数据表!H57)</f>
        <v>🔑</v>
      </c>
      <c r="J56" s="311">
        <f>IF(全车数据表!I57="×",0,全车数据表!I57)</f>
        <v>25</v>
      </c>
      <c r="K56" s="311">
        <f>IF(全车数据表!J57="×",0,全车数据表!J57)</f>
        <v>38</v>
      </c>
      <c r="L56" s="311">
        <f>IF(全车数据表!K57="×",0,全车数据表!K57)</f>
        <v>52</v>
      </c>
      <c r="M56" s="311">
        <f>IF(全车数据表!L57="×",0,全车数据表!L57)</f>
        <v>0</v>
      </c>
      <c r="N56" s="311">
        <f>IF(全车数据表!M57="×",0,全车数据表!M57)</f>
        <v>0</v>
      </c>
      <c r="O56" s="311">
        <f>全车数据表!O57</f>
        <v>3392</v>
      </c>
      <c r="P56" s="311">
        <f>全车数据表!P57</f>
        <v>321.7</v>
      </c>
      <c r="Q56" s="311">
        <f>全车数据表!Q57</f>
        <v>87.51</v>
      </c>
      <c r="R56" s="311">
        <f>全车数据表!R57</f>
        <v>68.27</v>
      </c>
      <c r="S56" s="311">
        <f>全车数据表!S57</f>
        <v>45.8</v>
      </c>
      <c r="T56" s="311">
        <f>全车数据表!T57</f>
        <v>4.7300000000000004</v>
      </c>
      <c r="U56" s="311">
        <f>全车数据表!AH57</f>
        <v>2913840</v>
      </c>
      <c r="V56" s="311">
        <f>全车数据表!AO57</f>
        <v>2160000</v>
      </c>
      <c r="W56" s="311">
        <f>全车数据表!AP57</f>
        <v>5073840</v>
      </c>
      <c r="X56" s="311">
        <f>全车数据表!AJ57</f>
        <v>6</v>
      </c>
      <c r="Y56" s="311">
        <f>全车数据表!AL57</f>
        <v>3</v>
      </c>
      <c r="Z56" s="311">
        <f>IF(全车数据表!AN57="×",0,全车数据表!AN57)</f>
        <v>1</v>
      </c>
      <c r="AA56" s="313" t="str">
        <f>全车数据表!AU57</f>
        <v>rare</v>
      </c>
      <c r="AB56" s="311">
        <f>全车数据表!AW57</f>
        <v>335</v>
      </c>
      <c r="AC56" s="311">
        <f>全车数据表!AX57</f>
        <v>0</v>
      </c>
      <c r="AD56" s="311">
        <f>全车数据表!AY57</f>
        <v>429</v>
      </c>
      <c r="AE56" s="311" t="str">
        <f>IF(全车数据表!AZ57="","",全车数据表!AZ57)</f>
        <v>惊艳亮相</v>
      </c>
      <c r="AF56" s="311" t="str">
        <f>IF(全车数据表!BA57="","",全车数据表!BA57)</f>
        <v/>
      </c>
      <c r="AG56" s="311" t="str">
        <f>IF(全车数据表!BB57="","",全车数据表!BB57)</f>
        <v/>
      </c>
      <c r="AH56" s="311" t="str">
        <f>IF(全车数据表!BC57="","",全车数据表!BC57)</f>
        <v/>
      </c>
      <c r="AI56" s="311" t="str">
        <f>IF(全车数据表!BD57="","",全车数据表!BD57)</f>
        <v/>
      </c>
      <c r="AJ56" s="311" t="str">
        <f>IF(全车数据表!BE57="","",全车数据表!BE57)</f>
        <v/>
      </c>
      <c r="AK56" s="311" t="str">
        <f>IF(全车数据表!BF57="","",全车数据表!BF57)</f>
        <v/>
      </c>
      <c r="AL56" s="311" t="str">
        <f>IF(全车数据表!BG57="","",全车数据表!BG57)</f>
        <v/>
      </c>
      <c r="AM56" s="311">
        <f>IF(全车数据表!BH57="","",全车数据表!BH57)</f>
        <v>1</v>
      </c>
      <c r="AN56" s="311" t="str">
        <f>IF(全车数据表!BI57="","",全车数据表!BI57)</f>
        <v/>
      </c>
      <c r="AO56" s="311" t="str">
        <f>IF(全车数据表!BJ57="","",全车数据表!BJ57)</f>
        <v/>
      </c>
      <c r="AP56" s="311" t="str">
        <f>IF(全车数据表!BK57="","",全车数据表!BK57)</f>
        <v/>
      </c>
      <c r="AQ56" s="311" t="str">
        <f>IF(全车数据表!BL57="","",全车数据表!BL57)</f>
        <v/>
      </c>
      <c r="AR56" s="311" t="str">
        <f>IF(全车数据表!BM57="","",全车数据表!BM57)</f>
        <v/>
      </c>
      <c r="AS56" s="311">
        <f>IF(全车数据表!BN57="","",全车数据表!BN57)</f>
        <v>1</v>
      </c>
      <c r="AT56" s="311" t="str">
        <f>IF(全车数据表!BO57="","",全车数据表!BO57)</f>
        <v/>
      </c>
      <c r="AU56" s="311" t="str">
        <f>IF(全车数据表!BP57="","",全车数据表!BP57)</f>
        <v/>
      </c>
      <c r="AV56" s="311" t="str">
        <f>IF(全车数据表!BQ57="","",全车数据表!BQ57)</f>
        <v/>
      </c>
      <c r="AW56" s="311" t="str">
        <f>IF(全车数据表!BR57="","",全车数据表!BR57)</f>
        <v/>
      </c>
      <c r="AX56" s="311" t="str">
        <f>IF(全车数据表!BS57="","",全车数据表!BS57)</f>
        <v/>
      </c>
      <c r="AY56" s="311" t="str">
        <f>IF(全车数据表!BT57="","",全车数据表!BT57)</f>
        <v/>
      </c>
      <c r="AZ56" s="311" t="str">
        <f>IF(全车数据表!BU57="","",全车数据表!BU57)</f>
        <v/>
      </c>
      <c r="BA56" s="311" t="str">
        <f>IF(全车数据表!AV57="","",全车数据表!AV57)</f>
        <v/>
      </c>
    </row>
    <row r="57" spans="1:53">
      <c r="A57" s="311">
        <f>全车数据表!A58</f>
        <v>56</v>
      </c>
      <c r="B57" s="311" t="str">
        <f>全车数据表!B58</f>
        <v>Jaguar XV SE Project 8</v>
      </c>
      <c r="C57" s="311" t="str">
        <f>IF(全车数据表!AQ58="","",全车数据表!AQ58)</f>
        <v>Jaguar</v>
      </c>
      <c r="D57" s="313" t="str">
        <f>全车数据表!AT58</f>
        <v>project8</v>
      </c>
      <c r="E57" s="313" t="str">
        <f>全车数据表!AS58</f>
        <v>3.7</v>
      </c>
      <c r="F57" s="313" t="str">
        <f>全车数据表!C58</f>
        <v>Project8</v>
      </c>
      <c r="G57" s="311" t="str">
        <f>全车数据表!D58</f>
        <v>C</v>
      </c>
      <c r="H57" s="311">
        <f>LEN(全车数据表!E58)</f>
        <v>5</v>
      </c>
      <c r="I57" s="311">
        <f>IF(全车数据表!H58="×",0,全车数据表!H58)</f>
        <v>35</v>
      </c>
      <c r="J57" s="311">
        <f>IF(全车数据表!I58="×",0,全车数据表!I58)</f>
        <v>15</v>
      </c>
      <c r="K57" s="311">
        <f>IF(全车数据表!J58="×",0,全车数据表!J58)</f>
        <v>21</v>
      </c>
      <c r="L57" s="311">
        <f>IF(全车数据表!K58="×",0,全车数据表!K58)</f>
        <v>28</v>
      </c>
      <c r="M57" s="311">
        <f>IF(全车数据表!L58="×",0,全车数据表!L58)</f>
        <v>35</v>
      </c>
      <c r="N57" s="311">
        <f>IF(全车数据表!M58="×",0,全车数据表!M58)</f>
        <v>0</v>
      </c>
      <c r="O57" s="311">
        <f>全车数据表!O58</f>
        <v>3483</v>
      </c>
      <c r="P57" s="311">
        <f>全车数据表!P58</f>
        <v>338.7</v>
      </c>
      <c r="Q57" s="311">
        <f>全车数据表!Q58</f>
        <v>78.28</v>
      </c>
      <c r="R57" s="311">
        <f>全车数据表!R58</f>
        <v>48.14</v>
      </c>
      <c r="S57" s="311">
        <f>全车数据表!S58</f>
        <v>62.98</v>
      </c>
      <c r="T57" s="311">
        <f>全车数据表!T58</f>
        <v>0</v>
      </c>
      <c r="U57" s="311">
        <f>全车数据表!AH58</f>
        <v>5804120</v>
      </c>
      <c r="V57" s="311">
        <f>全车数据表!AO58</f>
        <v>4640000</v>
      </c>
      <c r="W57" s="311">
        <f>全车数据表!AP58</f>
        <v>10444120</v>
      </c>
      <c r="X57" s="311">
        <f>全车数据表!AJ58</f>
        <v>9</v>
      </c>
      <c r="Y57" s="311">
        <f>全车数据表!AL58</f>
        <v>4</v>
      </c>
      <c r="Z57" s="311">
        <f>IF(全车数据表!AN58="×",0,全车数据表!AN58)</f>
        <v>2</v>
      </c>
      <c r="AA57" s="313" t="str">
        <f>全车数据表!AU58</f>
        <v>epic</v>
      </c>
      <c r="AB57" s="311">
        <f>全车数据表!AW58</f>
        <v>352</v>
      </c>
      <c r="AC57" s="311">
        <f>全车数据表!AX58</f>
        <v>0</v>
      </c>
      <c r="AD57" s="311">
        <f>全车数据表!AY58</f>
        <v>458</v>
      </c>
      <c r="AE57" s="311" t="str">
        <f>IF(全车数据表!AZ58="","",全车数据表!AZ58)</f>
        <v>通行证</v>
      </c>
      <c r="AF57" s="311" t="str">
        <f>IF(全车数据表!BA58="","",全车数据表!BA58)</f>
        <v/>
      </c>
      <c r="AG57" s="311" t="str">
        <f>IF(全车数据表!BB58="","",全车数据表!BB58)</f>
        <v/>
      </c>
      <c r="AH57" s="311" t="str">
        <f>IF(全车数据表!BC58="","",全车数据表!BC58)</f>
        <v/>
      </c>
      <c r="AI57" s="311" t="str">
        <f>IF(全车数据表!BD58="","",全车数据表!BD58)</f>
        <v/>
      </c>
      <c r="AJ57" s="311" t="str">
        <f>IF(全车数据表!BE58="","",全车数据表!BE58)</f>
        <v/>
      </c>
      <c r="AK57" s="311" t="str">
        <f>IF(全车数据表!BF58="","",全车数据表!BF58)</f>
        <v/>
      </c>
      <c r="AL57" s="311" t="str">
        <f>IF(全车数据表!BG58="","",全车数据表!BG58)</f>
        <v/>
      </c>
      <c r="AM57" s="311" t="str">
        <f>IF(全车数据表!BH58="","",全车数据表!BH58)</f>
        <v/>
      </c>
      <c r="AN57" s="311" t="str">
        <f>IF(全车数据表!BI58="","",全车数据表!BI58)</f>
        <v/>
      </c>
      <c r="AO57" s="311" t="str">
        <f>IF(全车数据表!BJ58="","",全车数据表!BJ58)</f>
        <v/>
      </c>
      <c r="AP57" s="311" t="str">
        <f>IF(全车数据表!BK58="","",全车数据表!BK58)</f>
        <v/>
      </c>
      <c r="AQ57" s="311" t="str">
        <f>IF(全车数据表!BL58="","",全车数据表!BL58)</f>
        <v/>
      </c>
      <c r="AR57" s="311" t="str">
        <f>IF(全车数据表!BM58="","",全车数据表!BM58)</f>
        <v/>
      </c>
      <c r="AS57" s="311" t="str">
        <f>IF(全车数据表!BN58="","",全车数据表!BN58)</f>
        <v/>
      </c>
      <c r="AT57" s="311" t="str">
        <f>IF(全车数据表!BO58="","",全车数据表!BO58)</f>
        <v/>
      </c>
      <c r="AU57" s="311" t="str">
        <f>IF(全车数据表!BP58="","",全车数据表!BP58)</f>
        <v/>
      </c>
      <c r="AV57" s="311" t="str">
        <f>IF(全车数据表!BQ58="","",全车数据表!BQ58)</f>
        <v/>
      </c>
      <c r="AW57" s="311" t="str">
        <f>IF(全车数据表!BR58="","",全车数据表!BR58)</f>
        <v/>
      </c>
      <c r="AX57" s="311" t="str">
        <f>IF(全车数据表!BS58="","",全车数据表!BS58)</f>
        <v/>
      </c>
      <c r="AY57" s="311" t="str">
        <f>IF(全车数据表!BT58="","",全车数据表!BT58)</f>
        <v/>
      </c>
      <c r="AZ57" s="311" t="str">
        <f>IF(全车数据表!BU58="","",全车数据表!BU58)</f>
        <v>捷豹</v>
      </c>
      <c r="BA57" s="311" t="str">
        <f>IF(全车数据表!AV58="","",全车数据表!AV58)</f>
        <v/>
      </c>
    </row>
    <row r="58" spans="1:53">
      <c r="A58" s="311">
        <f>全车数据表!A59</f>
        <v>57</v>
      </c>
      <c r="B58" s="311" t="str">
        <f>全车数据表!B59</f>
        <v>Ferrari F40</v>
      </c>
      <c r="C58" s="311" t="str">
        <f>IF(全车数据表!AQ59="","",全车数据表!AQ59)</f>
        <v>Ferrari</v>
      </c>
      <c r="D58" s="313" t="str">
        <f>全车数据表!AT59</f>
        <v>f40</v>
      </c>
      <c r="E58" s="313" t="str">
        <f>全车数据表!AS59</f>
        <v>2.5</v>
      </c>
      <c r="F58" s="313" t="str">
        <f>全车数据表!C59</f>
        <v>F40</v>
      </c>
      <c r="G58" s="311" t="str">
        <f>全车数据表!D59</f>
        <v>C</v>
      </c>
      <c r="H58" s="311">
        <f>LEN(全车数据表!E59)</f>
        <v>5</v>
      </c>
      <c r="I58" s="311">
        <f>IF(全车数据表!H59="×",0,全车数据表!H59)</f>
        <v>35</v>
      </c>
      <c r="J58" s="311">
        <f>IF(全车数据表!I59="×",0,全车数据表!I59)</f>
        <v>15</v>
      </c>
      <c r="K58" s="311">
        <f>IF(全车数据表!J59="×",0,全车数据表!J59)</f>
        <v>21</v>
      </c>
      <c r="L58" s="311">
        <f>IF(全车数据表!K59="×",0,全车数据表!K59)</f>
        <v>28</v>
      </c>
      <c r="M58" s="311">
        <f>IF(全车数据表!L59="×",0,全车数据表!L59)</f>
        <v>35</v>
      </c>
      <c r="N58" s="311">
        <f>IF(全车数据表!M59="×",0,全车数据表!M59)</f>
        <v>0</v>
      </c>
      <c r="O58" s="311">
        <f>全车数据表!O59</f>
        <v>3531</v>
      </c>
      <c r="P58" s="311">
        <f>全车数据表!P59</f>
        <v>340.6</v>
      </c>
      <c r="Q58" s="311">
        <f>全车数据表!Q59</f>
        <v>72.88</v>
      </c>
      <c r="R58" s="311">
        <f>全车数据表!R59</f>
        <v>69.319999999999993</v>
      </c>
      <c r="S58" s="311">
        <f>全车数据表!S59</f>
        <v>63.5</v>
      </c>
      <c r="T58" s="311">
        <f>全车数据表!T59</f>
        <v>6.33</v>
      </c>
      <c r="U58" s="311">
        <f>全车数据表!AH59</f>
        <v>5804120</v>
      </c>
      <c r="V58" s="311">
        <f>全车数据表!AO59</f>
        <v>4640000</v>
      </c>
      <c r="W58" s="311">
        <f>全车数据表!AP59</f>
        <v>10444120</v>
      </c>
      <c r="X58" s="311">
        <f>全车数据表!AJ59</f>
        <v>9</v>
      </c>
      <c r="Y58" s="311">
        <f>全车数据表!AL59</f>
        <v>4</v>
      </c>
      <c r="Z58" s="311">
        <f>IF(全车数据表!AN59="×",0,全车数据表!AN59)</f>
        <v>2</v>
      </c>
      <c r="AA58" s="313" t="str">
        <f>全车数据表!AU59</f>
        <v>epic</v>
      </c>
      <c r="AB58" s="311">
        <f>全车数据表!AW59</f>
        <v>354</v>
      </c>
      <c r="AC58" s="311">
        <f>全车数据表!AX59</f>
        <v>0</v>
      </c>
      <c r="AD58" s="311">
        <f>全车数据表!AY59</f>
        <v>462</v>
      </c>
      <c r="AE58" s="311" t="str">
        <f>IF(全车数据表!AZ59="","",全车数据表!AZ59)</f>
        <v>寻车</v>
      </c>
      <c r="AF58" s="311" t="str">
        <f>IF(全车数据表!BA59="","",全车数据表!BA59)</f>
        <v/>
      </c>
      <c r="AG58" s="311" t="str">
        <f>IF(全车数据表!BB59="","",全车数据表!BB59)</f>
        <v/>
      </c>
      <c r="AH58" s="311" t="str">
        <f>IF(全车数据表!BC59="","",全车数据表!BC59)</f>
        <v/>
      </c>
      <c r="AI58" s="311" t="str">
        <f>IF(全车数据表!BD59="","",全车数据表!BD59)</f>
        <v/>
      </c>
      <c r="AJ58" s="311" t="str">
        <f>IF(全车数据表!BE59="","",全车数据表!BE59)</f>
        <v/>
      </c>
      <c r="AK58" s="311">
        <f>IF(全车数据表!BF59="","",全车数据表!BF59)</f>
        <v>1</v>
      </c>
      <c r="AL58" s="311" t="str">
        <f>IF(全车数据表!BG59="","",全车数据表!BG59)</f>
        <v/>
      </c>
      <c r="AM58" s="311" t="str">
        <f>IF(全车数据表!BH59="","",全车数据表!BH59)</f>
        <v/>
      </c>
      <c r="AN58" s="311" t="str">
        <f>IF(全车数据表!BI59="","",全车数据表!BI59)</f>
        <v/>
      </c>
      <c r="AO58" s="311" t="str">
        <f>IF(全车数据表!BJ59="","",全车数据表!BJ59)</f>
        <v/>
      </c>
      <c r="AP58" s="311" t="str">
        <f>IF(全车数据表!BK59="","",全车数据表!BK59)</f>
        <v/>
      </c>
      <c r="AQ58" s="311" t="str">
        <f>IF(全车数据表!BL59="","",全车数据表!BL59)</f>
        <v/>
      </c>
      <c r="AR58" s="311" t="str">
        <f>IF(全车数据表!BM59="","",全车数据表!BM59)</f>
        <v/>
      </c>
      <c r="AS58" s="311" t="str">
        <f>IF(全车数据表!BN59="","",全车数据表!BN59)</f>
        <v/>
      </c>
      <c r="AT58" s="311" t="str">
        <f>IF(全车数据表!BO59="","",全车数据表!BO59)</f>
        <v/>
      </c>
      <c r="AU58" s="311" t="str">
        <f>IF(全车数据表!BP59="","",全车数据表!BP59)</f>
        <v/>
      </c>
      <c r="AV58" s="311" t="str">
        <f>IF(全车数据表!BQ59="","",全车数据表!BQ59)</f>
        <v/>
      </c>
      <c r="AW58" s="311" t="str">
        <f>IF(全车数据表!BR59="","",全车数据表!BR59)</f>
        <v/>
      </c>
      <c r="AX58" s="311" t="str">
        <f>IF(全车数据表!BS59="","",全车数据表!BS59)</f>
        <v/>
      </c>
      <c r="AY58" s="311" t="str">
        <f>IF(全车数据表!BT59="","",全车数据表!BT59)</f>
        <v/>
      </c>
      <c r="AZ58" s="311" t="str">
        <f>IF(全车数据表!BU59="","",全车数据表!BU59)</f>
        <v>法拉利</v>
      </c>
      <c r="BA58" s="311" t="str">
        <f>IF(全车数据表!AV59="","",全车数据表!AV59)</f>
        <v/>
      </c>
    </row>
    <row r="59" spans="1:53">
      <c r="A59" s="311">
        <f>全车数据表!A60</f>
        <v>58</v>
      </c>
      <c r="B59" s="311" t="str">
        <f>全车数据表!B60</f>
        <v>Renault R.S. 01🔑</v>
      </c>
      <c r="C59" s="311" t="str">
        <f>IF(全车数据表!AQ60="","",全车数据表!AQ60)</f>
        <v>Renault</v>
      </c>
      <c r="D59" s="313" t="str">
        <f>全车数据表!AT60</f>
        <v>rs01</v>
      </c>
      <c r="E59" s="313" t="str">
        <f>全车数据表!AS60</f>
        <v>2.9</v>
      </c>
      <c r="F59" s="313" t="str">
        <f>全车数据表!C60</f>
        <v>雷诺RS</v>
      </c>
      <c r="G59" s="311" t="str">
        <f>全车数据表!D60</f>
        <v>C</v>
      </c>
      <c r="H59" s="311">
        <f>LEN(全车数据表!E60)</f>
        <v>5</v>
      </c>
      <c r="I59" s="311" t="str">
        <f>IF(全车数据表!H60="×",0,全车数据表!H60)</f>
        <v>🔑</v>
      </c>
      <c r="J59" s="311">
        <f>IF(全车数据表!I60="×",0,全车数据表!I60)</f>
        <v>25</v>
      </c>
      <c r="K59" s="311">
        <f>IF(全车数据表!J60="×",0,全车数据表!J60)</f>
        <v>32</v>
      </c>
      <c r="L59" s="311">
        <f>IF(全车数据表!K60="×",0,全车数据表!K60)</f>
        <v>36</v>
      </c>
      <c r="M59" s="311">
        <f>IF(全车数据表!L60="×",0,全车数据表!L60)</f>
        <v>40</v>
      </c>
      <c r="N59" s="311">
        <f>IF(全车数据表!M60="×",0,全车数据表!M60)</f>
        <v>0</v>
      </c>
      <c r="O59" s="311">
        <f>全车数据表!O60</f>
        <v>3565</v>
      </c>
      <c r="P59" s="311">
        <f>全车数据表!P60</f>
        <v>320.7</v>
      </c>
      <c r="Q59" s="311">
        <f>全车数据表!Q60</f>
        <v>83.68</v>
      </c>
      <c r="R59" s="311">
        <f>全车数据表!R60</f>
        <v>61.38</v>
      </c>
      <c r="S59" s="311">
        <f>全车数据表!S60</f>
        <v>72.010000000000005</v>
      </c>
      <c r="T59" s="311">
        <f>全车数据表!T60</f>
        <v>9</v>
      </c>
      <c r="U59" s="311">
        <f>全车数据表!AH60</f>
        <v>5804120</v>
      </c>
      <c r="V59" s="311">
        <f>全车数据表!AO60</f>
        <v>4640000</v>
      </c>
      <c r="W59" s="311">
        <f>全车数据表!AP60</f>
        <v>10444120</v>
      </c>
      <c r="X59" s="311">
        <f>全车数据表!AJ60</f>
        <v>9</v>
      </c>
      <c r="Y59" s="311">
        <f>全车数据表!AL60</f>
        <v>4</v>
      </c>
      <c r="Z59" s="311">
        <f>IF(全车数据表!AN60="×",0,全车数据表!AN60)</f>
        <v>2</v>
      </c>
      <c r="AA59" s="313" t="str">
        <f>全车数据表!AU60</f>
        <v>epic</v>
      </c>
      <c r="AB59" s="311">
        <f>全车数据表!AW60</f>
        <v>334</v>
      </c>
      <c r="AC59" s="311">
        <f>全车数据表!AX60</f>
        <v>0</v>
      </c>
      <c r="AD59" s="311">
        <f>全车数据表!AY60</f>
        <v>427</v>
      </c>
      <c r="AE59" s="311" t="str">
        <f>IF(全车数据表!AZ60="","",全车数据表!AZ60)</f>
        <v>大奖赛</v>
      </c>
      <c r="AF59" s="311" t="str">
        <f>IF(全车数据表!BA60="","",全车数据表!BA60)</f>
        <v/>
      </c>
      <c r="AG59" s="311" t="str">
        <f>IF(全车数据表!BB60="","",全车数据表!BB60)</f>
        <v/>
      </c>
      <c r="AH59" s="311" t="str">
        <f>IF(全车数据表!BC60="","",全车数据表!BC60)</f>
        <v/>
      </c>
      <c r="AI59" s="311" t="str">
        <f>IF(全车数据表!BD60="","",全车数据表!BD60)</f>
        <v/>
      </c>
      <c r="AJ59" s="311" t="str">
        <f>IF(全车数据表!BE60="","",全车数据表!BE60)</f>
        <v/>
      </c>
      <c r="AK59" s="311" t="str">
        <f>IF(全车数据表!BF60="","",全车数据表!BF60)</f>
        <v/>
      </c>
      <c r="AL59" s="311" t="str">
        <f>IF(全车数据表!BG60="","",全车数据表!BG60)</f>
        <v/>
      </c>
      <c r="AM59" s="311" t="str">
        <f>IF(全车数据表!BH60="","",全车数据表!BH60)</f>
        <v/>
      </c>
      <c r="AN59" s="311" t="str">
        <f>IF(全车数据表!BI60="","",全车数据表!BI60)</f>
        <v/>
      </c>
      <c r="AO59" s="311" t="str">
        <f>IF(全车数据表!BJ60="","",全车数据表!BJ60)</f>
        <v/>
      </c>
      <c r="AP59" s="311" t="str">
        <f>IF(全车数据表!BK60="","",全车数据表!BK60)</f>
        <v/>
      </c>
      <c r="AQ59" s="311">
        <f>IF(全车数据表!BL60="","",全车数据表!BL60)</f>
        <v>1</v>
      </c>
      <c r="AR59" s="311" t="str">
        <f>IF(全车数据表!BM60="","",全车数据表!BM60)</f>
        <v/>
      </c>
      <c r="AS59" s="311">
        <f>IF(全车数据表!BN60="","",全车数据表!BN60)</f>
        <v>1</v>
      </c>
      <c r="AT59" s="311">
        <f>IF(全车数据表!BO60="","",全车数据表!BO60)</f>
        <v>1</v>
      </c>
      <c r="AU59" s="311" t="str">
        <f>IF(全车数据表!BP60="","",全车数据表!BP60)</f>
        <v/>
      </c>
      <c r="AV59" s="311" t="str">
        <f>IF(全车数据表!BQ60="","",全车数据表!BQ60)</f>
        <v/>
      </c>
      <c r="AW59" s="311" t="str">
        <f>IF(全车数据表!BR60="","",全车数据表!BR60)</f>
        <v/>
      </c>
      <c r="AX59" s="311" t="str">
        <f>IF(全车数据表!BS60="","",全车数据表!BS60)</f>
        <v/>
      </c>
      <c r="AY59" s="311" t="str">
        <f>IF(全车数据表!BT60="","",全车数据表!BT60)</f>
        <v/>
      </c>
      <c r="AZ59" s="311" t="str">
        <f>IF(全车数据表!BU60="","",全车数据表!BU60)</f>
        <v>雷诺rs01</v>
      </c>
      <c r="BA59" s="311" t="str">
        <f>IF(全车数据表!AV60="","",全车数据表!AV60)</f>
        <v/>
      </c>
    </row>
    <row r="60" spans="1:53">
      <c r="A60" s="311">
        <f>全车数据表!A61</f>
        <v>59</v>
      </c>
      <c r="B60" s="311" t="str">
        <f>全车数据表!B61</f>
        <v>Mercedes-Benz CLK-GTR</v>
      </c>
      <c r="C60" s="311" t="str">
        <f>IF(全车数据表!AQ61="","",全车数据表!AQ61)</f>
        <v>Mercedes-Benz</v>
      </c>
      <c r="D60" s="313" t="str">
        <f>全车数据表!AT61</f>
        <v>clk</v>
      </c>
      <c r="E60" s="313" t="str">
        <f>全车数据表!AS61</f>
        <v>4.1</v>
      </c>
      <c r="F60" s="313" t="str">
        <f>全车数据表!C61</f>
        <v>CLK</v>
      </c>
      <c r="G60" s="311" t="str">
        <f>全车数据表!D61</f>
        <v>C</v>
      </c>
      <c r="H60" s="311">
        <f>LEN(全车数据表!E61)</f>
        <v>5</v>
      </c>
      <c r="I60" s="311">
        <f>IF(全车数据表!H61="×",0,全车数据表!H61)</f>
        <v>35</v>
      </c>
      <c r="J60" s="311">
        <f>IF(全车数据表!I61="×",0,全车数据表!I61)</f>
        <v>15</v>
      </c>
      <c r="K60" s="311">
        <f>IF(全车数据表!J61="×",0,全车数据表!J61)</f>
        <v>21</v>
      </c>
      <c r="L60" s="311">
        <f>IF(全车数据表!K61="×",0,全车数据表!K61)</f>
        <v>28</v>
      </c>
      <c r="M60" s="311">
        <f>IF(全车数据表!L61="×",0,全车数据表!L61)</f>
        <v>35</v>
      </c>
      <c r="N60" s="311">
        <f>IF(全车数据表!M61="×",0,全车数据表!M61)</f>
        <v>0</v>
      </c>
      <c r="O60" s="311">
        <f>全车数据表!O61</f>
        <v>3575</v>
      </c>
      <c r="P60" s="311">
        <f>全车数据表!P61</f>
        <v>332.7</v>
      </c>
      <c r="Q60" s="311">
        <f>全车数据表!Q61</f>
        <v>78.92</v>
      </c>
      <c r="R60" s="311">
        <f>全车数据表!R61</f>
        <v>70.489999999999995</v>
      </c>
      <c r="S60" s="311">
        <f>全车数据表!S61</f>
        <v>57.24</v>
      </c>
      <c r="T60" s="311">
        <f>全车数据表!T61</f>
        <v>5.83</v>
      </c>
      <c r="U60" s="311">
        <f>全车数据表!AH61</f>
        <v>5804120</v>
      </c>
      <c r="V60" s="311">
        <f>全车数据表!AO61</f>
        <v>4640000</v>
      </c>
      <c r="W60" s="311">
        <f>全车数据表!AP61</f>
        <v>10444120</v>
      </c>
      <c r="X60" s="311">
        <f>全车数据表!AJ61</f>
        <v>9</v>
      </c>
      <c r="Y60" s="311">
        <f>全车数据表!AL61</f>
        <v>4</v>
      </c>
      <c r="Z60" s="311">
        <f>IF(全车数据表!AN61="×",0,全车数据表!AN61)</f>
        <v>2</v>
      </c>
      <c r="AA60" s="313" t="str">
        <f>全车数据表!AU61</f>
        <v>epic</v>
      </c>
      <c r="AB60" s="311">
        <f>全车数据表!AW61</f>
        <v>346</v>
      </c>
      <c r="AC60" s="311">
        <f>全车数据表!AX61</f>
        <v>0</v>
      </c>
      <c r="AD60" s="311">
        <f>全车数据表!AY61</f>
        <v>448</v>
      </c>
      <c r="AE60" s="311" t="str">
        <f>IF(全车数据表!AZ61="","",全车数据表!AZ61)</f>
        <v>通行证</v>
      </c>
      <c r="AF60" s="311" t="str">
        <f>IF(全车数据表!BA61="","",全车数据表!BA61)</f>
        <v/>
      </c>
      <c r="AG60" s="311" t="str">
        <f>IF(全车数据表!BB61="","",全车数据表!BB61)</f>
        <v/>
      </c>
      <c r="AH60" s="311" t="str">
        <f>IF(全车数据表!BC61="","",全车数据表!BC61)</f>
        <v/>
      </c>
      <c r="AI60" s="311" t="str">
        <f>IF(全车数据表!BD61="","",全车数据表!BD61)</f>
        <v/>
      </c>
      <c r="AJ60" s="311" t="str">
        <f>IF(全车数据表!BE61="","",全车数据表!BE61)</f>
        <v/>
      </c>
      <c r="AK60" s="311" t="str">
        <f>IF(全车数据表!BF61="","",全车数据表!BF61)</f>
        <v/>
      </c>
      <c r="AL60" s="311" t="str">
        <f>IF(全车数据表!BG61="","",全车数据表!BG61)</f>
        <v/>
      </c>
      <c r="AM60" s="311" t="str">
        <f>IF(全车数据表!BH61="","",全车数据表!BH61)</f>
        <v/>
      </c>
      <c r="AN60" s="311" t="str">
        <f>IF(全车数据表!BI61="","",全车数据表!BI61)</f>
        <v/>
      </c>
      <c r="AO60" s="311" t="str">
        <f>IF(全车数据表!BJ61="","",全车数据表!BJ61)</f>
        <v/>
      </c>
      <c r="AP60" s="311" t="str">
        <f>IF(全车数据表!BK61="","",全车数据表!BK61)</f>
        <v/>
      </c>
      <c r="AQ60" s="311" t="str">
        <f>IF(全车数据表!BL61="","",全车数据表!BL61)</f>
        <v/>
      </c>
      <c r="AR60" s="311" t="str">
        <f>IF(全车数据表!BM61="","",全车数据表!BM61)</f>
        <v/>
      </c>
      <c r="AS60" s="311" t="str">
        <f>IF(全车数据表!BN61="","",全车数据表!BN61)</f>
        <v/>
      </c>
      <c r="AT60" s="311" t="str">
        <f>IF(全车数据表!BO61="","",全车数据表!BO61)</f>
        <v/>
      </c>
      <c r="AU60" s="311" t="str">
        <f>IF(全车数据表!BP61="","",全车数据表!BP61)</f>
        <v/>
      </c>
      <c r="AV60" s="311" t="str">
        <f>IF(全车数据表!BQ61="","",全车数据表!BQ61)</f>
        <v/>
      </c>
      <c r="AW60" s="311" t="str">
        <f>IF(全车数据表!BR61="","",全车数据表!BR61)</f>
        <v/>
      </c>
      <c r="AX60" s="311" t="str">
        <f>IF(全车数据表!BS61="","",全车数据表!BS61)</f>
        <v/>
      </c>
      <c r="AY60" s="311" t="str">
        <f>IF(全车数据表!BT61="","",全车数据表!BT61)</f>
        <v/>
      </c>
      <c r="AZ60" s="311" t="str">
        <f>IF(全车数据表!BU61="","",全车数据表!BU61)</f>
        <v>梅赛德斯奔驰</v>
      </c>
      <c r="BA60" s="311" t="str">
        <f>IF(全车数据表!AV61="","",全车数据表!AV61)</f>
        <v/>
      </c>
    </row>
    <row r="61" spans="1:53">
      <c r="A61" s="311">
        <f>全车数据表!A62</f>
        <v>60</v>
      </c>
      <c r="B61" s="311" t="str">
        <f>全车数据表!B62</f>
        <v>Acura NSX GT3 EVO🔑</v>
      </c>
      <c r="C61" s="311" t="str">
        <f>IF(全车数据表!AQ62="","",全车数据表!AQ62)</f>
        <v>Acura</v>
      </c>
      <c r="D61" s="313" t="str">
        <f>全车数据表!AT62</f>
        <v>nsxgt3</v>
      </c>
      <c r="E61" s="313" t="str">
        <f>全车数据表!AS62</f>
        <v>2.7</v>
      </c>
      <c r="F61" s="313" t="str">
        <f>全车数据表!C62</f>
        <v>NSX GT3</v>
      </c>
      <c r="G61" s="311" t="str">
        <f>全车数据表!D62</f>
        <v>C</v>
      </c>
      <c r="H61" s="311">
        <f>LEN(全车数据表!E62)</f>
        <v>5</v>
      </c>
      <c r="I61" s="311" t="str">
        <f>IF(全车数据表!H62="×",0,全车数据表!H62)</f>
        <v>🔑</v>
      </c>
      <c r="J61" s="311">
        <f>IF(全车数据表!I62="×",0,全车数据表!I62)</f>
        <v>25</v>
      </c>
      <c r="K61" s="311">
        <f>IF(全车数据表!J62="×",0,全车数据表!J62)</f>
        <v>32</v>
      </c>
      <c r="L61" s="311">
        <f>IF(全车数据表!K62="×",0,全车数据表!K62)</f>
        <v>36</v>
      </c>
      <c r="M61" s="311">
        <f>IF(全车数据表!L62="×",0,全车数据表!L62)</f>
        <v>41</v>
      </c>
      <c r="N61" s="311">
        <f>IF(全车数据表!M62="×",0,全车数据表!M62)</f>
        <v>0</v>
      </c>
      <c r="O61" s="311">
        <f>全车数据表!O62</f>
        <v>3585</v>
      </c>
      <c r="P61" s="311">
        <f>全车数据表!P62</f>
        <v>314.39999999999998</v>
      </c>
      <c r="Q61" s="311">
        <f>全车数据表!Q62</f>
        <v>74.290000000000006</v>
      </c>
      <c r="R61" s="311">
        <f>全车数据表!R62</f>
        <v>86.13</v>
      </c>
      <c r="S61" s="311">
        <f>全车数据表!S62</f>
        <v>73.760000000000005</v>
      </c>
      <c r="T61" s="311">
        <f>全车数据表!T62</f>
        <v>9.8000000000000007</v>
      </c>
      <c r="U61" s="311">
        <f>全车数据表!AH62</f>
        <v>5804120</v>
      </c>
      <c r="V61" s="311">
        <f>全车数据表!AO62</f>
        <v>4640000</v>
      </c>
      <c r="W61" s="311">
        <f>全车数据表!AP62</f>
        <v>10444120</v>
      </c>
      <c r="X61" s="311">
        <f>全车数据表!AJ62</f>
        <v>9</v>
      </c>
      <c r="Y61" s="311">
        <f>全车数据表!AL62</f>
        <v>4</v>
      </c>
      <c r="Z61" s="311">
        <f>IF(全车数据表!AN62="×",0,全车数据表!AN62)</f>
        <v>2</v>
      </c>
      <c r="AA61" s="313" t="str">
        <f>全车数据表!AU62</f>
        <v>epic</v>
      </c>
      <c r="AB61" s="311">
        <f>全车数据表!AW62</f>
        <v>327</v>
      </c>
      <c r="AC61" s="311">
        <f>全车数据表!AX62</f>
        <v>345</v>
      </c>
      <c r="AD61" s="311">
        <f>全车数据表!AY62</f>
        <v>442</v>
      </c>
      <c r="AE61" s="311" t="str">
        <f>IF(全车数据表!AZ62="","",全车数据表!AZ62)</f>
        <v>大奖赛</v>
      </c>
      <c r="AF61" s="311" t="str">
        <f>IF(全车数据表!BA62="","",全车数据表!BA62)</f>
        <v/>
      </c>
      <c r="AG61" s="311" t="str">
        <f>IF(全车数据表!BB62="","",全车数据表!BB62)</f>
        <v/>
      </c>
      <c r="AH61" s="311" t="str">
        <f>IF(全车数据表!BC62="","",全车数据表!BC62)</f>
        <v/>
      </c>
      <c r="AI61" s="311" t="str">
        <f>IF(全车数据表!BD62="","",全车数据表!BD62)</f>
        <v/>
      </c>
      <c r="AJ61" s="311" t="str">
        <f>IF(全车数据表!BE62="","",全车数据表!BE62)</f>
        <v/>
      </c>
      <c r="AK61" s="311" t="str">
        <f>IF(全车数据表!BF62="","",全车数据表!BF62)</f>
        <v/>
      </c>
      <c r="AL61" s="311" t="str">
        <f>IF(全车数据表!BG62="","",全车数据表!BG62)</f>
        <v/>
      </c>
      <c r="AM61" s="311" t="str">
        <f>IF(全车数据表!BH62="","",全车数据表!BH62)</f>
        <v/>
      </c>
      <c r="AN61" s="311" t="str">
        <f>IF(全车数据表!BI62="","",全车数据表!BI62)</f>
        <v/>
      </c>
      <c r="AO61" s="311" t="str">
        <f>IF(全车数据表!BJ62="","",全车数据表!BJ62)</f>
        <v/>
      </c>
      <c r="AP61" s="311" t="str">
        <f>IF(全车数据表!BK62="","",全车数据表!BK62)</f>
        <v/>
      </c>
      <c r="AQ61" s="311">
        <f>IF(全车数据表!BL62="","",全车数据表!BL62)</f>
        <v>1</v>
      </c>
      <c r="AR61" s="311" t="str">
        <f>IF(全车数据表!BM62="","",全车数据表!BM62)</f>
        <v/>
      </c>
      <c r="AS61" s="311">
        <f>IF(全车数据表!BN62="","",全车数据表!BN62)</f>
        <v>1</v>
      </c>
      <c r="AT61" s="311">
        <f>IF(全车数据表!BO62="","",全车数据表!BO62)</f>
        <v>1</v>
      </c>
      <c r="AU61" s="311" t="str">
        <f>IF(全车数据表!BP62="","",全车数据表!BP62)</f>
        <v/>
      </c>
      <c r="AV61" s="311" t="str">
        <f>IF(全车数据表!BQ62="","",全车数据表!BQ62)</f>
        <v/>
      </c>
      <c r="AW61" s="311" t="str">
        <f>IF(全车数据表!BR62="","",全车数据表!BR62)</f>
        <v/>
      </c>
      <c r="AX61" s="311" t="str">
        <f>IF(全车数据表!BS62="","",全车数据表!BS62)</f>
        <v/>
      </c>
      <c r="AY61" s="311" t="str">
        <f>IF(全车数据表!BT62="","",全车数据表!BT62)</f>
        <v/>
      </c>
      <c r="AZ61" s="311" t="str">
        <f>IF(全车数据表!BU62="","",全车数据表!BU62)</f>
        <v>讴歌</v>
      </c>
      <c r="BA61" s="311" t="str">
        <f>IF(全车数据表!AV62="","",全车数据表!AV62)</f>
        <v/>
      </c>
    </row>
    <row r="62" spans="1:53">
      <c r="A62" s="311">
        <f>全车数据表!A63</f>
        <v>61</v>
      </c>
      <c r="B62" s="311" t="str">
        <f>全车数据表!B63</f>
        <v>Vencer Sarthe</v>
      </c>
      <c r="C62" s="311" t="str">
        <f>IF(全车数据表!AQ63="","",全车数据表!AQ63)</f>
        <v>Vencer</v>
      </c>
      <c r="D62" s="313" t="str">
        <f>全车数据表!AT63</f>
        <v>sarthe</v>
      </c>
      <c r="E62" s="313" t="str">
        <f>全车数据表!AS63</f>
        <v>1.3</v>
      </c>
      <c r="F62" s="313" t="str">
        <f>全车数据表!C63</f>
        <v>剃刀</v>
      </c>
      <c r="G62" s="311" t="str">
        <f>全车数据表!D63</f>
        <v>C</v>
      </c>
      <c r="H62" s="311">
        <f>LEN(全车数据表!E63)</f>
        <v>5</v>
      </c>
      <c r="I62" s="311">
        <f>IF(全车数据表!H63="×",0,全车数据表!H63)</f>
        <v>35</v>
      </c>
      <c r="J62" s="311">
        <f>IF(全车数据表!I63="×",0,全车数据表!I63)</f>
        <v>15</v>
      </c>
      <c r="K62" s="311">
        <f>IF(全车数据表!J63="×",0,全车数据表!J63)</f>
        <v>21</v>
      </c>
      <c r="L62" s="311">
        <f>IF(全车数据表!K63="×",0,全车数据表!K63)</f>
        <v>28</v>
      </c>
      <c r="M62" s="311">
        <f>IF(全车数据表!L63="×",0,全车数据表!L63)</f>
        <v>35</v>
      </c>
      <c r="N62" s="311">
        <f>IF(全车数据表!M63="×",0,全车数据表!M63)</f>
        <v>0</v>
      </c>
      <c r="O62" s="311">
        <f>全车数据表!O63</f>
        <v>3638</v>
      </c>
      <c r="P62" s="311">
        <f>全车数据表!P63</f>
        <v>350.5</v>
      </c>
      <c r="Q62" s="311">
        <f>全车数据表!Q63</f>
        <v>74.12</v>
      </c>
      <c r="R62" s="311">
        <f>全车数据表!R63</f>
        <v>62.87</v>
      </c>
      <c r="S62" s="311">
        <f>全车数据表!S63</f>
        <v>46.83</v>
      </c>
      <c r="T62" s="311">
        <f>全车数据表!T63</f>
        <v>5.0669999999999993</v>
      </c>
      <c r="U62" s="311">
        <f>全车数据表!AH63</f>
        <v>5804120</v>
      </c>
      <c r="V62" s="311">
        <f>全车数据表!AO63</f>
        <v>4640000</v>
      </c>
      <c r="W62" s="311">
        <f>全车数据表!AP63</f>
        <v>10444120</v>
      </c>
      <c r="X62" s="311">
        <f>全车数据表!AJ63</f>
        <v>9</v>
      </c>
      <c r="Y62" s="311">
        <f>全车数据表!AL63</f>
        <v>4</v>
      </c>
      <c r="Z62" s="311">
        <f>IF(全车数据表!AN63="×",0,全车数据表!AN63)</f>
        <v>2</v>
      </c>
      <c r="AA62" s="313" t="str">
        <f>全车数据表!AU63</f>
        <v>epic</v>
      </c>
      <c r="AB62" s="311">
        <f>全车数据表!AW63</f>
        <v>365</v>
      </c>
      <c r="AC62" s="311">
        <f>全车数据表!AX63</f>
        <v>0</v>
      </c>
      <c r="AD62" s="311">
        <f>全车数据表!AY63</f>
        <v>479</v>
      </c>
      <c r="AE62" s="311" t="str">
        <f>IF(全车数据表!AZ63="","",全车数据表!AZ63)</f>
        <v>级别杯</v>
      </c>
      <c r="AF62" s="311" t="str">
        <f>IF(全车数据表!BA63="","",全车数据表!BA63)</f>
        <v/>
      </c>
      <c r="AG62" s="311" t="str">
        <f>IF(全车数据表!BB63="","",全车数据表!BB63)</f>
        <v/>
      </c>
      <c r="AH62" s="311">
        <f>IF(全车数据表!BC63="","",全车数据表!BC63)</f>
        <v>1</v>
      </c>
      <c r="AI62" s="311">
        <f>IF(全车数据表!BD63="","",全车数据表!BD63)</f>
        <v>1</v>
      </c>
      <c r="AJ62" s="311" t="str">
        <f>IF(全车数据表!BE63="","",全车数据表!BE63)</f>
        <v/>
      </c>
      <c r="AK62" s="311">
        <f>IF(全车数据表!BF63="","",全车数据表!BF63)</f>
        <v>1</v>
      </c>
      <c r="AL62" s="311" t="str">
        <f>IF(全车数据表!BG63="","",全车数据表!BG63)</f>
        <v/>
      </c>
      <c r="AM62" s="311" t="str">
        <f>IF(全车数据表!BH63="","",全车数据表!BH63)</f>
        <v/>
      </c>
      <c r="AN62" s="311" t="str">
        <f>IF(全车数据表!BI63="","",全车数据表!BI63)</f>
        <v/>
      </c>
      <c r="AO62" s="311" t="str">
        <f>IF(全车数据表!BJ63="","",全车数据表!BJ63)</f>
        <v/>
      </c>
      <c r="AP62" s="311" t="str">
        <f>IF(全车数据表!BK63="","",全车数据表!BK63)</f>
        <v/>
      </c>
      <c r="AQ62" s="311" t="str">
        <f>IF(全车数据表!BL63="","",全车数据表!BL63)</f>
        <v/>
      </c>
      <c r="AR62" s="311" t="str">
        <f>IF(全车数据表!BM63="","",全车数据表!BM63)</f>
        <v/>
      </c>
      <c r="AS62" s="311" t="str">
        <f>IF(全车数据表!BN63="","",全车数据表!BN63)</f>
        <v/>
      </c>
      <c r="AT62" s="311" t="str">
        <f>IF(全车数据表!BO63="","",全车数据表!BO63)</f>
        <v/>
      </c>
      <c r="AU62" s="311" t="str">
        <f>IF(全车数据表!BP63="","",全车数据表!BP63)</f>
        <v/>
      </c>
      <c r="AV62" s="311" t="str">
        <f>IF(全车数据表!BQ63="","",全车数据表!BQ63)</f>
        <v/>
      </c>
      <c r="AW62" s="311" t="str">
        <f>IF(全车数据表!BR63="","",全车数据表!BR63)</f>
        <v/>
      </c>
      <c r="AX62" s="311" t="str">
        <f>IF(全车数据表!BS63="","",全车数据表!BS63)</f>
        <v/>
      </c>
      <c r="AY62" s="311">
        <f>IF(全车数据表!BT63="","",全车数据表!BT63)</f>
        <v>1</v>
      </c>
      <c r="AZ62" s="311" t="str">
        <f>IF(全车数据表!BU63="","",全车数据表!BU63)</f>
        <v>C萎 剃刀</v>
      </c>
      <c r="BA62" s="311">
        <f>IF(全车数据表!AV63="","",全车数据表!AV63)</f>
        <v>11</v>
      </c>
    </row>
    <row r="63" spans="1:53">
      <c r="A63" s="311">
        <f>全车数据表!A64</f>
        <v>62</v>
      </c>
      <c r="B63" s="311" t="str">
        <f>全车数据表!B64</f>
        <v>Maserati MC12</v>
      </c>
      <c r="C63" s="311" t="str">
        <f>IF(全车数据表!AQ64="","",全车数据表!AQ64)</f>
        <v>Maserati</v>
      </c>
      <c r="D63" s="313" t="str">
        <f>全车数据表!AT64</f>
        <v>mc12</v>
      </c>
      <c r="E63" s="313" t="str">
        <f>全车数据表!AS64</f>
        <v>4.0</v>
      </c>
      <c r="F63" s="313" t="str">
        <f>全车数据表!C64</f>
        <v>MC12</v>
      </c>
      <c r="G63" s="311" t="str">
        <f>全车数据表!D64</f>
        <v>C</v>
      </c>
      <c r="H63" s="311">
        <f>LEN(全车数据表!E64)</f>
        <v>5</v>
      </c>
      <c r="I63" s="311" t="str">
        <f>IF(全车数据表!H64="×",0,全车数据表!H64)</f>
        <v>🔑</v>
      </c>
      <c r="J63" s="311">
        <f>IF(全车数据表!I64="×",0,全车数据表!I64)</f>
        <v>25</v>
      </c>
      <c r="K63" s="311">
        <f>IF(全车数据表!J64="×",0,全车数据表!J64)</f>
        <v>32</v>
      </c>
      <c r="L63" s="311">
        <f>IF(全车数据表!K64="×",0,全车数据表!K64)</f>
        <v>36</v>
      </c>
      <c r="M63" s="311">
        <f>IF(全车数据表!L64="×",0,全车数据表!L64)</f>
        <v>41</v>
      </c>
      <c r="N63" s="311">
        <f>IF(全车数据表!M64="×",0,全车数据表!M64)</f>
        <v>0</v>
      </c>
      <c r="O63" s="311">
        <f>全车数据表!O64</f>
        <v>3660</v>
      </c>
      <c r="P63" s="311">
        <f>全车数据表!P64</f>
        <v>342.9</v>
      </c>
      <c r="Q63" s="311">
        <f>全车数据表!Q64</f>
        <v>76.48</v>
      </c>
      <c r="R63" s="311">
        <f>全车数据表!R64</f>
        <v>72.36</v>
      </c>
      <c r="S63" s="311">
        <f>全车数据表!S64</f>
        <v>38.94</v>
      </c>
      <c r="T63" s="311">
        <f>全车数据表!T64</f>
        <v>4.3</v>
      </c>
      <c r="U63" s="311">
        <f>全车数据表!AH64</f>
        <v>5804120</v>
      </c>
      <c r="V63" s="311">
        <f>全车数据表!AO64</f>
        <v>4640000</v>
      </c>
      <c r="W63" s="311">
        <f>全车数据表!AP64</f>
        <v>10444120</v>
      </c>
      <c r="X63" s="311">
        <f>全车数据表!AJ64</f>
        <v>9</v>
      </c>
      <c r="Y63" s="311">
        <f>全车数据表!AL64</f>
        <v>4</v>
      </c>
      <c r="Z63" s="311">
        <f>IF(全车数据表!AN64="×",0,全车数据表!AN64)</f>
        <v>2</v>
      </c>
      <c r="AA63" s="313" t="str">
        <f>全车数据表!AU64</f>
        <v>epic</v>
      </c>
      <c r="AB63" s="311">
        <f>全车数据表!AW64</f>
        <v>357</v>
      </c>
      <c r="AC63" s="311">
        <f>全车数据表!AX64</f>
        <v>0</v>
      </c>
      <c r="AD63" s="311">
        <f>全车数据表!AY64</f>
        <v>466</v>
      </c>
      <c r="AE63" s="311" t="str">
        <f>IF(全车数据表!AZ64="","",全车数据表!AZ64)</f>
        <v>大奖赛</v>
      </c>
      <c r="AF63" s="311" t="str">
        <f>IF(全车数据表!BA64="","",全车数据表!BA64)</f>
        <v/>
      </c>
      <c r="AG63" s="311" t="str">
        <f>IF(全车数据表!BB64="","",全车数据表!BB64)</f>
        <v/>
      </c>
      <c r="AH63" s="311" t="str">
        <f>IF(全车数据表!BC64="","",全车数据表!BC64)</f>
        <v/>
      </c>
      <c r="AI63" s="311" t="str">
        <f>IF(全车数据表!BD64="","",全车数据表!BD64)</f>
        <v/>
      </c>
      <c r="AJ63" s="311" t="str">
        <f>IF(全车数据表!BE64="","",全车数据表!BE64)</f>
        <v/>
      </c>
      <c r="AK63" s="311" t="str">
        <f>IF(全车数据表!BF64="","",全车数据表!BF64)</f>
        <v/>
      </c>
      <c r="AL63" s="311" t="str">
        <f>IF(全车数据表!BG64="","",全车数据表!BG64)</f>
        <v/>
      </c>
      <c r="AM63" s="311" t="str">
        <f>IF(全车数据表!BH64="","",全车数据表!BH64)</f>
        <v/>
      </c>
      <c r="AN63" s="311" t="str">
        <f>IF(全车数据表!BI64="","",全车数据表!BI64)</f>
        <v/>
      </c>
      <c r="AO63" s="311" t="str">
        <f>IF(全车数据表!BJ64="","",全车数据表!BJ64)</f>
        <v/>
      </c>
      <c r="AP63" s="311" t="str">
        <f>IF(全车数据表!BK64="","",全车数据表!BK64)</f>
        <v/>
      </c>
      <c r="AQ63" s="311" t="str">
        <f>IF(全车数据表!BL64="","",全车数据表!BL64)</f>
        <v/>
      </c>
      <c r="AR63" s="311" t="str">
        <f>IF(全车数据表!BM64="","",全车数据表!BM64)</f>
        <v/>
      </c>
      <c r="AS63" s="311">
        <f>IF(全车数据表!BN64="","",全车数据表!BN64)</f>
        <v>1</v>
      </c>
      <c r="AT63" s="311" t="str">
        <f>IF(全车数据表!BO64="","",全车数据表!BO64)</f>
        <v/>
      </c>
      <c r="AU63" s="311" t="str">
        <f>IF(全车数据表!BP64="","",全车数据表!BP64)</f>
        <v/>
      </c>
      <c r="AV63" s="311" t="str">
        <f>IF(全车数据表!BQ64="","",全车数据表!BQ64)</f>
        <v/>
      </c>
      <c r="AW63" s="311" t="str">
        <f>IF(全车数据表!BR64="","",全车数据表!BR64)</f>
        <v/>
      </c>
      <c r="AX63" s="311" t="str">
        <f>IF(全车数据表!BS64="","",全车数据表!BS64)</f>
        <v/>
      </c>
      <c r="AY63" s="311" t="str">
        <f>IF(全车数据表!BT64="","",全车数据表!BT64)</f>
        <v/>
      </c>
      <c r="AZ63" s="311" t="str">
        <f>IF(全车数据表!BU64="","",全车数据表!BU64)</f>
        <v/>
      </c>
      <c r="BA63" s="311" t="str">
        <f>IF(全车数据表!AV64="","",全车数据表!AV64)</f>
        <v/>
      </c>
    </row>
    <row r="64" spans="1:53">
      <c r="A64" s="311">
        <f>全车数据表!A65</f>
        <v>63</v>
      </c>
      <c r="B64" s="311" t="str">
        <f>全车数据表!B65</f>
        <v>Bentley Mulliner Bacalar</v>
      </c>
      <c r="C64" s="311" t="str">
        <f>IF(全车数据表!AQ65="","",全车数据表!AQ65)</f>
        <v>Bentley</v>
      </c>
      <c r="D64" s="313" t="str">
        <f>全车数据表!AT65</f>
        <v>bacalar</v>
      </c>
      <c r="E64" s="313" t="str">
        <f>全车数据表!AS65</f>
        <v>2.4</v>
      </c>
      <c r="F64" s="313" t="str">
        <f>全车数据表!C65</f>
        <v>Bacalar</v>
      </c>
      <c r="G64" s="311" t="str">
        <f>全车数据表!D65</f>
        <v>C</v>
      </c>
      <c r="H64" s="311">
        <f>LEN(全车数据表!E65)</f>
        <v>5</v>
      </c>
      <c r="I64" s="311">
        <f>IF(全车数据表!H65="×",0,全车数据表!H65)</f>
        <v>35</v>
      </c>
      <c r="J64" s="311">
        <f>IF(全车数据表!I65="×",0,全车数据表!I65)</f>
        <v>15</v>
      </c>
      <c r="K64" s="311">
        <f>IF(全车数据表!J65="×",0,全车数据表!J65)</f>
        <v>21</v>
      </c>
      <c r="L64" s="311">
        <f>IF(全车数据表!K65="×",0,全车数据表!K65)</f>
        <v>28</v>
      </c>
      <c r="M64" s="311">
        <f>IF(全车数据表!L65="×",0,全车数据表!L65)</f>
        <v>35</v>
      </c>
      <c r="N64" s="311">
        <f>IF(全车数据表!M65="×",0,全车数据表!M65)</f>
        <v>0</v>
      </c>
      <c r="O64" s="311">
        <f>全车数据表!O65</f>
        <v>3665</v>
      </c>
      <c r="P64" s="311">
        <f>全车数据表!P65</f>
        <v>340.4</v>
      </c>
      <c r="Q64" s="311">
        <f>全车数据表!Q65</f>
        <v>77.38</v>
      </c>
      <c r="R64" s="311">
        <f>全车数据表!R65</f>
        <v>67.260000000000005</v>
      </c>
      <c r="S64" s="311">
        <f>全车数据表!S65</f>
        <v>55.86</v>
      </c>
      <c r="T64" s="311">
        <f>全车数据表!T65</f>
        <v>5.73</v>
      </c>
      <c r="U64" s="311">
        <f>全车数据表!AH65</f>
        <v>5804120</v>
      </c>
      <c r="V64" s="311">
        <f>全车数据表!AO65</f>
        <v>4640000</v>
      </c>
      <c r="W64" s="311">
        <f>全车数据表!AP65</f>
        <v>10444120</v>
      </c>
      <c r="X64" s="311">
        <f>全车数据表!AJ65</f>
        <v>9</v>
      </c>
      <c r="Y64" s="311">
        <f>全车数据表!AL65</f>
        <v>4</v>
      </c>
      <c r="Z64" s="311">
        <f>IF(全车数据表!AN65="×",0,全车数据表!AN65)</f>
        <v>2</v>
      </c>
      <c r="AA64" s="313" t="str">
        <f>全车数据表!AU65</f>
        <v>epic</v>
      </c>
      <c r="AB64" s="311">
        <f>全车数据表!AW65</f>
        <v>354</v>
      </c>
      <c r="AC64" s="311">
        <f>全车数据表!AX65</f>
        <v>0</v>
      </c>
      <c r="AD64" s="311">
        <f>全车数据表!AY65</f>
        <v>461</v>
      </c>
      <c r="AE64" s="311" t="str">
        <f>IF(全车数据表!AZ65="","",全车数据表!AZ65)</f>
        <v>通行证</v>
      </c>
      <c r="AF64" s="311" t="str">
        <f>IF(全车数据表!BA65="","",全车数据表!BA65)</f>
        <v/>
      </c>
      <c r="AG64" s="311" t="str">
        <f>IF(全车数据表!BB65="","",全车数据表!BB65)</f>
        <v/>
      </c>
      <c r="AH64" s="311" t="str">
        <f>IF(全车数据表!BC65="","",全车数据表!BC65)</f>
        <v/>
      </c>
      <c r="AI64" s="311" t="str">
        <f>IF(全车数据表!BD65="","",全车数据表!BD65)</f>
        <v/>
      </c>
      <c r="AJ64" s="311" t="str">
        <f>IF(全车数据表!BE65="","",全车数据表!BE65)</f>
        <v/>
      </c>
      <c r="AK64" s="311" t="str">
        <f>IF(全车数据表!BF65="","",全车数据表!BF65)</f>
        <v/>
      </c>
      <c r="AL64" s="311">
        <f>IF(全车数据表!BG65="","",全车数据表!BG65)</f>
        <v>1</v>
      </c>
      <c r="AM64" s="311" t="str">
        <f>IF(全车数据表!BH65="","",全车数据表!BH65)</f>
        <v/>
      </c>
      <c r="AN64" s="311" t="str">
        <f>IF(全车数据表!BI65="","",全车数据表!BI65)</f>
        <v/>
      </c>
      <c r="AO64" s="311" t="str">
        <f>IF(全车数据表!BJ65="","",全车数据表!BJ65)</f>
        <v/>
      </c>
      <c r="AP64" s="311" t="str">
        <f>IF(全车数据表!BK65="","",全车数据表!BK65)</f>
        <v/>
      </c>
      <c r="AQ64" s="311" t="str">
        <f>IF(全车数据表!BL65="","",全车数据表!BL65)</f>
        <v/>
      </c>
      <c r="AR64" s="311" t="str">
        <f>IF(全车数据表!BM65="","",全车数据表!BM65)</f>
        <v/>
      </c>
      <c r="AS64" s="311" t="str">
        <f>IF(全车数据表!BN65="","",全车数据表!BN65)</f>
        <v/>
      </c>
      <c r="AT64" s="311">
        <f>IF(全车数据表!BO65="","",全车数据表!BO65)</f>
        <v>1</v>
      </c>
      <c r="AU64" s="311" t="str">
        <f>IF(全车数据表!BP65="","",全车数据表!BP65)</f>
        <v/>
      </c>
      <c r="AV64" s="311" t="str">
        <f>IF(全车数据表!BQ65="","",全车数据表!BQ65)</f>
        <v/>
      </c>
      <c r="AW64" s="311" t="str">
        <f>IF(全车数据表!BR65="","",全车数据表!BR65)</f>
        <v>无顶</v>
      </c>
      <c r="AX64" s="311" t="str">
        <f>IF(全车数据表!BS65="","",全车数据表!BS65)</f>
        <v/>
      </c>
      <c r="AY64" s="311" t="str">
        <f>IF(全车数据表!BT65="","",全车数据表!BT65)</f>
        <v/>
      </c>
      <c r="AZ64" s="311" t="str">
        <f>IF(全车数据表!BU65="","",全车数据表!BU65)</f>
        <v>宾利</v>
      </c>
      <c r="BA64" s="311" t="str">
        <f>IF(全车数据表!AV65="","",全车数据表!AV65)</f>
        <v/>
      </c>
    </row>
    <row r="65" spans="1:53">
      <c r="A65" s="311">
        <f>全车数据表!A66</f>
        <v>64</v>
      </c>
      <c r="B65" s="311" t="str">
        <f>全车数据表!B66</f>
        <v>Lamborghini Miura Concept🔑</v>
      </c>
      <c r="C65" s="311" t="str">
        <f>IF(全车数据表!AQ66="","",全车数据表!AQ66)</f>
        <v>Lamborghini</v>
      </c>
      <c r="D65" s="313" t="str">
        <f>全车数据表!AT66</f>
        <v>miura</v>
      </c>
      <c r="E65" s="313" t="str">
        <f>全车数据表!AS66</f>
        <v>3.5</v>
      </c>
      <c r="F65" s="313" t="str">
        <f>全车数据表!C66</f>
        <v>Miura</v>
      </c>
      <c r="G65" s="311" t="str">
        <f>全车数据表!D66</f>
        <v>C</v>
      </c>
      <c r="H65" s="311">
        <f>LEN(全车数据表!E66)</f>
        <v>5</v>
      </c>
      <c r="I65" s="311" t="str">
        <f>IF(全车数据表!H66="×",0,全车数据表!H66)</f>
        <v>🔑</v>
      </c>
      <c r="J65" s="311">
        <f>IF(全车数据表!I66="×",0,全车数据表!I66)</f>
        <v>25</v>
      </c>
      <c r="K65" s="311">
        <f>IF(全车数据表!J66="×",0,全车数据表!J66)</f>
        <v>32</v>
      </c>
      <c r="L65" s="311">
        <f>IF(全车数据表!K66="×",0,全车数据表!K66)</f>
        <v>36</v>
      </c>
      <c r="M65" s="311">
        <f>IF(全车数据表!L66="×",0,全车数据表!L66)</f>
        <v>40</v>
      </c>
      <c r="N65" s="311">
        <f>IF(全车数据表!M66="×",0,全车数据表!M66)</f>
        <v>0</v>
      </c>
      <c r="O65" s="311">
        <f>全车数据表!O66</f>
        <v>3690</v>
      </c>
      <c r="P65" s="311">
        <f>全车数据表!P66</f>
        <v>346.2</v>
      </c>
      <c r="Q65" s="311">
        <f>全车数据表!Q66</f>
        <v>72.319999999999993</v>
      </c>
      <c r="R65" s="311">
        <f>全车数据表!R66</f>
        <v>54.97</v>
      </c>
      <c r="S65" s="311">
        <f>全车数据表!S66</f>
        <v>60.38</v>
      </c>
      <c r="T65" s="311">
        <f>全车数据表!T66</f>
        <v>6.07</v>
      </c>
      <c r="U65" s="311">
        <f>全车数据表!AH66</f>
        <v>5804120</v>
      </c>
      <c r="V65" s="311">
        <f>全车数据表!AO66</f>
        <v>4640000</v>
      </c>
      <c r="W65" s="311">
        <f>全车数据表!AP66</f>
        <v>10444120</v>
      </c>
      <c r="X65" s="311">
        <f>全车数据表!AJ66</f>
        <v>9</v>
      </c>
      <c r="Y65" s="311">
        <f>全车数据表!AL66</f>
        <v>4</v>
      </c>
      <c r="Z65" s="311">
        <f>IF(全车数据表!AN66="×",0,全车数据表!AN66)</f>
        <v>2</v>
      </c>
      <c r="AA65" s="313" t="str">
        <f>全车数据表!AU66</f>
        <v>epic</v>
      </c>
      <c r="AB65" s="311">
        <f>全车数据表!AW66</f>
        <v>361</v>
      </c>
      <c r="AC65" s="311">
        <f>全车数据表!AX66</f>
        <v>0</v>
      </c>
      <c r="AD65" s="311">
        <f>全车数据表!AY66</f>
        <v>473</v>
      </c>
      <c r="AE65" s="311" t="str">
        <f>IF(全车数据表!AZ66="","",全车数据表!AZ66)</f>
        <v>大奖赛</v>
      </c>
      <c r="AF65" s="311" t="str">
        <f>IF(全车数据表!BA66="","",全车数据表!BA66)</f>
        <v/>
      </c>
      <c r="AG65" s="311" t="str">
        <f>IF(全车数据表!BB66="","",全车数据表!BB66)</f>
        <v/>
      </c>
      <c r="AH65" s="311" t="str">
        <f>IF(全车数据表!BC66="","",全车数据表!BC66)</f>
        <v/>
      </c>
      <c r="AI65" s="311" t="str">
        <f>IF(全车数据表!BD66="","",全车数据表!BD66)</f>
        <v/>
      </c>
      <c r="AJ65" s="311" t="str">
        <f>IF(全车数据表!BE66="","",全车数据表!BE66)</f>
        <v/>
      </c>
      <c r="AK65" s="311" t="str">
        <f>IF(全车数据表!BF66="","",全车数据表!BF66)</f>
        <v/>
      </c>
      <c r="AL65" s="311" t="str">
        <f>IF(全车数据表!BG66="","",全车数据表!BG66)</f>
        <v/>
      </c>
      <c r="AM65" s="311" t="str">
        <f>IF(全车数据表!BH66="","",全车数据表!BH66)</f>
        <v/>
      </c>
      <c r="AN65" s="311" t="str">
        <f>IF(全车数据表!BI66="","",全车数据表!BI66)</f>
        <v/>
      </c>
      <c r="AO65" s="311" t="str">
        <f>IF(全车数据表!BJ66="","",全车数据表!BJ66)</f>
        <v/>
      </c>
      <c r="AP65" s="311" t="str">
        <f>IF(全车数据表!BK66="","",全车数据表!BK66)</f>
        <v/>
      </c>
      <c r="AQ65" s="311">
        <f>IF(全车数据表!BL66="","",全车数据表!BL66)</f>
        <v>1</v>
      </c>
      <c r="AR65" s="311" t="str">
        <f>IF(全车数据表!BM66="","",全车数据表!BM66)</f>
        <v/>
      </c>
      <c r="AS65" s="311">
        <f>IF(全车数据表!BN66="","",全车数据表!BN66)</f>
        <v>1</v>
      </c>
      <c r="AT65" s="311">
        <f>IF(全车数据表!BO66="","",全车数据表!BO66)</f>
        <v>1</v>
      </c>
      <c r="AU65" s="311" t="str">
        <f>IF(全车数据表!BP66="","",全车数据表!BP66)</f>
        <v/>
      </c>
      <c r="AV65" s="311" t="str">
        <f>IF(全车数据表!BQ66="","",全车数据表!BQ66)</f>
        <v/>
      </c>
      <c r="AW65" s="311" t="str">
        <f>IF(全车数据表!BR66="","",全车数据表!BR66)</f>
        <v/>
      </c>
      <c r="AX65" s="311" t="str">
        <f>IF(全车数据表!BS66="","",全车数据表!BS66)</f>
        <v/>
      </c>
      <c r="AY65" s="311" t="str">
        <f>IF(全车数据表!BT66="","",全车数据表!BT66)</f>
        <v/>
      </c>
      <c r="AZ65" s="311" t="str">
        <f>IF(全车数据表!BU66="","",全车数据表!BU66)</f>
        <v>兰博基尼</v>
      </c>
      <c r="BA65" s="311" t="str">
        <f>IF(全车数据表!AV66="","",全车数据表!AV66)</f>
        <v/>
      </c>
    </row>
    <row r="66" spans="1:53">
      <c r="A66" s="311">
        <f>全车数据表!A67</f>
        <v>65</v>
      </c>
      <c r="B66" s="311" t="str">
        <f>全车数据表!B67</f>
        <v>Porsche 718 Cayman GT4 ClubSport🔑</v>
      </c>
      <c r="C66" s="311" t="str">
        <f>IF(全车数据表!AQ67="","",全车数据表!AQ67)</f>
        <v>Porsche</v>
      </c>
      <c r="D66" s="313" t="str">
        <f>全车数据表!AT67</f>
        <v>718gt4</v>
      </c>
      <c r="E66" s="313" t="str">
        <f>全车数据表!AS67</f>
        <v>2.1</v>
      </c>
      <c r="F66" s="313" t="str">
        <f>全车数据表!C67</f>
        <v>718GT4</v>
      </c>
      <c r="G66" s="311" t="str">
        <f>全车数据表!D67</f>
        <v>C</v>
      </c>
      <c r="H66" s="311">
        <f>LEN(全车数据表!E67)</f>
        <v>5</v>
      </c>
      <c r="I66" s="311" t="str">
        <f>IF(全车数据表!H67="×",0,全车数据表!H67)</f>
        <v>🔑</v>
      </c>
      <c r="J66" s="311">
        <f>IF(全车数据表!I67="×",0,全车数据表!I67)</f>
        <v>25</v>
      </c>
      <c r="K66" s="311">
        <f>IF(全车数据表!J67="×",0,全车数据表!J67)</f>
        <v>32</v>
      </c>
      <c r="L66" s="311">
        <f>IF(全车数据表!K67="×",0,全车数据表!K67)</f>
        <v>36</v>
      </c>
      <c r="M66" s="311">
        <f>IF(全车数据表!L67="×",0,全车数据表!L67)</f>
        <v>40</v>
      </c>
      <c r="N66" s="311">
        <f>IF(全车数据表!M67="×",0,全车数据表!M67)</f>
        <v>0</v>
      </c>
      <c r="O66" s="311">
        <f>全车数据表!O67</f>
        <v>3727</v>
      </c>
      <c r="P66" s="311">
        <f>全车数据表!P67</f>
        <v>323.60000000000002</v>
      </c>
      <c r="Q66" s="311">
        <f>全车数据表!Q67</f>
        <v>73.44</v>
      </c>
      <c r="R66" s="311">
        <f>全车数据表!R67</f>
        <v>87.24</v>
      </c>
      <c r="S66" s="311">
        <f>全车数据表!S67</f>
        <v>70.55</v>
      </c>
      <c r="T66" s="311">
        <f>全车数据表!T67</f>
        <v>8.5500000000000007</v>
      </c>
      <c r="U66" s="311">
        <f>全车数据表!AH67</f>
        <v>5804120</v>
      </c>
      <c r="V66" s="311">
        <f>全车数据表!AO67</f>
        <v>4640000</v>
      </c>
      <c r="W66" s="311">
        <f>全车数据表!AP67</f>
        <v>10444120</v>
      </c>
      <c r="X66" s="311">
        <f>全车数据表!AJ67</f>
        <v>9</v>
      </c>
      <c r="Y66" s="311">
        <f>全车数据表!AL67</f>
        <v>4</v>
      </c>
      <c r="Z66" s="311">
        <f>IF(全车数据表!AN67="×",0,全车数据表!AN67)</f>
        <v>2</v>
      </c>
      <c r="AA66" s="313" t="str">
        <f>全车数据表!AU67</f>
        <v>epic</v>
      </c>
      <c r="AB66" s="311">
        <f>全车数据表!AW67</f>
        <v>337</v>
      </c>
      <c r="AC66" s="311">
        <f>全车数据表!AX67</f>
        <v>0</v>
      </c>
      <c r="AD66" s="311">
        <f>全车数据表!AY67</f>
        <v>432</v>
      </c>
      <c r="AE66" s="311" t="str">
        <f>IF(全车数据表!AZ67="","",全车数据表!AZ67)</f>
        <v>大奖赛</v>
      </c>
      <c r="AF66" s="311" t="str">
        <f>IF(全车数据表!BA67="","",全车数据表!BA67)</f>
        <v/>
      </c>
      <c r="AG66" s="311" t="str">
        <f>IF(全车数据表!BB67="","",全车数据表!BB67)</f>
        <v/>
      </c>
      <c r="AH66" s="311" t="str">
        <f>IF(全车数据表!BC67="","",全车数据表!BC67)</f>
        <v/>
      </c>
      <c r="AI66" s="311" t="str">
        <f>IF(全车数据表!BD67="","",全车数据表!BD67)</f>
        <v/>
      </c>
      <c r="AJ66" s="311" t="str">
        <f>IF(全车数据表!BE67="","",全车数据表!BE67)</f>
        <v/>
      </c>
      <c r="AK66" s="311" t="str">
        <f>IF(全车数据表!BF67="","",全车数据表!BF67)</f>
        <v/>
      </c>
      <c r="AL66" s="311" t="str">
        <f>IF(全车数据表!BG67="","",全车数据表!BG67)</f>
        <v/>
      </c>
      <c r="AM66" s="311" t="str">
        <f>IF(全车数据表!BH67="","",全车数据表!BH67)</f>
        <v/>
      </c>
      <c r="AN66" s="311" t="str">
        <f>IF(全车数据表!BI67="","",全车数据表!BI67)</f>
        <v/>
      </c>
      <c r="AO66" s="311" t="str">
        <f>IF(全车数据表!BJ67="","",全车数据表!BJ67)</f>
        <v/>
      </c>
      <c r="AP66" s="311" t="str">
        <f>IF(全车数据表!BK67="","",全车数据表!BK67)</f>
        <v/>
      </c>
      <c r="AQ66" s="311">
        <f>IF(全车数据表!BL67="","",全车数据表!BL67)</f>
        <v>1</v>
      </c>
      <c r="AR66" s="311" t="str">
        <f>IF(全车数据表!BM67="","",全车数据表!BM67)</f>
        <v/>
      </c>
      <c r="AS66" s="311">
        <f>IF(全车数据表!BN67="","",全车数据表!BN67)</f>
        <v>1</v>
      </c>
      <c r="AT66" s="311">
        <f>IF(全车数据表!BO67="","",全车数据表!BO67)</f>
        <v>1</v>
      </c>
      <c r="AU66" s="311" t="str">
        <f>IF(全车数据表!BP67="","",全车数据表!BP67)</f>
        <v/>
      </c>
      <c r="AV66" s="311" t="str">
        <f>IF(全车数据表!BQ67="","",全车数据表!BQ67)</f>
        <v/>
      </c>
      <c r="AW66" s="311" t="str">
        <f>IF(全车数据表!BR67="","",全车数据表!BR67)</f>
        <v/>
      </c>
      <c r="AX66" s="311" t="str">
        <f>IF(全车数据表!BS67="","",全车数据表!BS67)</f>
        <v/>
      </c>
      <c r="AY66" s="311" t="str">
        <f>IF(全车数据表!BT67="","",全车数据表!BT67)</f>
        <v/>
      </c>
      <c r="AZ66" s="311" t="str">
        <f>IF(全车数据表!BU67="","",全车数据表!BU67)</f>
        <v>保时捷</v>
      </c>
      <c r="BA66" s="311" t="str">
        <f>IF(全车数据表!AV67="","",全车数据表!AV67)</f>
        <v/>
      </c>
    </row>
    <row r="67" spans="1:53">
      <c r="A67" s="311">
        <f>全车数据表!A68</f>
        <v>66</v>
      </c>
      <c r="B67" s="311" t="str">
        <f>全车数据表!B68</f>
        <v>Chevrolet Corvette Stingray</v>
      </c>
      <c r="C67" s="311" t="str">
        <f>IF(全车数据表!AQ68="","",全车数据表!AQ68)</f>
        <v>Chevrolet Corvette</v>
      </c>
      <c r="D67" s="313" t="str">
        <f>全车数据表!AT68</f>
        <v>stingray</v>
      </c>
      <c r="E67" s="313" t="str">
        <f>全车数据表!AS68</f>
        <v>2.3</v>
      </c>
      <c r="F67" s="313" t="str">
        <f>全车数据表!C68</f>
        <v>黄貂鱼</v>
      </c>
      <c r="G67" s="311" t="str">
        <f>全车数据表!D68</f>
        <v>C</v>
      </c>
      <c r="H67" s="311">
        <f>LEN(全车数据表!E68)</f>
        <v>5</v>
      </c>
      <c r="I67" s="311">
        <f>IF(全车数据表!H68="×",0,全车数据表!H68)</f>
        <v>35</v>
      </c>
      <c r="J67" s="311">
        <f>IF(全车数据表!I68="×",0,全车数据表!I68)</f>
        <v>15</v>
      </c>
      <c r="K67" s="311">
        <f>IF(全车数据表!J68="×",0,全车数据表!J68)</f>
        <v>21</v>
      </c>
      <c r="L67" s="311">
        <f>IF(全车数据表!K68="×",0,全车数据表!K68)</f>
        <v>28</v>
      </c>
      <c r="M67" s="311">
        <f>IF(全车数据表!L68="×",0,全车数据表!L68)</f>
        <v>35</v>
      </c>
      <c r="N67" s="311">
        <f>IF(全车数据表!M68="×",0,全车数据表!M68)</f>
        <v>0</v>
      </c>
      <c r="O67" s="311">
        <f>全车数据表!O68</f>
        <v>3787</v>
      </c>
      <c r="P67" s="311">
        <f>全车数据表!P68</f>
        <v>327.7</v>
      </c>
      <c r="Q67" s="311">
        <f>全车数据表!Q68</f>
        <v>81.56</v>
      </c>
      <c r="R67" s="311">
        <f>全车数据表!R68</f>
        <v>60.15</v>
      </c>
      <c r="S67" s="311">
        <f>全车数据表!S68</f>
        <v>64.44</v>
      </c>
      <c r="T67" s="311">
        <f>全车数据表!T68</f>
        <v>7.1</v>
      </c>
      <c r="U67" s="311">
        <f>全车数据表!AH68</f>
        <v>5804120</v>
      </c>
      <c r="V67" s="311">
        <f>全车数据表!AO68</f>
        <v>4640000</v>
      </c>
      <c r="W67" s="311">
        <f>全车数据表!AP68</f>
        <v>10444120</v>
      </c>
      <c r="X67" s="311">
        <f>全车数据表!AJ68</f>
        <v>9</v>
      </c>
      <c r="Y67" s="311">
        <f>全车数据表!AL68</f>
        <v>4</v>
      </c>
      <c r="Z67" s="311">
        <f>IF(全车数据表!AN68="×",0,全车数据表!AN68)</f>
        <v>2</v>
      </c>
      <c r="AA67" s="313" t="str">
        <f>全车数据表!AU68</f>
        <v>epic</v>
      </c>
      <c r="AB67" s="311">
        <f>全车数据表!AW68</f>
        <v>341</v>
      </c>
      <c r="AC67" s="311">
        <f>全车数据表!AX68</f>
        <v>0</v>
      </c>
      <c r="AD67" s="311">
        <f>全车数据表!AY68</f>
        <v>439</v>
      </c>
      <c r="AE67" s="311" t="str">
        <f>IF(全车数据表!AZ68="","",全车数据表!AZ68)</f>
        <v>通行证</v>
      </c>
      <c r="AF67" s="311" t="str">
        <f>IF(全车数据表!BA68="","",全车数据表!BA68)</f>
        <v/>
      </c>
      <c r="AG67" s="311" t="str">
        <f>IF(全车数据表!BB68="","",全车数据表!BB68)</f>
        <v/>
      </c>
      <c r="AH67" s="311" t="str">
        <f>IF(全车数据表!BC68="","",全车数据表!BC68)</f>
        <v/>
      </c>
      <c r="AI67" s="311" t="str">
        <f>IF(全车数据表!BD68="","",全车数据表!BD68)</f>
        <v/>
      </c>
      <c r="AJ67" s="311" t="str">
        <f>IF(全车数据表!BE68="","",全车数据表!BE68)</f>
        <v/>
      </c>
      <c r="AK67" s="311" t="str">
        <f>IF(全车数据表!BF68="","",全车数据表!BF68)</f>
        <v/>
      </c>
      <c r="AL67" s="311">
        <f>IF(全车数据表!BG68="","",全车数据表!BG68)</f>
        <v>1</v>
      </c>
      <c r="AM67" s="311" t="str">
        <f>IF(全车数据表!BH68="","",全车数据表!BH68)</f>
        <v/>
      </c>
      <c r="AN67" s="311" t="str">
        <f>IF(全车数据表!BI68="","",全车数据表!BI68)</f>
        <v/>
      </c>
      <c r="AO67" s="311" t="str">
        <f>IF(全车数据表!BJ68="","",全车数据表!BJ68)</f>
        <v/>
      </c>
      <c r="AP67" s="311" t="str">
        <f>IF(全车数据表!BK68="","",全车数据表!BK68)</f>
        <v/>
      </c>
      <c r="AQ67" s="311" t="str">
        <f>IF(全车数据表!BL68="","",全车数据表!BL68)</f>
        <v/>
      </c>
      <c r="AR67" s="311" t="str">
        <f>IF(全车数据表!BM68="","",全车数据表!BM68)</f>
        <v/>
      </c>
      <c r="AS67" s="311" t="str">
        <f>IF(全车数据表!BN68="","",全车数据表!BN68)</f>
        <v/>
      </c>
      <c r="AT67" s="311">
        <f>IF(全车数据表!BO68="","",全车数据表!BO68)</f>
        <v>1</v>
      </c>
      <c r="AU67" s="311" t="str">
        <f>IF(全车数据表!BP68="","",全车数据表!BP68)</f>
        <v/>
      </c>
      <c r="AV67" s="311" t="str">
        <f>IF(全车数据表!BQ68="","",全车数据表!BQ68)</f>
        <v/>
      </c>
      <c r="AW67" s="311" t="str">
        <f>IF(全车数据表!BR68="","",全车数据表!BR68)</f>
        <v/>
      </c>
      <c r="AX67" s="311" t="str">
        <f>IF(全车数据表!BS68="","",全车数据表!BS68)</f>
        <v/>
      </c>
      <c r="AY67" s="311" t="str">
        <f>IF(全车数据表!BT68="","",全车数据表!BT68)</f>
        <v/>
      </c>
      <c r="AZ67" s="311" t="str">
        <f>IF(全车数据表!BU68="","",全车数据表!BU68)</f>
        <v>雪佛兰 克尔维特 黄貂鱼 C8</v>
      </c>
      <c r="BA67" s="311" t="str">
        <f>IF(全车数据表!AV68="","",全车数据表!AV68)</f>
        <v/>
      </c>
    </row>
    <row r="68" spans="1:53">
      <c r="A68" s="311">
        <f>全车数据表!A69</f>
        <v>67</v>
      </c>
      <c r="B68" s="311" t="str">
        <f>全车数据表!B69</f>
        <v>Brabham BT62🔑</v>
      </c>
      <c r="C68" s="311" t="str">
        <f>IF(全车数据表!AQ69="","",全车数据表!AQ69)</f>
        <v>Brabham</v>
      </c>
      <c r="D68" s="313" t="str">
        <f>全车数据表!AT69</f>
        <v>bt62</v>
      </c>
      <c r="E68" s="313" t="str">
        <f>全车数据表!AS69</f>
        <v>3.4</v>
      </c>
      <c r="F68" s="313" t="str">
        <f>全车数据表!C69</f>
        <v>BT62</v>
      </c>
      <c r="G68" s="311" t="str">
        <f>全车数据表!D69</f>
        <v>C</v>
      </c>
      <c r="H68" s="311">
        <f>LEN(全车数据表!E69)</f>
        <v>5</v>
      </c>
      <c r="I68" s="311" t="str">
        <f>IF(全车数据表!H69="×",0,全车数据表!H69)</f>
        <v>🔑</v>
      </c>
      <c r="J68" s="311">
        <f>IF(全车数据表!I69="×",0,全车数据表!I69)</f>
        <v>25</v>
      </c>
      <c r="K68" s="311">
        <f>IF(全车数据表!J69="×",0,全车数据表!J69)</f>
        <v>32</v>
      </c>
      <c r="L68" s="311">
        <f>IF(全车数据表!K69="×",0,全车数据表!K69)</f>
        <v>36</v>
      </c>
      <c r="M68" s="311">
        <f>IF(全车数据表!L69="×",0,全车数据表!L69)</f>
        <v>40</v>
      </c>
      <c r="N68" s="311">
        <f>IF(全车数据表!M69="×",0,全车数据表!M69)</f>
        <v>0</v>
      </c>
      <c r="O68" s="311">
        <f>全车数据表!O69</f>
        <v>3817</v>
      </c>
      <c r="P68" s="311">
        <f>全车数据表!P69</f>
        <v>322</v>
      </c>
      <c r="Q68" s="311">
        <f>全车数据表!Q69</f>
        <v>83.93</v>
      </c>
      <c r="R68" s="311">
        <f>全车数据表!R69</f>
        <v>76.11</v>
      </c>
      <c r="S68" s="311">
        <f>全车数据表!S69</f>
        <v>75.7</v>
      </c>
      <c r="T68" s="311">
        <f>全车数据表!T69</f>
        <v>0</v>
      </c>
      <c r="U68" s="311">
        <f>全车数据表!AH69</f>
        <v>5804120</v>
      </c>
      <c r="V68" s="311">
        <f>全车数据表!AO69</f>
        <v>4640000</v>
      </c>
      <c r="W68" s="311">
        <f>全车数据表!AP69</f>
        <v>10444120</v>
      </c>
      <c r="X68" s="311">
        <f>全车数据表!AJ69</f>
        <v>9</v>
      </c>
      <c r="Y68" s="311">
        <f>全车数据表!AL69</f>
        <v>4</v>
      </c>
      <c r="Z68" s="311">
        <f>IF(全车数据表!AN69="×",0,全车数据表!AN69)</f>
        <v>2</v>
      </c>
      <c r="AA68" s="313" t="str">
        <f>全车数据表!AU69</f>
        <v>epic</v>
      </c>
      <c r="AB68" s="311">
        <f>全车数据表!AW69</f>
        <v>335</v>
      </c>
      <c r="AC68" s="311">
        <f>全车数据表!AX69</f>
        <v>0</v>
      </c>
      <c r="AD68" s="311">
        <f>全车数据表!AY69</f>
        <v>429</v>
      </c>
      <c r="AE68" s="311" t="str">
        <f>IF(全车数据表!AZ69="","",全车数据表!AZ69)</f>
        <v>大奖赛</v>
      </c>
      <c r="AF68" s="311" t="str">
        <f>IF(全车数据表!BA69="","",全车数据表!BA69)</f>
        <v/>
      </c>
      <c r="AG68" s="311" t="str">
        <f>IF(全车数据表!BB69="","",全车数据表!BB69)</f>
        <v/>
      </c>
      <c r="AH68" s="311" t="str">
        <f>IF(全车数据表!BC69="","",全车数据表!BC69)</f>
        <v/>
      </c>
      <c r="AI68" s="311" t="str">
        <f>IF(全车数据表!BD69="","",全车数据表!BD69)</f>
        <v/>
      </c>
      <c r="AJ68" s="311" t="str">
        <f>IF(全车数据表!BE69="","",全车数据表!BE69)</f>
        <v/>
      </c>
      <c r="AK68" s="311" t="str">
        <f>IF(全车数据表!BF69="","",全车数据表!BF69)</f>
        <v/>
      </c>
      <c r="AL68" s="311" t="str">
        <f>IF(全车数据表!BG69="","",全车数据表!BG69)</f>
        <v/>
      </c>
      <c r="AM68" s="311" t="str">
        <f>IF(全车数据表!BH69="","",全车数据表!BH69)</f>
        <v/>
      </c>
      <c r="AN68" s="311" t="str">
        <f>IF(全车数据表!BI69="","",全车数据表!BI69)</f>
        <v/>
      </c>
      <c r="AO68" s="311" t="str">
        <f>IF(全车数据表!BJ69="","",全车数据表!BJ69)</f>
        <v/>
      </c>
      <c r="AP68" s="311" t="str">
        <f>IF(全车数据表!BK69="","",全车数据表!BK69)</f>
        <v/>
      </c>
      <c r="AQ68" s="311" t="str">
        <f>IF(全车数据表!BL69="","",全车数据表!BL69)</f>
        <v/>
      </c>
      <c r="AR68" s="311" t="str">
        <f>IF(全车数据表!BM69="","",全车数据表!BM69)</f>
        <v/>
      </c>
      <c r="AS68" s="311">
        <f>IF(全车数据表!BN69="","",全车数据表!BN69)</f>
        <v>1</v>
      </c>
      <c r="AT68" s="311">
        <f>IF(全车数据表!BO69="","",全车数据表!BO69)</f>
        <v>1</v>
      </c>
      <c r="AU68" s="311" t="str">
        <f>IF(全车数据表!BP69="","",全车数据表!BP69)</f>
        <v/>
      </c>
      <c r="AV68" s="311" t="str">
        <f>IF(全车数据表!BQ69="","",全车数据表!BQ69)</f>
        <v/>
      </c>
      <c r="AW68" s="311" t="str">
        <f>IF(全车数据表!BR69="","",全车数据表!BR69)</f>
        <v/>
      </c>
      <c r="AX68" s="311" t="str">
        <f>IF(全车数据表!BS69="","",全车数据表!BS69)</f>
        <v/>
      </c>
      <c r="AY68" s="311" t="str">
        <f>IF(全车数据表!BT69="","",全车数据表!BT69)</f>
        <v/>
      </c>
      <c r="AZ68" s="311" t="str">
        <f>IF(全车数据表!BU69="","",全车数据表!BU69)</f>
        <v/>
      </c>
      <c r="BA68" s="311" t="str">
        <f>IF(全车数据表!AV69="","",全车数据表!AV69)</f>
        <v/>
      </c>
    </row>
    <row r="69" spans="1:53">
      <c r="A69" s="311">
        <f>全车数据表!A70</f>
        <v>68</v>
      </c>
      <c r="B69" s="311" t="str">
        <f>全车数据表!B70</f>
        <v>Ferrari 599XX EVO🔑</v>
      </c>
      <c r="C69" s="311" t="str">
        <f>IF(全车数据表!AQ70="","",全车数据表!AQ70)</f>
        <v>Ferrari</v>
      </c>
      <c r="D69" s="313" t="str">
        <f>全车数据表!AT70</f>
        <v>xxe</v>
      </c>
      <c r="E69" s="313" t="str">
        <f>全车数据表!AS70</f>
        <v>2.5</v>
      </c>
      <c r="F69" s="313" t="str">
        <f>全车数据表!C70</f>
        <v>XXE</v>
      </c>
      <c r="G69" s="311" t="str">
        <f>全车数据表!D70</f>
        <v>C</v>
      </c>
      <c r="H69" s="311">
        <f>LEN(全车数据表!E70)</f>
        <v>5</v>
      </c>
      <c r="I69" s="311" t="str">
        <f>IF(全车数据表!H70="×",0,全车数据表!H70)</f>
        <v>🔑</v>
      </c>
      <c r="J69" s="311">
        <f>IF(全车数据表!I70="×",0,全车数据表!I70)</f>
        <v>25</v>
      </c>
      <c r="K69" s="311">
        <f>IF(全车数据表!J70="×",0,全车数据表!J70)</f>
        <v>32</v>
      </c>
      <c r="L69" s="311">
        <f>IF(全车数据表!K70="×",0,全车数据表!K70)</f>
        <v>36</v>
      </c>
      <c r="M69" s="311">
        <f>IF(全车数据表!L70="×",0,全车数据表!L70)</f>
        <v>41</v>
      </c>
      <c r="N69" s="311">
        <f>IF(全车数据表!M70="×",0,全车数据表!M70)</f>
        <v>0</v>
      </c>
      <c r="O69" s="311">
        <f>全车数据表!O70</f>
        <v>3843</v>
      </c>
      <c r="P69" s="311">
        <f>全车数据表!P70</f>
        <v>322</v>
      </c>
      <c r="Q69" s="311">
        <f>全车数据表!Q70</f>
        <v>80.98</v>
      </c>
      <c r="R69" s="311">
        <f>全车数据表!R70</f>
        <v>83.65</v>
      </c>
      <c r="S69" s="311">
        <f>全车数据表!S70</f>
        <v>70.81</v>
      </c>
      <c r="T69" s="311">
        <f>全车数据表!T70</f>
        <v>0</v>
      </c>
      <c r="U69" s="311">
        <f>全车数据表!AH70</f>
        <v>5804120</v>
      </c>
      <c r="V69" s="311">
        <f>全车数据表!AO70</f>
        <v>4640000</v>
      </c>
      <c r="W69" s="311">
        <f>全车数据表!AP70</f>
        <v>10444120</v>
      </c>
      <c r="X69" s="311">
        <f>全车数据表!AJ70</f>
        <v>9</v>
      </c>
      <c r="Y69" s="311">
        <f>全车数据表!AL70</f>
        <v>4</v>
      </c>
      <c r="Z69" s="311">
        <f>IF(全车数据表!AN70="×",0,全车数据表!AN70)</f>
        <v>2</v>
      </c>
      <c r="AA69" s="313" t="str">
        <f>全车数据表!AU70</f>
        <v>epic</v>
      </c>
      <c r="AB69" s="311">
        <f>全车数据表!AW70</f>
        <v>335</v>
      </c>
      <c r="AC69" s="311">
        <f>全车数据表!AX70</f>
        <v>0</v>
      </c>
      <c r="AD69" s="311">
        <f>全车数据表!AY70</f>
        <v>429</v>
      </c>
      <c r="AE69" s="311" t="str">
        <f>IF(全车数据表!AZ70="","",全车数据表!AZ70)</f>
        <v>大奖赛</v>
      </c>
      <c r="AF69" s="311" t="str">
        <f>IF(全车数据表!BA70="","",全车数据表!BA70)</f>
        <v/>
      </c>
      <c r="AG69" s="311" t="str">
        <f>IF(全车数据表!BB70="","",全车数据表!BB70)</f>
        <v/>
      </c>
      <c r="AH69" s="311" t="str">
        <f>IF(全车数据表!BC70="","",全车数据表!BC70)</f>
        <v/>
      </c>
      <c r="AI69" s="311" t="str">
        <f>IF(全车数据表!BD70="","",全车数据表!BD70)</f>
        <v/>
      </c>
      <c r="AJ69" s="311" t="str">
        <f>IF(全车数据表!BE70="","",全车数据表!BE70)</f>
        <v/>
      </c>
      <c r="AK69" s="311" t="str">
        <f>IF(全车数据表!BF70="","",全车数据表!BF70)</f>
        <v/>
      </c>
      <c r="AL69" s="311" t="str">
        <f>IF(全车数据表!BG70="","",全车数据表!BG70)</f>
        <v/>
      </c>
      <c r="AM69" s="311" t="str">
        <f>IF(全车数据表!BH70="","",全车数据表!BH70)</f>
        <v/>
      </c>
      <c r="AN69" s="311" t="str">
        <f>IF(全车数据表!BI70="","",全车数据表!BI70)</f>
        <v/>
      </c>
      <c r="AO69" s="311" t="str">
        <f>IF(全车数据表!BJ70="","",全车数据表!BJ70)</f>
        <v/>
      </c>
      <c r="AP69" s="311" t="str">
        <f>IF(全车数据表!BK70="","",全车数据表!BK70)</f>
        <v/>
      </c>
      <c r="AQ69" s="311">
        <f>IF(全车数据表!BL70="","",全车数据表!BL70)</f>
        <v>1</v>
      </c>
      <c r="AR69" s="311" t="str">
        <f>IF(全车数据表!BM70="","",全车数据表!BM70)</f>
        <v/>
      </c>
      <c r="AS69" s="311">
        <f>IF(全车数据表!BN70="","",全车数据表!BN70)</f>
        <v>1</v>
      </c>
      <c r="AT69" s="311">
        <f>IF(全车数据表!BO70="","",全车数据表!BO70)</f>
        <v>1</v>
      </c>
      <c r="AU69" s="311" t="str">
        <f>IF(全车数据表!BP70="","",全车数据表!BP70)</f>
        <v/>
      </c>
      <c r="AV69" s="311" t="str">
        <f>IF(全车数据表!BQ70="","",全车数据表!BQ70)</f>
        <v/>
      </c>
      <c r="AW69" s="311" t="str">
        <f>IF(全车数据表!BR70="","",全车数据表!BR70)</f>
        <v/>
      </c>
      <c r="AX69" s="311" t="str">
        <f>IF(全车数据表!BS70="","",全车数据表!BS70)</f>
        <v/>
      </c>
      <c r="AY69" s="311" t="str">
        <f>IF(全车数据表!BT70="","",全车数据表!BT70)</f>
        <v/>
      </c>
      <c r="AZ69" s="311" t="str">
        <f>IF(全车数据表!BU70="","",全车数据表!BU70)</f>
        <v>法拉利</v>
      </c>
      <c r="BA69" s="311" t="str">
        <f>IF(全车数据表!AV70="","",全车数据表!AV70)</f>
        <v/>
      </c>
    </row>
    <row r="70" spans="1:53">
      <c r="A70" s="311">
        <f>全车数据表!A71</f>
        <v>69</v>
      </c>
      <c r="B70" s="311" t="str">
        <f>全车数据表!B71</f>
        <v>Ares S1🔑</v>
      </c>
      <c r="C70" s="311" t="str">
        <f>IF(全车数据表!AQ71="","",全车数据表!AQ71)</f>
        <v>Ares</v>
      </c>
      <c r="D70" s="313" t="str">
        <f>全车数据表!AT71</f>
        <v>ares</v>
      </c>
      <c r="E70" s="313" t="str">
        <f>全车数据表!AS71</f>
        <v>3.8</v>
      </c>
      <c r="F70" s="313" t="str">
        <f>全车数据表!C71</f>
        <v>Ares</v>
      </c>
      <c r="G70" s="311" t="str">
        <f>全车数据表!D71</f>
        <v>C</v>
      </c>
      <c r="H70" s="311">
        <f>LEN(全车数据表!E71)</f>
        <v>5</v>
      </c>
      <c r="I70" s="311" t="str">
        <f>IF(全车数据表!H71="×",0,全车数据表!H71)</f>
        <v>🔑</v>
      </c>
      <c r="J70" s="311">
        <f>IF(全车数据表!I71="×",0,全车数据表!I71)</f>
        <v>25</v>
      </c>
      <c r="K70" s="311">
        <f>IF(全车数据表!J71="×",0,全车数据表!J71)</f>
        <v>32</v>
      </c>
      <c r="L70" s="311">
        <f>IF(全车数据表!K71="×",0,全车数据表!K71)</f>
        <v>36</v>
      </c>
      <c r="M70" s="311">
        <f>IF(全车数据表!L71="×",0,全车数据表!L71)</f>
        <v>41</v>
      </c>
      <c r="N70" s="311">
        <f>IF(全车数据表!M71="×",0,全车数据表!M71)</f>
        <v>0</v>
      </c>
      <c r="O70" s="311">
        <f>全车数据表!O71</f>
        <v>3859</v>
      </c>
      <c r="P70" s="311">
        <f>全车数据表!P71</f>
        <v>307.8</v>
      </c>
      <c r="Q70" s="311">
        <f>全车数据表!Q71</f>
        <v>89.55</v>
      </c>
      <c r="R70" s="311">
        <f>全车数据表!R71</f>
        <v>78.930000000000007</v>
      </c>
      <c r="S70" s="311">
        <f>全车数据表!S71</f>
        <v>68.930000000000007</v>
      </c>
      <c r="T70" s="311">
        <f>全车数据表!T71</f>
        <v>0</v>
      </c>
      <c r="U70" s="311">
        <f>全车数据表!AH71</f>
        <v>5804120</v>
      </c>
      <c r="V70" s="311">
        <f>全车数据表!AO71</f>
        <v>4640000</v>
      </c>
      <c r="W70" s="311">
        <f>全车数据表!AP71</f>
        <v>10444120</v>
      </c>
      <c r="X70" s="311">
        <f>全车数据表!AJ71</f>
        <v>9</v>
      </c>
      <c r="Y70" s="311">
        <f>全车数据表!AL71</f>
        <v>4</v>
      </c>
      <c r="Z70" s="311">
        <f>IF(全车数据表!AN71="×",0,全车数据表!AN71)</f>
        <v>2</v>
      </c>
      <c r="AA70" s="313" t="str">
        <f>全车数据表!AU71</f>
        <v>epic</v>
      </c>
      <c r="AB70" s="311">
        <f>全车数据表!AW71</f>
        <v>333</v>
      </c>
      <c r="AC70" s="311">
        <f>全车数据表!AX71</f>
        <v>0</v>
      </c>
      <c r="AD70" s="311">
        <f>全车数据表!AY71</f>
        <v>422</v>
      </c>
      <c r="AE70" s="311" t="str">
        <f>IF(全车数据表!AZ71="","",全车数据表!AZ71)</f>
        <v>大奖赛</v>
      </c>
      <c r="AF70" s="311" t="str">
        <f>IF(全车数据表!BA71="","",全车数据表!BA71)</f>
        <v/>
      </c>
      <c r="AG70" s="311" t="str">
        <f>IF(全车数据表!BB71="","",全车数据表!BB71)</f>
        <v/>
      </c>
      <c r="AH70" s="311" t="str">
        <f>IF(全车数据表!BC71="","",全车数据表!BC71)</f>
        <v/>
      </c>
      <c r="AI70" s="311" t="str">
        <f>IF(全车数据表!BD71="","",全车数据表!BD71)</f>
        <v/>
      </c>
      <c r="AJ70" s="311" t="str">
        <f>IF(全车数据表!BE71="","",全车数据表!BE71)</f>
        <v/>
      </c>
      <c r="AK70" s="311" t="str">
        <f>IF(全车数据表!BF71="","",全车数据表!BF71)</f>
        <v/>
      </c>
      <c r="AL70" s="311" t="str">
        <f>IF(全车数据表!BG71="","",全车数据表!BG71)</f>
        <v/>
      </c>
      <c r="AM70" s="311" t="str">
        <f>IF(全车数据表!BH71="","",全车数据表!BH71)</f>
        <v/>
      </c>
      <c r="AN70" s="311" t="str">
        <f>IF(全车数据表!BI71="","",全车数据表!BI71)</f>
        <v/>
      </c>
      <c r="AO70" s="311" t="str">
        <f>IF(全车数据表!BJ71="","",全车数据表!BJ71)</f>
        <v/>
      </c>
      <c r="AP70" s="311" t="str">
        <f>IF(全车数据表!BK71="","",全车数据表!BK71)</f>
        <v/>
      </c>
      <c r="AQ70" s="311" t="str">
        <f>IF(全车数据表!BL71="","",全车数据表!BL71)</f>
        <v/>
      </c>
      <c r="AR70" s="311" t="str">
        <f>IF(全车数据表!BM71="","",全车数据表!BM71)</f>
        <v/>
      </c>
      <c r="AS70" s="311">
        <f>IF(全车数据表!BN71="","",全车数据表!BN71)</f>
        <v>1</v>
      </c>
      <c r="AT70" s="311" t="str">
        <f>IF(全车数据表!BO71="","",全车数据表!BO71)</f>
        <v/>
      </c>
      <c r="AU70" s="311" t="str">
        <f>IF(全车数据表!BP71="","",全车数据表!BP71)</f>
        <v/>
      </c>
      <c r="AV70" s="311" t="str">
        <f>IF(全车数据表!BQ71="","",全车数据表!BQ71)</f>
        <v/>
      </c>
      <c r="AW70" s="311" t="str">
        <f>IF(全车数据表!BR71="","",全车数据表!BR71)</f>
        <v/>
      </c>
      <c r="AX70" s="311" t="str">
        <f>IF(全车数据表!BS71="","",全车数据表!BS71)</f>
        <v/>
      </c>
      <c r="AY70" s="311" t="str">
        <f>IF(全车数据表!BT71="","",全车数据表!BT71)</f>
        <v/>
      </c>
      <c r="AZ70" s="311" t="str">
        <f>IF(全车数据表!BU71="","",全车数据表!BU71)</f>
        <v>战神</v>
      </c>
      <c r="BA70" s="311" t="str">
        <f>IF(全车数据表!AV71="","",全车数据表!AV71)</f>
        <v/>
      </c>
    </row>
    <row r="71" spans="1:53">
      <c r="A71" s="311">
        <f>全车数据表!A72</f>
        <v>70</v>
      </c>
      <c r="B71" s="311" t="str">
        <f>全车数据表!B72</f>
        <v>Lamborghini Diablo GT</v>
      </c>
      <c r="C71" s="311" t="str">
        <f>IF(全车数据表!AQ72="","",全车数据表!AQ72)</f>
        <v>Lamborghini</v>
      </c>
      <c r="D71" s="313" t="str">
        <f>全车数据表!AT72</f>
        <v>diablo</v>
      </c>
      <c r="E71" s="313" t="str">
        <f>全车数据表!AS72</f>
        <v>3.5</v>
      </c>
      <c r="F71" s="313" t="str">
        <f>全车数据表!C72</f>
        <v>Diablo</v>
      </c>
      <c r="G71" s="311" t="str">
        <f>全车数据表!D72</f>
        <v>C</v>
      </c>
      <c r="H71" s="311">
        <f>LEN(全车数据表!E72)</f>
        <v>5</v>
      </c>
      <c r="I71" s="311">
        <f>IF(全车数据表!H72="×",0,全车数据表!H72)</f>
        <v>35</v>
      </c>
      <c r="J71" s="311">
        <f>IF(全车数据表!I72="×",0,全车数据表!I72)</f>
        <v>15</v>
      </c>
      <c r="K71" s="311">
        <f>IF(全车数据表!J72="×",0,全车数据表!J72)</f>
        <v>21</v>
      </c>
      <c r="L71" s="311">
        <f>IF(全车数据表!K72="×",0,全车数据表!K72)</f>
        <v>28</v>
      </c>
      <c r="M71" s="311">
        <f>IF(全车数据表!L72="×",0,全车数据表!L72)</f>
        <v>35</v>
      </c>
      <c r="N71" s="311">
        <f>IF(全车数据表!M72="×",0,全车数据表!M72)</f>
        <v>0</v>
      </c>
      <c r="O71" s="311">
        <f>全车数据表!O72</f>
        <v>3871</v>
      </c>
      <c r="P71" s="311">
        <f>全车数据表!P72</f>
        <v>348.6</v>
      </c>
      <c r="Q71" s="311">
        <f>全车数据表!Q72</f>
        <v>74.03</v>
      </c>
      <c r="R71" s="311">
        <f>全车数据表!R72</f>
        <v>62.5</v>
      </c>
      <c r="S71" s="311">
        <f>全车数据表!S72</f>
        <v>58.63</v>
      </c>
      <c r="T71" s="311">
        <f>全车数据表!T72</f>
        <v>0</v>
      </c>
      <c r="U71" s="311">
        <f>全车数据表!AH72</f>
        <v>5804120</v>
      </c>
      <c r="V71" s="311">
        <f>全车数据表!AO72</f>
        <v>4640000</v>
      </c>
      <c r="W71" s="311">
        <f>全车数据表!AP72</f>
        <v>10444120</v>
      </c>
      <c r="X71" s="311">
        <f>全车数据表!AJ72</f>
        <v>9</v>
      </c>
      <c r="Y71" s="311">
        <f>全车数据表!AL72</f>
        <v>4</v>
      </c>
      <c r="Z71" s="311">
        <f>IF(全车数据表!AN72="×",0,全车数据表!AN72)</f>
        <v>2</v>
      </c>
      <c r="AA71" s="313" t="str">
        <f>全车数据表!AU72</f>
        <v>epic</v>
      </c>
      <c r="AB71" s="311">
        <f>全车数据表!AW72</f>
        <v>363</v>
      </c>
      <c r="AC71" s="311">
        <f>全车数据表!AX72</f>
        <v>0</v>
      </c>
      <c r="AD71" s="311">
        <f>全车数据表!AY72</f>
        <v>475</v>
      </c>
      <c r="AE71" s="311" t="str">
        <f>IF(全车数据表!AZ72="","",全车数据表!AZ72)</f>
        <v>氪金</v>
      </c>
      <c r="AF71" s="311" t="str">
        <f>IF(全车数据表!BA72="","",全车数据表!BA72)</f>
        <v/>
      </c>
      <c r="AG71" s="311" t="str">
        <f>IF(全车数据表!BB72="","",全车数据表!BB72)</f>
        <v/>
      </c>
      <c r="AH71" s="311" t="str">
        <f>IF(全车数据表!BC72="","",全车数据表!BC72)</f>
        <v/>
      </c>
      <c r="AI71" s="311" t="str">
        <f>IF(全车数据表!BD72="","",全车数据表!BD72)</f>
        <v/>
      </c>
      <c r="AJ71" s="311" t="str">
        <f>IF(全车数据表!BE72="","",全车数据表!BE72)</f>
        <v/>
      </c>
      <c r="AK71" s="311" t="str">
        <f>IF(全车数据表!BF72="","",全车数据表!BF72)</f>
        <v/>
      </c>
      <c r="AL71" s="311" t="str">
        <f>IF(全车数据表!BG72="","",全车数据表!BG72)</f>
        <v/>
      </c>
      <c r="AM71" s="311" t="str">
        <f>IF(全车数据表!BH72="","",全车数据表!BH72)</f>
        <v/>
      </c>
      <c r="AN71" s="311" t="str">
        <f>IF(全车数据表!BI72="","",全车数据表!BI72)</f>
        <v/>
      </c>
      <c r="AO71" s="311" t="str">
        <f>IF(全车数据表!BJ72="","",全车数据表!BJ72)</f>
        <v/>
      </c>
      <c r="AP71" s="311" t="str">
        <f>IF(全车数据表!BK72="","",全车数据表!BK72)</f>
        <v/>
      </c>
      <c r="AQ71" s="311" t="str">
        <f>IF(全车数据表!BL72="","",全车数据表!BL72)</f>
        <v/>
      </c>
      <c r="AR71" s="311" t="str">
        <f>IF(全车数据表!BM72="","",全车数据表!BM72)</f>
        <v/>
      </c>
      <c r="AS71" s="311" t="str">
        <f>IF(全车数据表!BN72="","",全车数据表!BN72)</f>
        <v/>
      </c>
      <c r="AT71" s="311">
        <f>IF(全车数据表!BO72="","",全车数据表!BO72)</f>
        <v>1</v>
      </c>
      <c r="AU71" s="311" t="str">
        <f>IF(全车数据表!BP72="","",全车数据表!BP72)</f>
        <v/>
      </c>
      <c r="AV71" s="311" t="str">
        <f>IF(全车数据表!BQ72="","",全车数据表!BQ72)</f>
        <v/>
      </c>
      <c r="AW71" s="311" t="str">
        <f>IF(全车数据表!BR72="","",全车数据表!BR72)</f>
        <v/>
      </c>
      <c r="AX71" s="311" t="str">
        <f>IF(全车数据表!BS72="","",全车数据表!BS72)</f>
        <v/>
      </c>
      <c r="AY71" s="311" t="str">
        <f>IF(全车数据表!BT72="","",全车数据表!BT72)</f>
        <v/>
      </c>
      <c r="AZ71" s="311" t="str">
        <f>IF(全车数据表!BU72="","",全车数据表!BU72)</f>
        <v>兰博基尼 菠萝</v>
      </c>
      <c r="BA71" s="311" t="str">
        <f>IF(全车数据表!AV72="","",全车数据表!AV72)</f>
        <v/>
      </c>
    </row>
    <row r="72" spans="1:53">
      <c r="A72" s="311">
        <f>全车数据表!A73</f>
        <v>71</v>
      </c>
      <c r="B72" s="311" t="str">
        <f>全车数据表!B73</f>
        <v>Arrinera Hussarya 33</v>
      </c>
      <c r="C72" s="311" t="str">
        <f>IF(全车数据表!AQ73="","",全车数据表!AQ73)</f>
        <v>Arrinera</v>
      </c>
      <c r="D72" s="313" t="str">
        <f>全车数据表!AT73</f>
        <v>33</v>
      </c>
      <c r="E72" s="313" t="str">
        <f>全车数据表!AS73</f>
        <v>1.7</v>
      </c>
      <c r="F72" s="313">
        <f>全车数据表!C73</f>
        <v>33</v>
      </c>
      <c r="G72" s="311" t="str">
        <f>全车数据表!D73</f>
        <v>C</v>
      </c>
      <c r="H72" s="311">
        <f>LEN(全车数据表!E73)</f>
        <v>5</v>
      </c>
      <c r="I72" s="311">
        <f>IF(全车数据表!H73="×",0,全车数据表!H73)</f>
        <v>35</v>
      </c>
      <c r="J72" s="311">
        <f>IF(全车数据表!I73="×",0,全车数据表!I73)</f>
        <v>15</v>
      </c>
      <c r="K72" s="311">
        <f>IF(全车数据表!J73="×",0,全车数据表!J73)</f>
        <v>21</v>
      </c>
      <c r="L72" s="311">
        <f>IF(全车数据表!K73="×",0,全车数据表!K73)</f>
        <v>28</v>
      </c>
      <c r="M72" s="311">
        <f>IF(全车数据表!L73="×",0,全车数据表!L73)</f>
        <v>35</v>
      </c>
      <c r="N72" s="311">
        <f>IF(全车数据表!M73="×",0,全车数据表!M73)</f>
        <v>0</v>
      </c>
      <c r="O72" s="311">
        <f>全车数据表!O73</f>
        <v>3897</v>
      </c>
      <c r="P72" s="311">
        <f>全车数据表!P73</f>
        <v>352.1</v>
      </c>
      <c r="Q72" s="311">
        <f>全车数据表!Q73</f>
        <v>78.53</v>
      </c>
      <c r="R72" s="311">
        <f>全车数据表!R73</f>
        <v>59.47</v>
      </c>
      <c r="S72" s="311">
        <f>全车数据表!S73</f>
        <v>47.71</v>
      </c>
      <c r="T72" s="311">
        <f>全车数据表!T73</f>
        <v>4.9000000000000004</v>
      </c>
      <c r="U72" s="311">
        <f>全车数据表!AH73</f>
        <v>5804120</v>
      </c>
      <c r="V72" s="311">
        <f>全车数据表!AO73</f>
        <v>4640000</v>
      </c>
      <c r="W72" s="311">
        <f>全车数据表!AP73</f>
        <v>10444120</v>
      </c>
      <c r="X72" s="311">
        <f>全车数据表!AJ73</f>
        <v>9</v>
      </c>
      <c r="Y72" s="311">
        <f>全车数据表!AL73</f>
        <v>4</v>
      </c>
      <c r="Z72" s="311">
        <f>IF(全车数据表!AN73="×",0,全车数据表!AN73)</f>
        <v>2</v>
      </c>
      <c r="AA72" s="313" t="str">
        <f>全车数据表!AU73</f>
        <v>epic</v>
      </c>
      <c r="AB72" s="311">
        <f>全车数据表!AW73</f>
        <v>366</v>
      </c>
      <c r="AC72" s="311">
        <f>全车数据表!AX73</f>
        <v>0</v>
      </c>
      <c r="AD72" s="311">
        <f>全车数据表!AY73</f>
        <v>482</v>
      </c>
      <c r="AE72" s="311" t="str">
        <f>IF(全车数据表!AZ73="","",全车数据表!AZ73)</f>
        <v>寻车</v>
      </c>
      <c r="AF72" s="311" t="str">
        <f>IF(全车数据表!BA73="","",全车数据表!BA73)</f>
        <v/>
      </c>
      <c r="AG72" s="311" t="str">
        <f>IF(全车数据表!BB73="","",全车数据表!BB73)</f>
        <v/>
      </c>
      <c r="AH72" s="311" t="str">
        <f>IF(全车数据表!BC73="","",全车数据表!BC73)</f>
        <v/>
      </c>
      <c r="AI72" s="311">
        <f>IF(全车数据表!BD73="","",全车数据表!BD73)</f>
        <v>1</v>
      </c>
      <c r="AJ72" s="311" t="str">
        <f>IF(全车数据表!BE73="","",全车数据表!BE73)</f>
        <v/>
      </c>
      <c r="AK72" s="311">
        <f>IF(全车数据表!BF73="","",全车数据表!BF73)</f>
        <v>1</v>
      </c>
      <c r="AL72" s="311" t="str">
        <f>IF(全车数据表!BG73="","",全车数据表!BG73)</f>
        <v/>
      </c>
      <c r="AM72" s="311" t="str">
        <f>IF(全车数据表!BH73="","",全车数据表!BH73)</f>
        <v/>
      </c>
      <c r="AN72" s="311" t="str">
        <f>IF(全车数据表!BI73="","",全车数据表!BI73)</f>
        <v/>
      </c>
      <c r="AO72" s="311" t="str">
        <f>IF(全车数据表!BJ73="","",全车数据表!BJ73)</f>
        <v/>
      </c>
      <c r="AP72" s="311" t="str">
        <f>IF(全车数据表!BK73="","",全车数据表!BK73)</f>
        <v/>
      </c>
      <c r="AQ72" s="311" t="str">
        <f>IF(全车数据表!BL73="","",全车数据表!BL73)</f>
        <v/>
      </c>
      <c r="AR72" s="311" t="str">
        <f>IF(全车数据表!BM73="","",全车数据表!BM73)</f>
        <v/>
      </c>
      <c r="AS72" s="311" t="str">
        <f>IF(全车数据表!BN73="","",全车数据表!BN73)</f>
        <v/>
      </c>
      <c r="AT72" s="311" t="str">
        <f>IF(全车数据表!BO73="","",全车数据表!BO73)</f>
        <v/>
      </c>
      <c r="AU72" s="311" t="str">
        <f>IF(全车数据表!BP73="","",全车数据表!BP73)</f>
        <v/>
      </c>
      <c r="AV72" s="311" t="str">
        <f>IF(全车数据表!BQ73="","",全车数据表!BQ73)</f>
        <v/>
      </c>
      <c r="AW72" s="311" t="str">
        <f>IF(全车数据表!BR73="","",全车数据表!BR73)</f>
        <v/>
      </c>
      <c r="AX72" s="311" t="str">
        <f>IF(全车数据表!BS73="","",全车数据表!BS73)</f>
        <v/>
      </c>
      <c r="AY72" s="311">
        <f>IF(全车数据表!BT73="","",全车数据表!BT73)</f>
        <v>1</v>
      </c>
      <c r="AZ72" s="311" t="str">
        <f>IF(全车数据表!BU73="","",全车数据表!BU73)</f>
        <v>波兰车</v>
      </c>
      <c r="BA72" s="311">
        <f>IF(全车数据表!AV73="","",全车数据表!AV73)</f>
        <v>13</v>
      </c>
    </row>
    <row r="73" spans="1:53">
      <c r="A73" s="311">
        <f>全车数据表!A74</f>
        <v>72</v>
      </c>
      <c r="B73" s="311" t="str">
        <f>全车数据表!B74</f>
        <v>Bugatti EB110🔑</v>
      </c>
      <c r="C73" s="311" t="str">
        <f>IF(全车数据表!AQ74="","",全车数据表!AQ74)</f>
        <v>Bugatti</v>
      </c>
      <c r="D73" s="313" t="str">
        <f>全车数据表!AT74</f>
        <v>eb110</v>
      </c>
      <c r="E73" s="313" t="str">
        <f>全车数据表!AS74</f>
        <v>3.6</v>
      </c>
      <c r="F73" s="313" t="str">
        <f>全车数据表!C74</f>
        <v>EB110</v>
      </c>
      <c r="G73" s="311" t="str">
        <f>全车数据表!D74</f>
        <v>C</v>
      </c>
      <c r="H73" s="311">
        <f>LEN(全车数据表!E74)</f>
        <v>5</v>
      </c>
      <c r="I73" s="311" t="str">
        <f>IF(全车数据表!H74="×",0,全车数据表!H74)</f>
        <v>🔑</v>
      </c>
      <c r="J73" s="311">
        <f>IF(全车数据表!I74="×",0,全车数据表!I74)</f>
        <v>25</v>
      </c>
      <c r="K73" s="311">
        <f>IF(全车数据表!J74="×",0,全车数据表!J74)</f>
        <v>32</v>
      </c>
      <c r="L73" s="311">
        <f>IF(全车数据表!K74="×",0,全车数据表!K74)</f>
        <v>36</v>
      </c>
      <c r="M73" s="311">
        <f>IF(全车数据表!L74="×",0,全车数据表!L74)</f>
        <v>41</v>
      </c>
      <c r="N73" s="311">
        <f>IF(全车数据表!M74="×",0,全车数据表!M74)</f>
        <v>0</v>
      </c>
      <c r="O73" s="311">
        <f>全车数据表!O74</f>
        <v>3946</v>
      </c>
      <c r="P73" s="311">
        <f>全车数据表!P74</f>
        <v>348.4</v>
      </c>
      <c r="Q73" s="311">
        <f>全车数据表!Q74</f>
        <v>74.12</v>
      </c>
      <c r="R73" s="311">
        <f>全车数据表!R74</f>
        <v>66.08</v>
      </c>
      <c r="S73" s="311">
        <f>全车数据表!S74</f>
        <v>58.15</v>
      </c>
      <c r="T73" s="311">
        <f>全车数据表!T74</f>
        <v>0</v>
      </c>
      <c r="U73" s="311">
        <f>全车数据表!AH74</f>
        <v>5804120</v>
      </c>
      <c r="V73" s="311">
        <f>全车数据表!AO74</f>
        <v>4640000</v>
      </c>
      <c r="W73" s="311">
        <f>全车数据表!AP74</f>
        <v>10444120</v>
      </c>
      <c r="X73" s="311">
        <f>全车数据表!AJ74</f>
        <v>9</v>
      </c>
      <c r="Y73" s="311">
        <f>全车数据表!AL74</f>
        <v>4</v>
      </c>
      <c r="Z73" s="311">
        <f>IF(全车数据表!AN74="×",0,全车数据表!AN74)</f>
        <v>2</v>
      </c>
      <c r="AA73" s="313" t="str">
        <f>全车数据表!AU74</f>
        <v>epic</v>
      </c>
      <c r="AB73" s="311">
        <f>全车数据表!AW74</f>
        <v>362</v>
      </c>
      <c r="AC73" s="311">
        <f>全车数据表!AX74</f>
        <v>0</v>
      </c>
      <c r="AD73" s="311">
        <f>全车数据表!AY74</f>
        <v>475</v>
      </c>
      <c r="AE73" s="311" t="str">
        <f>IF(全车数据表!AZ74="","",全车数据表!AZ74)</f>
        <v>大奖赛</v>
      </c>
      <c r="AF73" s="311" t="str">
        <f>IF(全车数据表!BA74="","",全车数据表!BA74)</f>
        <v/>
      </c>
      <c r="AG73" s="311" t="str">
        <f>IF(全车数据表!BB74="","",全车数据表!BB74)</f>
        <v/>
      </c>
      <c r="AH73" s="311" t="str">
        <f>IF(全车数据表!BC74="","",全车数据表!BC74)</f>
        <v/>
      </c>
      <c r="AI73" s="311" t="str">
        <f>IF(全车数据表!BD74="","",全车数据表!BD74)</f>
        <v/>
      </c>
      <c r="AJ73" s="311" t="str">
        <f>IF(全车数据表!BE74="","",全车数据表!BE74)</f>
        <v/>
      </c>
      <c r="AK73" s="311" t="str">
        <f>IF(全车数据表!BF74="","",全车数据表!BF74)</f>
        <v/>
      </c>
      <c r="AL73" s="311" t="str">
        <f>IF(全车数据表!BG74="","",全车数据表!BG74)</f>
        <v/>
      </c>
      <c r="AM73" s="311" t="str">
        <f>IF(全车数据表!BH74="","",全车数据表!BH74)</f>
        <v/>
      </c>
      <c r="AN73" s="311" t="str">
        <f>IF(全车数据表!BI74="","",全车数据表!BI74)</f>
        <v/>
      </c>
      <c r="AO73" s="311" t="str">
        <f>IF(全车数据表!BJ74="","",全车数据表!BJ74)</f>
        <v/>
      </c>
      <c r="AP73" s="311" t="str">
        <f>IF(全车数据表!BK74="","",全车数据表!BK74)</f>
        <v/>
      </c>
      <c r="AQ73" s="311">
        <f>IF(全车数据表!BL74="","",全车数据表!BL74)</f>
        <v>1</v>
      </c>
      <c r="AR73" s="311" t="str">
        <f>IF(全车数据表!BM74="","",全车数据表!BM74)</f>
        <v/>
      </c>
      <c r="AS73" s="311">
        <f>IF(全车数据表!BN74="","",全车数据表!BN74)</f>
        <v>1</v>
      </c>
      <c r="AT73" s="311">
        <f>IF(全车数据表!BO74="","",全车数据表!BO74)</f>
        <v>1</v>
      </c>
      <c r="AU73" s="311" t="str">
        <f>IF(全车数据表!BP74="","",全车数据表!BP74)</f>
        <v/>
      </c>
      <c r="AV73" s="311" t="str">
        <f>IF(全车数据表!BQ74="","",全车数据表!BQ74)</f>
        <v/>
      </c>
      <c r="AW73" s="311" t="str">
        <f>IF(全车数据表!BR74="","",全车数据表!BR74)</f>
        <v/>
      </c>
      <c r="AX73" s="311" t="str">
        <f>IF(全车数据表!BS74="","",全车数据表!BS74)</f>
        <v/>
      </c>
      <c r="AY73" s="311" t="str">
        <f>IF(全车数据表!BT74="","",全车数据表!BT74)</f>
        <v/>
      </c>
      <c r="AZ73" s="311" t="str">
        <f>IF(全车数据表!BU74="","",全车数据表!BU74)</f>
        <v>布加迪</v>
      </c>
      <c r="BA73" s="311" t="str">
        <f>IF(全车数据表!AV74="","",全车数据表!AV74)</f>
        <v/>
      </c>
    </row>
    <row r="74" spans="1:53">
      <c r="A74" s="311">
        <f>全车数据表!A75</f>
        <v>73</v>
      </c>
      <c r="B74" s="311" t="str">
        <f>全车数据表!B75</f>
        <v>Porsche Panamera Turbo S🔑</v>
      </c>
      <c r="C74" s="311" t="str">
        <f>IF(全车数据表!AQ75="","",全车数据表!AQ75)</f>
        <v>Porsche</v>
      </c>
      <c r="D74" s="313" t="str">
        <f>全车数据表!AT75</f>
        <v>panamera</v>
      </c>
      <c r="E74" s="313" t="str">
        <f>全车数据表!AS75</f>
        <v>4.1</v>
      </c>
      <c r="F74" s="313" t="str">
        <f>全车数据表!C75</f>
        <v>帕拉梅拉</v>
      </c>
      <c r="G74" s="311" t="str">
        <f>全车数据表!D75</f>
        <v>C</v>
      </c>
      <c r="H74" s="311">
        <f>LEN(全车数据表!E75)</f>
        <v>5</v>
      </c>
      <c r="I74" s="311" t="str">
        <f>IF(全车数据表!H75="×",0,全车数据表!H75)</f>
        <v>🔑</v>
      </c>
      <c r="J74" s="311">
        <f>IF(全车数据表!I75="×",0,全车数据表!I75)</f>
        <v>25</v>
      </c>
      <c r="K74" s="311">
        <f>IF(全车数据表!J75="×",0,全车数据表!J75)</f>
        <v>32</v>
      </c>
      <c r="L74" s="311">
        <f>IF(全车数据表!K75="×",0,全车数据表!K75)</f>
        <v>36</v>
      </c>
      <c r="M74" s="311">
        <f>IF(全车数据表!L75="×",0,全车数据表!L75)</f>
        <v>41</v>
      </c>
      <c r="N74" s="311">
        <f>IF(全车数据表!M75="×",0,全车数据表!M75)</f>
        <v>0</v>
      </c>
      <c r="O74" s="311">
        <f>全车数据表!O75</f>
        <v>3971</v>
      </c>
      <c r="P74" s="311">
        <f>全车数据表!P75</f>
        <v>326.3</v>
      </c>
      <c r="Q74" s="311">
        <f>全车数据表!Q75</f>
        <v>88.03</v>
      </c>
      <c r="R74" s="311">
        <f>全车数据表!R75</f>
        <v>72.48</v>
      </c>
      <c r="S74" s="311">
        <f>全车数据表!S75</f>
        <v>58.56</v>
      </c>
      <c r="T74" s="311">
        <f>全车数据表!T75</f>
        <v>6.1</v>
      </c>
      <c r="U74" s="311">
        <f>全车数据表!AH75</f>
        <v>5804120</v>
      </c>
      <c r="V74" s="311">
        <f>全车数据表!AO75</f>
        <v>4640000</v>
      </c>
      <c r="W74" s="311">
        <f>全车数据表!AP75</f>
        <v>10444120</v>
      </c>
      <c r="X74" s="311">
        <f>全车数据表!AJ75</f>
        <v>9</v>
      </c>
      <c r="Y74" s="311">
        <f>全车数据表!AL75</f>
        <v>4</v>
      </c>
      <c r="Z74" s="311">
        <f>IF(全车数据表!AN75="×",0,全车数据表!AN75)</f>
        <v>2</v>
      </c>
      <c r="AA74" s="313" t="str">
        <f>全车数据表!AU75</f>
        <v>epic</v>
      </c>
      <c r="AB74" s="311">
        <f>全车数据表!AW75</f>
        <v>340</v>
      </c>
      <c r="AC74" s="311">
        <f>全车数据表!AX75</f>
        <v>0</v>
      </c>
      <c r="AD74" s="311">
        <f>全车数据表!AY75</f>
        <v>437</v>
      </c>
      <c r="AE74" s="311" t="str">
        <f>IF(全车数据表!AZ75="","",全车数据表!AZ75)</f>
        <v>寻车</v>
      </c>
      <c r="AF74" s="311" t="str">
        <f>IF(全车数据表!BA75="","",全车数据表!BA75)</f>
        <v/>
      </c>
      <c r="AG74" s="311" t="str">
        <f>IF(全车数据表!BB75="","",全车数据表!BB75)</f>
        <v/>
      </c>
      <c r="AH74" s="311" t="str">
        <f>IF(全车数据表!BC75="","",全车数据表!BC75)</f>
        <v/>
      </c>
      <c r="AI74" s="311" t="str">
        <f>IF(全车数据表!BD75="","",全车数据表!BD75)</f>
        <v/>
      </c>
      <c r="AJ74" s="311" t="str">
        <f>IF(全车数据表!BE75="","",全车数据表!BE75)</f>
        <v/>
      </c>
      <c r="AK74" s="311" t="str">
        <f>IF(全车数据表!BF75="","",全车数据表!BF75)</f>
        <v/>
      </c>
      <c r="AL74" s="311" t="str">
        <f>IF(全车数据表!BG75="","",全车数据表!BG75)</f>
        <v/>
      </c>
      <c r="AM74" s="311" t="str">
        <f>IF(全车数据表!BH75="","",全车数据表!BH75)</f>
        <v/>
      </c>
      <c r="AN74" s="311" t="str">
        <f>IF(全车数据表!BI75="","",全车数据表!BI75)</f>
        <v/>
      </c>
      <c r="AO74" s="311" t="str">
        <f>IF(全车数据表!BJ75="","",全车数据表!BJ75)</f>
        <v/>
      </c>
      <c r="AP74" s="311" t="str">
        <f>IF(全车数据表!BK75="","",全车数据表!BK75)</f>
        <v/>
      </c>
      <c r="AQ74" s="311" t="str">
        <f>IF(全车数据表!BL75="","",全车数据表!BL75)</f>
        <v/>
      </c>
      <c r="AR74" s="311" t="str">
        <f>IF(全车数据表!BM75="","",全车数据表!BM75)</f>
        <v/>
      </c>
      <c r="AS74" s="311">
        <f>IF(全车数据表!BN75="","",全车数据表!BN75)</f>
        <v>1</v>
      </c>
      <c r="AT74" s="311" t="str">
        <f>IF(全车数据表!BO75="","",全车数据表!BO75)</f>
        <v/>
      </c>
      <c r="AU74" s="311" t="str">
        <f>IF(全车数据表!BP75="","",全车数据表!BP75)</f>
        <v/>
      </c>
      <c r="AV74" s="311" t="str">
        <f>IF(全车数据表!BQ75="","",全车数据表!BQ75)</f>
        <v/>
      </c>
      <c r="AW74" s="311" t="str">
        <f>IF(全车数据表!BR75="","",全车数据表!BR75)</f>
        <v/>
      </c>
      <c r="AX74" s="311" t="str">
        <f>IF(全车数据表!BS75="","",全车数据表!BS75)</f>
        <v/>
      </c>
      <c r="AY74" s="311" t="str">
        <f>IF(全车数据表!BT75="","",全车数据表!BT75)</f>
        <v/>
      </c>
      <c r="AZ74" s="311" t="str">
        <f>IF(全车数据表!BU75="","",全车数据表!BU75)</f>
        <v>保时捷</v>
      </c>
      <c r="BA74" s="311" t="str">
        <f>IF(全车数据表!AV75="","",全车数据表!AV75)</f>
        <v/>
      </c>
    </row>
    <row r="75" spans="1:53">
      <c r="A75" s="311">
        <f>全车数据表!A76</f>
        <v>74</v>
      </c>
      <c r="B75" s="311" t="str">
        <f>全车数据表!B76</f>
        <v>Lamborghini Gallardo LP 560-4</v>
      </c>
      <c r="C75" s="311" t="str">
        <f>IF(全车数据表!AQ76="","",全车数据表!AQ76)</f>
        <v>Lamborghini</v>
      </c>
      <c r="D75" s="313" t="str">
        <f>全车数据表!AT76</f>
        <v>gallardo</v>
      </c>
      <c r="E75" s="313" t="str">
        <f>全车数据表!AS76</f>
        <v>2.2</v>
      </c>
      <c r="F75" s="313" t="str">
        <f>全车数据表!C76</f>
        <v>盖拉多</v>
      </c>
      <c r="G75" s="311" t="str">
        <f>全车数据表!D76</f>
        <v>C</v>
      </c>
      <c r="H75" s="311">
        <f>LEN(全车数据表!E76)</f>
        <v>5</v>
      </c>
      <c r="I75" s="311">
        <f>IF(全车数据表!H76="×",0,全车数据表!H76)</f>
        <v>35</v>
      </c>
      <c r="J75" s="311">
        <f>IF(全车数据表!I76="×",0,全车数据表!I76)</f>
        <v>15</v>
      </c>
      <c r="K75" s="311">
        <f>IF(全车数据表!J76="×",0,全车数据表!J76)</f>
        <v>21</v>
      </c>
      <c r="L75" s="311">
        <f>IF(全车数据表!K76="×",0,全车数据表!K76)</f>
        <v>28</v>
      </c>
      <c r="M75" s="311">
        <f>IF(全车数据表!L76="×",0,全车数据表!L76)</f>
        <v>35</v>
      </c>
      <c r="N75" s="311">
        <f>IF(全车数据表!M76="×",0,全车数据表!M76)</f>
        <v>0</v>
      </c>
      <c r="O75" s="311">
        <f>全车数据表!O76</f>
        <v>3997</v>
      </c>
      <c r="P75" s="311">
        <f>全车数据表!P76</f>
        <v>340.7</v>
      </c>
      <c r="Q75" s="311">
        <f>全车数据表!Q76</f>
        <v>76.56</v>
      </c>
      <c r="R75" s="311">
        <f>全车数据表!R76</f>
        <v>75.81</v>
      </c>
      <c r="S75" s="311">
        <f>全车数据表!S76</f>
        <v>59.69</v>
      </c>
      <c r="T75" s="311">
        <f>全车数据表!T76</f>
        <v>0</v>
      </c>
      <c r="U75" s="311">
        <f>全车数据表!AH76</f>
        <v>5804120</v>
      </c>
      <c r="V75" s="311">
        <f>全车数据表!AO76</f>
        <v>4640000</v>
      </c>
      <c r="W75" s="311">
        <f>全车数据表!AP76</f>
        <v>10444120</v>
      </c>
      <c r="X75" s="311">
        <f>全车数据表!AJ76</f>
        <v>9</v>
      </c>
      <c r="Y75" s="311">
        <f>全车数据表!AL76</f>
        <v>4</v>
      </c>
      <c r="Z75" s="311">
        <f>IF(全车数据表!AN76="×",0,全车数据表!AN76)</f>
        <v>2</v>
      </c>
      <c r="AA75" s="313" t="str">
        <f>全车数据表!AU76</f>
        <v>epic</v>
      </c>
      <c r="AB75" s="311">
        <f>全车数据表!AW76</f>
        <v>354</v>
      </c>
      <c r="AC75" s="311">
        <f>全车数据表!AX76</f>
        <v>0</v>
      </c>
      <c r="AD75" s="311">
        <f>全车数据表!AY76</f>
        <v>462</v>
      </c>
      <c r="AE75" s="311" t="str">
        <f>IF(全车数据表!AZ76="","",全车数据表!AZ76)</f>
        <v>通行证</v>
      </c>
      <c r="AF75" s="311" t="str">
        <f>IF(全车数据表!BA76="","",全车数据表!BA76)</f>
        <v/>
      </c>
      <c r="AG75" s="311" t="str">
        <f>IF(全车数据表!BB76="","",全车数据表!BB76)</f>
        <v/>
      </c>
      <c r="AH75" s="311" t="str">
        <f>IF(全车数据表!BC76="","",全车数据表!BC76)</f>
        <v/>
      </c>
      <c r="AI75" s="311" t="str">
        <f>IF(全车数据表!BD76="","",全车数据表!BD76)</f>
        <v/>
      </c>
      <c r="AJ75" s="311" t="str">
        <f>IF(全车数据表!BE76="","",全车数据表!BE76)</f>
        <v/>
      </c>
      <c r="AK75" s="311" t="str">
        <f>IF(全车数据表!BF76="","",全车数据表!BF76)</f>
        <v/>
      </c>
      <c r="AL75" s="311">
        <f>IF(全车数据表!BG76="","",全车数据表!BG76)</f>
        <v>1</v>
      </c>
      <c r="AM75" s="311" t="str">
        <f>IF(全车数据表!BH76="","",全车数据表!BH76)</f>
        <v/>
      </c>
      <c r="AN75" s="311" t="str">
        <f>IF(全车数据表!BI76="","",全车数据表!BI76)</f>
        <v/>
      </c>
      <c r="AO75" s="311" t="str">
        <f>IF(全车数据表!BJ76="","",全车数据表!BJ76)</f>
        <v/>
      </c>
      <c r="AP75" s="311" t="str">
        <f>IF(全车数据表!BK76="","",全车数据表!BK76)</f>
        <v/>
      </c>
      <c r="AQ75" s="311" t="str">
        <f>IF(全车数据表!BL76="","",全车数据表!BL76)</f>
        <v/>
      </c>
      <c r="AR75" s="311" t="str">
        <f>IF(全车数据表!BM76="","",全车数据表!BM76)</f>
        <v/>
      </c>
      <c r="AS75" s="311" t="str">
        <f>IF(全车数据表!BN76="","",全车数据表!BN76)</f>
        <v/>
      </c>
      <c r="AT75" s="311">
        <f>IF(全车数据表!BO76="","",全车数据表!BO76)</f>
        <v>1</v>
      </c>
      <c r="AU75" s="311" t="str">
        <f>IF(全车数据表!BP76="","",全车数据表!BP76)</f>
        <v/>
      </c>
      <c r="AV75" s="311" t="str">
        <f>IF(全车数据表!BQ76="","",全车数据表!BQ76)</f>
        <v/>
      </c>
      <c r="AW75" s="311" t="str">
        <f>IF(全车数据表!BR76="","",全车数据表!BR76)</f>
        <v/>
      </c>
      <c r="AX75" s="311" t="str">
        <f>IF(全车数据表!BS76="","",全车数据表!BS76)</f>
        <v/>
      </c>
      <c r="AY75" s="311" t="str">
        <f>IF(全车数据表!BT76="","",全车数据表!BT76)</f>
        <v/>
      </c>
      <c r="AZ75" s="311" t="str">
        <f>IF(全车数据表!BU76="","",全车数据表!BU76)</f>
        <v>兰博基尼 盖拉多</v>
      </c>
      <c r="BA75" s="311" t="str">
        <f>IF(全车数据表!AV76="","",全车数据表!AV76)</f>
        <v/>
      </c>
    </row>
    <row r="76" spans="1:53">
      <c r="A76" s="311">
        <f>全车数据表!A77</f>
        <v>75</v>
      </c>
      <c r="B76" s="311" t="str">
        <f>全车数据表!B77</f>
        <v>McLaren GT</v>
      </c>
      <c r="C76" s="311" t="str">
        <f>IF(全车数据表!AQ77="","",全车数据表!AQ77)</f>
        <v>McLaren</v>
      </c>
      <c r="D76" s="313" t="str">
        <f>全车数据表!AT77</f>
        <v>mclarengt</v>
      </c>
      <c r="E76" s="313" t="str">
        <f>全车数据表!AS77</f>
        <v>3.3</v>
      </c>
      <c r="F76" s="313" t="str">
        <f>全车数据表!C77</f>
        <v>迈凯伦GT</v>
      </c>
      <c r="G76" s="311" t="str">
        <f>全车数据表!D77</f>
        <v>C</v>
      </c>
      <c r="H76" s="311">
        <f>LEN(全车数据表!E77)</f>
        <v>5</v>
      </c>
      <c r="I76" s="311">
        <f>IF(全车数据表!H77="×",0,全车数据表!H77)</f>
        <v>35</v>
      </c>
      <c r="J76" s="311">
        <f>IF(全车数据表!I77="×",0,全车数据表!I77)</f>
        <v>15</v>
      </c>
      <c r="K76" s="311">
        <f>IF(全车数据表!J77="×",0,全车数据表!J77)</f>
        <v>21</v>
      </c>
      <c r="L76" s="311">
        <f>IF(全车数据表!K77="×",0,全车数据表!K77)</f>
        <v>28</v>
      </c>
      <c r="M76" s="311">
        <f>IF(全车数据表!L77="×",0,全车数据表!L77)</f>
        <v>35</v>
      </c>
      <c r="N76" s="311">
        <f>IF(全车数据表!M77="×",0,全车数据表!M77)</f>
        <v>0</v>
      </c>
      <c r="O76" s="311">
        <f>全车数据表!O77</f>
        <v>4022</v>
      </c>
      <c r="P76" s="311">
        <f>全车数据表!P77</f>
        <v>339.1</v>
      </c>
      <c r="Q76" s="311">
        <f>全车数据表!Q77</f>
        <v>80.98</v>
      </c>
      <c r="R76" s="311">
        <f>全车数据表!R77</f>
        <v>69.09</v>
      </c>
      <c r="S76" s="311">
        <f>全车数据表!S77</f>
        <v>57.31</v>
      </c>
      <c r="T76" s="311">
        <f>全车数据表!T77</f>
        <v>0</v>
      </c>
      <c r="U76" s="311">
        <f>全车数据表!AH77</f>
        <v>5804120</v>
      </c>
      <c r="V76" s="311">
        <f>全车数据表!AO77</f>
        <v>4640000</v>
      </c>
      <c r="W76" s="311">
        <f>全车数据表!AP77</f>
        <v>10444120</v>
      </c>
      <c r="X76" s="311">
        <f>全车数据表!AJ77</f>
        <v>9</v>
      </c>
      <c r="Y76" s="311">
        <f>全车数据表!AL77</f>
        <v>4</v>
      </c>
      <c r="Z76" s="311">
        <f>IF(全车数据表!AN77="×",0,全车数据表!AN77)</f>
        <v>2</v>
      </c>
      <c r="AA76" s="313" t="str">
        <f>全车数据表!AU77</f>
        <v>epic</v>
      </c>
      <c r="AB76" s="311">
        <f>全车数据表!AW77</f>
        <v>353</v>
      </c>
      <c r="AC76" s="311">
        <f>全车数据表!AX77</f>
        <v>0</v>
      </c>
      <c r="AD76" s="311">
        <f>全车数据表!AY77</f>
        <v>459</v>
      </c>
      <c r="AE76" s="311" t="str">
        <f>IF(全车数据表!AZ77="","",全车数据表!AZ77)</f>
        <v>护照寻车</v>
      </c>
      <c r="AF76" s="311" t="str">
        <f>IF(全车数据表!BA77="","",全车数据表!BA77)</f>
        <v/>
      </c>
      <c r="AG76" s="311" t="str">
        <f>IF(全车数据表!BB77="","",全车数据表!BB77)</f>
        <v/>
      </c>
      <c r="AH76" s="311" t="str">
        <f>IF(全车数据表!BC77="","",全车数据表!BC77)</f>
        <v/>
      </c>
      <c r="AI76" s="311" t="str">
        <f>IF(全车数据表!BD77="","",全车数据表!BD77)</f>
        <v/>
      </c>
      <c r="AJ76" s="311" t="str">
        <f>IF(全车数据表!BE77="","",全车数据表!BE77)</f>
        <v/>
      </c>
      <c r="AK76" s="311">
        <f>IF(全车数据表!BF77="","",全车数据表!BF77)</f>
        <v>1</v>
      </c>
      <c r="AL76" s="311" t="str">
        <f>IF(全车数据表!BG77="","",全车数据表!BG77)</f>
        <v/>
      </c>
      <c r="AM76" s="311" t="str">
        <f>IF(全车数据表!BH77="","",全车数据表!BH77)</f>
        <v/>
      </c>
      <c r="AN76" s="311" t="str">
        <f>IF(全车数据表!BI77="","",全车数据表!BI77)</f>
        <v/>
      </c>
      <c r="AO76" s="311" t="str">
        <f>IF(全车数据表!BJ77="","",全车数据表!BJ77)</f>
        <v/>
      </c>
      <c r="AP76" s="311" t="str">
        <f>IF(全车数据表!BK77="","",全车数据表!BK77)</f>
        <v/>
      </c>
      <c r="AQ76" s="311" t="str">
        <f>IF(全车数据表!BL77="","",全车数据表!BL77)</f>
        <v/>
      </c>
      <c r="AR76" s="311" t="str">
        <f>IF(全车数据表!BM77="","",全车数据表!BM77)</f>
        <v/>
      </c>
      <c r="AS76" s="311" t="str">
        <f>IF(全车数据表!BN77="","",全车数据表!BN77)</f>
        <v/>
      </c>
      <c r="AT76" s="311" t="str">
        <f>IF(全车数据表!BO77="","",全车数据表!BO77)</f>
        <v/>
      </c>
      <c r="AU76" s="311" t="str">
        <f>IF(全车数据表!BP77="","",全车数据表!BP77)</f>
        <v/>
      </c>
      <c r="AV76" s="311" t="str">
        <f>IF(全车数据表!BQ77="","",全车数据表!BQ77)</f>
        <v/>
      </c>
      <c r="AW76" s="311" t="str">
        <f>IF(全车数据表!BR77="","",全车数据表!BR77)</f>
        <v/>
      </c>
      <c r="AX76" s="311" t="str">
        <f>IF(全车数据表!BS77="","",全车数据表!BS77)</f>
        <v/>
      </c>
      <c r="AY76" s="311" t="str">
        <f>IF(全车数据表!BT77="","",全车数据表!BT77)</f>
        <v/>
      </c>
      <c r="AZ76" s="311" t="str">
        <f>IF(全车数据表!BU77="","",全车数据表!BU77)</f>
        <v>迈凯伦</v>
      </c>
      <c r="BA76" s="311" t="str">
        <f>IF(全车数据表!AV77="","",全车数据表!AV77)</f>
        <v/>
      </c>
    </row>
    <row r="77" spans="1:53">
      <c r="A77" s="311">
        <f>全车数据表!A78</f>
        <v>76</v>
      </c>
      <c r="B77" s="311" t="str">
        <f>全车数据表!B78</f>
        <v>Mercedes-Benz Mercedes-AMG GT Black Series🔑</v>
      </c>
      <c r="C77" s="311" t="str">
        <f>IF(全车数据表!AQ78="","",全车数据表!AQ78)</f>
        <v>Mercedes-Benz</v>
      </c>
      <c r="D77" s="313" t="str">
        <f>全车数据表!AT78</f>
        <v>mbbs</v>
      </c>
      <c r="E77" s="313" t="str">
        <f>全车数据表!AS78</f>
        <v>3.9</v>
      </c>
      <c r="F77" s="313" t="str">
        <f>全车数据表!C78</f>
        <v>梅奔BS</v>
      </c>
      <c r="G77" s="311" t="str">
        <f>全车数据表!D78</f>
        <v>C</v>
      </c>
      <c r="H77" s="311">
        <f>LEN(全车数据表!E78)</f>
        <v>5</v>
      </c>
      <c r="I77" s="311" t="str">
        <f>IF(全车数据表!H78="×",0,全车数据表!H78)</f>
        <v>🔑</v>
      </c>
      <c r="J77" s="311">
        <f>IF(全车数据表!I78="×",0,全车数据表!I78)</f>
        <v>25</v>
      </c>
      <c r="K77" s="311">
        <f>IF(全车数据表!J78="×",0,全车数据表!J78)</f>
        <v>32</v>
      </c>
      <c r="L77" s="311">
        <f>IF(全车数据表!K78="×",0,全车数据表!K78)</f>
        <v>36</v>
      </c>
      <c r="M77" s="311">
        <f>IF(全车数据表!L78="×",0,全车数据表!L78)</f>
        <v>41</v>
      </c>
      <c r="N77" s="311">
        <f>IF(全车数据表!M78="×",0,全车数据表!M78)</f>
        <v>0</v>
      </c>
      <c r="O77" s="311">
        <f>全车数据表!O78</f>
        <v>4048</v>
      </c>
      <c r="P77" s="311">
        <f>全车数据表!P78</f>
        <v>335.7</v>
      </c>
      <c r="Q77" s="311">
        <f>全车数据表!Q78</f>
        <v>81.790000000000006</v>
      </c>
      <c r="R77" s="311">
        <f>全车数据表!R78</f>
        <v>60.83</v>
      </c>
      <c r="S77" s="311">
        <f>全车数据表!S78</f>
        <v>65.62</v>
      </c>
      <c r="T77" s="311">
        <f>全车数据表!T78</f>
        <v>7.4</v>
      </c>
      <c r="U77" s="311">
        <f>全车数据表!AH78</f>
        <v>5804120</v>
      </c>
      <c r="V77" s="311">
        <f>全车数据表!AO78</f>
        <v>4640000</v>
      </c>
      <c r="W77" s="311">
        <f>全车数据表!AP78</f>
        <v>10444120</v>
      </c>
      <c r="X77" s="311">
        <f>全车数据表!AJ78</f>
        <v>9</v>
      </c>
      <c r="Y77" s="311">
        <f>全车数据表!AL78</f>
        <v>4</v>
      </c>
      <c r="Z77" s="311">
        <f>IF(全车数据表!AN78="×",0,全车数据表!AN78)</f>
        <v>2</v>
      </c>
      <c r="AA77" s="313" t="str">
        <f>全车数据表!AU78</f>
        <v>epic</v>
      </c>
      <c r="AB77" s="311">
        <f>全车数据表!AW78</f>
        <v>349</v>
      </c>
      <c r="AC77" s="311">
        <f>全车数据表!AX78</f>
        <v>0</v>
      </c>
      <c r="AD77" s="311">
        <f>全车数据表!AY78</f>
        <v>453</v>
      </c>
      <c r="AE77" s="311" t="str">
        <f>IF(全车数据表!AZ78="","",全车数据表!AZ78)</f>
        <v>大奖赛</v>
      </c>
      <c r="AF77" s="311" t="str">
        <f>IF(全车数据表!BA78="","",全车数据表!BA78)</f>
        <v/>
      </c>
      <c r="AG77" s="311" t="str">
        <f>IF(全车数据表!BB78="","",全车数据表!BB78)</f>
        <v/>
      </c>
      <c r="AH77" s="311" t="str">
        <f>IF(全车数据表!BC78="","",全车数据表!BC78)</f>
        <v/>
      </c>
      <c r="AI77" s="311" t="str">
        <f>IF(全车数据表!BD78="","",全车数据表!BD78)</f>
        <v/>
      </c>
      <c r="AJ77" s="311" t="str">
        <f>IF(全车数据表!BE78="","",全车数据表!BE78)</f>
        <v/>
      </c>
      <c r="AK77" s="311" t="str">
        <f>IF(全车数据表!BF78="","",全车数据表!BF78)</f>
        <v/>
      </c>
      <c r="AL77" s="311" t="str">
        <f>IF(全车数据表!BG78="","",全车数据表!BG78)</f>
        <v/>
      </c>
      <c r="AM77" s="311" t="str">
        <f>IF(全车数据表!BH78="","",全车数据表!BH78)</f>
        <v/>
      </c>
      <c r="AN77" s="311" t="str">
        <f>IF(全车数据表!BI78="","",全车数据表!BI78)</f>
        <v/>
      </c>
      <c r="AO77" s="311" t="str">
        <f>IF(全车数据表!BJ78="","",全车数据表!BJ78)</f>
        <v/>
      </c>
      <c r="AP77" s="311" t="str">
        <f>IF(全车数据表!BK78="","",全车数据表!BK78)</f>
        <v/>
      </c>
      <c r="AQ77" s="311" t="str">
        <f>IF(全车数据表!BL78="","",全车数据表!BL78)</f>
        <v/>
      </c>
      <c r="AR77" s="311" t="str">
        <f>IF(全车数据表!BM78="","",全车数据表!BM78)</f>
        <v/>
      </c>
      <c r="AS77" s="311">
        <f>IF(全车数据表!BN78="","",全车数据表!BN78)</f>
        <v>1</v>
      </c>
      <c r="AT77" s="311" t="str">
        <f>IF(全车数据表!BO78="","",全车数据表!BO78)</f>
        <v/>
      </c>
      <c r="AU77" s="311" t="str">
        <f>IF(全车数据表!BP78="","",全车数据表!BP78)</f>
        <v/>
      </c>
      <c r="AV77" s="311" t="str">
        <f>IF(全车数据表!BQ78="","",全车数据表!BQ78)</f>
        <v/>
      </c>
      <c r="AW77" s="311" t="str">
        <f>IF(全车数据表!BR78="","",全车数据表!BR78)</f>
        <v/>
      </c>
      <c r="AX77" s="311" t="str">
        <f>IF(全车数据表!BS78="","",全车数据表!BS78)</f>
        <v/>
      </c>
      <c r="AY77" s="311" t="str">
        <f>IF(全车数据表!BT78="","",全车数据表!BT78)</f>
        <v/>
      </c>
      <c r="AZ77" s="311" t="str">
        <f>IF(全车数据表!BU78="","",全车数据表!BU78)</f>
        <v>梅赛德斯 奔驰</v>
      </c>
      <c r="BA77" s="311" t="str">
        <f>IF(全车数据表!AV78="","",全车数据表!AV78)</f>
        <v/>
      </c>
    </row>
    <row r="78" spans="1:53">
      <c r="A78" s="311">
        <f>全车数据表!A79</f>
        <v>77</v>
      </c>
      <c r="B78" s="311" t="str">
        <f>全车数据表!B79</f>
        <v>Porsche 911 GTS Coupe</v>
      </c>
      <c r="C78" s="311" t="str">
        <f>IF(全车数据表!AQ79="","",全车数据表!AQ79)</f>
        <v>Porsche</v>
      </c>
      <c r="D78" s="313" t="str">
        <f>全车数据表!AT79</f>
        <v>911</v>
      </c>
      <c r="E78" s="313" t="str">
        <f>全车数据表!AS79</f>
        <v>1.0</v>
      </c>
      <c r="F78" s="313">
        <f>全车数据表!C79</f>
        <v>911</v>
      </c>
      <c r="G78" s="311" t="str">
        <f>全车数据表!D79</f>
        <v>B</v>
      </c>
      <c r="H78" s="311">
        <f>LEN(全车数据表!E79)</f>
        <v>3</v>
      </c>
      <c r="I78" s="311">
        <f>IF(全车数据表!H79="×",0,全车数据表!H79)</f>
        <v>30</v>
      </c>
      <c r="J78" s="311">
        <f>IF(全车数据表!I79="×",0,全车数据表!I79)</f>
        <v>30</v>
      </c>
      <c r="K78" s="311">
        <f>IF(全车数据表!J79="×",0,全车数据表!J79)</f>
        <v>70</v>
      </c>
      <c r="L78" s="311">
        <f>IF(全车数据表!K79="×",0,全车数据表!K79)</f>
        <v>0</v>
      </c>
      <c r="M78" s="311">
        <f>IF(全车数据表!L79="×",0,全车数据表!L79)</f>
        <v>0</v>
      </c>
      <c r="N78" s="311">
        <f>IF(全车数据表!M79="×",0,全车数据表!M79)</f>
        <v>0</v>
      </c>
      <c r="O78" s="311">
        <f>全车数据表!O79</f>
        <v>2186</v>
      </c>
      <c r="P78" s="311">
        <f>全车数据表!P79</f>
        <v>328.8</v>
      </c>
      <c r="Q78" s="311">
        <f>全车数据表!Q79</f>
        <v>71.209999999999994</v>
      </c>
      <c r="R78" s="311">
        <f>全车数据表!R79</f>
        <v>45.84</v>
      </c>
      <c r="S78" s="311">
        <f>全车数据表!S79</f>
        <v>56.6</v>
      </c>
      <c r="T78" s="311">
        <f>全车数据表!T79</f>
        <v>5.9829999999999988</v>
      </c>
      <c r="U78" s="311">
        <f>全车数据表!AH79</f>
        <v>746960</v>
      </c>
      <c r="V78" s="311">
        <f>全车数据表!AO79</f>
        <v>840000</v>
      </c>
      <c r="W78" s="311">
        <f>全车数据表!AP79</f>
        <v>1586960</v>
      </c>
      <c r="X78" s="311">
        <f>全车数据表!AJ79</f>
        <v>6</v>
      </c>
      <c r="Y78" s="311">
        <f>全车数据表!AL79</f>
        <v>1</v>
      </c>
      <c r="Z78" s="311">
        <f>IF(全车数据表!AN79="×",0,全车数据表!AN79)</f>
        <v>1</v>
      </c>
      <c r="AA78" s="313" t="str">
        <f>全车数据表!AU79</f>
        <v>uncm</v>
      </c>
      <c r="AB78" s="311">
        <f>全车数据表!AW79</f>
        <v>342</v>
      </c>
      <c r="AC78" s="311">
        <f>全车数据表!AX79</f>
        <v>0</v>
      </c>
      <c r="AD78" s="311">
        <f>全车数据表!AY79</f>
        <v>441</v>
      </c>
      <c r="AE78" s="311" t="str">
        <f>IF(全车数据表!AZ79="","",全车数据表!AZ79)</f>
        <v>级别杯</v>
      </c>
      <c r="AF78" s="311">
        <f>IF(全车数据表!BA79="","",全车数据表!BA79)</f>
        <v>1</v>
      </c>
      <c r="AG78" s="311" t="str">
        <f>IF(全车数据表!BB79="","",全车数据表!BB79)</f>
        <v/>
      </c>
      <c r="AH78" s="311">
        <f>IF(全车数据表!BC79="","",全车数据表!BC79)</f>
        <v>1</v>
      </c>
      <c r="AI78" s="311">
        <f>IF(全车数据表!BD79="","",全车数据表!BD79)</f>
        <v>1</v>
      </c>
      <c r="AJ78" s="311" t="str">
        <f>IF(全车数据表!BE79="","",全车数据表!BE79)</f>
        <v/>
      </c>
      <c r="AK78" s="311" t="str">
        <f>IF(全车数据表!BF79="","",全车数据表!BF79)</f>
        <v/>
      </c>
      <c r="AL78" s="311" t="str">
        <f>IF(全车数据表!BG79="","",全车数据表!BG79)</f>
        <v/>
      </c>
      <c r="AM78" s="311" t="str">
        <f>IF(全车数据表!BH79="","",全车数据表!BH79)</f>
        <v/>
      </c>
      <c r="AN78" s="311" t="str">
        <f>IF(全车数据表!BI79="","",全车数据表!BI79)</f>
        <v/>
      </c>
      <c r="AO78" s="311" t="str">
        <f>IF(全车数据表!BJ79="","",全车数据表!BJ79)</f>
        <v/>
      </c>
      <c r="AP78" s="311" t="str">
        <f>IF(全车数据表!BK79="","",全车数据表!BK79)</f>
        <v/>
      </c>
      <c r="AQ78" s="311" t="str">
        <f>IF(全车数据表!BL79="","",全车数据表!BL79)</f>
        <v/>
      </c>
      <c r="AR78" s="311" t="str">
        <f>IF(全车数据表!BM79="","",全车数据表!BM79)</f>
        <v/>
      </c>
      <c r="AS78" s="311" t="str">
        <f>IF(全车数据表!BN79="","",全车数据表!BN79)</f>
        <v/>
      </c>
      <c r="AT78" s="311" t="str">
        <f>IF(全车数据表!BO79="","",全车数据表!BO79)</f>
        <v/>
      </c>
      <c r="AU78" s="311" t="str">
        <f>IF(全车数据表!BP79="","",全车数据表!BP79)</f>
        <v>XBOX1款，ROG2款，抖音1款</v>
      </c>
      <c r="AV78" s="311">
        <f>IF(全车数据表!BQ79="","",全车数据表!BQ79)</f>
        <v>1</v>
      </c>
      <c r="AW78" s="311" t="str">
        <f>IF(全车数据表!BR79="","",全车数据表!BR79)</f>
        <v/>
      </c>
      <c r="AX78" s="311" t="str">
        <f>IF(全车数据表!BS79="","",全车数据表!BS79)</f>
        <v/>
      </c>
      <c r="AY78" s="311">
        <f>IF(全车数据表!BT79="","",全车数据表!BT79)</f>
        <v>1</v>
      </c>
      <c r="AZ78" s="311" t="str">
        <f>IF(全车数据表!BU79="","",全车数据表!BU79)</f>
        <v>保时捷</v>
      </c>
      <c r="BA78" s="311">
        <f>IF(全车数据表!AV79="","",全车数据表!AV79)</f>
        <v>4</v>
      </c>
    </row>
    <row r="79" spans="1:53">
      <c r="A79" s="311">
        <f>全车数据表!A80</f>
        <v>78</v>
      </c>
      <c r="B79" s="311" t="str">
        <f>全车数据表!B80</f>
        <v>Aston Martin DB11</v>
      </c>
      <c r="C79" s="311" t="str">
        <f>IF(全车数据表!AQ80="","",全车数据表!AQ80)</f>
        <v>Aston Martin</v>
      </c>
      <c r="D79" s="313" t="str">
        <f>全车数据表!AT80</f>
        <v>db11</v>
      </c>
      <c r="E79" s="313" t="str">
        <f>全车数据表!AS80</f>
        <v>1.0</v>
      </c>
      <c r="F79" s="313" t="str">
        <f>全车数据表!C80</f>
        <v>db11</v>
      </c>
      <c r="G79" s="311" t="str">
        <f>全车数据表!D80</f>
        <v>B</v>
      </c>
      <c r="H79" s="311">
        <f>LEN(全车数据表!E80)</f>
        <v>3</v>
      </c>
      <c r="I79" s="311">
        <f>IF(全车数据表!H80="×",0,全车数据表!H80)</f>
        <v>30</v>
      </c>
      <c r="J79" s="311">
        <f>IF(全车数据表!I80="×",0,全车数据表!I80)</f>
        <v>30</v>
      </c>
      <c r="K79" s="311">
        <f>IF(全车数据表!J80="×",0,全车数据表!J80)</f>
        <v>70</v>
      </c>
      <c r="L79" s="311">
        <f>IF(全车数据表!K80="×",0,全车数据表!K80)</f>
        <v>0</v>
      </c>
      <c r="M79" s="311">
        <f>IF(全车数据表!L80="×",0,全车数据表!L80)</f>
        <v>0</v>
      </c>
      <c r="N79" s="311">
        <f>IF(全车数据表!M80="×",0,全车数据表!M80)</f>
        <v>0</v>
      </c>
      <c r="O79" s="311">
        <f>全车数据表!O80</f>
        <v>2330</v>
      </c>
      <c r="P79" s="311">
        <f>全车数据表!P80</f>
        <v>340.6</v>
      </c>
      <c r="Q79" s="311">
        <f>全车数据表!Q80</f>
        <v>74.2</v>
      </c>
      <c r="R79" s="311">
        <f>全车数据表!R80</f>
        <v>43.21</v>
      </c>
      <c r="S79" s="311">
        <f>全车数据表!S80</f>
        <v>55.4</v>
      </c>
      <c r="T79" s="311">
        <f>全车数据表!T80</f>
        <v>5.6660000000000004</v>
      </c>
      <c r="U79" s="311">
        <f>全车数据表!AH80</f>
        <v>746960</v>
      </c>
      <c r="V79" s="311">
        <f>全车数据表!AO80</f>
        <v>840000</v>
      </c>
      <c r="W79" s="311">
        <f>全车数据表!AP80</f>
        <v>1586960</v>
      </c>
      <c r="X79" s="311">
        <f>全车数据表!AJ80</f>
        <v>6</v>
      </c>
      <c r="Y79" s="311">
        <f>全车数据表!AL80</f>
        <v>1</v>
      </c>
      <c r="Z79" s="311">
        <f>IF(全车数据表!AN80="×",0,全车数据表!AN80)</f>
        <v>1</v>
      </c>
      <c r="AA79" s="313" t="str">
        <f>全车数据表!AU80</f>
        <v>uncm</v>
      </c>
      <c r="AB79" s="311">
        <f>全车数据表!AW80</f>
        <v>354</v>
      </c>
      <c r="AC79" s="311">
        <f>全车数据表!AX80</f>
        <v>0</v>
      </c>
      <c r="AD79" s="311">
        <f>全车数据表!AY80</f>
        <v>462</v>
      </c>
      <c r="AE79" s="311" t="str">
        <f>IF(全车数据表!AZ80="","",全车数据表!AZ80)</f>
        <v>级别杯</v>
      </c>
      <c r="AF79" s="311" t="str">
        <f>IF(全车数据表!BA80="","",全车数据表!BA80)</f>
        <v/>
      </c>
      <c r="AG79" s="311" t="str">
        <f>IF(全车数据表!BB80="","",全车数据表!BB80)</f>
        <v/>
      </c>
      <c r="AH79" s="311">
        <f>IF(全车数据表!BC80="","",全车数据表!BC80)</f>
        <v>1</v>
      </c>
      <c r="AI79" s="311">
        <f>IF(全车数据表!BD80="","",全车数据表!BD80)</f>
        <v>1</v>
      </c>
      <c r="AJ79" s="311" t="str">
        <f>IF(全车数据表!BE80="","",全车数据表!BE80)</f>
        <v/>
      </c>
      <c r="AK79" s="311" t="str">
        <f>IF(全车数据表!BF80="","",全车数据表!BF80)</f>
        <v/>
      </c>
      <c r="AL79" s="311" t="str">
        <f>IF(全车数据表!BG80="","",全车数据表!BG80)</f>
        <v/>
      </c>
      <c r="AM79" s="311" t="str">
        <f>IF(全车数据表!BH80="","",全车数据表!BH80)</f>
        <v/>
      </c>
      <c r="AN79" s="311" t="str">
        <f>IF(全车数据表!BI80="","",全车数据表!BI80)</f>
        <v/>
      </c>
      <c r="AO79" s="311" t="str">
        <f>IF(全车数据表!BJ80="","",全车数据表!BJ80)</f>
        <v/>
      </c>
      <c r="AP79" s="311" t="str">
        <f>IF(全车数据表!BK80="","",全车数据表!BK80)</f>
        <v/>
      </c>
      <c r="AQ79" s="311" t="str">
        <f>IF(全车数据表!BL80="","",全车数据表!BL80)</f>
        <v/>
      </c>
      <c r="AR79" s="311" t="str">
        <f>IF(全车数据表!BM80="","",全车数据表!BM80)</f>
        <v/>
      </c>
      <c r="AS79" s="311" t="str">
        <f>IF(全车数据表!BN80="","",全车数据表!BN80)</f>
        <v/>
      </c>
      <c r="AT79" s="311" t="str">
        <f>IF(全车数据表!BO80="","",全车数据表!BO80)</f>
        <v/>
      </c>
      <c r="AU79" s="311" t="str">
        <f>IF(全车数据表!BP80="","",全车数据表!BP80)</f>
        <v/>
      </c>
      <c r="AV79" s="311" t="str">
        <f>IF(全车数据表!BQ80="","",全车数据表!BQ80)</f>
        <v/>
      </c>
      <c r="AW79" s="311" t="str">
        <f>IF(全车数据表!BR80="","",全车数据表!BR80)</f>
        <v/>
      </c>
      <c r="AX79" s="311" t="str">
        <f>IF(全车数据表!BS80="","",全车数据表!BS80)</f>
        <v/>
      </c>
      <c r="AY79" s="311">
        <f>IF(全车数据表!BT80="","",全车数据表!BT80)</f>
        <v>1</v>
      </c>
      <c r="AZ79" s="311" t="str">
        <f>IF(全车数据表!BU80="","",全车数据表!BU80)</f>
        <v>阿斯顿马丁</v>
      </c>
      <c r="BA79" s="311">
        <f>IF(全车数据表!AV80="","",全车数据表!AV80)</f>
        <v>5</v>
      </c>
    </row>
    <row r="80" spans="1:53">
      <c r="A80" s="311">
        <f>全车数据表!A81</f>
        <v>79</v>
      </c>
      <c r="B80" s="311" t="str">
        <f>全车数据表!B81</f>
        <v>Jaguar F-type SVR</v>
      </c>
      <c r="C80" s="311" t="str">
        <f>IF(全车数据表!AQ81="","",全车数据表!AQ81)</f>
        <v>Jaguar</v>
      </c>
      <c r="D80" s="313" t="str">
        <f>全车数据表!AT81</f>
        <v>svr</v>
      </c>
      <c r="E80" s="313" t="str">
        <f>全车数据表!AS81</f>
        <v>1.0</v>
      </c>
      <c r="F80" s="313" t="str">
        <f>全车数据表!C81</f>
        <v>捷豹</v>
      </c>
      <c r="G80" s="311" t="str">
        <f>全车数据表!D81</f>
        <v>B</v>
      </c>
      <c r="H80" s="311">
        <f>LEN(全车数据表!E81)</f>
        <v>4</v>
      </c>
      <c r="I80" s="311">
        <f>IF(全车数据表!H81="×",0,全车数据表!H81)</f>
        <v>30</v>
      </c>
      <c r="J80" s="311">
        <f>IF(全车数据表!I81="×",0,全车数据表!I81)</f>
        <v>18</v>
      </c>
      <c r="K80" s="311">
        <f>IF(全车数据表!J81="×",0,全车数据表!J81)</f>
        <v>24</v>
      </c>
      <c r="L80" s="311">
        <f>IF(全车数据表!K81="×",0,全车数据表!K81)</f>
        <v>36</v>
      </c>
      <c r="M80" s="311">
        <f>IF(全车数据表!L81="×",0,全车数据表!L81)</f>
        <v>0</v>
      </c>
      <c r="N80" s="311">
        <f>IF(全车数据表!M81="×",0,全车数据表!M81)</f>
        <v>0</v>
      </c>
      <c r="O80" s="311">
        <f>全车数据表!O81</f>
        <v>2500</v>
      </c>
      <c r="P80" s="311">
        <f>全车数据表!P81</f>
        <v>341</v>
      </c>
      <c r="Q80" s="311">
        <f>全车数据表!Q81</f>
        <v>75.55</v>
      </c>
      <c r="R80" s="311">
        <f>全车数据表!R81</f>
        <v>49.28</v>
      </c>
      <c r="S80" s="311">
        <f>全车数据表!S81</f>
        <v>50.12</v>
      </c>
      <c r="T80" s="311">
        <f>全车数据表!T81</f>
        <v>5.1660000000000004</v>
      </c>
      <c r="U80" s="311">
        <f>全车数据表!AH81</f>
        <v>1656720</v>
      </c>
      <c r="V80" s="311">
        <f>全车数据表!AO81</f>
        <v>2080000</v>
      </c>
      <c r="W80" s="311">
        <f>全车数据表!AP81</f>
        <v>3736720</v>
      </c>
      <c r="X80" s="311">
        <f>全车数据表!AJ81</f>
        <v>6</v>
      </c>
      <c r="Y80" s="311">
        <f>全车数据表!AL81</f>
        <v>4</v>
      </c>
      <c r="Z80" s="311">
        <f>IF(全车数据表!AN81="×",0,全车数据表!AN81)</f>
        <v>2</v>
      </c>
      <c r="AA80" s="313" t="str">
        <f>全车数据表!AU81</f>
        <v>rare</v>
      </c>
      <c r="AB80" s="311">
        <f>全车数据表!AW81</f>
        <v>355</v>
      </c>
      <c r="AC80" s="311">
        <f>全车数据表!AX81</f>
        <v>0</v>
      </c>
      <c r="AD80" s="311">
        <f>全车数据表!AY81</f>
        <v>462</v>
      </c>
      <c r="AE80" s="311" t="str">
        <f>IF(全车数据表!AZ81="","",全车数据表!AZ81)</f>
        <v>级别杯</v>
      </c>
      <c r="AF80" s="311" t="str">
        <f>IF(全车数据表!BA81="","",全车数据表!BA81)</f>
        <v/>
      </c>
      <c r="AG80" s="311" t="str">
        <f>IF(全车数据表!BB81="","",全车数据表!BB81)</f>
        <v/>
      </c>
      <c r="AH80" s="311">
        <f>IF(全车数据表!BC81="","",全车数据表!BC81)</f>
        <v>1</v>
      </c>
      <c r="AI80" s="311">
        <f>IF(全车数据表!BD81="","",全车数据表!BD81)</f>
        <v>1</v>
      </c>
      <c r="AJ80" s="311" t="str">
        <f>IF(全车数据表!BE81="","",全车数据表!BE81)</f>
        <v/>
      </c>
      <c r="AK80" s="311">
        <f>IF(全车数据表!BF81="","",全车数据表!BF81)</f>
        <v>1</v>
      </c>
      <c r="AL80" s="311" t="str">
        <f>IF(全车数据表!BG81="","",全车数据表!BG81)</f>
        <v/>
      </c>
      <c r="AM80" s="311" t="str">
        <f>IF(全车数据表!BH81="","",全车数据表!BH81)</f>
        <v/>
      </c>
      <c r="AN80" s="311" t="str">
        <f>IF(全车数据表!BI81="","",全车数据表!BI81)</f>
        <v/>
      </c>
      <c r="AO80" s="311" t="str">
        <f>IF(全车数据表!BJ81="","",全车数据表!BJ81)</f>
        <v/>
      </c>
      <c r="AP80" s="311" t="str">
        <f>IF(全车数据表!BK81="","",全车数据表!BK81)</f>
        <v/>
      </c>
      <c r="AQ80" s="311" t="str">
        <f>IF(全车数据表!BL81="","",全车数据表!BL81)</f>
        <v/>
      </c>
      <c r="AR80" s="311" t="str">
        <f>IF(全车数据表!BM81="","",全车数据表!BM81)</f>
        <v/>
      </c>
      <c r="AS80" s="311" t="str">
        <f>IF(全车数据表!BN81="","",全车数据表!BN81)</f>
        <v/>
      </c>
      <c r="AT80" s="311" t="str">
        <f>IF(全车数据表!BO81="","",全车数据表!BO81)</f>
        <v/>
      </c>
      <c r="AU80" s="311" t="str">
        <f>IF(全车数据表!BP81="","",全车数据表!BP81)</f>
        <v/>
      </c>
      <c r="AV80" s="311" t="str">
        <f>IF(全车数据表!BQ81="","",全车数据表!BQ81)</f>
        <v/>
      </c>
      <c r="AW80" s="311" t="str">
        <f>IF(全车数据表!BR81="","",全车数据表!BR81)</f>
        <v/>
      </c>
      <c r="AX80" s="311" t="str">
        <f>IF(全车数据表!BS81="","",全车数据表!BS81)</f>
        <v/>
      </c>
      <c r="AY80" s="311">
        <f>IF(全车数据表!BT81="","",全车数据表!BT81)</f>
        <v>1</v>
      </c>
      <c r="AZ80" s="311" t="str">
        <f>IF(全车数据表!BU81="","",全车数据表!BU81)</f>
        <v>捷豹</v>
      </c>
      <c r="BA80" s="311">
        <f>IF(全车数据表!AV81="","",全车数据表!AV81)</f>
        <v>5</v>
      </c>
    </row>
    <row r="81" spans="1:53">
      <c r="A81" s="311">
        <f>全车数据表!A82</f>
        <v>80</v>
      </c>
      <c r="B81" s="311" t="str">
        <f>全车数据表!B82</f>
        <v>Ferrari F50</v>
      </c>
      <c r="C81" s="311" t="str">
        <f>IF(全车数据表!AQ82="","",全车数据表!AQ82)</f>
        <v>Ferrari</v>
      </c>
      <c r="D81" s="313" t="str">
        <f>全车数据表!AT82</f>
        <v>f50</v>
      </c>
      <c r="E81" s="313" t="str">
        <f>全车数据表!AS82</f>
        <v>3.9</v>
      </c>
      <c r="F81" s="313" t="str">
        <f>全车数据表!C82</f>
        <v>F50</v>
      </c>
      <c r="G81" s="311" t="str">
        <f>全车数据表!D82</f>
        <v>B</v>
      </c>
      <c r="H81" s="311">
        <f>LEN(全车数据表!E82)</f>
        <v>4</v>
      </c>
      <c r="I81" s="311">
        <f>IF(全车数据表!H82="×",0,全车数据表!H82)</f>
        <v>55</v>
      </c>
      <c r="J81" s="311">
        <f>IF(全车数据表!I82="×",0,全车数据表!I82)</f>
        <v>35</v>
      </c>
      <c r="K81" s="311">
        <f>IF(全车数据表!J82="×",0,全车数据表!J82)</f>
        <v>44</v>
      </c>
      <c r="L81" s="311">
        <f>IF(全车数据表!K82="×",0,全车数据表!K82)</f>
        <v>54</v>
      </c>
      <c r="M81" s="311">
        <f>IF(全车数据表!L82="×",0,全车数据表!L82)</f>
        <v>0</v>
      </c>
      <c r="N81" s="311">
        <f>IF(全车数据表!M82="×",0,全车数据表!M82)</f>
        <v>0</v>
      </c>
      <c r="O81" s="311">
        <f>全车数据表!O82</f>
        <v>2576</v>
      </c>
      <c r="P81" s="311">
        <f>全车数据表!P82</f>
        <v>338.9</v>
      </c>
      <c r="Q81" s="311">
        <f>全车数据表!Q82</f>
        <v>73.849999999999994</v>
      </c>
      <c r="R81" s="311">
        <f>全车数据表!R82</f>
        <v>43.52</v>
      </c>
      <c r="S81" s="311">
        <f>全车数据表!S82</f>
        <v>61.42</v>
      </c>
      <c r="T81" s="311">
        <f>全车数据表!T82</f>
        <v>0</v>
      </c>
      <c r="U81" s="311">
        <f>全车数据表!AH82</f>
        <v>3312600</v>
      </c>
      <c r="V81" s="311">
        <f>全车数据表!AO82</f>
        <v>4160000</v>
      </c>
      <c r="W81" s="311">
        <f>全车数据表!AP82</f>
        <v>7472600</v>
      </c>
      <c r="X81" s="311">
        <f>全车数据表!AJ82</f>
        <v>6</v>
      </c>
      <c r="Y81" s="311">
        <f>全车数据表!AL82</f>
        <v>4</v>
      </c>
      <c r="Z81" s="311">
        <f>IF(全车数据表!AN82="×",0,全车数据表!AN82)</f>
        <v>2</v>
      </c>
      <c r="AA81" s="313" t="str">
        <f>全车数据表!AU82</f>
        <v>rare</v>
      </c>
      <c r="AB81" s="311">
        <f>全车数据表!AW82</f>
        <v>353</v>
      </c>
      <c r="AC81" s="311">
        <f>全车数据表!AX82</f>
        <v>0</v>
      </c>
      <c r="AD81" s="311">
        <f>全车数据表!AY82</f>
        <v>459</v>
      </c>
      <c r="AE81" s="311" t="str">
        <f>IF(全车数据表!AZ82="","",全车数据表!AZ82)</f>
        <v>通行证</v>
      </c>
      <c r="AF81" s="311" t="str">
        <f>IF(全车数据表!BA82="","",全车数据表!BA82)</f>
        <v/>
      </c>
      <c r="AG81" s="311" t="str">
        <f>IF(全车数据表!BB82="","",全车数据表!BB82)</f>
        <v/>
      </c>
      <c r="AH81" s="311" t="str">
        <f>IF(全车数据表!BC82="","",全车数据表!BC82)</f>
        <v/>
      </c>
      <c r="AI81" s="311" t="str">
        <f>IF(全车数据表!BD82="","",全车数据表!BD82)</f>
        <v/>
      </c>
      <c r="AJ81" s="311" t="str">
        <f>IF(全车数据表!BE82="","",全车数据表!BE82)</f>
        <v/>
      </c>
      <c r="AK81" s="311" t="str">
        <f>IF(全车数据表!BF82="","",全车数据表!BF82)</f>
        <v/>
      </c>
      <c r="AL81" s="311" t="str">
        <f>IF(全车数据表!BG82="","",全车数据表!BG82)</f>
        <v/>
      </c>
      <c r="AM81" s="311" t="str">
        <f>IF(全车数据表!BH82="","",全车数据表!BH82)</f>
        <v/>
      </c>
      <c r="AN81" s="311" t="str">
        <f>IF(全车数据表!BI82="","",全车数据表!BI82)</f>
        <v/>
      </c>
      <c r="AO81" s="311" t="str">
        <f>IF(全车数据表!BJ82="","",全车数据表!BJ82)</f>
        <v/>
      </c>
      <c r="AP81" s="311" t="str">
        <f>IF(全车数据表!BK82="","",全车数据表!BK82)</f>
        <v/>
      </c>
      <c r="AQ81" s="311" t="str">
        <f>IF(全车数据表!BL82="","",全车数据表!BL82)</f>
        <v/>
      </c>
      <c r="AR81" s="311" t="str">
        <f>IF(全车数据表!BM82="","",全车数据表!BM82)</f>
        <v/>
      </c>
      <c r="AS81" s="311" t="str">
        <f>IF(全车数据表!BN82="","",全车数据表!BN82)</f>
        <v/>
      </c>
      <c r="AT81" s="311" t="str">
        <f>IF(全车数据表!BO82="","",全车数据表!BO82)</f>
        <v/>
      </c>
      <c r="AU81" s="311" t="str">
        <f>IF(全车数据表!BP82="","",全车数据表!BP82)</f>
        <v/>
      </c>
      <c r="AV81" s="311" t="str">
        <f>IF(全车数据表!BQ82="","",全车数据表!BQ82)</f>
        <v/>
      </c>
      <c r="AW81" s="311" t="str">
        <f>IF(全车数据表!BR82="","",全车数据表!BR82)</f>
        <v/>
      </c>
      <c r="AX81" s="311" t="str">
        <f>IF(全车数据表!BS82="","",全车数据表!BS82)</f>
        <v/>
      </c>
      <c r="AY81" s="311" t="str">
        <f>IF(全车数据表!BT82="","",全车数据表!BT82)</f>
        <v/>
      </c>
      <c r="AZ81" s="311" t="str">
        <f>IF(全车数据表!BU82="","",全车数据表!BU82)</f>
        <v>法拉利</v>
      </c>
      <c r="BA81" s="311" t="str">
        <f>IF(全车数据表!AV82="","",全车数据表!AV82)</f>
        <v/>
      </c>
    </row>
    <row r="82" spans="1:53">
      <c r="A82" s="311">
        <f>全车数据表!A83</f>
        <v>81</v>
      </c>
      <c r="B82" s="311" t="str">
        <f>全车数据表!B83</f>
        <v>Exotic Rides W70</v>
      </c>
      <c r="C82" s="311" t="str">
        <f>IF(全车数据表!AQ83="","",全车数据表!AQ83)</f>
        <v>Exotic Rides</v>
      </c>
      <c r="D82" s="313" t="str">
        <f>全车数据表!AT83</f>
        <v>w70</v>
      </c>
      <c r="E82" s="313" t="str">
        <f>全车数据表!AS83</f>
        <v>1.0</v>
      </c>
      <c r="F82" s="313" t="str">
        <f>全车数据表!C83</f>
        <v>w70</v>
      </c>
      <c r="G82" s="311" t="str">
        <f>全车数据表!D83</f>
        <v>B</v>
      </c>
      <c r="H82" s="311">
        <f>LEN(全车数据表!E83)</f>
        <v>3</v>
      </c>
      <c r="I82" s="311">
        <f>IF(全车数据表!H83="×",0,全车数据表!H83)</f>
        <v>40</v>
      </c>
      <c r="J82" s="311">
        <f>IF(全车数据表!I83="×",0,全车数据表!I83)</f>
        <v>30</v>
      </c>
      <c r="K82" s="311">
        <f>IF(全车数据表!J83="×",0,全车数据表!J83)</f>
        <v>70</v>
      </c>
      <c r="L82" s="311">
        <f>IF(全车数据表!K83="×",0,全车数据表!K83)</f>
        <v>0</v>
      </c>
      <c r="M82" s="311">
        <f>IF(全车数据表!L83="×",0,全车数据表!L83)</f>
        <v>0</v>
      </c>
      <c r="N82" s="311">
        <f>IF(全车数据表!M83="×",0,全车数据表!M83)</f>
        <v>0</v>
      </c>
      <c r="O82" s="311">
        <f>全车数据表!O83</f>
        <v>2633</v>
      </c>
      <c r="P82" s="311">
        <f>全车数据表!P83</f>
        <v>329.7</v>
      </c>
      <c r="Q82" s="311">
        <f>全车数据表!Q83</f>
        <v>80.209999999999994</v>
      </c>
      <c r="R82" s="311">
        <f>全车数据表!R83</f>
        <v>45.2</v>
      </c>
      <c r="S82" s="311">
        <f>全车数据表!S83</f>
        <v>56.71</v>
      </c>
      <c r="T82" s="311">
        <f>全车数据表!T83</f>
        <v>5.9659999999999993</v>
      </c>
      <c r="U82" s="311">
        <f>全车数据表!AH83</f>
        <v>746960</v>
      </c>
      <c r="V82" s="311">
        <f>全车数据表!AO83</f>
        <v>840000</v>
      </c>
      <c r="W82" s="311">
        <f>全车数据表!AP83</f>
        <v>1586960</v>
      </c>
      <c r="X82" s="311">
        <f>全车数据表!AJ83</f>
        <v>6</v>
      </c>
      <c r="Y82" s="311">
        <f>全车数据表!AL83</f>
        <v>1</v>
      </c>
      <c r="Z82" s="311">
        <f>IF(全车数据表!AN83="×",0,全车数据表!AN83)</f>
        <v>1</v>
      </c>
      <c r="AA82" s="313" t="str">
        <f>全车数据表!AU83</f>
        <v>uncm</v>
      </c>
      <c r="AB82" s="311">
        <f>全车数据表!AW83</f>
        <v>342</v>
      </c>
      <c r="AC82" s="311">
        <f>全车数据表!AX83</f>
        <v>0</v>
      </c>
      <c r="AD82" s="311">
        <f>全车数据表!AY83</f>
        <v>441</v>
      </c>
      <c r="AE82" s="311" t="str">
        <f>IF(全车数据表!AZ83="","",全车数据表!AZ83)</f>
        <v>级别杯</v>
      </c>
      <c r="AF82" s="311" t="str">
        <f>IF(全车数据表!BA83="","",全车数据表!BA83)</f>
        <v/>
      </c>
      <c r="AG82" s="311" t="str">
        <f>IF(全车数据表!BB83="","",全车数据表!BB83)</f>
        <v/>
      </c>
      <c r="AH82" s="311">
        <f>IF(全车数据表!BC83="","",全车数据表!BC83)</f>
        <v>1</v>
      </c>
      <c r="AI82" s="311">
        <f>IF(全车数据表!BD83="","",全车数据表!BD83)</f>
        <v>1</v>
      </c>
      <c r="AJ82" s="311" t="str">
        <f>IF(全车数据表!BE83="","",全车数据表!BE83)</f>
        <v/>
      </c>
      <c r="AK82" s="311" t="str">
        <f>IF(全车数据表!BF83="","",全车数据表!BF83)</f>
        <v/>
      </c>
      <c r="AL82" s="311" t="str">
        <f>IF(全车数据表!BG83="","",全车数据表!BG83)</f>
        <v/>
      </c>
      <c r="AM82" s="311" t="str">
        <f>IF(全车数据表!BH83="","",全车数据表!BH83)</f>
        <v/>
      </c>
      <c r="AN82" s="311" t="str">
        <f>IF(全车数据表!BI83="","",全车数据表!BI83)</f>
        <v/>
      </c>
      <c r="AO82" s="311" t="str">
        <f>IF(全车数据表!BJ83="","",全车数据表!BJ83)</f>
        <v/>
      </c>
      <c r="AP82" s="311" t="str">
        <f>IF(全车数据表!BK83="","",全车数据表!BK83)</f>
        <v/>
      </c>
      <c r="AQ82" s="311" t="str">
        <f>IF(全车数据表!BL83="","",全车数据表!BL83)</f>
        <v/>
      </c>
      <c r="AR82" s="311" t="str">
        <f>IF(全车数据表!BM83="","",全车数据表!BM83)</f>
        <v/>
      </c>
      <c r="AS82" s="311" t="str">
        <f>IF(全车数据表!BN83="","",全车数据表!BN83)</f>
        <v/>
      </c>
      <c r="AT82" s="311" t="str">
        <f>IF(全车数据表!BO83="","",全车数据表!BO83)</f>
        <v/>
      </c>
      <c r="AU82" s="311" t="str">
        <f>IF(全车数据表!BP83="","",全车数据表!BP83)</f>
        <v/>
      </c>
      <c r="AV82" s="311" t="str">
        <f>IF(全车数据表!BQ83="","",全车数据表!BQ83)</f>
        <v/>
      </c>
      <c r="AW82" s="311" t="str">
        <f>IF(全车数据表!BR83="","",全车数据表!BR83)</f>
        <v/>
      </c>
      <c r="AX82" s="311" t="str">
        <f>IF(全车数据表!BS83="","",全车数据表!BS83)</f>
        <v/>
      </c>
      <c r="AY82" s="311">
        <f>IF(全车数据表!BT83="","",全车数据表!BT83)</f>
        <v>1</v>
      </c>
      <c r="AZ82" s="311" t="str">
        <f>IF(全车数据表!BU83="","",全车数据表!BU83)</f>
        <v>er</v>
      </c>
      <c r="BA82" s="311">
        <f>IF(全车数据表!AV83="","",全车数据表!AV83)</f>
        <v>6</v>
      </c>
    </row>
    <row r="83" spans="1:53">
      <c r="A83" s="311">
        <f>全车数据表!A84</f>
        <v>82</v>
      </c>
      <c r="B83" s="311" t="str">
        <f>全车数据表!B84</f>
        <v>Porsche 911 GT1 Evolution</v>
      </c>
      <c r="C83" s="311" t="str">
        <f>IF(全车数据表!AQ84="","",全车数据表!AQ84)</f>
        <v>Porsche</v>
      </c>
      <c r="D83" s="313" t="str">
        <f>全车数据表!AT84</f>
        <v>911gt1</v>
      </c>
      <c r="E83" s="313" t="str">
        <f>全车数据表!AS84</f>
        <v>2.1</v>
      </c>
      <c r="F83" s="313" t="str">
        <f>全车数据表!C84</f>
        <v>911GT1</v>
      </c>
      <c r="G83" s="311" t="str">
        <f>全车数据表!D84</f>
        <v>B</v>
      </c>
      <c r="H83" s="311">
        <f>LEN(全车数据表!E84)</f>
        <v>4</v>
      </c>
      <c r="I83" s="311">
        <f>IF(全车数据表!H84="×",0,全车数据表!H84)</f>
        <v>55</v>
      </c>
      <c r="J83" s="311">
        <f>IF(全车数据表!I84="×",0,全车数据表!I84)</f>
        <v>35</v>
      </c>
      <c r="K83" s="311">
        <f>IF(全车数据表!J84="×",0,全车数据表!J84)</f>
        <v>44</v>
      </c>
      <c r="L83" s="311">
        <f>IF(全车数据表!K84="×",0,全车数据表!K84)</f>
        <v>54</v>
      </c>
      <c r="M83" s="311">
        <f>IF(全车数据表!L84="×",0,全车数据表!L84)</f>
        <v>0</v>
      </c>
      <c r="N83" s="311">
        <f>IF(全车数据表!M84="×",0,全车数据表!M84)</f>
        <v>0</v>
      </c>
      <c r="O83" s="311">
        <f>全车数据表!O84</f>
        <v>2735</v>
      </c>
      <c r="P83" s="311">
        <f>全车数据表!P84</f>
        <v>329.8</v>
      </c>
      <c r="Q83" s="311">
        <f>全车数据表!Q84</f>
        <v>75.150000000000006</v>
      </c>
      <c r="R83" s="311">
        <f>全车数据表!R84</f>
        <v>53.7</v>
      </c>
      <c r="S83" s="311">
        <f>全车数据表!S84</f>
        <v>68.88</v>
      </c>
      <c r="T83" s="311">
        <f>全车数据表!T84</f>
        <v>7.95</v>
      </c>
      <c r="U83" s="311">
        <f>全车数据表!AH84</f>
        <v>3312600</v>
      </c>
      <c r="V83" s="311">
        <f>全车数据表!AO84</f>
        <v>4160000</v>
      </c>
      <c r="W83" s="311">
        <f>全车数据表!AP84</f>
        <v>7472600</v>
      </c>
      <c r="X83" s="311">
        <f>全车数据表!AJ84</f>
        <v>6</v>
      </c>
      <c r="Y83" s="311">
        <f>全车数据表!AL84</f>
        <v>4</v>
      </c>
      <c r="Z83" s="311">
        <f>IF(全车数据表!AN84="×",0,全车数据表!AN84)</f>
        <v>2</v>
      </c>
      <c r="AA83" s="313" t="str">
        <f>全车数据表!AU84</f>
        <v>rare</v>
      </c>
      <c r="AB83" s="311">
        <f>全车数据表!AW84</f>
        <v>343</v>
      </c>
      <c r="AC83" s="311">
        <f>全车数据表!AX84</f>
        <v>0</v>
      </c>
      <c r="AD83" s="311">
        <f>全车数据表!AY84</f>
        <v>443</v>
      </c>
      <c r="AE83" s="311" t="str">
        <f>IF(全车数据表!AZ84="","",全车数据表!AZ84)</f>
        <v>寻车</v>
      </c>
      <c r="AF83" s="311" t="str">
        <f>IF(全车数据表!BA84="","",全车数据表!BA84)</f>
        <v/>
      </c>
      <c r="AG83" s="311" t="str">
        <f>IF(全车数据表!BB84="","",全车数据表!BB84)</f>
        <v/>
      </c>
      <c r="AH83" s="311" t="str">
        <f>IF(全车数据表!BC84="","",全车数据表!BC84)</f>
        <v/>
      </c>
      <c r="AI83" s="311" t="str">
        <f>IF(全车数据表!BD84="","",全车数据表!BD84)</f>
        <v/>
      </c>
      <c r="AJ83" s="311" t="str">
        <f>IF(全车数据表!BE84="","",全车数据表!BE84)</f>
        <v/>
      </c>
      <c r="AK83" s="311">
        <f>IF(全车数据表!BF84="","",全车数据表!BF84)</f>
        <v>1</v>
      </c>
      <c r="AL83" s="311" t="str">
        <f>IF(全车数据表!BG84="","",全车数据表!BG84)</f>
        <v/>
      </c>
      <c r="AM83" s="311" t="str">
        <f>IF(全车数据表!BH84="","",全车数据表!BH84)</f>
        <v/>
      </c>
      <c r="AN83" s="311" t="str">
        <f>IF(全车数据表!BI84="","",全车数据表!BI84)</f>
        <v/>
      </c>
      <c r="AO83" s="311" t="str">
        <f>IF(全车数据表!BJ84="","",全车数据表!BJ84)</f>
        <v/>
      </c>
      <c r="AP83" s="311" t="str">
        <f>IF(全车数据表!BK84="","",全车数据表!BK84)</f>
        <v/>
      </c>
      <c r="AQ83" s="311" t="str">
        <f>IF(全车数据表!BL84="","",全车数据表!BL84)</f>
        <v/>
      </c>
      <c r="AR83" s="311" t="str">
        <f>IF(全车数据表!BM84="","",全车数据表!BM84)</f>
        <v/>
      </c>
      <c r="AS83" s="311" t="str">
        <f>IF(全车数据表!BN84="","",全车数据表!BN84)</f>
        <v/>
      </c>
      <c r="AT83" s="311" t="str">
        <f>IF(全车数据表!BO84="","",全车数据表!BO84)</f>
        <v/>
      </c>
      <c r="AU83" s="311" t="str">
        <f>IF(全车数据表!BP84="","",全车数据表!BP84)</f>
        <v/>
      </c>
      <c r="AV83" s="311" t="str">
        <f>IF(全车数据表!BQ84="","",全车数据表!BQ84)</f>
        <v/>
      </c>
      <c r="AW83" s="311" t="str">
        <f>IF(全车数据表!BR84="","",全车数据表!BR84)</f>
        <v/>
      </c>
      <c r="AX83" s="311" t="str">
        <f>IF(全车数据表!BS84="","",全车数据表!BS84)</f>
        <v/>
      </c>
      <c r="AY83" s="311" t="str">
        <f>IF(全车数据表!BT84="","",全车数据表!BT84)</f>
        <v/>
      </c>
      <c r="AZ83" s="311" t="str">
        <f>IF(全车数据表!BU84="","",全车数据表!BU84)</f>
        <v>保时捷</v>
      </c>
      <c r="BA83" s="311" t="str">
        <f>IF(全车数据表!AV84="","",全车数据表!AV84)</f>
        <v/>
      </c>
    </row>
    <row r="84" spans="1:53">
      <c r="A84" s="311">
        <f>全车数据表!A85</f>
        <v>83</v>
      </c>
      <c r="B84" s="311" t="str">
        <f>全车数据表!B85</f>
        <v>Ford GT</v>
      </c>
      <c r="C84" s="311" t="str">
        <f>IF(全车数据表!AQ85="","",全车数据表!AQ85)</f>
        <v>Ford</v>
      </c>
      <c r="D84" s="313" t="str">
        <f>全车数据表!AT85</f>
        <v>fordgt</v>
      </c>
      <c r="E84" s="313" t="str">
        <f>全车数据表!AS85</f>
        <v>1.0</v>
      </c>
      <c r="F84" s="313" t="str">
        <f>全车数据表!C85</f>
        <v>福特gt</v>
      </c>
      <c r="G84" s="311" t="str">
        <f>全车数据表!D85</f>
        <v>B</v>
      </c>
      <c r="H84" s="311">
        <f>LEN(全车数据表!E85)</f>
        <v>4</v>
      </c>
      <c r="I84" s="311">
        <f>IF(全车数据表!H85="×",0,全车数据表!H85)</f>
        <v>35</v>
      </c>
      <c r="J84" s="311">
        <f>IF(全车数据表!I85="×",0,全车数据表!I85)</f>
        <v>18</v>
      </c>
      <c r="K84" s="311">
        <f>IF(全车数据表!J85="×",0,全车数据表!J85)</f>
        <v>24</v>
      </c>
      <c r="L84" s="311">
        <f>IF(全车数据表!K85="×",0,全车数据表!K85)</f>
        <v>36</v>
      </c>
      <c r="M84" s="311">
        <f>IF(全车数据表!L85="×",0,全车数据表!L85)</f>
        <v>0</v>
      </c>
      <c r="N84" s="311">
        <f>IF(全车数据表!M85="×",0,全车数据表!M85)</f>
        <v>0</v>
      </c>
      <c r="O84" s="311">
        <f>全车数据表!O85</f>
        <v>2816</v>
      </c>
      <c r="P84" s="311">
        <f>全车数据表!P85</f>
        <v>362.8</v>
      </c>
      <c r="Q84" s="311">
        <f>全车数据表!Q85</f>
        <v>79.150000000000006</v>
      </c>
      <c r="R84" s="311">
        <f>全车数据表!R85</f>
        <v>34.36</v>
      </c>
      <c r="S84" s="311">
        <f>全车数据表!S85</f>
        <v>54.49</v>
      </c>
      <c r="T84" s="311">
        <f>全车数据表!T85</f>
        <v>5.35</v>
      </c>
      <c r="U84" s="311">
        <f>全车数据表!AH85</f>
        <v>1656720</v>
      </c>
      <c r="V84" s="311">
        <f>全车数据表!AO85</f>
        <v>2080000</v>
      </c>
      <c r="W84" s="311">
        <f>全车数据表!AP85</f>
        <v>3736720</v>
      </c>
      <c r="X84" s="311">
        <f>全车数据表!AJ85</f>
        <v>6</v>
      </c>
      <c r="Y84" s="311">
        <f>全车数据表!AL85</f>
        <v>4</v>
      </c>
      <c r="Z84" s="311">
        <f>IF(全车数据表!AN85="×",0,全车数据表!AN85)</f>
        <v>2</v>
      </c>
      <c r="AA84" s="313" t="str">
        <f>全车数据表!AU85</f>
        <v>rare</v>
      </c>
      <c r="AB84" s="311">
        <f>全车数据表!AW85</f>
        <v>377</v>
      </c>
      <c r="AC84" s="311">
        <f>全车数据表!AX85</f>
        <v>0</v>
      </c>
      <c r="AD84" s="311">
        <f>全车数据表!AY85</f>
        <v>500</v>
      </c>
      <c r="AE84" s="311" t="str">
        <f>IF(全车数据表!AZ85="","",全车数据表!AZ85)</f>
        <v>级别杯</v>
      </c>
      <c r="AF84" s="311" t="str">
        <f>IF(全车数据表!BA85="","",全车数据表!BA85)</f>
        <v/>
      </c>
      <c r="AG84" s="311" t="str">
        <f>IF(全车数据表!BB85="","",全车数据表!BB85)</f>
        <v/>
      </c>
      <c r="AH84" s="311">
        <f>IF(全车数据表!BC85="","",全车数据表!BC85)</f>
        <v>1</v>
      </c>
      <c r="AI84" s="311">
        <f>IF(全车数据表!BD85="","",全车数据表!BD85)</f>
        <v>1</v>
      </c>
      <c r="AJ84" s="311" t="str">
        <f>IF(全车数据表!BE85="","",全车数据表!BE85)</f>
        <v/>
      </c>
      <c r="AK84" s="311">
        <f>IF(全车数据表!BF85="","",全车数据表!BF85)</f>
        <v>1</v>
      </c>
      <c r="AL84" s="311" t="str">
        <f>IF(全车数据表!BG85="","",全车数据表!BG85)</f>
        <v/>
      </c>
      <c r="AM84" s="311" t="str">
        <f>IF(全车数据表!BH85="","",全车数据表!BH85)</f>
        <v/>
      </c>
      <c r="AN84" s="311" t="str">
        <f>IF(全车数据表!BI85="","",全车数据表!BI85)</f>
        <v/>
      </c>
      <c r="AO84" s="311" t="str">
        <f>IF(全车数据表!BJ85="","",全车数据表!BJ85)</f>
        <v/>
      </c>
      <c r="AP84" s="311" t="str">
        <f>IF(全车数据表!BK85="","",全车数据表!BK85)</f>
        <v/>
      </c>
      <c r="AQ84" s="311" t="str">
        <f>IF(全车数据表!BL85="","",全车数据表!BL85)</f>
        <v/>
      </c>
      <c r="AR84" s="311" t="str">
        <f>IF(全车数据表!BM85="","",全车数据表!BM85)</f>
        <v/>
      </c>
      <c r="AS84" s="311" t="str">
        <f>IF(全车数据表!BN85="","",全车数据表!BN85)</f>
        <v/>
      </c>
      <c r="AT84" s="311" t="str">
        <f>IF(全车数据表!BO85="","",全车数据表!BO85)</f>
        <v/>
      </c>
      <c r="AU84" s="311" t="str">
        <f>IF(全车数据表!BP85="","",全车数据表!BP85)</f>
        <v/>
      </c>
      <c r="AV84" s="311" t="str">
        <f>IF(全车数据表!BQ85="","",全车数据表!BQ85)</f>
        <v/>
      </c>
      <c r="AW84" s="311" t="str">
        <f>IF(全车数据表!BR85="","",全车数据表!BR85)</f>
        <v/>
      </c>
      <c r="AX84" s="311" t="str">
        <f>IF(全车数据表!BS85="","",全车数据表!BS85)</f>
        <v/>
      </c>
      <c r="AY84" s="311">
        <f>IF(全车数据表!BT85="","",全车数据表!BT85)</f>
        <v>1</v>
      </c>
      <c r="AZ84" s="311" t="str">
        <f>IF(全车数据表!BU85="","",全车数据表!BU85)</f>
        <v>福特 极速是爹</v>
      </c>
      <c r="BA84" s="311">
        <f>IF(全车数据表!AV85="","",全车数据表!AV85)</f>
        <v>7</v>
      </c>
    </row>
    <row r="85" spans="1:53">
      <c r="A85" s="311">
        <f>全车数据表!A86</f>
        <v>84</v>
      </c>
      <c r="B85" s="311" t="str">
        <f>全车数据表!B86</f>
        <v>Lamborghini Asterion</v>
      </c>
      <c r="C85" s="311" t="str">
        <f>IF(全车数据表!AQ86="","",全车数据表!AQ86)</f>
        <v>Lamborghini</v>
      </c>
      <c r="D85" s="313" t="str">
        <f>全车数据表!AT86</f>
        <v>asterion</v>
      </c>
      <c r="E85" s="313" t="str">
        <f>全车数据表!AS86</f>
        <v>1.0</v>
      </c>
      <c r="F85" s="313" t="str">
        <f>全车数据表!C86</f>
        <v>牛A</v>
      </c>
      <c r="G85" s="311" t="str">
        <f>全车数据表!D86</f>
        <v>B</v>
      </c>
      <c r="H85" s="311">
        <f>LEN(全车数据表!E86)</f>
        <v>4</v>
      </c>
      <c r="I85" s="311">
        <f>IF(全车数据表!H86="×",0,全车数据表!H86)</f>
        <v>40</v>
      </c>
      <c r="J85" s="311">
        <f>IF(全车数据表!I86="×",0,全车数据表!I86)</f>
        <v>18</v>
      </c>
      <c r="K85" s="311">
        <f>IF(全车数据表!J86="×",0,全车数据表!J86)</f>
        <v>24</v>
      </c>
      <c r="L85" s="311">
        <f>IF(全车数据表!K86="×",0,全车数据表!K86)</f>
        <v>36</v>
      </c>
      <c r="M85" s="311">
        <f>IF(全车数据表!L86="×",0,全车数据表!L86)</f>
        <v>0</v>
      </c>
      <c r="N85" s="311">
        <f>IF(全车数据表!M86="×",0,全车数据表!M86)</f>
        <v>0</v>
      </c>
      <c r="O85" s="311">
        <f>全车数据表!O86</f>
        <v>2983</v>
      </c>
      <c r="P85" s="311">
        <f>全车数据表!P86</f>
        <v>336.6</v>
      </c>
      <c r="Q85" s="311">
        <f>全车数据表!Q86</f>
        <v>81.05</v>
      </c>
      <c r="R85" s="311">
        <f>全车数据表!R86</f>
        <v>45.56</v>
      </c>
      <c r="S85" s="311">
        <f>全车数据表!S86</f>
        <v>68.209999999999994</v>
      </c>
      <c r="T85" s="311">
        <f>全车数据表!T86</f>
        <v>7.6159999999999997</v>
      </c>
      <c r="U85" s="311">
        <f>全车数据表!AH86</f>
        <v>1656720</v>
      </c>
      <c r="V85" s="311">
        <f>全车数据表!AO86</f>
        <v>2080000</v>
      </c>
      <c r="W85" s="311">
        <f>全车数据表!AP86</f>
        <v>3736720</v>
      </c>
      <c r="X85" s="311">
        <f>全车数据表!AJ86</f>
        <v>6</v>
      </c>
      <c r="Y85" s="311">
        <f>全车数据表!AL86</f>
        <v>4</v>
      </c>
      <c r="Z85" s="311">
        <f>IF(全车数据表!AN86="×",0,全车数据表!AN86)</f>
        <v>2</v>
      </c>
      <c r="AA85" s="313" t="str">
        <f>全车数据表!AU86</f>
        <v>rare</v>
      </c>
      <c r="AB85" s="311">
        <f>全车数据表!AW86</f>
        <v>350</v>
      </c>
      <c r="AC85" s="311">
        <f>全车数据表!AX86</f>
        <v>0</v>
      </c>
      <c r="AD85" s="311">
        <f>全车数据表!AY86</f>
        <v>455</v>
      </c>
      <c r="AE85" s="311" t="str">
        <f>IF(全车数据表!AZ86="","",全车数据表!AZ86)</f>
        <v>每日任务</v>
      </c>
      <c r="AF85" s="311" t="str">
        <f>IF(全车数据表!BA86="","",全车数据表!BA86)</f>
        <v/>
      </c>
      <c r="AG85" s="311">
        <f>IF(全车数据表!BB86="","",全车数据表!BB86)</f>
        <v>1</v>
      </c>
      <c r="AH85" s="311" t="str">
        <f>IF(全车数据表!BC86="","",全车数据表!BC86)</f>
        <v/>
      </c>
      <c r="AI85" s="311" t="str">
        <f>IF(全车数据表!BD86="","",全车数据表!BD86)</f>
        <v/>
      </c>
      <c r="AJ85" s="311" t="str">
        <f>IF(全车数据表!BE86="","",全车数据表!BE86)</f>
        <v/>
      </c>
      <c r="AK85" s="311" t="str">
        <f>IF(全车数据表!BF86="","",全车数据表!BF86)</f>
        <v/>
      </c>
      <c r="AL85" s="311" t="str">
        <f>IF(全车数据表!BG86="","",全车数据表!BG86)</f>
        <v/>
      </c>
      <c r="AM85" s="311" t="str">
        <f>IF(全车数据表!BH86="","",全车数据表!BH86)</f>
        <v/>
      </c>
      <c r="AN85" s="311" t="str">
        <f>IF(全车数据表!BI86="","",全车数据表!BI86)</f>
        <v/>
      </c>
      <c r="AO85" s="311" t="str">
        <f>IF(全车数据表!BJ86="","",全车数据表!BJ86)</f>
        <v/>
      </c>
      <c r="AP85" s="311" t="str">
        <f>IF(全车数据表!BK86="","",全车数据表!BK86)</f>
        <v/>
      </c>
      <c r="AQ85" s="311" t="str">
        <f>IF(全车数据表!BL86="","",全车数据表!BL86)</f>
        <v/>
      </c>
      <c r="AR85" s="311" t="str">
        <f>IF(全车数据表!BM86="","",全车数据表!BM86)</f>
        <v/>
      </c>
      <c r="AS85" s="311" t="str">
        <f>IF(全车数据表!BN86="","",全车数据表!BN86)</f>
        <v/>
      </c>
      <c r="AT85" s="311" t="str">
        <f>IF(全车数据表!BO86="","",全车数据表!BO86)</f>
        <v/>
      </c>
      <c r="AU85" s="311" t="str">
        <f>IF(全车数据表!BP86="","",全车数据表!BP86)</f>
        <v/>
      </c>
      <c r="AV85" s="311">
        <f>IF(全车数据表!BQ86="","",全车数据表!BQ86)</f>
        <v>1</v>
      </c>
      <c r="AW85" s="311" t="str">
        <f>IF(全车数据表!BR86="","",全车数据表!BR86)</f>
        <v/>
      </c>
      <c r="AX85" s="311" t="str">
        <f>IF(全车数据表!BS86="","",全车数据表!BS86)</f>
        <v/>
      </c>
      <c r="AY85" s="311" t="str">
        <f>IF(全车数据表!BT86="","",全车数据表!BT86)</f>
        <v/>
      </c>
      <c r="AZ85" s="311" t="str">
        <f>IF(全车数据表!BU86="","",全车数据表!BU86)</f>
        <v>蓝牛 牛A 兰博基尼</v>
      </c>
      <c r="BA85" s="311" t="str">
        <f>IF(全车数据表!AV86="","",全车数据表!AV86)</f>
        <v/>
      </c>
    </row>
    <row r="86" spans="1:53">
      <c r="A86" s="311">
        <f>全车数据表!A87</f>
        <v>85</v>
      </c>
      <c r="B86" s="311" t="str">
        <f>全车数据表!B87</f>
        <v>Ferrari Roma</v>
      </c>
      <c r="C86" s="311" t="str">
        <f>IF(全车数据表!AQ87="","",全车数据表!AQ87)</f>
        <v>Ferrari</v>
      </c>
      <c r="D86" s="313" t="str">
        <f>全车数据表!AT87</f>
        <v>roma</v>
      </c>
      <c r="E86" s="313" t="str">
        <f>全车数据表!AS87</f>
        <v>2.8</v>
      </c>
      <c r="F86" s="313" t="str">
        <f>全车数据表!C87</f>
        <v>罗马</v>
      </c>
      <c r="G86" s="311" t="str">
        <f>全车数据表!D87</f>
        <v>B</v>
      </c>
      <c r="H86" s="311">
        <f>LEN(全车数据表!E87)</f>
        <v>4</v>
      </c>
      <c r="I86" s="311">
        <f>IF(全车数据表!H87="×",0,全车数据表!H87)</f>
        <v>55</v>
      </c>
      <c r="J86" s="311">
        <f>IF(全车数据表!I87="×",0,全车数据表!I87)</f>
        <v>35</v>
      </c>
      <c r="K86" s="311">
        <f>IF(全车数据表!J87="×",0,全车数据表!J87)</f>
        <v>44</v>
      </c>
      <c r="L86" s="311">
        <f>IF(全车数据表!K87="×",0,全车数据表!K87)</f>
        <v>54</v>
      </c>
      <c r="M86" s="311">
        <f>IF(全车数据表!L87="×",0,全车数据表!L87)</f>
        <v>0</v>
      </c>
      <c r="N86" s="311">
        <f>IF(全车数据表!M87="×",0,全车数据表!M87)</f>
        <v>0</v>
      </c>
      <c r="O86" s="311">
        <f>全车数据表!O87</f>
        <v>3069</v>
      </c>
      <c r="P86" s="311">
        <f>全车数据表!P87</f>
        <v>331.7</v>
      </c>
      <c r="Q86" s="311">
        <f>全车数据表!Q87</f>
        <v>77.45</v>
      </c>
      <c r="R86" s="311">
        <f>全车数据表!R87</f>
        <v>60.49</v>
      </c>
      <c r="S86" s="311">
        <f>全车数据表!S87</f>
        <v>66.78</v>
      </c>
      <c r="T86" s="311">
        <f>全车数据表!T87</f>
        <v>7.33</v>
      </c>
      <c r="U86" s="311">
        <f>全车数据表!AH87</f>
        <v>3312600</v>
      </c>
      <c r="V86" s="311">
        <f>全车数据表!AO87</f>
        <v>4160000</v>
      </c>
      <c r="W86" s="311">
        <f>全车数据表!AP87</f>
        <v>7472600</v>
      </c>
      <c r="X86" s="311">
        <f>全车数据表!AJ87</f>
        <v>6</v>
      </c>
      <c r="Y86" s="311">
        <f>全车数据表!AL87</f>
        <v>4</v>
      </c>
      <c r="Z86" s="311">
        <f>IF(全车数据表!AN87="×",0,全车数据表!AN87)</f>
        <v>2</v>
      </c>
      <c r="AA86" s="313" t="str">
        <f>全车数据表!AU87</f>
        <v>rare</v>
      </c>
      <c r="AB86" s="311">
        <f>全车数据表!AW87</f>
        <v>345</v>
      </c>
      <c r="AC86" s="311">
        <f>全车数据表!AX87</f>
        <v>0</v>
      </c>
      <c r="AD86" s="311">
        <f>全车数据表!AY87</f>
        <v>446</v>
      </c>
      <c r="AE86" s="311" t="str">
        <f>IF(全车数据表!AZ87="","",全车数据表!AZ87)</f>
        <v>寻车</v>
      </c>
      <c r="AF86" s="311" t="str">
        <f>IF(全车数据表!BA87="","",全车数据表!BA87)</f>
        <v/>
      </c>
      <c r="AG86" s="311" t="str">
        <f>IF(全车数据表!BB87="","",全车数据表!BB87)</f>
        <v/>
      </c>
      <c r="AH86" s="311" t="str">
        <f>IF(全车数据表!BC87="","",全车数据表!BC87)</f>
        <v/>
      </c>
      <c r="AI86" s="311" t="str">
        <f>IF(全车数据表!BD87="","",全车数据表!BD87)</f>
        <v/>
      </c>
      <c r="AJ86" s="311" t="str">
        <f>IF(全车数据表!BE87="","",全车数据表!BE87)</f>
        <v/>
      </c>
      <c r="AK86" s="311">
        <f>IF(全车数据表!BF87="","",全车数据表!BF87)</f>
        <v>1</v>
      </c>
      <c r="AL86" s="311" t="str">
        <f>IF(全车数据表!BG87="","",全车数据表!BG87)</f>
        <v/>
      </c>
      <c r="AM86" s="311" t="str">
        <f>IF(全车数据表!BH87="","",全车数据表!BH87)</f>
        <v/>
      </c>
      <c r="AN86" s="311" t="str">
        <f>IF(全车数据表!BI87="","",全车数据表!BI87)</f>
        <v/>
      </c>
      <c r="AO86" s="311" t="str">
        <f>IF(全车数据表!BJ87="","",全车数据表!BJ87)</f>
        <v/>
      </c>
      <c r="AP86" s="311" t="str">
        <f>IF(全车数据表!BK87="","",全车数据表!BK87)</f>
        <v/>
      </c>
      <c r="AQ86" s="311" t="str">
        <f>IF(全车数据表!BL87="","",全车数据表!BL87)</f>
        <v/>
      </c>
      <c r="AR86" s="311" t="str">
        <f>IF(全车数据表!BM87="","",全车数据表!BM87)</f>
        <v/>
      </c>
      <c r="AS86" s="311" t="str">
        <f>IF(全车数据表!BN87="","",全车数据表!BN87)</f>
        <v/>
      </c>
      <c r="AT86" s="311" t="str">
        <f>IF(全车数据表!BO87="","",全车数据表!BO87)</f>
        <v/>
      </c>
      <c r="AU86" s="311" t="str">
        <f>IF(全车数据表!BP87="","",全车数据表!BP87)</f>
        <v/>
      </c>
      <c r="AV86" s="311" t="str">
        <f>IF(全车数据表!BQ87="","",全车数据表!BQ87)</f>
        <v/>
      </c>
      <c r="AW86" s="311" t="str">
        <f>IF(全车数据表!BR87="","",全车数据表!BR87)</f>
        <v/>
      </c>
      <c r="AX86" s="311" t="str">
        <f>IF(全车数据表!BS87="","",全车数据表!BS87)</f>
        <v/>
      </c>
      <c r="AY86" s="311" t="str">
        <f>IF(全车数据表!BT87="","",全车数据表!BT87)</f>
        <v/>
      </c>
      <c r="AZ86" s="311" t="str">
        <f>IF(全车数据表!BU87="","",全车数据表!BU87)</f>
        <v>法拉利 罗马</v>
      </c>
      <c r="BA86" s="311" t="str">
        <f>IF(全车数据表!AV87="","",全车数据表!AV87)</f>
        <v/>
      </c>
    </row>
    <row r="87" spans="1:53">
      <c r="A87" s="311">
        <f>全车数据表!A88</f>
        <v>86</v>
      </c>
      <c r="B87" s="311" t="str">
        <f>全车数据表!B88</f>
        <v>Arash AF10</v>
      </c>
      <c r="C87" s="311" t="str">
        <f>IF(全车数据表!AQ88="","",全车数据表!AQ88)</f>
        <v>Arash</v>
      </c>
      <c r="D87" s="313" t="str">
        <f>全车数据表!AT88</f>
        <v>arashaf10</v>
      </c>
      <c r="E87" s="313" t="str">
        <f>全车数据表!AS88</f>
        <v>3.2</v>
      </c>
      <c r="F87" s="313" t="str">
        <f>全车数据表!C88</f>
        <v>阿拉什</v>
      </c>
      <c r="G87" s="311" t="str">
        <f>全车数据表!D88</f>
        <v>B</v>
      </c>
      <c r="H87" s="311">
        <f>LEN(全车数据表!E88)</f>
        <v>4</v>
      </c>
      <c r="I87" s="311">
        <f>IF(全车数据表!H88="×",0,全车数据表!H88)</f>
        <v>55</v>
      </c>
      <c r="J87" s="311">
        <f>IF(全车数据表!I88="×",0,全车数据表!I88)</f>
        <v>35</v>
      </c>
      <c r="K87" s="311">
        <f>IF(全车数据表!J88="×",0,全车数据表!J88)</f>
        <v>44</v>
      </c>
      <c r="L87" s="311">
        <f>IF(全车数据表!K88="×",0,全车数据表!K88)</f>
        <v>54</v>
      </c>
      <c r="M87" s="311">
        <f>IF(全车数据表!L88="×",0,全车数据表!L88)</f>
        <v>0</v>
      </c>
      <c r="N87" s="311">
        <f>IF(全车数据表!M88="×",0,全车数据表!M88)</f>
        <v>0</v>
      </c>
      <c r="O87" s="311">
        <f>全车数据表!O88</f>
        <v>3112</v>
      </c>
      <c r="P87" s="311">
        <f>全车数据表!P88</f>
        <v>337</v>
      </c>
      <c r="Q87" s="311">
        <f>全车数据表!Q88</f>
        <v>78.73</v>
      </c>
      <c r="R87" s="311">
        <f>全车数据表!R88</f>
        <v>50.41</v>
      </c>
      <c r="S87" s="311">
        <f>全车数据表!S88</f>
        <v>59.6</v>
      </c>
      <c r="T87" s="311">
        <f>全车数据表!T88</f>
        <v>0</v>
      </c>
      <c r="U87" s="311">
        <f>全车数据表!AH88</f>
        <v>3312600</v>
      </c>
      <c r="V87" s="311">
        <f>全车数据表!AO88</f>
        <v>4160000</v>
      </c>
      <c r="W87" s="311">
        <f>全车数据表!AP88</f>
        <v>7472600</v>
      </c>
      <c r="X87" s="311">
        <f>全车数据表!AJ88</f>
        <v>6</v>
      </c>
      <c r="Y87" s="311">
        <f>全车数据表!AL88</f>
        <v>4</v>
      </c>
      <c r="Z87" s="311">
        <f>IF(全车数据表!AN88="×",0,全车数据表!AN88)</f>
        <v>2</v>
      </c>
      <c r="AA87" s="313" t="str">
        <f>全车数据表!AU88</f>
        <v>rare</v>
      </c>
      <c r="AB87" s="311">
        <f>全车数据表!AW88</f>
        <v>351</v>
      </c>
      <c r="AC87" s="311">
        <f>全车数据表!AX88</f>
        <v>0</v>
      </c>
      <c r="AD87" s="311">
        <f>全车数据表!AY88</f>
        <v>455</v>
      </c>
      <c r="AE87" s="311" t="str">
        <f>IF(全车数据表!AZ88="","",全车数据表!AZ88)</f>
        <v>通行证</v>
      </c>
      <c r="AF87" s="311" t="str">
        <f>IF(全车数据表!BA88="","",全车数据表!BA88)</f>
        <v/>
      </c>
      <c r="AG87" s="311" t="str">
        <f>IF(全车数据表!BB88="","",全车数据表!BB88)</f>
        <v/>
      </c>
      <c r="AH87" s="311" t="str">
        <f>IF(全车数据表!BC88="","",全车数据表!BC88)</f>
        <v/>
      </c>
      <c r="AI87" s="311" t="str">
        <f>IF(全车数据表!BD88="","",全车数据表!BD88)</f>
        <v/>
      </c>
      <c r="AJ87" s="311" t="str">
        <f>IF(全车数据表!BE88="","",全车数据表!BE88)</f>
        <v/>
      </c>
      <c r="AK87" s="311" t="str">
        <f>IF(全车数据表!BF88="","",全车数据表!BF88)</f>
        <v/>
      </c>
      <c r="AL87" s="311" t="str">
        <f>IF(全车数据表!BG88="","",全车数据表!BG88)</f>
        <v/>
      </c>
      <c r="AM87" s="311" t="str">
        <f>IF(全车数据表!BH88="","",全车数据表!BH88)</f>
        <v/>
      </c>
      <c r="AN87" s="311" t="str">
        <f>IF(全车数据表!BI88="","",全车数据表!BI88)</f>
        <v/>
      </c>
      <c r="AO87" s="311" t="str">
        <f>IF(全车数据表!BJ88="","",全车数据表!BJ88)</f>
        <v/>
      </c>
      <c r="AP87" s="311" t="str">
        <f>IF(全车数据表!BK88="","",全车数据表!BK88)</f>
        <v/>
      </c>
      <c r="AQ87" s="311" t="str">
        <f>IF(全车数据表!BL88="","",全车数据表!BL88)</f>
        <v/>
      </c>
      <c r="AR87" s="311" t="str">
        <f>IF(全车数据表!BM88="","",全车数据表!BM88)</f>
        <v/>
      </c>
      <c r="AS87" s="311" t="str">
        <f>IF(全车数据表!BN88="","",全车数据表!BN88)</f>
        <v/>
      </c>
      <c r="AT87" s="311" t="str">
        <f>IF(全车数据表!BO88="","",全车数据表!BO88)</f>
        <v/>
      </c>
      <c r="AU87" s="311" t="str">
        <f>IF(全车数据表!BP88="","",全车数据表!BP88)</f>
        <v/>
      </c>
      <c r="AV87" s="311" t="str">
        <f>IF(全车数据表!BQ88="","",全车数据表!BQ88)</f>
        <v/>
      </c>
      <c r="AW87" s="311" t="str">
        <f>IF(全车数据表!BR88="","",全车数据表!BR88)</f>
        <v/>
      </c>
      <c r="AX87" s="311" t="str">
        <f>IF(全车数据表!BS88="","",全车数据表!BS88)</f>
        <v/>
      </c>
      <c r="AY87" s="311" t="str">
        <f>IF(全车数据表!BT88="","",全车数据表!BT88)</f>
        <v/>
      </c>
      <c r="AZ87" s="311" t="str">
        <f>IF(全车数据表!BU88="","",全车数据表!BU88)</f>
        <v>阿拉什</v>
      </c>
      <c r="BA87" s="311" t="str">
        <f>IF(全车数据表!AV88="","",全车数据表!AV88)</f>
        <v/>
      </c>
    </row>
    <row r="88" spans="1:53">
      <c r="A88" s="311">
        <f>全车数据表!A89</f>
        <v>87</v>
      </c>
      <c r="B88" s="311" t="str">
        <f>全车数据表!B89</f>
        <v>Cadillac Cien Concept</v>
      </c>
      <c r="C88" s="311" t="str">
        <f>IF(全车数据表!AQ89="","",全车数据表!AQ89)</f>
        <v>Cadillac</v>
      </c>
      <c r="D88" s="313" t="str">
        <f>全车数据表!AT89</f>
        <v>cien</v>
      </c>
      <c r="E88" s="313" t="str">
        <f>全车数据表!AS89</f>
        <v>1.0</v>
      </c>
      <c r="F88" s="313" t="str">
        <f>全车数据表!C89</f>
        <v>塞恩</v>
      </c>
      <c r="G88" s="311" t="str">
        <f>全车数据表!D89</f>
        <v>B</v>
      </c>
      <c r="H88" s="311">
        <f>LEN(全车数据表!E89)</f>
        <v>4</v>
      </c>
      <c r="I88" s="311">
        <f>IF(全车数据表!H89="×",0,全车数据表!H89)</f>
        <v>40</v>
      </c>
      <c r="J88" s="311">
        <f>IF(全车数据表!I89="×",0,全车数据表!I89)</f>
        <v>18</v>
      </c>
      <c r="K88" s="311">
        <f>IF(全车数据表!J89="×",0,全车数据表!J89)</f>
        <v>24</v>
      </c>
      <c r="L88" s="311">
        <f>IF(全车数据表!K89="×",0,全车数据表!K89)</f>
        <v>36</v>
      </c>
      <c r="M88" s="311">
        <f>IF(全车数据表!L89="×",0,全车数据表!L89)</f>
        <v>0</v>
      </c>
      <c r="N88" s="311">
        <f>IF(全车数据表!M89="×",0,全车数据表!M89)</f>
        <v>0</v>
      </c>
      <c r="O88" s="311">
        <f>全车数据表!O89</f>
        <v>3115</v>
      </c>
      <c r="P88" s="311">
        <f>全车数据表!P89</f>
        <v>368</v>
      </c>
      <c r="Q88" s="311">
        <f>全车数据表!Q89</f>
        <v>76.55</v>
      </c>
      <c r="R88" s="311">
        <f>全车数据表!R89</f>
        <v>36.14</v>
      </c>
      <c r="S88" s="311">
        <f>全车数据表!S89</f>
        <v>61.1</v>
      </c>
      <c r="T88" s="311">
        <f>全车数据表!T89</f>
        <v>5.9329999999999998</v>
      </c>
      <c r="U88" s="311">
        <f>全车数据表!AH89</f>
        <v>1656720</v>
      </c>
      <c r="V88" s="311">
        <f>全车数据表!AO89</f>
        <v>2080000</v>
      </c>
      <c r="W88" s="311">
        <f>全车数据表!AP89</f>
        <v>3736720</v>
      </c>
      <c r="X88" s="311">
        <f>全车数据表!AJ89</f>
        <v>6</v>
      </c>
      <c r="Y88" s="311">
        <f>全车数据表!AL89</f>
        <v>4</v>
      </c>
      <c r="Z88" s="311">
        <f>IF(全车数据表!AN89="×",0,全车数据表!AN89)</f>
        <v>2</v>
      </c>
      <c r="AA88" s="313" t="str">
        <f>全车数据表!AU89</f>
        <v>rare</v>
      </c>
      <c r="AB88" s="311">
        <f>全车数据表!AW89</f>
        <v>383</v>
      </c>
      <c r="AC88" s="311">
        <f>全车数据表!AX89</f>
        <v>0</v>
      </c>
      <c r="AD88" s="311">
        <f>全车数据表!AY89</f>
        <v>509</v>
      </c>
      <c r="AE88" s="311" t="str">
        <f>IF(全车数据表!AZ89="","",全车数据表!AZ89)</f>
        <v>独家赛事</v>
      </c>
      <c r="AF88" s="311" t="str">
        <f>IF(全车数据表!BA89="","",全车数据表!BA89)</f>
        <v/>
      </c>
      <c r="AG88" s="311" t="str">
        <f>IF(全车数据表!BB89="","",全车数据表!BB89)</f>
        <v/>
      </c>
      <c r="AH88" s="311" t="str">
        <f>IF(全车数据表!BC89="","",全车数据表!BC89)</f>
        <v/>
      </c>
      <c r="AI88" s="311" t="str">
        <f>IF(全车数据表!BD89="","",全车数据表!BD89)</f>
        <v/>
      </c>
      <c r="AJ88" s="311">
        <f>IF(全车数据表!BE89="","",全车数据表!BE89)</f>
        <v>1</v>
      </c>
      <c r="AK88" s="311" t="str">
        <f>IF(全车数据表!BF89="","",全车数据表!BF89)</f>
        <v/>
      </c>
      <c r="AL88" s="311" t="str">
        <f>IF(全车数据表!BG89="","",全车数据表!BG89)</f>
        <v/>
      </c>
      <c r="AM88" s="311" t="str">
        <f>IF(全车数据表!BH89="","",全车数据表!BH89)</f>
        <v/>
      </c>
      <c r="AN88" s="311" t="str">
        <f>IF(全车数据表!BI89="","",全车数据表!BI89)</f>
        <v/>
      </c>
      <c r="AO88" s="311" t="str">
        <f>IF(全车数据表!BJ89="","",全车数据表!BJ89)</f>
        <v/>
      </c>
      <c r="AP88" s="311" t="str">
        <f>IF(全车数据表!BK89="","",全车数据表!BK89)</f>
        <v/>
      </c>
      <c r="AQ88" s="311" t="str">
        <f>IF(全车数据表!BL89="","",全车数据表!BL89)</f>
        <v/>
      </c>
      <c r="AR88" s="311" t="str">
        <f>IF(全车数据表!BM89="","",全车数据表!BM89)</f>
        <v/>
      </c>
      <c r="AS88" s="311" t="str">
        <f>IF(全车数据表!BN89="","",全车数据表!BN89)</f>
        <v/>
      </c>
      <c r="AT88" s="311" t="str">
        <f>IF(全车数据表!BO89="","",全车数据表!BO89)</f>
        <v/>
      </c>
      <c r="AU88" s="311" t="str">
        <f>IF(全车数据表!BP89="","",全车数据表!BP89)</f>
        <v/>
      </c>
      <c r="AV88" s="311" t="str">
        <f>IF(全车数据表!BQ89="","",全车数据表!BQ89)</f>
        <v/>
      </c>
      <c r="AW88" s="311" t="str">
        <f>IF(全车数据表!BR89="","",全车数据表!BR89)</f>
        <v/>
      </c>
      <c r="AX88" s="311" t="str">
        <f>IF(全车数据表!BS89="","",全车数据表!BS89)</f>
        <v/>
      </c>
      <c r="AY88" s="311" t="str">
        <f>IF(全车数据表!BT89="","",全车数据表!BT89)</f>
        <v/>
      </c>
      <c r="AZ88" s="311" t="str">
        <f>IF(全车数据表!BU89="","",全车数据表!BU89)</f>
        <v>凯迪拉克 塞恩</v>
      </c>
      <c r="BA88" s="311" t="str">
        <f>IF(全车数据表!AV89="","",全车数据表!AV89)</f>
        <v/>
      </c>
    </row>
    <row r="89" spans="1:53">
      <c r="A89" s="311">
        <f>全车数据表!A90</f>
        <v>88</v>
      </c>
      <c r="B89" s="311" t="str">
        <f>全车数据表!B90</f>
        <v>BMW M4 GT3</v>
      </c>
      <c r="C89" s="311" t="str">
        <f>IF(全车数据表!AQ90="","",全车数据表!AQ90)</f>
        <v>BMW</v>
      </c>
      <c r="D89" s="313" t="str">
        <f>全车数据表!AT90</f>
        <v>m4gt3</v>
      </c>
      <c r="E89" s="313" t="str">
        <f>全车数据表!AS90</f>
        <v>4.1</v>
      </c>
      <c r="F89" s="313" t="str">
        <f>全车数据表!C90</f>
        <v>M4 GT3</v>
      </c>
      <c r="G89" s="311" t="str">
        <f>全车数据表!D90</f>
        <v>B</v>
      </c>
      <c r="H89" s="311">
        <f>LEN(全车数据表!E90)</f>
        <v>4</v>
      </c>
      <c r="I89" s="311">
        <f>IF(全车数据表!H90="×",0,全车数据表!H90)</f>
        <v>55</v>
      </c>
      <c r="J89" s="311">
        <f>IF(全车数据表!I90="×",0,全车数据表!I90)</f>
        <v>35</v>
      </c>
      <c r="K89" s="311">
        <f>IF(全车数据表!J90="×",0,全车数据表!J90)</f>
        <v>44</v>
      </c>
      <c r="L89" s="311">
        <f>IF(全车数据表!K90="×",0,全车数据表!K90)</f>
        <v>54</v>
      </c>
      <c r="M89" s="311">
        <f>IF(全车数据表!L90="×",0,全车数据表!L90)</f>
        <v>0</v>
      </c>
      <c r="N89" s="311">
        <f>IF(全车数据表!M90="×",0,全车数据表!M90)</f>
        <v>0</v>
      </c>
      <c r="O89" s="311">
        <f>全车数据表!O90</f>
        <v>3134</v>
      </c>
      <c r="P89" s="311">
        <f>全车数据表!P90</f>
        <v>333.3</v>
      </c>
      <c r="Q89" s="311">
        <f>全车数据表!Q90</f>
        <v>79.459999999999994</v>
      </c>
      <c r="R89" s="311">
        <f>全车数据表!R90</f>
        <v>53.36</v>
      </c>
      <c r="S89" s="311">
        <f>全车数据表!S90</f>
        <v>63.69</v>
      </c>
      <c r="T89" s="311">
        <f>全车数据表!T90</f>
        <v>6.6</v>
      </c>
      <c r="U89" s="311">
        <f>全车数据表!AH90</f>
        <v>3312600</v>
      </c>
      <c r="V89" s="311">
        <f>全车数据表!AO90</f>
        <v>4160000</v>
      </c>
      <c r="W89" s="311">
        <f>全车数据表!AP90</f>
        <v>7472600</v>
      </c>
      <c r="X89" s="311">
        <f>全车数据表!AJ90</f>
        <v>6</v>
      </c>
      <c r="Y89" s="311">
        <f>全车数据表!AL90</f>
        <v>4</v>
      </c>
      <c r="Z89" s="311">
        <f>IF(全车数据表!AN90="×",0,全车数据表!AN90)</f>
        <v>2</v>
      </c>
      <c r="AA89" s="313" t="str">
        <f>全车数据表!AU90</f>
        <v>rare</v>
      </c>
      <c r="AB89" s="311">
        <f>全车数据表!AW90</f>
        <v>347</v>
      </c>
      <c r="AC89" s="311">
        <f>全车数据表!AX90</f>
        <v>0</v>
      </c>
      <c r="AD89" s="311">
        <f>全车数据表!AY90</f>
        <v>449</v>
      </c>
      <c r="AE89" s="311" t="str">
        <f>IF(全车数据表!AZ90="","",全车数据表!AZ90)</f>
        <v>通行证</v>
      </c>
      <c r="AF89" s="311" t="str">
        <f>IF(全车数据表!BA90="","",全车数据表!BA90)</f>
        <v/>
      </c>
      <c r="AG89" s="311" t="str">
        <f>IF(全车数据表!BB90="","",全车数据表!BB90)</f>
        <v/>
      </c>
      <c r="AH89" s="311" t="str">
        <f>IF(全车数据表!BC90="","",全车数据表!BC90)</f>
        <v/>
      </c>
      <c r="AI89" s="311" t="str">
        <f>IF(全车数据表!BD90="","",全车数据表!BD90)</f>
        <v/>
      </c>
      <c r="AJ89" s="311" t="str">
        <f>IF(全车数据表!BE90="","",全车数据表!BE90)</f>
        <v/>
      </c>
      <c r="AK89" s="311" t="str">
        <f>IF(全车数据表!BF90="","",全车数据表!BF90)</f>
        <v/>
      </c>
      <c r="AL89" s="311" t="str">
        <f>IF(全车数据表!BG90="","",全车数据表!BG90)</f>
        <v/>
      </c>
      <c r="AM89" s="311" t="str">
        <f>IF(全车数据表!BH90="","",全车数据表!BH90)</f>
        <v/>
      </c>
      <c r="AN89" s="311" t="str">
        <f>IF(全车数据表!BI90="","",全车数据表!BI90)</f>
        <v/>
      </c>
      <c r="AO89" s="311" t="str">
        <f>IF(全车数据表!BJ90="","",全车数据表!BJ90)</f>
        <v/>
      </c>
      <c r="AP89" s="311" t="str">
        <f>IF(全车数据表!BK90="","",全车数据表!BK90)</f>
        <v/>
      </c>
      <c r="AQ89" s="311" t="str">
        <f>IF(全车数据表!BL90="","",全车数据表!BL90)</f>
        <v/>
      </c>
      <c r="AR89" s="311" t="str">
        <f>IF(全车数据表!BM90="","",全车数据表!BM90)</f>
        <v/>
      </c>
      <c r="AS89" s="311" t="str">
        <f>IF(全车数据表!BN90="","",全车数据表!BN90)</f>
        <v/>
      </c>
      <c r="AT89" s="311" t="str">
        <f>IF(全车数据表!BO90="","",全车数据表!BO90)</f>
        <v/>
      </c>
      <c r="AU89" s="311" t="str">
        <f>IF(全车数据表!BP90="","",全车数据表!BP90)</f>
        <v/>
      </c>
      <c r="AV89" s="311" t="str">
        <f>IF(全车数据表!BQ90="","",全车数据表!BQ90)</f>
        <v/>
      </c>
      <c r="AW89" s="311" t="str">
        <f>IF(全车数据表!BR90="","",全车数据表!BR90)</f>
        <v/>
      </c>
      <c r="AX89" s="311" t="str">
        <f>IF(全车数据表!BS90="","",全车数据表!BS90)</f>
        <v/>
      </c>
      <c r="AY89" s="311" t="str">
        <f>IF(全车数据表!BT90="","",全车数据表!BT90)</f>
        <v/>
      </c>
      <c r="AZ89" s="311" t="str">
        <f>IF(全车数据表!BU90="","",全车数据表!BU90)</f>
        <v>宝马</v>
      </c>
      <c r="BA89" s="311" t="str">
        <f>IF(全车数据表!AV90="","",全车数据表!AV90)</f>
        <v/>
      </c>
    </row>
    <row r="90" spans="1:53">
      <c r="A90" s="311">
        <f>全车数据表!A91</f>
        <v>89</v>
      </c>
      <c r="B90" s="311" t="str">
        <f>全车数据表!B91</f>
        <v>Ford GT MKII🔑</v>
      </c>
      <c r="C90" s="311" t="str">
        <f>IF(全车数据表!AQ91="","",全车数据表!AQ91)</f>
        <v>Ford</v>
      </c>
      <c r="D90" s="313" t="str">
        <f>全车数据表!AT91</f>
        <v>mk2</v>
      </c>
      <c r="E90" s="313" t="str">
        <f>全车数据表!AS91</f>
        <v>2.3</v>
      </c>
      <c r="F90" s="313" t="str">
        <f>全车数据表!C91</f>
        <v>MK2</v>
      </c>
      <c r="G90" s="311" t="str">
        <f>全车数据表!D91</f>
        <v>B</v>
      </c>
      <c r="H90" s="311">
        <f>LEN(全车数据表!E91)</f>
        <v>4</v>
      </c>
      <c r="I90" s="311" t="str">
        <f>IF(全车数据表!H91="×",0,全车数据表!H91)</f>
        <v>🔑</v>
      </c>
      <c r="J90" s="311">
        <f>IF(全车数据表!I91="×",0,全车数据表!I91)</f>
        <v>35</v>
      </c>
      <c r="K90" s="311">
        <f>IF(全车数据表!J91="×",0,全车数据表!J91)</f>
        <v>55</v>
      </c>
      <c r="L90" s="311">
        <f>IF(全车数据表!K91="×",0,全车数据表!K91)</f>
        <v>85</v>
      </c>
      <c r="M90" s="311">
        <f>IF(全车数据表!L91="×",0,全车数据表!L91)</f>
        <v>0</v>
      </c>
      <c r="N90" s="311">
        <f>IF(全车数据表!M91="×",0,全车数据表!M91)</f>
        <v>0</v>
      </c>
      <c r="O90" s="311">
        <f>全车数据表!O91</f>
        <v>3200</v>
      </c>
      <c r="P90" s="311">
        <f>全车数据表!P91</f>
        <v>315.5</v>
      </c>
      <c r="Q90" s="311">
        <f>全车数据表!Q91</f>
        <v>86.26</v>
      </c>
      <c r="R90" s="311">
        <f>全车数据表!R91</f>
        <v>79</v>
      </c>
      <c r="S90" s="311">
        <f>全车数据表!S91</f>
        <v>67.88</v>
      </c>
      <c r="T90" s="311">
        <f>全车数据表!T91</f>
        <v>8</v>
      </c>
      <c r="U90" s="311">
        <f>全车数据表!AH91</f>
        <v>3312600</v>
      </c>
      <c r="V90" s="311">
        <f>全车数据表!AO91</f>
        <v>4160000</v>
      </c>
      <c r="W90" s="311">
        <f>全车数据表!AP91</f>
        <v>7472600</v>
      </c>
      <c r="X90" s="311">
        <f>全车数据表!AJ91</f>
        <v>6</v>
      </c>
      <c r="Y90" s="311">
        <f>全车数据表!AL91</f>
        <v>4</v>
      </c>
      <c r="Z90" s="311">
        <f>IF(全车数据表!AN91="×",0,全车数据表!AN91)</f>
        <v>2</v>
      </c>
      <c r="AA90" s="313" t="str">
        <f>全车数据表!AU91</f>
        <v>rare</v>
      </c>
      <c r="AB90" s="311">
        <f>全车数据表!AW91</f>
        <v>329</v>
      </c>
      <c r="AC90" s="311">
        <f>全车数据表!AX91</f>
        <v>0</v>
      </c>
      <c r="AD90" s="311">
        <f>全车数据表!AY91</f>
        <v>419</v>
      </c>
      <c r="AE90" s="311" t="str">
        <f>IF(全车数据表!AZ91="","",全车数据表!AZ91)</f>
        <v>大奖赛</v>
      </c>
      <c r="AF90" s="311" t="str">
        <f>IF(全车数据表!BA91="","",全车数据表!BA91)</f>
        <v/>
      </c>
      <c r="AG90" s="311" t="str">
        <f>IF(全车数据表!BB91="","",全车数据表!BB91)</f>
        <v/>
      </c>
      <c r="AH90" s="311" t="str">
        <f>IF(全车数据表!BC91="","",全车数据表!BC91)</f>
        <v/>
      </c>
      <c r="AI90" s="311" t="str">
        <f>IF(全车数据表!BD91="","",全车数据表!BD91)</f>
        <v/>
      </c>
      <c r="AJ90" s="311" t="str">
        <f>IF(全车数据表!BE91="","",全车数据表!BE91)</f>
        <v/>
      </c>
      <c r="AK90" s="311" t="str">
        <f>IF(全车数据表!BF91="","",全车数据表!BF91)</f>
        <v/>
      </c>
      <c r="AL90" s="311" t="str">
        <f>IF(全车数据表!BG91="","",全车数据表!BG91)</f>
        <v/>
      </c>
      <c r="AM90" s="311" t="str">
        <f>IF(全车数据表!BH91="","",全车数据表!BH91)</f>
        <v/>
      </c>
      <c r="AN90" s="311" t="str">
        <f>IF(全车数据表!BI91="","",全车数据表!BI91)</f>
        <v/>
      </c>
      <c r="AO90" s="311" t="str">
        <f>IF(全车数据表!BJ91="","",全车数据表!BJ91)</f>
        <v/>
      </c>
      <c r="AP90" s="311" t="str">
        <f>IF(全车数据表!BK91="","",全车数据表!BK91)</f>
        <v/>
      </c>
      <c r="AQ90" s="311">
        <f>IF(全车数据表!BL91="","",全车数据表!BL91)</f>
        <v>1</v>
      </c>
      <c r="AR90" s="311" t="str">
        <f>IF(全车数据表!BM91="","",全车数据表!BM91)</f>
        <v/>
      </c>
      <c r="AS90" s="311">
        <f>IF(全车数据表!BN91="","",全车数据表!BN91)</f>
        <v>1</v>
      </c>
      <c r="AT90" s="311">
        <f>IF(全车数据表!BO91="","",全车数据表!BO91)</f>
        <v>1</v>
      </c>
      <c r="AU90" s="311" t="str">
        <f>IF(全车数据表!BP91="","",全车数据表!BP91)</f>
        <v/>
      </c>
      <c r="AV90" s="311" t="str">
        <f>IF(全车数据表!BQ91="","",全车数据表!BQ91)</f>
        <v/>
      </c>
      <c r="AW90" s="311" t="str">
        <f>IF(全车数据表!BR91="","",全车数据表!BR91)</f>
        <v/>
      </c>
      <c r="AX90" s="311" t="str">
        <f>IF(全车数据表!BS91="","",全车数据表!BS91)</f>
        <v/>
      </c>
      <c r="AY90" s="311" t="str">
        <f>IF(全车数据表!BT91="","",全车数据表!BT91)</f>
        <v/>
      </c>
      <c r="AZ90" s="311" t="str">
        <f>IF(全车数据表!BU91="","",全车数据表!BU91)</f>
        <v>福特 mk2</v>
      </c>
      <c r="BA90" s="311" t="str">
        <f>IF(全车数据表!AV91="","",全车数据表!AV91)</f>
        <v/>
      </c>
    </row>
    <row r="91" spans="1:53">
      <c r="A91" s="311">
        <f>全车数据表!A92</f>
        <v>90</v>
      </c>
      <c r="B91" s="311" t="str">
        <f>全车数据表!B92</f>
        <v>ItalDesign Zerouno</v>
      </c>
      <c r="C91" s="311" t="str">
        <f>IF(全车数据表!AQ92="","",全车数据表!AQ92)</f>
        <v>Italdesign</v>
      </c>
      <c r="D91" s="313" t="str">
        <f>全车数据表!AT92</f>
        <v>zerouno</v>
      </c>
      <c r="E91" s="313" t="str">
        <f>全车数据表!AS92</f>
        <v>1.9</v>
      </c>
      <c r="F91" s="313" t="str">
        <f>全车数据表!C92</f>
        <v>假牛</v>
      </c>
      <c r="G91" s="311" t="str">
        <f>全车数据表!D92</f>
        <v>B</v>
      </c>
      <c r="H91" s="311">
        <f>LEN(全车数据表!E92)</f>
        <v>4</v>
      </c>
      <c r="I91" s="311">
        <f>IF(全车数据表!H92="×",0,全车数据表!H92)</f>
        <v>40</v>
      </c>
      <c r="J91" s="311">
        <f>IF(全车数据表!I92="×",0,全车数据表!I92)</f>
        <v>35</v>
      </c>
      <c r="K91" s="311">
        <f>IF(全车数据表!J92="×",0,全车数据表!J92)</f>
        <v>44</v>
      </c>
      <c r="L91" s="311">
        <f>IF(全车数据表!K92="×",0,全车数据表!K92)</f>
        <v>54</v>
      </c>
      <c r="M91" s="311">
        <f>IF(全车数据表!L92="×",0,全车数据表!L92)</f>
        <v>0</v>
      </c>
      <c r="N91" s="311">
        <f>IF(全车数据表!M92="×",0,全车数据表!M92)</f>
        <v>0</v>
      </c>
      <c r="O91" s="311">
        <f>全车数据表!O92</f>
        <v>3245</v>
      </c>
      <c r="P91" s="311">
        <f>全车数据表!P92</f>
        <v>341</v>
      </c>
      <c r="Q91" s="311">
        <f>全车数据表!Q92</f>
        <v>79.25</v>
      </c>
      <c r="R91" s="311">
        <f>全车数据表!R92</f>
        <v>58.34</v>
      </c>
      <c r="S91" s="311">
        <f>全车数据表!S92</f>
        <v>54.1</v>
      </c>
      <c r="T91" s="311">
        <f>全车数据表!T92</f>
        <v>5.54</v>
      </c>
      <c r="U91" s="311">
        <f>全车数据表!AH92</f>
        <v>3312600</v>
      </c>
      <c r="V91" s="311">
        <f>全车数据表!AO92</f>
        <v>4160000</v>
      </c>
      <c r="W91" s="311">
        <f>全车数据表!AP92</f>
        <v>7472600</v>
      </c>
      <c r="X91" s="311">
        <f>全车数据表!AJ92</f>
        <v>6</v>
      </c>
      <c r="Y91" s="311">
        <f>全车数据表!AL92</f>
        <v>4</v>
      </c>
      <c r="Z91" s="311">
        <f>IF(全车数据表!AN92="×",0,全车数据表!AN92)</f>
        <v>2</v>
      </c>
      <c r="AA91" s="313" t="str">
        <f>全车数据表!AU92</f>
        <v>rare</v>
      </c>
      <c r="AB91" s="311">
        <f>全车数据表!AW92</f>
        <v>355</v>
      </c>
      <c r="AC91" s="311">
        <f>全车数据表!AX92</f>
        <v>0</v>
      </c>
      <c r="AD91" s="311">
        <f>全车数据表!AY92</f>
        <v>462</v>
      </c>
      <c r="AE91" s="311" t="str">
        <f>IF(全车数据表!AZ92="","",全车数据表!AZ92)</f>
        <v>级别杯</v>
      </c>
      <c r="AF91" s="311" t="str">
        <f>IF(全车数据表!BA92="","",全车数据表!BA92)</f>
        <v/>
      </c>
      <c r="AG91" s="311" t="str">
        <f>IF(全车数据表!BB92="","",全车数据表!BB92)</f>
        <v/>
      </c>
      <c r="AH91" s="311">
        <f>IF(全车数据表!BC92="","",全车数据表!BC92)</f>
        <v>1</v>
      </c>
      <c r="AI91" s="311">
        <f>IF(全车数据表!BD92="","",全车数据表!BD92)</f>
        <v>1</v>
      </c>
      <c r="AJ91" s="311" t="str">
        <f>IF(全车数据表!BE92="","",全车数据表!BE92)</f>
        <v/>
      </c>
      <c r="AK91" s="311">
        <f>IF(全车数据表!BF92="","",全车数据表!BF92)</f>
        <v>1</v>
      </c>
      <c r="AL91" s="311" t="str">
        <f>IF(全车数据表!BG92="","",全车数据表!BG92)</f>
        <v/>
      </c>
      <c r="AM91" s="311" t="str">
        <f>IF(全车数据表!BH92="","",全车数据表!BH92)</f>
        <v/>
      </c>
      <c r="AN91" s="311" t="str">
        <f>IF(全车数据表!BI92="","",全车数据表!BI92)</f>
        <v/>
      </c>
      <c r="AO91" s="311" t="str">
        <f>IF(全车数据表!BJ92="","",全车数据表!BJ92)</f>
        <v/>
      </c>
      <c r="AP91" s="311" t="str">
        <f>IF(全车数据表!BK92="","",全车数据表!BK92)</f>
        <v/>
      </c>
      <c r="AQ91" s="311" t="str">
        <f>IF(全车数据表!BL92="","",全车数据表!BL92)</f>
        <v/>
      </c>
      <c r="AR91" s="311" t="str">
        <f>IF(全车数据表!BM92="","",全车数据表!BM92)</f>
        <v/>
      </c>
      <c r="AS91" s="311" t="str">
        <f>IF(全车数据表!BN92="","",全车数据表!BN92)</f>
        <v/>
      </c>
      <c r="AT91" s="311" t="str">
        <f>IF(全车数据表!BO92="","",全车数据表!BO92)</f>
        <v/>
      </c>
      <c r="AU91" s="311" t="str">
        <f>IF(全车数据表!BP92="","",全车数据表!BP92)</f>
        <v/>
      </c>
      <c r="AV91" s="311" t="str">
        <f>IF(全车数据表!BQ92="","",全车数据表!BQ92)</f>
        <v/>
      </c>
      <c r="AW91" s="311" t="str">
        <f>IF(全车数据表!BR92="","",全车数据表!BR92)</f>
        <v/>
      </c>
      <c r="AX91" s="311" t="str">
        <f>IF(全车数据表!BS92="","",全车数据表!BS92)</f>
        <v/>
      </c>
      <c r="AY91" s="311">
        <f>IF(全车数据表!BT92="","",全车数据表!BT92)</f>
        <v>1</v>
      </c>
      <c r="AZ91" s="311" t="str">
        <f>IF(全车数据表!BU92="","",全车数据表!BU92)</f>
        <v>id 假牛</v>
      </c>
      <c r="BA91" s="311">
        <f>IF(全车数据表!AV92="","",全车数据表!AV92)</f>
        <v>8</v>
      </c>
    </row>
    <row r="92" spans="1:53">
      <c r="A92" s="311">
        <f>全车数据表!A93</f>
        <v>91</v>
      </c>
      <c r="B92" s="311" t="str">
        <f>全车数据表!B93</f>
        <v>Mclaren Artura</v>
      </c>
      <c r="C92" s="311" t="str">
        <f>IF(全车数据表!AQ93="","",全车数据表!AQ93)</f>
        <v>McLaren</v>
      </c>
      <c r="D92" s="313" t="str">
        <f>全车数据表!AT93</f>
        <v>artura</v>
      </c>
      <c r="E92" s="313" t="str">
        <f>全车数据表!AS93</f>
        <v>4.3</v>
      </c>
      <c r="F92" s="313" t="str">
        <f>全车数据表!C93</f>
        <v>Artura</v>
      </c>
      <c r="G92" s="311" t="str">
        <f>全车数据表!D93</f>
        <v>B</v>
      </c>
      <c r="H92" s="311">
        <f>LEN(全车数据表!E93)</f>
        <v>4</v>
      </c>
      <c r="I92" s="311">
        <f>IF(全车数据表!H93="×",0,全车数据表!H93)</f>
        <v>55</v>
      </c>
      <c r="J92" s="311">
        <f>IF(全车数据表!I93="×",0,全车数据表!I93)</f>
        <v>35</v>
      </c>
      <c r="K92" s="311">
        <f>IF(全车数据表!J93="×",0,全车数据表!J93)</f>
        <v>44</v>
      </c>
      <c r="L92" s="311">
        <f>IF(全车数据表!K93="×",0,全车数据表!K93)</f>
        <v>54</v>
      </c>
      <c r="M92" s="311">
        <f>IF(全车数据表!L93="×",0,全车数据表!L93)</f>
        <v>0</v>
      </c>
      <c r="N92" s="311">
        <f>IF(全车数据表!M93="×",0,全车数据表!M93)</f>
        <v>0</v>
      </c>
      <c r="O92" s="311">
        <f>全车数据表!O93</f>
        <v>3267</v>
      </c>
      <c r="P92" s="311">
        <f>全车数据表!P93</f>
        <v>337.7</v>
      </c>
      <c r="Q92" s="311">
        <f>全车数据表!Q93</f>
        <v>81.05</v>
      </c>
      <c r="R92" s="311">
        <f>全车数据表!R93</f>
        <v>68.33</v>
      </c>
      <c r="S92" s="311">
        <f>全车数据表!S93</f>
        <v>47.34</v>
      </c>
      <c r="T92" s="311">
        <f>全车数据表!T93</f>
        <v>0</v>
      </c>
      <c r="U92" s="311">
        <f>全车数据表!AH93</f>
        <v>3312600</v>
      </c>
      <c r="V92" s="311">
        <f>全车数据表!AO93</f>
        <v>4160000</v>
      </c>
      <c r="W92" s="311">
        <f>全车数据表!AP93</f>
        <v>7472600</v>
      </c>
      <c r="X92" s="311">
        <f>全车数据表!AJ93</f>
        <v>6</v>
      </c>
      <c r="Y92" s="311">
        <f>全车数据表!AL93</f>
        <v>4</v>
      </c>
      <c r="Z92" s="311">
        <f>IF(全车数据表!AN93="×",0,全车数据表!AN93)</f>
        <v>2</v>
      </c>
      <c r="AA92" s="313" t="str">
        <f>全车数据表!AU93</f>
        <v>rare</v>
      </c>
      <c r="AB92" s="311">
        <f>全车数据表!AW93</f>
        <v>0</v>
      </c>
      <c r="AC92" s="311">
        <f>全车数据表!AX93</f>
        <v>0</v>
      </c>
      <c r="AD92" s="311">
        <f>全车数据表!AY93</f>
        <v>0</v>
      </c>
      <c r="AE92" s="311" t="str">
        <f>IF(全车数据表!AZ93="","",全车数据表!AZ93)</f>
        <v>通行证</v>
      </c>
      <c r="AF92" s="311" t="str">
        <f>IF(全车数据表!BA93="","",全车数据表!BA93)</f>
        <v/>
      </c>
      <c r="AG92" s="311" t="str">
        <f>IF(全车数据表!BB93="","",全车数据表!BB93)</f>
        <v/>
      </c>
      <c r="AH92" s="311" t="str">
        <f>IF(全车数据表!BC93="","",全车数据表!BC93)</f>
        <v/>
      </c>
      <c r="AI92" s="311" t="str">
        <f>IF(全车数据表!BD93="","",全车数据表!BD93)</f>
        <v/>
      </c>
      <c r="AJ92" s="311" t="str">
        <f>IF(全车数据表!BE93="","",全车数据表!BE93)</f>
        <v/>
      </c>
      <c r="AK92" s="311" t="str">
        <f>IF(全车数据表!BF93="","",全车数据表!BF93)</f>
        <v/>
      </c>
      <c r="AL92" s="311" t="str">
        <f>IF(全车数据表!BG93="","",全车数据表!BG93)</f>
        <v/>
      </c>
      <c r="AM92" s="311" t="str">
        <f>IF(全车数据表!BH93="","",全车数据表!BH93)</f>
        <v/>
      </c>
      <c r="AN92" s="311" t="str">
        <f>IF(全车数据表!BI93="","",全车数据表!BI93)</f>
        <v/>
      </c>
      <c r="AO92" s="311" t="str">
        <f>IF(全车数据表!BJ93="","",全车数据表!BJ93)</f>
        <v/>
      </c>
      <c r="AP92" s="311" t="str">
        <f>IF(全车数据表!BK93="","",全车数据表!BK93)</f>
        <v/>
      </c>
      <c r="AQ92" s="311" t="str">
        <f>IF(全车数据表!BL93="","",全车数据表!BL93)</f>
        <v/>
      </c>
      <c r="AR92" s="311" t="str">
        <f>IF(全车数据表!BM93="","",全车数据表!BM93)</f>
        <v/>
      </c>
      <c r="AS92" s="311" t="str">
        <f>IF(全车数据表!BN93="","",全车数据表!BN93)</f>
        <v/>
      </c>
      <c r="AT92" s="311" t="str">
        <f>IF(全车数据表!BO93="","",全车数据表!BO93)</f>
        <v/>
      </c>
      <c r="AU92" s="311" t="str">
        <f>IF(全车数据表!BP93="","",全车数据表!BP93)</f>
        <v/>
      </c>
      <c r="AV92" s="311" t="str">
        <f>IF(全车数据表!BQ93="","",全车数据表!BQ93)</f>
        <v/>
      </c>
      <c r="AW92" s="311" t="str">
        <f>IF(全车数据表!BR93="","",全车数据表!BR93)</f>
        <v/>
      </c>
      <c r="AX92" s="311" t="str">
        <f>IF(全车数据表!BS93="","",全车数据表!BS93)</f>
        <v/>
      </c>
      <c r="AY92" s="311" t="str">
        <f>IF(全车数据表!BT93="","",全车数据表!BT93)</f>
        <v/>
      </c>
      <c r="AZ92" s="311" t="str">
        <f>IF(全车数据表!BU93="","",全车数据表!BU93)</f>
        <v/>
      </c>
      <c r="BA92" s="311" t="str">
        <f>IF(全车数据表!AV93="","",全车数据表!AV93)</f>
        <v/>
      </c>
    </row>
    <row r="93" spans="1:53">
      <c r="A93" s="311">
        <f>全车数据表!A94</f>
        <v>92</v>
      </c>
      <c r="B93" s="311" t="str">
        <f>全车数据表!B94</f>
        <v>Arash AF8 Falcon Edition🔑</v>
      </c>
      <c r="C93" s="311" t="str">
        <f>IF(全车数据表!AQ94="","",全车数据表!AQ94)</f>
        <v>Arash</v>
      </c>
      <c r="D93" s="313" t="str">
        <f>全车数据表!AT94</f>
        <v>af8</v>
      </c>
      <c r="E93" s="313" t="str">
        <f>全车数据表!AS94</f>
        <v>3.4</v>
      </c>
      <c r="F93" s="313" t="str">
        <f>全车数据表!C94</f>
        <v>AF8</v>
      </c>
      <c r="G93" s="311" t="str">
        <f>全车数据表!D94</f>
        <v>B</v>
      </c>
      <c r="H93" s="311">
        <f>LEN(全车数据表!E94)</f>
        <v>4</v>
      </c>
      <c r="I93" s="311" t="str">
        <f>IF(全车数据表!H94="×",0,全车数据表!H94)</f>
        <v>🔑</v>
      </c>
      <c r="J93" s="311">
        <f>IF(全车数据表!I94="×",0,全车数据表!I94)</f>
        <v>35</v>
      </c>
      <c r="K93" s="311">
        <f>IF(全车数据表!J94="×",0,全车数据表!J94)</f>
        <v>55</v>
      </c>
      <c r="L93" s="311">
        <f>IF(全车数据表!K94="×",0,全车数据表!K94)</f>
        <v>85</v>
      </c>
      <c r="M93" s="311">
        <f>IF(全车数据表!L94="×",0,全车数据表!L94)</f>
        <v>0</v>
      </c>
      <c r="N93" s="311">
        <f>IF(全车数据表!M94="×",0,全车数据表!M94)</f>
        <v>0</v>
      </c>
      <c r="O93" s="311">
        <f>全车数据表!O94</f>
        <v>3289</v>
      </c>
      <c r="P93" s="311">
        <f>全车数据表!P94</f>
        <v>332.6</v>
      </c>
      <c r="Q93" s="311">
        <f>全车数据表!Q94</f>
        <v>76.739999999999995</v>
      </c>
      <c r="R93" s="311">
        <f>全车数据表!R94</f>
        <v>66.010000000000005</v>
      </c>
      <c r="S93" s="311">
        <f>全车数据表!S94</f>
        <v>76.94</v>
      </c>
      <c r="T93" s="311">
        <f>全车数据表!T94</f>
        <v>0</v>
      </c>
      <c r="U93" s="311">
        <f>全车数据表!AH94</f>
        <v>3312600</v>
      </c>
      <c r="V93" s="311">
        <f>全车数据表!AO94</f>
        <v>4160000</v>
      </c>
      <c r="W93" s="311">
        <f>全车数据表!AP94</f>
        <v>7472600</v>
      </c>
      <c r="X93" s="311">
        <f>全车数据表!AJ94</f>
        <v>6</v>
      </c>
      <c r="Y93" s="311">
        <f>全车数据表!AL94</f>
        <v>4</v>
      </c>
      <c r="Z93" s="311">
        <f>IF(全车数据表!AN94="×",0,全车数据表!AN94)</f>
        <v>2</v>
      </c>
      <c r="AA93" s="313" t="str">
        <f>全车数据表!AU94</f>
        <v>rare</v>
      </c>
      <c r="AB93" s="311">
        <f>全车数据表!AW94</f>
        <v>346</v>
      </c>
      <c r="AC93" s="311">
        <f>全车数据表!AX94</f>
        <v>0</v>
      </c>
      <c r="AD93" s="311">
        <f>全车数据表!AY94</f>
        <v>448</v>
      </c>
      <c r="AE93" s="311" t="str">
        <f>IF(全车数据表!AZ94="","",全车数据表!AZ94)</f>
        <v>大奖赛</v>
      </c>
      <c r="AF93" s="311" t="str">
        <f>IF(全车数据表!BA94="","",全车数据表!BA94)</f>
        <v/>
      </c>
      <c r="AG93" s="311" t="str">
        <f>IF(全车数据表!BB94="","",全车数据表!BB94)</f>
        <v/>
      </c>
      <c r="AH93" s="311" t="str">
        <f>IF(全车数据表!BC94="","",全车数据表!BC94)</f>
        <v/>
      </c>
      <c r="AI93" s="311" t="str">
        <f>IF(全车数据表!BD94="","",全车数据表!BD94)</f>
        <v/>
      </c>
      <c r="AJ93" s="311" t="str">
        <f>IF(全车数据表!BE94="","",全车数据表!BE94)</f>
        <v/>
      </c>
      <c r="AK93" s="311" t="str">
        <f>IF(全车数据表!BF94="","",全车数据表!BF94)</f>
        <v/>
      </c>
      <c r="AL93" s="311">
        <f>IF(全车数据表!BG94="","",全车数据表!BG94)</f>
        <v>1</v>
      </c>
      <c r="AM93" s="311" t="str">
        <f>IF(全车数据表!BH94="","",全车数据表!BH94)</f>
        <v/>
      </c>
      <c r="AN93" s="311" t="str">
        <f>IF(全车数据表!BI94="","",全车数据表!BI94)</f>
        <v/>
      </c>
      <c r="AO93" s="311" t="str">
        <f>IF(全车数据表!BJ94="","",全车数据表!BJ94)</f>
        <v/>
      </c>
      <c r="AP93" s="311" t="str">
        <f>IF(全车数据表!BK94="","",全车数据表!BK94)</f>
        <v/>
      </c>
      <c r="AQ93" s="311" t="str">
        <f>IF(全车数据表!BL94="","",全车数据表!BL94)</f>
        <v/>
      </c>
      <c r="AR93" s="311" t="str">
        <f>IF(全车数据表!BM94="","",全车数据表!BM94)</f>
        <v/>
      </c>
      <c r="AS93" s="311">
        <f>IF(全车数据表!BN94="","",全车数据表!BN94)</f>
        <v>1</v>
      </c>
      <c r="AT93" s="311">
        <f>IF(全车数据表!BO94="","",全车数据表!BO94)</f>
        <v>1</v>
      </c>
      <c r="AU93" s="311" t="str">
        <f>IF(全车数据表!BP94="","",全车数据表!BP94)</f>
        <v/>
      </c>
      <c r="AV93" s="311" t="str">
        <f>IF(全车数据表!BQ94="","",全车数据表!BQ94)</f>
        <v/>
      </c>
      <c r="AW93" s="311" t="str">
        <f>IF(全车数据表!BR94="","",全车数据表!BR94)</f>
        <v/>
      </c>
      <c r="AX93" s="311" t="str">
        <f>IF(全车数据表!BS94="","",全车数据表!BS94)</f>
        <v/>
      </c>
      <c r="AY93" s="311" t="str">
        <f>IF(全车数据表!BT94="","",全车数据表!BT94)</f>
        <v/>
      </c>
      <c r="AZ93" s="311" t="str">
        <f>IF(全车数据表!BU94="","",全车数据表!BU94)</f>
        <v>阿拉什</v>
      </c>
      <c r="BA93" s="311" t="str">
        <f>IF(全车数据表!AV94="","",全车数据表!AV94)</f>
        <v/>
      </c>
    </row>
    <row r="94" spans="1:53">
      <c r="A94" s="311">
        <f>全车数据表!A95</f>
        <v>93</v>
      </c>
      <c r="B94" s="311" t="str">
        <f>全车数据表!B95</f>
        <v>Ferrari 488 GTB</v>
      </c>
      <c r="C94" s="311" t="str">
        <f>IF(全车数据表!AQ95="","",全车数据表!AQ95)</f>
        <v>Ferrari</v>
      </c>
      <c r="D94" s="313" t="str">
        <f>全车数据表!AT95</f>
        <v>488</v>
      </c>
      <c r="E94" s="313" t="str">
        <f>全车数据表!AS95</f>
        <v>1.0</v>
      </c>
      <c r="F94" s="313">
        <f>全车数据表!C95</f>
        <v>488</v>
      </c>
      <c r="G94" s="311" t="str">
        <f>全车数据表!D95</f>
        <v>B</v>
      </c>
      <c r="H94" s="311">
        <f>LEN(全车数据表!E95)</f>
        <v>4</v>
      </c>
      <c r="I94" s="311">
        <f>IF(全车数据表!H95="×",0,全车数据表!H95)</f>
        <v>40</v>
      </c>
      <c r="J94" s="311">
        <f>IF(全车数据表!I95="×",0,全车数据表!I95)</f>
        <v>18</v>
      </c>
      <c r="K94" s="311">
        <f>IF(全车数据表!J95="×",0,全车数据表!J95)</f>
        <v>24</v>
      </c>
      <c r="L94" s="311">
        <f>IF(全车数据表!K95="×",0,全车数据表!K95)</f>
        <v>36</v>
      </c>
      <c r="M94" s="311">
        <f>IF(全车数据表!L95="×",0,全车数据表!L95)</f>
        <v>0</v>
      </c>
      <c r="N94" s="311">
        <f>IF(全车数据表!M95="×",0,全车数据表!M95)</f>
        <v>0</v>
      </c>
      <c r="O94" s="311">
        <f>全车数据表!O95</f>
        <v>3334</v>
      </c>
      <c r="P94" s="311">
        <f>全车数据表!P95</f>
        <v>347.6</v>
      </c>
      <c r="Q94" s="311">
        <f>全车数据表!Q95</f>
        <v>80.239999999999995</v>
      </c>
      <c r="R94" s="311">
        <f>全车数据表!R95</f>
        <v>48.38</v>
      </c>
      <c r="S94" s="311">
        <f>全车数据表!S95</f>
        <v>65.84</v>
      </c>
      <c r="T94" s="311">
        <f>全车数据表!T95</f>
        <v>6.5</v>
      </c>
      <c r="U94" s="311">
        <f>全车数据表!AH95</f>
        <v>1656720</v>
      </c>
      <c r="V94" s="311">
        <f>全车数据表!AO95</f>
        <v>2080000</v>
      </c>
      <c r="W94" s="311">
        <f>全车数据表!AP95</f>
        <v>3736720</v>
      </c>
      <c r="X94" s="311">
        <f>全车数据表!AJ95</f>
        <v>6</v>
      </c>
      <c r="Y94" s="311">
        <f>全车数据表!AL95</f>
        <v>4</v>
      </c>
      <c r="Z94" s="311">
        <f>IF(全车数据表!AN95="×",0,全车数据表!AN95)</f>
        <v>2</v>
      </c>
      <c r="AA94" s="313" t="str">
        <f>全车数据表!AU95</f>
        <v>rare</v>
      </c>
      <c r="AB94" s="311">
        <f>全车数据表!AW95</f>
        <v>362</v>
      </c>
      <c r="AC94" s="311">
        <f>全车数据表!AX95</f>
        <v>0</v>
      </c>
      <c r="AD94" s="311">
        <f>全车数据表!AY95</f>
        <v>474</v>
      </c>
      <c r="AE94" s="311" t="str">
        <f>IF(全车数据表!AZ95="","",全车数据表!AZ95)</f>
        <v>级别杯</v>
      </c>
      <c r="AF94" s="311" t="str">
        <f>IF(全车数据表!BA95="","",全车数据表!BA95)</f>
        <v/>
      </c>
      <c r="AG94" s="311" t="str">
        <f>IF(全车数据表!BB95="","",全车数据表!BB95)</f>
        <v/>
      </c>
      <c r="AH94" s="311">
        <f>IF(全车数据表!BC95="","",全车数据表!BC95)</f>
        <v>1</v>
      </c>
      <c r="AI94" s="311">
        <f>IF(全车数据表!BD95="","",全车数据表!BD95)</f>
        <v>1</v>
      </c>
      <c r="AJ94" s="311" t="str">
        <f>IF(全车数据表!BE95="","",全车数据表!BE95)</f>
        <v/>
      </c>
      <c r="AK94" s="311">
        <f>IF(全车数据表!BF95="","",全车数据表!BF95)</f>
        <v>1</v>
      </c>
      <c r="AL94" s="311" t="str">
        <f>IF(全车数据表!BG95="","",全车数据表!BG95)</f>
        <v/>
      </c>
      <c r="AM94" s="311" t="str">
        <f>IF(全车数据表!BH95="","",全车数据表!BH95)</f>
        <v/>
      </c>
      <c r="AN94" s="311" t="str">
        <f>IF(全车数据表!BI95="","",全车数据表!BI95)</f>
        <v/>
      </c>
      <c r="AO94" s="311" t="str">
        <f>IF(全车数据表!BJ95="","",全车数据表!BJ95)</f>
        <v/>
      </c>
      <c r="AP94" s="311" t="str">
        <f>IF(全车数据表!BK95="","",全车数据表!BK95)</f>
        <v/>
      </c>
      <c r="AQ94" s="311" t="str">
        <f>IF(全车数据表!BL95="","",全车数据表!BL95)</f>
        <v/>
      </c>
      <c r="AR94" s="311" t="str">
        <f>IF(全车数据表!BM95="","",全车数据表!BM95)</f>
        <v/>
      </c>
      <c r="AS94" s="311" t="str">
        <f>IF(全车数据表!BN95="","",全车数据表!BN95)</f>
        <v/>
      </c>
      <c r="AT94" s="311" t="str">
        <f>IF(全车数据表!BO95="","",全车数据表!BO95)</f>
        <v/>
      </c>
      <c r="AU94" s="311" t="str">
        <f>IF(全车数据表!BP95="","",全车数据表!BP95)</f>
        <v/>
      </c>
      <c r="AV94" s="311" t="str">
        <f>IF(全车数据表!BQ95="","",全车数据表!BQ95)</f>
        <v/>
      </c>
      <c r="AW94" s="311" t="str">
        <f>IF(全车数据表!BR95="","",全车数据表!BR95)</f>
        <v/>
      </c>
      <c r="AX94" s="311" t="str">
        <f>IF(全车数据表!BS95="","",全车数据表!BS95)</f>
        <v/>
      </c>
      <c r="AY94" s="311">
        <f>IF(全车数据表!BT95="","",全车数据表!BT95)</f>
        <v>1</v>
      </c>
      <c r="AZ94" s="311" t="str">
        <f>IF(全车数据表!BU95="","",全车数据表!BU95)</f>
        <v>法拉利</v>
      </c>
      <c r="BA94" s="311">
        <f>IF(全车数据表!AV95="","",全车数据表!AV95)</f>
        <v>8</v>
      </c>
    </row>
    <row r="95" spans="1:53">
      <c r="A95" s="311">
        <f>全车数据表!A96</f>
        <v>94</v>
      </c>
      <c r="B95" s="311" t="str">
        <f>全车数据表!B96</f>
        <v>Kepler Motion</v>
      </c>
      <c r="C95" s="311" t="str">
        <f>IF(全车数据表!AQ96="","",全车数据表!AQ96)</f>
        <v>Kepler</v>
      </c>
      <c r="D95" s="313" t="str">
        <f>全车数据表!AT96</f>
        <v>motion</v>
      </c>
      <c r="E95" s="313" t="str">
        <f>全车数据表!AS96</f>
        <v>4.0</v>
      </c>
      <c r="F95" s="313" t="str">
        <f>全车数据表!C96</f>
        <v>开普勒</v>
      </c>
      <c r="G95" s="311" t="str">
        <f>全车数据表!D96</f>
        <v>B</v>
      </c>
      <c r="H95" s="311">
        <f>LEN(全车数据表!E96)</f>
        <v>4</v>
      </c>
      <c r="I95" s="311">
        <f>IF(全车数据表!H96="×",0,全车数据表!H96)</f>
        <v>55</v>
      </c>
      <c r="J95" s="311">
        <f>IF(全车数据表!I96="×",0,全车数据表!I96)</f>
        <v>35</v>
      </c>
      <c r="K95" s="311">
        <f>IF(全车数据表!J96="×",0,全车数据表!J96)</f>
        <v>44</v>
      </c>
      <c r="L95" s="311">
        <f>IF(全车数据表!K96="×",0,全车数据表!K96)</f>
        <v>54</v>
      </c>
      <c r="M95" s="311">
        <f>IF(全车数据表!L96="×",0,全车数据表!L96)</f>
        <v>0</v>
      </c>
      <c r="N95" s="311">
        <f>IF(全车数据表!M96="×",0,全车数据表!M96)</f>
        <v>0</v>
      </c>
      <c r="O95" s="311">
        <f>全车数据表!O96</f>
        <v>3380</v>
      </c>
      <c r="P95" s="311">
        <f>全车数据表!P96</f>
        <v>338.5</v>
      </c>
      <c r="Q95" s="311">
        <f>全车数据表!Q96</f>
        <v>86.45</v>
      </c>
      <c r="R95" s="311">
        <f>全车数据表!R96</f>
        <v>48.72</v>
      </c>
      <c r="S95" s="311">
        <f>全车数据表!S96</f>
        <v>61.18</v>
      </c>
      <c r="T95" s="311">
        <f>全车数据表!T96</f>
        <v>0</v>
      </c>
      <c r="U95" s="311">
        <f>全车数据表!AH96</f>
        <v>3312600</v>
      </c>
      <c r="V95" s="311">
        <f>全车数据表!AO96</f>
        <v>4160000</v>
      </c>
      <c r="W95" s="311">
        <f>全车数据表!AP96</f>
        <v>7472600</v>
      </c>
      <c r="X95" s="311">
        <f>全车数据表!AJ96</f>
        <v>6</v>
      </c>
      <c r="Y95" s="311">
        <f>全车数据表!AL96</f>
        <v>4</v>
      </c>
      <c r="Z95" s="311">
        <f>IF(全车数据表!AN96="×",0,全车数据表!AN96)</f>
        <v>2</v>
      </c>
      <c r="AA95" s="313" t="str">
        <f>全车数据表!AU96</f>
        <v>rare</v>
      </c>
      <c r="AB95" s="311">
        <f>全车数据表!AW96</f>
        <v>352</v>
      </c>
      <c r="AC95" s="311">
        <f>全车数据表!AX96</f>
        <v>0</v>
      </c>
      <c r="AD95" s="311">
        <f>全车数据表!AY96</f>
        <v>458</v>
      </c>
      <c r="AE95" s="311" t="str">
        <f>IF(全车数据表!AZ96="","",全车数据表!AZ96)</f>
        <v>通行证</v>
      </c>
      <c r="AF95" s="311" t="str">
        <f>IF(全车数据表!BA96="","",全车数据表!BA96)</f>
        <v/>
      </c>
      <c r="AG95" s="311" t="str">
        <f>IF(全车数据表!BB96="","",全车数据表!BB96)</f>
        <v/>
      </c>
      <c r="AH95" s="311" t="str">
        <f>IF(全车数据表!BC96="","",全车数据表!BC96)</f>
        <v/>
      </c>
      <c r="AI95" s="311" t="str">
        <f>IF(全车数据表!BD96="","",全车数据表!BD96)</f>
        <v/>
      </c>
      <c r="AJ95" s="311" t="str">
        <f>IF(全车数据表!BE96="","",全车数据表!BE96)</f>
        <v/>
      </c>
      <c r="AK95" s="311" t="str">
        <f>IF(全车数据表!BF96="","",全车数据表!BF96)</f>
        <v/>
      </c>
      <c r="AL95" s="311" t="str">
        <f>IF(全车数据表!BG96="","",全车数据表!BG96)</f>
        <v/>
      </c>
      <c r="AM95" s="311" t="str">
        <f>IF(全车数据表!BH96="","",全车数据表!BH96)</f>
        <v/>
      </c>
      <c r="AN95" s="311" t="str">
        <f>IF(全车数据表!BI96="","",全车数据表!BI96)</f>
        <v/>
      </c>
      <c r="AO95" s="311" t="str">
        <f>IF(全车数据表!BJ96="","",全车数据表!BJ96)</f>
        <v/>
      </c>
      <c r="AP95" s="311" t="str">
        <f>IF(全车数据表!BK96="","",全车数据表!BK96)</f>
        <v/>
      </c>
      <c r="AQ95" s="311" t="str">
        <f>IF(全车数据表!BL96="","",全车数据表!BL96)</f>
        <v/>
      </c>
      <c r="AR95" s="311" t="str">
        <f>IF(全车数据表!BM96="","",全车数据表!BM96)</f>
        <v/>
      </c>
      <c r="AS95" s="311" t="str">
        <f>IF(全车数据表!BN96="","",全车数据表!BN96)</f>
        <v/>
      </c>
      <c r="AT95" s="311" t="str">
        <f>IF(全车数据表!BO96="","",全车数据表!BO96)</f>
        <v/>
      </c>
      <c r="AU95" s="311" t="str">
        <f>IF(全车数据表!BP96="","",全车数据表!BP96)</f>
        <v/>
      </c>
      <c r="AV95" s="311" t="str">
        <f>IF(全车数据表!BQ96="","",全车数据表!BQ96)</f>
        <v/>
      </c>
      <c r="AW95" s="311" t="str">
        <f>IF(全车数据表!BR96="","",全车数据表!BR96)</f>
        <v/>
      </c>
      <c r="AX95" s="311" t="str">
        <f>IF(全车数据表!BS96="","",全车数据表!BS96)</f>
        <v/>
      </c>
      <c r="AY95" s="311" t="str">
        <f>IF(全车数据表!BT96="","",全车数据表!BT96)</f>
        <v/>
      </c>
      <c r="AZ95" s="311" t="str">
        <f>IF(全车数据表!BU96="","",全车数据表!BU96)</f>
        <v>开普勒</v>
      </c>
      <c r="BA95" s="311" t="str">
        <f>IF(全车数据表!AV96="","",全车数据表!AV96)</f>
        <v/>
      </c>
    </row>
    <row r="96" spans="1:53">
      <c r="A96" s="311">
        <f>全车数据表!A97</f>
        <v>95</v>
      </c>
      <c r="B96" s="311" t="str">
        <f>全车数据表!B97</f>
        <v>Drako GTE</v>
      </c>
      <c r="C96" s="311" t="str">
        <f>IF(全车数据表!AQ97="","",全车数据表!AQ97)</f>
        <v>Drako</v>
      </c>
      <c r="D96" s="313" t="str">
        <f>全车数据表!AT97</f>
        <v>drakogte</v>
      </c>
      <c r="E96" s="313" t="str">
        <f>全车数据表!AS97</f>
        <v>3.1</v>
      </c>
      <c r="F96" s="313" t="str">
        <f>全车数据表!C97</f>
        <v>德拉科GTE</v>
      </c>
      <c r="G96" s="311" t="str">
        <f>全车数据表!D97</f>
        <v>B</v>
      </c>
      <c r="H96" s="311">
        <f>LEN(全车数据表!E97)</f>
        <v>4</v>
      </c>
      <c r="I96" s="311">
        <f>IF(全车数据表!H97="×",0,全车数据表!H97)</f>
        <v>55</v>
      </c>
      <c r="J96" s="311">
        <f>IF(全车数据表!I97="×",0,全车数据表!I97)</f>
        <v>35</v>
      </c>
      <c r="K96" s="311">
        <f>IF(全车数据表!J97="×",0,全车数据表!J97)</f>
        <v>44</v>
      </c>
      <c r="L96" s="311">
        <f>IF(全车数据表!K97="×",0,全车数据表!K97)</f>
        <v>54</v>
      </c>
      <c r="M96" s="311">
        <f>IF(全车数据表!L97="×",0,全车数据表!L97)</f>
        <v>0</v>
      </c>
      <c r="N96" s="311">
        <f>IF(全车数据表!M97="×",0,全车数据表!M97)</f>
        <v>0</v>
      </c>
      <c r="O96" s="311">
        <f>全车数据表!O97</f>
        <v>3425</v>
      </c>
      <c r="P96" s="311">
        <f>全车数据表!P97</f>
        <v>346.2</v>
      </c>
      <c r="Q96" s="311">
        <f>全车数据表!Q97</f>
        <v>81.849999999999994</v>
      </c>
      <c r="R96" s="311">
        <f>全车数据表!R97</f>
        <v>47.31</v>
      </c>
      <c r="S96" s="311">
        <f>全车数据表!S97</f>
        <v>61.18</v>
      </c>
      <c r="T96" s="311">
        <f>全车数据表!T97</f>
        <v>0</v>
      </c>
      <c r="U96" s="311">
        <f>全车数据表!AH97</f>
        <v>3312600</v>
      </c>
      <c r="V96" s="311">
        <f>全车数据表!AO97</f>
        <v>4160000</v>
      </c>
      <c r="W96" s="311">
        <f>全车数据表!AP97</f>
        <v>7472600</v>
      </c>
      <c r="X96" s="311">
        <f>全车数据表!AJ97</f>
        <v>6</v>
      </c>
      <c r="Y96" s="311">
        <f>全车数据表!AL97</f>
        <v>4</v>
      </c>
      <c r="Z96" s="311">
        <f>IF(全车数据表!AN97="×",0,全车数据表!AN97)</f>
        <v>2</v>
      </c>
      <c r="AA96" s="313" t="str">
        <f>全车数据表!AU97</f>
        <v>rare</v>
      </c>
      <c r="AB96" s="311">
        <f>全车数据表!AW97</f>
        <v>360</v>
      </c>
      <c r="AC96" s="311">
        <f>全车数据表!AX97</f>
        <v>0</v>
      </c>
      <c r="AD96" s="311">
        <f>全车数据表!AY97</f>
        <v>471</v>
      </c>
      <c r="AE96" s="311" t="str">
        <f>IF(全车数据表!AZ97="","",全车数据表!AZ97)</f>
        <v>寻车</v>
      </c>
      <c r="AF96" s="311" t="str">
        <f>IF(全车数据表!BA97="","",全车数据表!BA97)</f>
        <v/>
      </c>
      <c r="AG96" s="311" t="str">
        <f>IF(全车数据表!BB97="","",全车数据表!BB97)</f>
        <v/>
      </c>
      <c r="AH96" s="311" t="str">
        <f>IF(全车数据表!BC97="","",全车数据表!BC97)</f>
        <v/>
      </c>
      <c r="AI96" s="311" t="str">
        <f>IF(全车数据表!BD97="","",全车数据表!BD97)</f>
        <v/>
      </c>
      <c r="AJ96" s="311" t="str">
        <f>IF(全车数据表!BE97="","",全车数据表!BE97)</f>
        <v/>
      </c>
      <c r="AK96" s="311">
        <f>IF(全车数据表!BF97="","",全车数据表!BF97)</f>
        <v>1</v>
      </c>
      <c r="AL96" s="311" t="str">
        <f>IF(全车数据表!BG97="","",全车数据表!BG97)</f>
        <v/>
      </c>
      <c r="AM96" s="311" t="str">
        <f>IF(全车数据表!BH97="","",全车数据表!BH97)</f>
        <v/>
      </c>
      <c r="AN96" s="311" t="str">
        <f>IF(全车数据表!BI97="","",全车数据表!BI97)</f>
        <v/>
      </c>
      <c r="AO96" s="311" t="str">
        <f>IF(全车数据表!BJ97="","",全车数据表!BJ97)</f>
        <v/>
      </c>
      <c r="AP96" s="311" t="str">
        <f>IF(全车数据表!BK97="","",全车数据表!BK97)</f>
        <v/>
      </c>
      <c r="AQ96" s="311" t="str">
        <f>IF(全车数据表!BL97="","",全车数据表!BL97)</f>
        <v/>
      </c>
      <c r="AR96" s="311" t="str">
        <f>IF(全车数据表!BM97="","",全车数据表!BM97)</f>
        <v/>
      </c>
      <c r="AS96" s="311" t="str">
        <f>IF(全车数据表!BN97="","",全车数据表!BN97)</f>
        <v/>
      </c>
      <c r="AT96" s="311" t="str">
        <f>IF(全车数据表!BO97="","",全车数据表!BO97)</f>
        <v/>
      </c>
      <c r="AU96" s="311" t="str">
        <f>IF(全车数据表!BP97="","",全车数据表!BP97)</f>
        <v/>
      </c>
      <c r="AV96" s="311" t="str">
        <f>IF(全车数据表!BQ97="","",全车数据表!BQ97)</f>
        <v/>
      </c>
      <c r="AW96" s="311" t="str">
        <f>IF(全车数据表!BR97="","",全车数据表!BR97)</f>
        <v/>
      </c>
      <c r="AX96" s="311" t="str">
        <f>IF(全车数据表!BS97="","",全车数据表!BS97)</f>
        <v/>
      </c>
      <c r="AY96" s="311" t="str">
        <f>IF(全车数据表!BT97="","",全车数据表!BT97)</f>
        <v/>
      </c>
      <c r="AZ96" s="311" t="str">
        <f>IF(全车数据表!BU97="","",全车数据表!BU97)</f>
        <v/>
      </c>
      <c r="BA96" s="311" t="str">
        <f>IF(全车数据表!AV97="","",全车数据表!AV97)</f>
        <v/>
      </c>
    </row>
    <row r="97" spans="1:53">
      <c r="A97" s="311">
        <f>全车数据表!A98</f>
        <v>96</v>
      </c>
      <c r="B97" s="311" t="str">
        <f>全车数据表!B98</f>
        <v>SCG 003S</v>
      </c>
      <c r="C97" s="311" t="str">
        <f>IF(全车数据表!AQ98="","",全车数据表!AQ98)</f>
        <v>SCG</v>
      </c>
      <c r="D97" s="313" t="str">
        <f>全车数据表!AT98</f>
        <v>003</v>
      </c>
      <c r="E97" s="313" t="str">
        <f>全车数据表!AS98</f>
        <v>1.0</v>
      </c>
      <c r="F97" s="313" t="str">
        <f>全车数据表!C98</f>
        <v>003</v>
      </c>
      <c r="G97" s="311" t="str">
        <f>全车数据表!D98</f>
        <v>B</v>
      </c>
      <c r="H97" s="311">
        <f>LEN(全车数据表!E98)</f>
        <v>4</v>
      </c>
      <c r="I97" s="311">
        <f>IF(全车数据表!H98="×",0,全车数据表!H98)</f>
        <v>40</v>
      </c>
      <c r="J97" s="311">
        <f>IF(全车数据表!I98="×",0,全车数据表!I98)</f>
        <v>18</v>
      </c>
      <c r="K97" s="311">
        <f>IF(全车数据表!J98="×",0,全车数据表!J98)</f>
        <v>24</v>
      </c>
      <c r="L97" s="311">
        <f>IF(全车数据表!K98="×",0,全车数据表!K98)</f>
        <v>36</v>
      </c>
      <c r="M97" s="311">
        <f>IF(全车数据表!L98="×",0,全车数据表!L98)</f>
        <v>0</v>
      </c>
      <c r="N97" s="311">
        <f>IF(全车数据表!M98="×",0,全车数据表!M98)</f>
        <v>0</v>
      </c>
      <c r="O97" s="311">
        <f>全车数据表!O98</f>
        <v>3519</v>
      </c>
      <c r="P97" s="311">
        <f>全车数据表!P98</f>
        <v>368.8</v>
      </c>
      <c r="Q97" s="311">
        <f>全车数据表!Q98</f>
        <v>79.44</v>
      </c>
      <c r="R97" s="311">
        <f>全车数据表!R98</f>
        <v>38.58</v>
      </c>
      <c r="S97" s="311">
        <f>全车数据表!S98</f>
        <v>63.11</v>
      </c>
      <c r="T97" s="311">
        <f>全车数据表!T98</f>
        <v>6.1659999999999995</v>
      </c>
      <c r="U97" s="311">
        <f>全车数据表!AH98</f>
        <v>1656720</v>
      </c>
      <c r="V97" s="311">
        <f>全车数据表!AO98</f>
        <v>2080000</v>
      </c>
      <c r="W97" s="311">
        <f>全车数据表!AP98</f>
        <v>3736720</v>
      </c>
      <c r="X97" s="311">
        <f>全车数据表!AJ98</f>
        <v>6</v>
      </c>
      <c r="Y97" s="311">
        <f>全车数据表!AL98</f>
        <v>4</v>
      </c>
      <c r="Z97" s="311">
        <f>IF(全车数据表!AN98="×",0,全车数据表!AN98)</f>
        <v>2</v>
      </c>
      <c r="AA97" s="313" t="str">
        <f>全车数据表!AU98</f>
        <v>rare</v>
      </c>
      <c r="AB97" s="311">
        <f>全车数据表!AW98</f>
        <v>383</v>
      </c>
      <c r="AC97" s="311">
        <f>全车数据表!AX98</f>
        <v>0</v>
      </c>
      <c r="AD97" s="311">
        <f>全车数据表!AY98</f>
        <v>510</v>
      </c>
      <c r="AE97" s="311" t="str">
        <f>IF(全车数据表!AZ98="","",全车数据表!AZ98)</f>
        <v>级别杯</v>
      </c>
      <c r="AF97" s="311" t="str">
        <f>IF(全车数据表!BA98="","",全车数据表!BA98)</f>
        <v/>
      </c>
      <c r="AG97" s="311" t="str">
        <f>IF(全车数据表!BB98="","",全车数据表!BB98)</f>
        <v/>
      </c>
      <c r="AH97" s="311">
        <f>IF(全车数据表!BC98="","",全车数据表!BC98)</f>
        <v>1</v>
      </c>
      <c r="AI97" s="311">
        <f>IF(全车数据表!BD98="","",全车数据表!BD98)</f>
        <v>1</v>
      </c>
      <c r="AJ97" s="311" t="str">
        <f>IF(全车数据表!BE98="","",全车数据表!BE98)</f>
        <v/>
      </c>
      <c r="AK97" s="311">
        <f>IF(全车数据表!BF98="","",全车数据表!BF98)</f>
        <v>1</v>
      </c>
      <c r="AL97" s="311" t="str">
        <f>IF(全车数据表!BG98="","",全车数据表!BG98)</f>
        <v/>
      </c>
      <c r="AM97" s="311" t="str">
        <f>IF(全车数据表!BH98="","",全车数据表!BH98)</f>
        <v/>
      </c>
      <c r="AN97" s="311" t="str">
        <f>IF(全车数据表!BI98="","",全车数据表!BI98)</f>
        <v/>
      </c>
      <c r="AO97" s="311" t="str">
        <f>IF(全车数据表!BJ98="","",全车数据表!BJ98)</f>
        <v/>
      </c>
      <c r="AP97" s="311" t="str">
        <f>IF(全车数据表!BK98="","",全车数据表!BK98)</f>
        <v/>
      </c>
      <c r="AQ97" s="311" t="str">
        <f>IF(全车数据表!BL98="","",全车数据表!BL98)</f>
        <v/>
      </c>
      <c r="AR97" s="311" t="str">
        <f>IF(全车数据表!BM98="","",全车数据表!BM98)</f>
        <v/>
      </c>
      <c r="AS97" s="311" t="str">
        <f>IF(全车数据表!BN98="","",全车数据表!BN98)</f>
        <v/>
      </c>
      <c r="AT97" s="311" t="str">
        <f>IF(全车数据表!BO98="","",全车数据表!BO98)</f>
        <v/>
      </c>
      <c r="AU97" s="311" t="str">
        <f>IF(全车数据表!BP98="","",全车数据表!BP98)</f>
        <v/>
      </c>
      <c r="AV97" s="311" t="str">
        <f>IF(全车数据表!BQ98="","",全车数据表!BQ98)</f>
        <v/>
      </c>
      <c r="AW97" s="311" t="str">
        <f>IF(全车数据表!BR98="","",全车数据表!BR98)</f>
        <v/>
      </c>
      <c r="AX97" s="311" t="str">
        <f>IF(全车数据表!BS98="","",全车数据表!BS98)</f>
        <v/>
      </c>
      <c r="AY97" s="311">
        <f>IF(全车数据表!BT98="","",全车数据表!BT98)</f>
        <v>1</v>
      </c>
      <c r="AZ97" s="311" t="str">
        <f>IF(全车数据表!BU98="","",全车数据表!BU98)</f>
        <v/>
      </c>
      <c r="BA97" s="311">
        <f>IF(全车数据表!AV98="","",全车数据表!AV98)</f>
        <v>10</v>
      </c>
    </row>
    <row r="98" spans="1:53">
      <c r="A98" s="311">
        <f>全车数据表!A99</f>
        <v>97</v>
      </c>
      <c r="B98" s="311" t="str">
        <f>全车数据表!B99</f>
        <v>McLaren Elva</v>
      </c>
      <c r="C98" s="311" t="str">
        <f>IF(全车数据表!AQ99="","",全车数据表!AQ99)</f>
        <v>McLaren</v>
      </c>
      <c r="D98" s="313" t="str">
        <f>全车数据表!AT99</f>
        <v>elva</v>
      </c>
      <c r="E98" s="313" t="str">
        <f>全车数据表!AS99</f>
        <v>3.0</v>
      </c>
      <c r="F98" s="313" t="str">
        <f>全车数据表!C99</f>
        <v>Elva</v>
      </c>
      <c r="G98" s="311" t="str">
        <f>全车数据表!D99</f>
        <v>B</v>
      </c>
      <c r="H98" s="311">
        <f>LEN(全车数据表!E99)</f>
        <v>5</v>
      </c>
      <c r="I98" s="311">
        <f>IF(全车数据表!H99="×",0,全车数据表!H99)</f>
        <v>45</v>
      </c>
      <c r="J98" s="311">
        <f>IF(全车数据表!I99="×",0,全车数据表!I99)</f>
        <v>17</v>
      </c>
      <c r="K98" s="311">
        <f>IF(全车数据表!J99="×",0,全车数据表!J99)</f>
        <v>23</v>
      </c>
      <c r="L98" s="311">
        <f>IF(全车数据表!K99="×",0,全车数据表!K99)</f>
        <v>32</v>
      </c>
      <c r="M98" s="311">
        <f>IF(全车数据表!L99="×",0,全车数据表!L99)</f>
        <v>45</v>
      </c>
      <c r="N98" s="311">
        <f>IF(全车数据表!M99="×",0,全车数据表!M99)</f>
        <v>0</v>
      </c>
      <c r="O98" s="311">
        <f>全车数据表!O99</f>
        <v>3533</v>
      </c>
      <c r="P98" s="311">
        <f>全车数据表!P99</f>
        <v>339.1</v>
      </c>
      <c r="Q98" s="311">
        <f>全车数据表!Q99</f>
        <v>81.31</v>
      </c>
      <c r="R98" s="311">
        <f>全车数据表!R99</f>
        <v>75.510000000000005</v>
      </c>
      <c r="S98" s="311">
        <f>全车数据表!S99</f>
        <v>65.900000000000006</v>
      </c>
      <c r="T98" s="311">
        <f>全车数据表!T99</f>
        <v>0</v>
      </c>
      <c r="U98" s="311">
        <f>全车数据表!AH99</f>
        <v>6369280</v>
      </c>
      <c r="V98" s="311">
        <f>全车数据表!AO99</f>
        <v>6000000</v>
      </c>
      <c r="W98" s="311">
        <f>全车数据表!AP99</f>
        <v>12369280</v>
      </c>
      <c r="X98" s="311">
        <f>全车数据表!AJ99</f>
        <v>8</v>
      </c>
      <c r="Y98" s="311">
        <f>全车数据表!AL99</f>
        <v>5</v>
      </c>
      <c r="Z98" s="311">
        <f>IF(全车数据表!AN99="×",0,全车数据表!AN99)</f>
        <v>2</v>
      </c>
      <c r="AA98" s="313" t="str">
        <f>全车数据表!AU99</f>
        <v>epic</v>
      </c>
      <c r="AB98" s="311">
        <f>全车数据表!AW99</f>
        <v>353</v>
      </c>
      <c r="AC98" s="311">
        <f>全车数据表!AX99</f>
        <v>0</v>
      </c>
      <c r="AD98" s="311">
        <f>全车数据表!AY99</f>
        <v>459</v>
      </c>
      <c r="AE98" s="311" t="str">
        <f>IF(全车数据表!AZ99="","",全车数据表!AZ99)</f>
        <v>通行证</v>
      </c>
      <c r="AF98" s="311" t="str">
        <f>IF(全车数据表!BA99="","",全车数据表!BA99)</f>
        <v/>
      </c>
      <c r="AG98" s="311" t="str">
        <f>IF(全车数据表!BB99="","",全车数据表!BB99)</f>
        <v/>
      </c>
      <c r="AH98" s="311" t="str">
        <f>IF(全车数据表!BC99="","",全车数据表!BC99)</f>
        <v/>
      </c>
      <c r="AI98" s="311" t="str">
        <f>IF(全车数据表!BD99="","",全车数据表!BD99)</f>
        <v/>
      </c>
      <c r="AJ98" s="311" t="str">
        <f>IF(全车数据表!BE99="","",全车数据表!BE99)</f>
        <v/>
      </c>
      <c r="AK98" s="311" t="str">
        <f>IF(全车数据表!BF99="","",全车数据表!BF99)</f>
        <v/>
      </c>
      <c r="AL98" s="311">
        <f>IF(全车数据表!BG99="","",全车数据表!BG99)</f>
        <v>1</v>
      </c>
      <c r="AM98" s="311" t="str">
        <f>IF(全车数据表!BH99="","",全车数据表!BH99)</f>
        <v/>
      </c>
      <c r="AN98" s="311" t="str">
        <f>IF(全车数据表!BI99="","",全车数据表!BI99)</f>
        <v/>
      </c>
      <c r="AO98" s="311" t="str">
        <f>IF(全车数据表!BJ99="","",全车数据表!BJ99)</f>
        <v/>
      </c>
      <c r="AP98" s="311" t="str">
        <f>IF(全车数据表!BK99="","",全车数据表!BK99)</f>
        <v/>
      </c>
      <c r="AQ98" s="311" t="str">
        <f>IF(全车数据表!BL99="","",全车数据表!BL99)</f>
        <v/>
      </c>
      <c r="AR98" s="311" t="str">
        <f>IF(全车数据表!BM99="","",全车数据表!BM99)</f>
        <v/>
      </c>
      <c r="AS98" s="311" t="str">
        <f>IF(全车数据表!BN99="","",全车数据表!BN99)</f>
        <v/>
      </c>
      <c r="AT98" s="311">
        <f>IF(全车数据表!BO99="","",全车数据表!BO99)</f>
        <v>1</v>
      </c>
      <c r="AU98" s="311" t="str">
        <f>IF(全车数据表!BP99="","",全车数据表!BP99)</f>
        <v/>
      </c>
      <c r="AV98" s="311" t="str">
        <f>IF(全车数据表!BQ99="","",全车数据表!BQ99)</f>
        <v/>
      </c>
      <c r="AW98" s="311" t="str">
        <f>IF(全车数据表!BR99="","",全车数据表!BR99)</f>
        <v>无顶</v>
      </c>
      <c r="AX98" s="311" t="str">
        <f>IF(全车数据表!BS99="","",全车数据表!BS99)</f>
        <v/>
      </c>
      <c r="AY98" s="311" t="str">
        <f>IF(全车数据表!BT99="","",全车数据表!BT99)</f>
        <v/>
      </c>
      <c r="AZ98" s="311" t="str">
        <f>IF(全车数据表!BU99="","",全车数据表!BU99)</f>
        <v>迈凯伦</v>
      </c>
      <c r="BA98" s="311" t="str">
        <f>IF(全车数据表!AV99="","",全车数据表!AV99)</f>
        <v/>
      </c>
    </row>
    <row r="99" spans="1:53">
      <c r="A99" s="311">
        <f>全车数据表!A100</f>
        <v>98</v>
      </c>
      <c r="B99" s="311" t="str">
        <f>全车数据表!B100</f>
        <v>Nissan R390 GT1🔑</v>
      </c>
      <c r="C99" s="311" t="str">
        <f>IF(全车数据表!AQ100="","",全车数据表!AQ100)</f>
        <v>Nissan</v>
      </c>
      <c r="D99" s="313" t="str">
        <f>全车数据表!AT100</f>
        <v>r390</v>
      </c>
      <c r="E99" s="313" t="str">
        <f>全车数据表!AS100</f>
        <v>3.7</v>
      </c>
      <c r="F99" s="313" t="str">
        <f>全车数据表!C100</f>
        <v>R390</v>
      </c>
      <c r="G99" s="311" t="str">
        <f>全车数据表!D100</f>
        <v>B</v>
      </c>
      <c r="H99" s="311">
        <f>LEN(全车数据表!E100)</f>
        <v>5</v>
      </c>
      <c r="I99" s="311" t="str">
        <f>IF(全车数据表!H100="×",0,全车数据表!H100)</f>
        <v>🔑</v>
      </c>
      <c r="J99" s="311">
        <f>IF(全车数据表!I100="×",0,全车数据表!I100)</f>
        <v>26</v>
      </c>
      <c r="K99" s="311">
        <f>IF(全车数据表!J100="×",0,全车数据表!J100)</f>
        <v>34</v>
      </c>
      <c r="L99" s="311">
        <f>IF(全车数据表!K100="×",0,全车数据表!K100)</f>
        <v>40</v>
      </c>
      <c r="M99" s="311">
        <f>IF(全车数据表!L100="×",0,全车数据表!L100)</f>
        <v>62</v>
      </c>
      <c r="N99" s="311">
        <f>IF(全车数据表!M100="×",0,全车数据表!M100)</f>
        <v>0</v>
      </c>
      <c r="O99" s="311">
        <f>全车数据表!O100</f>
        <v>3627</v>
      </c>
      <c r="P99" s="311">
        <f>全车数据表!P100</f>
        <v>373.5</v>
      </c>
      <c r="Q99" s="311">
        <f>全车数据表!Q100</f>
        <v>76.72</v>
      </c>
      <c r="R99" s="311">
        <f>全车数据表!R100</f>
        <v>52.63</v>
      </c>
      <c r="S99" s="311">
        <f>全车数据表!S100</f>
        <v>55.45</v>
      </c>
      <c r="T99" s="311">
        <f>全车数据表!T100</f>
        <v>0</v>
      </c>
      <c r="U99" s="311">
        <f>全车数据表!AH100</f>
        <v>6369280</v>
      </c>
      <c r="V99" s="311">
        <f>全车数据表!AO100</f>
        <v>6000000</v>
      </c>
      <c r="W99" s="311">
        <f>全车数据表!AP100</f>
        <v>12369280</v>
      </c>
      <c r="X99" s="311">
        <f>全车数据表!AJ100</f>
        <v>8</v>
      </c>
      <c r="Y99" s="311">
        <f>全车数据表!AL100</f>
        <v>5</v>
      </c>
      <c r="Z99" s="311">
        <f>IF(全车数据表!AN100="×",0,全车数据表!AN100)</f>
        <v>2</v>
      </c>
      <c r="AA99" s="313" t="str">
        <f>全车数据表!AU100</f>
        <v>epic</v>
      </c>
      <c r="AB99" s="311">
        <f>全车数据表!AW100</f>
        <v>388</v>
      </c>
      <c r="AC99" s="311">
        <f>全车数据表!AX100</f>
        <v>0</v>
      </c>
      <c r="AD99" s="311">
        <f>全车数据表!AY100</f>
        <v>519</v>
      </c>
      <c r="AE99" s="311" t="str">
        <f>IF(全车数据表!AZ100="","",全车数据表!AZ100)</f>
        <v>大奖赛</v>
      </c>
      <c r="AF99" s="311" t="str">
        <f>IF(全车数据表!BA100="","",全车数据表!BA100)</f>
        <v/>
      </c>
      <c r="AG99" s="311" t="str">
        <f>IF(全车数据表!BB100="","",全车数据表!BB100)</f>
        <v/>
      </c>
      <c r="AH99" s="311" t="str">
        <f>IF(全车数据表!BC100="","",全车数据表!BC100)</f>
        <v/>
      </c>
      <c r="AI99" s="311" t="str">
        <f>IF(全车数据表!BD100="","",全车数据表!BD100)</f>
        <v/>
      </c>
      <c r="AJ99" s="311" t="str">
        <f>IF(全车数据表!BE100="","",全车数据表!BE100)</f>
        <v/>
      </c>
      <c r="AK99" s="311" t="str">
        <f>IF(全车数据表!BF100="","",全车数据表!BF100)</f>
        <v/>
      </c>
      <c r="AL99" s="311" t="str">
        <f>IF(全车数据表!BG100="","",全车数据表!BG100)</f>
        <v/>
      </c>
      <c r="AM99" s="311" t="str">
        <f>IF(全车数据表!BH100="","",全车数据表!BH100)</f>
        <v/>
      </c>
      <c r="AN99" s="311" t="str">
        <f>IF(全车数据表!BI100="","",全车数据表!BI100)</f>
        <v/>
      </c>
      <c r="AO99" s="311" t="str">
        <f>IF(全车数据表!BJ100="","",全车数据表!BJ100)</f>
        <v/>
      </c>
      <c r="AP99" s="311" t="str">
        <f>IF(全车数据表!BK100="","",全车数据表!BK100)</f>
        <v/>
      </c>
      <c r="AQ99" s="311" t="str">
        <f>IF(全车数据表!BL100="","",全车数据表!BL100)</f>
        <v/>
      </c>
      <c r="AR99" s="311" t="str">
        <f>IF(全车数据表!BM100="","",全车数据表!BM100)</f>
        <v/>
      </c>
      <c r="AS99" s="311">
        <f>IF(全车数据表!BN100="","",全车数据表!BN100)</f>
        <v>1</v>
      </c>
      <c r="AT99" s="311" t="str">
        <f>IF(全车数据表!BO100="","",全车数据表!BO100)</f>
        <v/>
      </c>
      <c r="AU99" s="311" t="str">
        <f>IF(全车数据表!BP100="","",全车数据表!BP100)</f>
        <v/>
      </c>
      <c r="AV99" s="311" t="str">
        <f>IF(全车数据表!BQ100="","",全车数据表!BQ100)</f>
        <v/>
      </c>
      <c r="AW99" s="311" t="str">
        <f>IF(全车数据表!BR100="","",全车数据表!BR100)</f>
        <v/>
      </c>
      <c r="AX99" s="311" t="str">
        <f>IF(全车数据表!BS100="","",全车数据表!BS100)</f>
        <v/>
      </c>
      <c r="AY99" s="311" t="str">
        <f>IF(全车数据表!BT100="","",全车数据表!BT100)</f>
        <v/>
      </c>
      <c r="AZ99" s="311" t="str">
        <f>IF(全车数据表!BU100="","",全车数据表!BU100)</f>
        <v>日产</v>
      </c>
      <c r="BA99" s="311" t="str">
        <f>IF(全车数据表!AV100="","",全车数据表!AV100)</f>
        <v/>
      </c>
    </row>
    <row r="100" spans="1:53">
      <c r="A100" s="311">
        <f>全车数据表!A101</f>
        <v>99</v>
      </c>
      <c r="B100" s="311" t="str">
        <f>全车数据表!B101</f>
        <v>Ferrari F12tdf</v>
      </c>
      <c r="C100" s="311" t="str">
        <f>IF(全车数据表!AQ101="","",全车数据表!AQ101)</f>
        <v>Ferrari</v>
      </c>
      <c r="D100" s="313" t="str">
        <f>全车数据表!AT101</f>
        <v>f12tdf</v>
      </c>
      <c r="E100" s="313" t="str">
        <f>全车数据表!AS101</f>
        <v>1.0</v>
      </c>
      <c r="F100" s="313" t="str">
        <f>全车数据表!C101</f>
        <v>f12</v>
      </c>
      <c r="G100" s="311" t="str">
        <f>全车数据表!D101</f>
        <v>B</v>
      </c>
      <c r="H100" s="311">
        <f>LEN(全车数据表!E101)</f>
        <v>5</v>
      </c>
      <c r="I100" s="311">
        <f>IF(全车数据表!H101="×",0,全车数据表!H101)</f>
        <v>30</v>
      </c>
      <c r="J100" s="311">
        <f>IF(全车数据表!I101="×",0,全车数据表!I101)</f>
        <v>9</v>
      </c>
      <c r="K100" s="311">
        <f>IF(全车数据表!J101="×",0,全车数据表!J101)</f>
        <v>13</v>
      </c>
      <c r="L100" s="311">
        <f>IF(全车数据表!K101="×",0,全车数据表!K101)</f>
        <v>21</v>
      </c>
      <c r="M100" s="311">
        <f>IF(全车数据表!L101="×",0,全车数据表!L101)</f>
        <v>32</v>
      </c>
      <c r="N100" s="311">
        <f>IF(全车数据表!M101="×",0,全车数据表!M101)</f>
        <v>0</v>
      </c>
      <c r="O100" s="311">
        <f>全车数据表!O101</f>
        <v>3724</v>
      </c>
      <c r="P100" s="311">
        <f>全车数据表!P101</f>
        <v>360.5</v>
      </c>
      <c r="Q100" s="311">
        <f>全车数据表!Q101</f>
        <v>78.38</v>
      </c>
      <c r="R100" s="311">
        <f>全车数据表!R101</f>
        <v>40.130000000000003</v>
      </c>
      <c r="S100" s="311">
        <f>全车数据表!S101</f>
        <v>80.180000000000007</v>
      </c>
      <c r="T100" s="311">
        <f>全车数据表!T101</f>
        <v>9.6660000000000004</v>
      </c>
      <c r="U100" s="311">
        <f>全车数据表!AH101</f>
        <v>3183640</v>
      </c>
      <c r="V100" s="311">
        <f>全车数据表!AO101</f>
        <v>3000000</v>
      </c>
      <c r="W100" s="311">
        <f>全车数据表!AP101</f>
        <v>6183640</v>
      </c>
      <c r="X100" s="311">
        <f>全车数据表!AJ101</f>
        <v>8</v>
      </c>
      <c r="Y100" s="311">
        <f>全车数据表!AL101</f>
        <v>5</v>
      </c>
      <c r="Z100" s="311">
        <f>IF(全车数据表!AN101="×",0,全车数据表!AN101)</f>
        <v>2</v>
      </c>
      <c r="AA100" s="313" t="str">
        <f>全车数据表!AU101</f>
        <v>epic</v>
      </c>
      <c r="AB100" s="311">
        <f>全车数据表!AW101</f>
        <v>375</v>
      </c>
      <c r="AC100" s="311">
        <f>全车数据表!AX101</f>
        <v>0</v>
      </c>
      <c r="AD100" s="311">
        <f>全车数据表!AY101</f>
        <v>496</v>
      </c>
      <c r="AE100" s="311" t="str">
        <f>IF(全车数据表!AZ101="","",全车数据表!AZ101)</f>
        <v>级别杯</v>
      </c>
      <c r="AF100" s="311" t="str">
        <f>IF(全车数据表!BA101="","",全车数据表!BA101)</f>
        <v/>
      </c>
      <c r="AG100" s="311" t="str">
        <f>IF(全车数据表!BB101="","",全车数据表!BB101)</f>
        <v/>
      </c>
      <c r="AH100" s="311">
        <f>IF(全车数据表!BC101="","",全车数据表!BC101)</f>
        <v>1</v>
      </c>
      <c r="AI100" s="311">
        <f>IF(全车数据表!BD101="","",全车数据表!BD101)</f>
        <v>1</v>
      </c>
      <c r="AJ100" s="311" t="str">
        <f>IF(全车数据表!BE101="","",全车数据表!BE101)</f>
        <v/>
      </c>
      <c r="AK100" s="311">
        <f>IF(全车数据表!BF101="","",全车数据表!BF101)</f>
        <v>1</v>
      </c>
      <c r="AL100" s="311" t="str">
        <f>IF(全车数据表!BG101="","",全车数据表!BG101)</f>
        <v/>
      </c>
      <c r="AM100" s="311" t="str">
        <f>IF(全车数据表!BH101="","",全车数据表!BH101)</f>
        <v/>
      </c>
      <c r="AN100" s="311" t="str">
        <f>IF(全车数据表!BI101="","",全车数据表!BI101)</f>
        <v/>
      </c>
      <c r="AO100" s="311" t="str">
        <f>IF(全车数据表!BJ101="","",全车数据表!BJ101)</f>
        <v/>
      </c>
      <c r="AP100" s="311" t="str">
        <f>IF(全车数据表!BK101="","",全车数据表!BK101)</f>
        <v/>
      </c>
      <c r="AQ100" s="311" t="str">
        <f>IF(全车数据表!BL101="","",全车数据表!BL101)</f>
        <v/>
      </c>
      <c r="AR100" s="311" t="str">
        <f>IF(全车数据表!BM101="","",全车数据表!BM101)</f>
        <v/>
      </c>
      <c r="AS100" s="311" t="str">
        <f>IF(全车数据表!BN101="","",全车数据表!BN101)</f>
        <v/>
      </c>
      <c r="AT100" s="311" t="str">
        <f>IF(全车数据表!BO101="","",全车数据表!BO101)</f>
        <v/>
      </c>
      <c r="AU100" s="311" t="str">
        <f>IF(全车数据表!BP101="","",全车数据表!BP101)</f>
        <v/>
      </c>
      <c r="AV100" s="311" t="str">
        <f>IF(全车数据表!BQ101="","",全车数据表!BQ101)</f>
        <v/>
      </c>
      <c r="AW100" s="311" t="str">
        <f>IF(全车数据表!BR101="","",全车数据表!BR101)</f>
        <v/>
      </c>
      <c r="AX100" s="311" t="str">
        <f>IF(全车数据表!BS101="","",全车数据表!BS101)</f>
        <v/>
      </c>
      <c r="AY100" s="311">
        <f>IF(全车数据表!BT101="","",全车数据表!BT101)</f>
        <v>1</v>
      </c>
      <c r="AZ100" s="311" t="str">
        <f>IF(全车数据表!BU101="","",全车数据表!BU101)</f>
        <v>法拉利 土豆粉 掏大粪</v>
      </c>
      <c r="BA100" s="311">
        <f>IF(全车数据表!AV101="","",全车数据表!AV101)</f>
        <v>12</v>
      </c>
    </row>
    <row r="101" spans="1:53">
      <c r="A101" s="311">
        <f>全车数据表!A102</f>
        <v>100</v>
      </c>
      <c r="B101" s="311" t="str">
        <f>全车数据表!B102</f>
        <v>Maserati MC20</v>
      </c>
      <c r="C101" s="311" t="str">
        <f>IF(全车数据表!AQ102="","",全车数据表!AQ102)</f>
        <v>Maserati</v>
      </c>
      <c r="D101" s="313" t="str">
        <f>全车数据表!AT102</f>
        <v>mc20</v>
      </c>
      <c r="E101" s="313" t="str">
        <f>全车数据表!AS102</f>
        <v>4.3</v>
      </c>
      <c r="F101" s="313" t="str">
        <f>全车数据表!C102</f>
        <v>MC20</v>
      </c>
      <c r="G101" s="311" t="str">
        <f>全车数据表!D102</f>
        <v>B</v>
      </c>
      <c r="H101" s="311">
        <f>LEN(全车数据表!E102)</f>
        <v>5</v>
      </c>
      <c r="I101" s="311">
        <f>IF(全车数据表!H102="×",0,全车数据表!H102)</f>
        <v>45</v>
      </c>
      <c r="J101" s="311">
        <f>IF(全车数据表!I102="×",0,全车数据表!I102)</f>
        <v>17</v>
      </c>
      <c r="K101" s="311">
        <f>IF(全车数据表!J102="×",0,全车数据表!J102)</f>
        <v>23</v>
      </c>
      <c r="L101" s="311">
        <f>IF(全车数据表!K102="×",0,全车数据表!K102)</f>
        <v>32</v>
      </c>
      <c r="M101" s="311">
        <f>IF(全车数据表!L102="×",0,全车数据表!L102)</f>
        <v>45</v>
      </c>
      <c r="N101" s="311">
        <f>IF(全车数据表!M102="×",0,全车数据表!M102)</f>
        <v>0</v>
      </c>
      <c r="O101" s="311">
        <f>全车数据表!O102</f>
        <v>3773</v>
      </c>
      <c r="P101" s="311">
        <f>全车数据表!P102</f>
        <v>335.7</v>
      </c>
      <c r="Q101" s="311">
        <f>全车数据表!Q102</f>
        <v>81.63</v>
      </c>
      <c r="R101" s="311">
        <f>全车数据表!R102</f>
        <v>90.79</v>
      </c>
      <c r="S101" s="311">
        <f>全车数据表!S102</f>
        <v>75.84</v>
      </c>
      <c r="T101" s="311">
        <f>全车数据表!T102</f>
        <v>0</v>
      </c>
      <c r="U101" s="311">
        <f>全车数据表!AH102</f>
        <v>6369280</v>
      </c>
      <c r="V101" s="311">
        <f>全车数据表!AO102</f>
        <v>6000000</v>
      </c>
      <c r="W101" s="311">
        <f>全车数据表!AP102</f>
        <v>12369280</v>
      </c>
      <c r="X101" s="311">
        <f>全车数据表!AJ102</f>
        <v>8</v>
      </c>
      <c r="Y101" s="311">
        <f>全车数据表!AL102</f>
        <v>5</v>
      </c>
      <c r="Z101" s="311">
        <f>IF(全车数据表!AN102="×",0,全车数据表!AN102)</f>
        <v>2</v>
      </c>
      <c r="AA101" s="313" t="str">
        <f>全车数据表!AU102</f>
        <v>epic</v>
      </c>
      <c r="AB101" s="311">
        <f>全车数据表!AW102</f>
        <v>0</v>
      </c>
      <c r="AC101" s="311">
        <f>全车数据表!AX102</f>
        <v>0</v>
      </c>
      <c r="AD101" s="311">
        <f>全车数据表!AY102</f>
        <v>0</v>
      </c>
      <c r="AE101" s="311" t="str">
        <f>IF(全车数据表!AZ102="","",全车数据表!AZ102)</f>
        <v/>
      </c>
      <c r="AF101" s="311" t="str">
        <f>IF(全车数据表!BA102="","",全车数据表!BA102)</f>
        <v/>
      </c>
      <c r="AG101" s="311" t="str">
        <f>IF(全车数据表!BB102="","",全车数据表!BB102)</f>
        <v/>
      </c>
      <c r="AH101" s="311" t="str">
        <f>IF(全车数据表!BC102="","",全车数据表!BC102)</f>
        <v/>
      </c>
      <c r="AI101" s="311" t="str">
        <f>IF(全车数据表!BD102="","",全车数据表!BD102)</f>
        <v/>
      </c>
      <c r="AJ101" s="311" t="str">
        <f>IF(全车数据表!BE102="","",全车数据表!BE102)</f>
        <v/>
      </c>
      <c r="AK101" s="311" t="str">
        <f>IF(全车数据表!BF102="","",全车数据表!BF102)</f>
        <v/>
      </c>
      <c r="AL101" s="311" t="str">
        <f>IF(全车数据表!BG102="","",全车数据表!BG102)</f>
        <v/>
      </c>
      <c r="AM101" s="311" t="str">
        <f>IF(全车数据表!BH102="","",全车数据表!BH102)</f>
        <v/>
      </c>
      <c r="AN101" s="311" t="str">
        <f>IF(全车数据表!BI102="","",全车数据表!BI102)</f>
        <v/>
      </c>
      <c r="AO101" s="311" t="str">
        <f>IF(全车数据表!BJ102="","",全车数据表!BJ102)</f>
        <v/>
      </c>
      <c r="AP101" s="311" t="str">
        <f>IF(全车数据表!BK102="","",全车数据表!BK102)</f>
        <v/>
      </c>
      <c r="AQ101" s="311" t="str">
        <f>IF(全车数据表!BL102="","",全车数据表!BL102)</f>
        <v/>
      </c>
      <c r="AR101" s="311" t="str">
        <f>IF(全车数据表!BM102="","",全车数据表!BM102)</f>
        <v/>
      </c>
      <c r="AS101" s="311" t="str">
        <f>IF(全车数据表!BN102="","",全车数据表!BN102)</f>
        <v/>
      </c>
      <c r="AT101" s="311" t="str">
        <f>IF(全车数据表!BO102="","",全车数据表!BO102)</f>
        <v/>
      </c>
      <c r="AU101" s="311" t="str">
        <f>IF(全车数据表!BP102="","",全车数据表!BP102)</f>
        <v/>
      </c>
      <c r="AV101" s="311" t="str">
        <f>IF(全车数据表!BQ102="","",全车数据表!BQ102)</f>
        <v/>
      </c>
      <c r="AW101" s="311" t="str">
        <f>IF(全车数据表!BR102="","",全车数据表!BR102)</f>
        <v/>
      </c>
      <c r="AX101" s="311" t="str">
        <f>IF(全车数据表!BS102="","",全车数据表!BS102)</f>
        <v/>
      </c>
      <c r="AY101" s="311" t="str">
        <f>IF(全车数据表!BT102="","",全车数据表!BT102)</f>
        <v/>
      </c>
      <c r="AZ101" s="311" t="str">
        <f>IF(全车数据表!BU102="","",全车数据表!BU102)</f>
        <v/>
      </c>
      <c r="BA101" s="311" t="str">
        <f>IF(全车数据表!AV102="","",全车数据表!AV102)</f>
        <v/>
      </c>
    </row>
    <row r="102" spans="1:53">
      <c r="A102" s="311">
        <f>全车数据表!A103</f>
        <v>101</v>
      </c>
      <c r="B102" s="311" t="str">
        <f>全车数据表!B103</f>
        <v>Lamborghini Murcielago LP 640 Roadster</v>
      </c>
      <c r="C102" s="311" t="str">
        <f>IF(全车数据表!AQ103="","",全车数据表!AQ103)</f>
        <v>Lamborghini</v>
      </c>
      <c r="D102" s="313" t="str">
        <f>全车数据表!AT103</f>
        <v>murcielago</v>
      </c>
      <c r="E102" s="313" t="str">
        <f>全车数据表!AS103</f>
        <v>2.8</v>
      </c>
      <c r="F102" s="313" t="str">
        <f>全车数据表!C103</f>
        <v>蝙蝠</v>
      </c>
      <c r="G102" s="311" t="str">
        <f>全车数据表!D103</f>
        <v>B</v>
      </c>
      <c r="H102" s="311">
        <f>LEN(全车数据表!E103)</f>
        <v>5</v>
      </c>
      <c r="I102" s="311">
        <f>IF(全车数据表!H103="×",0,全车数据表!H103)</f>
        <v>45</v>
      </c>
      <c r="J102" s="311">
        <f>IF(全车数据表!I103="×",0,全车数据表!I103)</f>
        <v>17</v>
      </c>
      <c r="K102" s="311">
        <f>IF(全车数据表!J103="×",0,全车数据表!J103)</f>
        <v>23</v>
      </c>
      <c r="L102" s="311">
        <f>IF(全车数据表!K103="×",0,全车数据表!K103)</f>
        <v>32</v>
      </c>
      <c r="M102" s="311">
        <f>IF(全车数据表!L103="×",0,全车数据表!L103)</f>
        <v>45</v>
      </c>
      <c r="N102" s="311">
        <f>IF(全车数据表!M103="×",0,全车数据表!M103)</f>
        <v>0</v>
      </c>
      <c r="O102" s="311">
        <f>全车数据表!O103</f>
        <v>3792</v>
      </c>
      <c r="P102" s="311">
        <f>全车数据表!P103</f>
        <v>354.1</v>
      </c>
      <c r="Q102" s="311">
        <f>全车数据表!Q103</f>
        <v>77.540000000000006</v>
      </c>
      <c r="R102" s="311">
        <f>全车数据表!R103</f>
        <v>67.180000000000007</v>
      </c>
      <c r="S102" s="311">
        <f>全车数据表!S103</f>
        <v>61.13</v>
      </c>
      <c r="T102" s="311">
        <f>全车数据表!T103</f>
        <v>0</v>
      </c>
      <c r="U102" s="311">
        <f>全车数据表!AH103</f>
        <v>6369280</v>
      </c>
      <c r="V102" s="311">
        <f>全车数据表!AO103</f>
        <v>6000000</v>
      </c>
      <c r="W102" s="311">
        <f>全车数据表!AP103</f>
        <v>12369280</v>
      </c>
      <c r="X102" s="311">
        <f>全车数据表!AJ103</f>
        <v>8</v>
      </c>
      <c r="Y102" s="311">
        <f>全车数据表!AL103</f>
        <v>5</v>
      </c>
      <c r="Z102" s="311">
        <f>IF(全车数据表!AN103="×",0,全车数据表!AN103)</f>
        <v>2</v>
      </c>
      <c r="AA102" s="313" t="str">
        <f>全车数据表!AU103</f>
        <v>epic</v>
      </c>
      <c r="AB102" s="311">
        <f>全车数据表!AW103</f>
        <v>368</v>
      </c>
      <c r="AC102" s="311">
        <f>全车数据表!AX103</f>
        <v>0</v>
      </c>
      <c r="AD102" s="311">
        <f>全车数据表!AY103</f>
        <v>484</v>
      </c>
      <c r="AE102" s="311" t="str">
        <f>IF(全车数据表!AZ103="","",全车数据表!AZ103)</f>
        <v>通行证</v>
      </c>
      <c r="AF102" s="311" t="str">
        <f>IF(全车数据表!BA103="","",全车数据表!BA103)</f>
        <v/>
      </c>
      <c r="AG102" s="311" t="str">
        <f>IF(全车数据表!BB103="","",全车数据表!BB103)</f>
        <v/>
      </c>
      <c r="AH102" s="311" t="str">
        <f>IF(全车数据表!BC103="","",全车数据表!BC103)</f>
        <v/>
      </c>
      <c r="AI102" s="311" t="str">
        <f>IF(全车数据表!BD103="","",全车数据表!BD103)</f>
        <v/>
      </c>
      <c r="AJ102" s="311" t="str">
        <f>IF(全车数据表!BE103="","",全车数据表!BE103)</f>
        <v/>
      </c>
      <c r="AK102" s="311" t="str">
        <f>IF(全车数据表!BF103="","",全车数据表!BF103)</f>
        <v/>
      </c>
      <c r="AL102" s="311">
        <f>IF(全车数据表!BG103="","",全车数据表!BG103)</f>
        <v>1</v>
      </c>
      <c r="AM102" s="311" t="str">
        <f>IF(全车数据表!BH103="","",全车数据表!BH103)</f>
        <v/>
      </c>
      <c r="AN102" s="311" t="str">
        <f>IF(全车数据表!BI103="","",全车数据表!BI103)</f>
        <v/>
      </c>
      <c r="AO102" s="311" t="str">
        <f>IF(全车数据表!BJ103="","",全车数据表!BJ103)</f>
        <v/>
      </c>
      <c r="AP102" s="311" t="str">
        <f>IF(全车数据表!BK103="","",全车数据表!BK103)</f>
        <v/>
      </c>
      <c r="AQ102" s="311" t="str">
        <f>IF(全车数据表!BL103="","",全车数据表!BL103)</f>
        <v/>
      </c>
      <c r="AR102" s="311" t="str">
        <f>IF(全车数据表!BM103="","",全车数据表!BM103)</f>
        <v/>
      </c>
      <c r="AS102" s="311" t="str">
        <f>IF(全车数据表!BN103="","",全车数据表!BN103)</f>
        <v/>
      </c>
      <c r="AT102" s="311">
        <f>IF(全车数据表!BO103="","",全车数据表!BO103)</f>
        <v>1</v>
      </c>
      <c r="AU102" s="311" t="str">
        <f>IF(全车数据表!BP103="","",全车数据表!BP103)</f>
        <v/>
      </c>
      <c r="AV102" s="311" t="str">
        <f>IF(全车数据表!BQ103="","",全车数据表!BQ103)</f>
        <v/>
      </c>
      <c r="AW102" s="311" t="str">
        <f>IF(全车数据表!BR103="","",全车数据表!BR103)</f>
        <v>无顶</v>
      </c>
      <c r="AX102" s="311" t="str">
        <f>IF(全车数据表!BS103="","",全车数据表!BS103)</f>
        <v/>
      </c>
      <c r="AY102" s="311" t="str">
        <f>IF(全车数据表!BT103="","",全车数据表!BT103)</f>
        <v/>
      </c>
      <c r="AZ102" s="311" t="str">
        <f>IF(全车数据表!BU103="","",全车数据表!BU103)</f>
        <v>兰博基尼 蝙蝠</v>
      </c>
      <c r="BA102" s="311" t="str">
        <f>IF(全车数据表!AV103="","",全车数据表!AV103)</f>
        <v/>
      </c>
    </row>
    <row r="103" spans="1:53">
      <c r="A103" s="311">
        <f>全车数据表!A104</f>
        <v>102</v>
      </c>
      <c r="B103" s="311" t="str">
        <f>全车数据表!B104</f>
        <v>McLaren 765LT</v>
      </c>
      <c r="C103" s="311" t="str">
        <f>IF(全车数据表!AQ104="","",全车数据表!AQ104)</f>
        <v>McLaren</v>
      </c>
      <c r="D103" s="313" t="str">
        <f>全车数据表!AT104</f>
        <v>765lt</v>
      </c>
      <c r="E103" s="313" t="str">
        <f>全车数据表!AS104</f>
        <v>3.6</v>
      </c>
      <c r="F103" s="313" t="str">
        <f>全车数据表!C104</f>
        <v>765LT</v>
      </c>
      <c r="G103" s="311" t="str">
        <f>全车数据表!D104</f>
        <v>B</v>
      </c>
      <c r="H103" s="311">
        <f>LEN(全车数据表!E104)</f>
        <v>5</v>
      </c>
      <c r="I103" s="311">
        <f>IF(全车数据表!H104="×",0,全车数据表!H104)</f>
        <v>45</v>
      </c>
      <c r="J103" s="311">
        <f>IF(全车数据表!I104="×",0,全车数据表!I104)</f>
        <v>17</v>
      </c>
      <c r="K103" s="311">
        <f>IF(全车数据表!J104="×",0,全车数据表!J104)</f>
        <v>23</v>
      </c>
      <c r="L103" s="311">
        <f>IF(全车数据表!K104="×",0,全车数据表!K104)</f>
        <v>32</v>
      </c>
      <c r="M103" s="311">
        <f>IF(全车数据表!L104="×",0,全车数据表!L104)</f>
        <v>45</v>
      </c>
      <c r="N103" s="311">
        <f>IF(全车数据表!M104="×",0,全车数据表!M104)</f>
        <v>0</v>
      </c>
      <c r="O103" s="311">
        <f>全车数据表!O104</f>
        <v>3821</v>
      </c>
      <c r="P103" s="311">
        <f>全车数据表!P104</f>
        <v>349.5</v>
      </c>
      <c r="Q103" s="311">
        <f>全车数据表!Q104</f>
        <v>80.5</v>
      </c>
      <c r="R103" s="311">
        <f>全车数据表!R104</f>
        <v>70.61</v>
      </c>
      <c r="S103" s="311">
        <f>全车数据表!S104</f>
        <v>62.26</v>
      </c>
      <c r="T103" s="311">
        <f>全车数据表!T104</f>
        <v>0</v>
      </c>
      <c r="U103" s="311">
        <f>全车数据表!AH104</f>
        <v>6369280</v>
      </c>
      <c r="V103" s="311">
        <f>全车数据表!AO104</f>
        <v>6000000</v>
      </c>
      <c r="W103" s="311">
        <f>全车数据表!AP104</f>
        <v>12369280</v>
      </c>
      <c r="X103" s="311">
        <f>全车数据表!AJ104</f>
        <v>8</v>
      </c>
      <c r="Y103" s="311">
        <f>全车数据表!AL104</f>
        <v>5</v>
      </c>
      <c r="Z103" s="311">
        <f>IF(全车数据表!AN104="×",0,全车数据表!AN104)</f>
        <v>2</v>
      </c>
      <c r="AA103" s="313" t="str">
        <f>全车数据表!AU104</f>
        <v>epic</v>
      </c>
      <c r="AB103" s="311">
        <f>全车数据表!AW104</f>
        <v>363</v>
      </c>
      <c r="AC103" s="311">
        <f>全车数据表!AX104</f>
        <v>0</v>
      </c>
      <c r="AD103" s="311">
        <f>全车数据表!AY104</f>
        <v>477</v>
      </c>
      <c r="AE103" s="311" t="str">
        <f>IF(全车数据表!AZ104="","",全车数据表!AZ104)</f>
        <v>联会赛事</v>
      </c>
      <c r="AF103" s="311" t="str">
        <f>IF(全车数据表!BA104="","",全车数据表!BA104)</f>
        <v/>
      </c>
      <c r="AG103" s="311" t="str">
        <f>IF(全车数据表!BB104="","",全车数据表!BB104)</f>
        <v/>
      </c>
      <c r="AH103" s="311" t="str">
        <f>IF(全车数据表!BC104="","",全车数据表!BC104)</f>
        <v/>
      </c>
      <c r="AI103" s="311" t="str">
        <f>IF(全车数据表!BD104="","",全车数据表!BD104)</f>
        <v/>
      </c>
      <c r="AJ103" s="311" t="str">
        <f>IF(全车数据表!BE104="","",全车数据表!BE104)</f>
        <v/>
      </c>
      <c r="AK103" s="311" t="str">
        <f>IF(全车数据表!BF104="","",全车数据表!BF104)</f>
        <v/>
      </c>
      <c r="AL103" s="311" t="str">
        <f>IF(全车数据表!BG104="","",全车数据表!BG104)</f>
        <v/>
      </c>
      <c r="AM103" s="311" t="str">
        <f>IF(全车数据表!BH104="","",全车数据表!BH104)</f>
        <v/>
      </c>
      <c r="AN103" s="311" t="str">
        <f>IF(全车数据表!BI104="","",全车数据表!BI104)</f>
        <v/>
      </c>
      <c r="AO103" s="311" t="str">
        <f>IF(全车数据表!BJ104="","",全车数据表!BJ104)</f>
        <v/>
      </c>
      <c r="AP103" s="311" t="str">
        <f>IF(全车数据表!BK104="","",全车数据表!BK104)</f>
        <v/>
      </c>
      <c r="AQ103" s="311" t="str">
        <f>IF(全车数据表!BL104="","",全车数据表!BL104)</f>
        <v/>
      </c>
      <c r="AR103" s="311">
        <f>IF(全车数据表!BM104="","",全车数据表!BM104)</f>
        <v>1</v>
      </c>
      <c r="AS103" s="311" t="str">
        <f>IF(全车数据表!BN104="","",全车数据表!BN104)</f>
        <v/>
      </c>
      <c r="AT103" s="311" t="str">
        <f>IF(全车数据表!BO104="","",全车数据表!BO104)</f>
        <v/>
      </c>
      <c r="AU103" s="311" t="str">
        <f>IF(全车数据表!BP104="","",全车数据表!BP104)</f>
        <v/>
      </c>
      <c r="AV103" s="311" t="str">
        <f>IF(全车数据表!BQ104="","",全车数据表!BQ104)</f>
        <v/>
      </c>
      <c r="AW103" s="311" t="str">
        <f>IF(全车数据表!BR104="","",全车数据表!BR104)</f>
        <v/>
      </c>
      <c r="AX103" s="311" t="str">
        <f>IF(全车数据表!BS104="","",全车数据表!BS104)</f>
        <v/>
      </c>
      <c r="AY103" s="311" t="str">
        <f>IF(全车数据表!BT104="","",全车数据表!BT104)</f>
        <v/>
      </c>
      <c r="AZ103" s="311" t="str">
        <f>IF(全车数据表!BU104="","",全车数据表!BU104)</f>
        <v>迈凯伦</v>
      </c>
      <c r="BA103" s="311" t="str">
        <f>IF(全车数据表!AV104="","",全车数据表!AV104)</f>
        <v/>
      </c>
    </row>
    <row r="104" spans="1:53">
      <c r="A104" s="311">
        <f>全车数据表!A105</f>
        <v>103</v>
      </c>
      <c r="B104" s="311" t="str">
        <f>全车数据表!B105</f>
        <v>Chevrolet Corvette Grand Sport</v>
      </c>
      <c r="C104" s="311" t="str">
        <f>IF(全车数据表!AQ105="","",全车数据表!AQ105)</f>
        <v>Chevrolet Corvette</v>
      </c>
      <c r="D104" s="313" t="str">
        <f>全车数据表!AT105</f>
        <v>cgs</v>
      </c>
      <c r="E104" s="313" t="str">
        <f>全车数据表!AS105</f>
        <v>1.0</v>
      </c>
      <c r="F104" s="313" t="str">
        <f>全车数据表!C105</f>
        <v>五菱</v>
      </c>
      <c r="G104" s="311" t="str">
        <f>全车数据表!D105</f>
        <v>B</v>
      </c>
      <c r="H104" s="311">
        <f>LEN(全车数据表!E105)</f>
        <v>5</v>
      </c>
      <c r="I104" s="311">
        <f>IF(全车数据表!H105="×",0,全车数据表!H105)</f>
        <v>30</v>
      </c>
      <c r="J104" s="311">
        <f>IF(全车数据表!I105="×",0,全车数据表!I105)</f>
        <v>9</v>
      </c>
      <c r="K104" s="311">
        <f>IF(全车数据表!J105="×",0,全车数据表!J105)</f>
        <v>13</v>
      </c>
      <c r="L104" s="311">
        <f>IF(全车数据表!K105="×",0,全车数据表!K105)</f>
        <v>21</v>
      </c>
      <c r="M104" s="311">
        <f>IF(全车数据表!L105="×",0,全车数据表!L105)</f>
        <v>32</v>
      </c>
      <c r="N104" s="311">
        <f>IF(全车数据表!M105="×",0,全车数据表!M105)</f>
        <v>0</v>
      </c>
      <c r="O104" s="311">
        <f>全车数据表!O105</f>
        <v>3921</v>
      </c>
      <c r="P104" s="311">
        <f>全车数据表!P105</f>
        <v>331.2</v>
      </c>
      <c r="Q104" s="311">
        <f>全车数据表!Q105</f>
        <v>76.55</v>
      </c>
      <c r="R104" s="311">
        <f>全车数据表!R105</f>
        <v>92.99</v>
      </c>
      <c r="S104" s="311">
        <f>全车数据表!S105</f>
        <v>80.87</v>
      </c>
      <c r="T104" s="311">
        <f>全车数据表!T105</f>
        <v>11.63</v>
      </c>
      <c r="U104" s="311">
        <f>全车数据表!AH105</f>
        <v>3183640</v>
      </c>
      <c r="V104" s="311">
        <f>全车数据表!AO105</f>
        <v>3000000</v>
      </c>
      <c r="W104" s="311">
        <f>全车数据表!AP105</f>
        <v>6183640</v>
      </c>
      <c r="X104" s="311">
        <f>全车数据表!AJ105</f>
        <v>8</v>
      </c>
      <c r="Y104" s="311">
        <f>全车数据表!AL105</f>
        <v>5</v>
      </c>
      <c r="Z104" s="311">
        <f>IF(全车数据表!AN105="×",0,全车数据表!AN105)</f>
        <v>2</v>
      </c>
      <c r="AA104" s="313" t="str">
        <f>全车数据表!AU105</f>
        <v>epic</v>
      </c>
      <c r="AB104" s="311">
        <f>全车数据表!AW105</f>
        <v>345</v>
      </c>
      <c r="AC104" s="311">
        <f>全车数据表!AX105</f>
        <v>0</v>
      </c>
      <c r="AD104" s="311">
        <f>全车数据表!AY105</f>
        <v>445</v>
      </c>
      <c r="AE104" s="311" t="str">
        <f>IF(全车数据表!AZ105="","",全车数据表!AZ105)</f>
        <v>级别杯</v>
      </c>
      <c r="AF104" s="311" t="str">
        <f>IF(全车数据表!BA105="","",全车数据表!BA105)</f>
        <v/>
      </c>
      <c r="AG104" s="311" t="str">
        <f>IF(全车数据表!BB105="","",全车数据表!BB105)</f>
        <v/>
      </c>
      <c r="AH104" s="311">
        <f>IF(全车数据表!BC105="","",全车数据表!BC105)</f>
        <v>1</v>
      </c>
      <c r="AI104" s="311">
        <f>IF(全车数据表!BD105="","",全车数据表!BD105)</f>
        <v>1</v>
      </c>
      <c r="AJ104" s="311" t="str">
        <f>IF(全车数据表!BE105="","",全车数据表!BE105)</f>
        <v/>
      </c>
      <c r="AK104" s="311">
        <f>IF(全车数据表!BF105="","",全车数据表!BF105)</f>
        <v>1</v>
      </c>
      <c r="AL104" s="311" t="str">
        <f>IF(全车数据表!BG105="","",全车数据表!BG105)</f>
        <v/>
      </c>
      <c r="AM104" s="311" t="str">
        <f>IF(全车数据表!BH105="","",全车数据表!BH105)</f>
        <v/>
      </c>
      <c r="AN104" s="311" t="str">
        <f>IF(全车数据表!BI105="","",全车数据表!BI105)</f>
        <v/>
      </c>
      <c r="AO104" s="311" t="str">
        <f>IF(全车数据表!BJ105="","",全车数据表!BJ105)</f>
        <v/>
      </c>
      <c r="AP104" s="311" t="str">
        <f>IF(全车数据表!BK105="","",全车数据表!BK105)</f>
        <v/>
      </c>
      <c r="AQ104" s="311" t="str">
        <f>IF(全车数据表!BL105="","",全车数据表!BL105)</f>
        <v/>
      </c>
      <c r="AR104" s="311" t="str">
        <f>IF(全车数据表!BM105="","",全车数据表!BM105)</f>
        <v/>
      </c>
      <c r="AS104" s="311" t="str">
        <f>IF(全车数据表!BN105="","",全车数据表!BN105)</f>
        <v/>
      </c>
      <c r="AT104" s="311" t="str">
        <f>IF(全车数据表!BO105="","",全车数据表!BO105)</f>
        <v/>
      </c>
      <c r="AU104" s="311" t="str">
        <f>IF(全车数据表!BP105="","",全车数据表!BP105)</f>
        <v/>
      </c>
      <c r="AV104" s="311">
        <f>IF(全车数据表!BQ105="","",全车数据表!BQ105)</f>
        <v>1</v>
      </c>
      <c r="AW104" s="311" t="str">
        <f>IF(全车数据表!BR105="","",全车数据表!BR105)</f>
        <v>可开合</v>
      </c>
      <c r="AX104" s="311" t="str">
        <f>IF(全车数据表!BS105="","",全车数据表!BS105)</f>
        <v/>
      </c>
      <c r="AY104" s="311">
        <f>IF(全车数据表!BT105="","",全车数据表!BT105)</f>
        <v>1</v>
      </c>
      <c r="AZ104" s="311" t="str">
        <f>IF(全车数据表!BU105="","",全车数据表!BU105)</f>
        <v>雪佛兰 克尔维特 cgs 五菱</v>
      </c>
      <c r="BA104" s="311">
        <f>IF(全车数据表!AV105="","",全车数据表!AV105)</f>
        <v>13</v>
      </c>
    </row>
    <row r="105" spans="1:53">
      <c r="A105" s="311">
        <f>全车数据表!A106</f>
        <v>104</v>
      </c>
      <c r="B105" s="311" t="str">
        <f>全车数据表!B106</f>
        <v>Apex AP-0</v>
      </c>
      <c r="C105" s="311" t="str">
        <f>IF(全车数据表!AQ106="","",全车数据表!AQ106)</f>
        <v>Apex</v>
      </c>
      <c r="D105" s="313" t="str">
        <f>全车数据表!AT106</f>
        <v>ap-0</v>
      </c>
      <c r="E105" s="313" t="str">
        <f>全车数据表!AS106</f>
        <v>2.4</v>
      </c>
      <c r="F105" s="313" t="str">
        <f>全车数据表!C106</f>
        <v>AP-0</v>
      </c>
      <c r="G105" s="311" t="str">
        <f>全车数据表!D106</f>
        <v>B</v>
      </c>
      <c r="H105" s="311">
        <f>LEN(全车数据表!E106)</f>
        <v>5</v>
      </c>
      <c r="I105" s="311">
        <f>IF(全车数据表!H106="×",0,全车数据表!H106)</f>
        <v>45</v>
      </c>
      <c r="J105" s="311">
        <f>IF(全车数据表!I106="×",0,全车数据表!I106)</f>
        <v>17</v>
      </c>
      <c r="K105" s="311">
        <f>IF(全车数据表!J106="×",0,全车数据表!J106)</f>
        <v>23</v>
      </c>
      <c r="L105" s="311">
        <f>IF(全车数据表!K106="×",0,全车数据表!K106)</f>
        <v>32</v>
      </c>
      <c r="M105" s="311">
        <f>IF(全车数据表!L106="×",0,全车数据表!L106)</f>
        <v>45</v>
      </c>
      <c r="N105" s="311">
        <f>IF(全车数据表!M106="×",0,全车数据表!M106)</f>
        <v>0</v>
      </c>
      <c r="O105" s="311">
        <f>全车数据表!O106</f>
        <v>3946</v>
      </c>
      <c r="P105" s="311">
        <f>全车数据表!P106</f>
        <v>335.1</v>
      </c>
      <c r="Q105" s="311">
        <f>全车数据表!Q106</f>
        <v>80.959999999999994</v>
      </c>
      <c r="R105" s="311">
        <f>全车数据表!R106</f>
        <v>89.37</v>
      </c>
      <c r="S105" s="311">
        <f>全车数据表!S106</f>
        <v>75.16</v>
      </c>
      <c r="T105" s="311">
        <f>全车数据表!T106</f>
        <v>9.33</v>
      </c>
      <c r="U105" s="311">
        <f>全车数据表!AH106</f>
        <v>6369280</v>
      </c>
      <c r="V105" s="311">
        <f>全车数据表!AO106</f>
        <v>6000000</v>
      </c>
      <c r="W105" s="311">
        <f>全车数据表!AP106</f>
        <v>12369280</v>
      </c>
      <c r="X105" s="311">
        <f>全车数据表!AJ106</f>
        <v>8</v>
      </c>
      <c r="Y105" s="311">
        <f>全车数据表!AL106</f>
        <v>5</v>
      </c>
      <c r="Z105" s="311">
        <f>IF(全车数据表!AN106="×",0,全车数据表!AN106)</f>
        <v>2</v>
      </c>
      <c r="AA105" s="313" t="str">
        <f>全车数据表!AU106</f>
        <v>epic</v>
      </c>
      <c r="AB105" s="311">
        <f>全车数据表!AW106</f>
        <v>349</v>
      </c>
      <c r="AC105" s="311">
        <f>全车数据表!AX106</f>
        <v>358</v>
      </c>
      <c r="AD105" s="311">
        <f>全车数据表!AY106</f>
        <v>465</v>
      </c>
      <c r="AE105" s="311" t="str">
        <f>IF(全车数据表!AZ106="","",全车数据表!AZ106)</f>
        <v>寻车</v>
      </c>
      <c r="AF105" s="311" t="str">
        <f>IF(全车数据表!BA106="","",全车数据表!BA106)</f>
        <v/>
      </c>
      <c r="AG105" s="311" t="str">
        <f>IF(全车数据表!BB106="","",全车数据表!BB106)</f>
        <v/>
      </c>
      <c r="AH105" s="311" t="str">
        <f>IF(全车数据表!BC106="","",全车数据表!BC106)</f>
        <v/>
      </c>
      <c r="AI105" s="311" t="str">
        <f>IF(全车数据表!BD106="","",全车数据表!BD106)</f>
        <v/>
      </c>
      <c r="AJ105" s="311" t="str">
        <f>IF(全车数据表!BE106="","",全车数据表!BE106)</f>
        <v/>
      </c>
      <c r="AK105" s="311" t="str">
        <f>IF(全车数据表!BF106="","",全车数据表!BF106)</f>
        <v/>
      </c>
      <c r="AL105" s="311" t="str">
        <f>IF(全车数据表!BG106="","",全车数据表!BG106)</f>
        <v/>
      </c>
      <c r="AM105" s="311" t="str">
        <f>IF(全车数据表!BH106="","",全车数据表!BH106)</f>
        <v/>
      </c>
      <c r="AN105" s="311" t="str">
        <f>IF(全车数据表!BI106="","",全车数据表!BI106)</f>
        <v/>
      </c>
      <c r="AO105" s="311" t="str">
        <f>IF(全车数据表!BJ106="","",全车数据表!BJ106)</f>
        <v/>
      </c>
      <c r="AP105" s="311" t="str">
        <f>IF(全车数据表!BK106="","",全车数据表!BK106)</f>
        <v/>
      </c>
      <c r="AQ105" s="311" t="str">
        <f>IF(全车数据表!BL106="","",全车数据表!BL106)</f>
        <v/>
      </c>
      <c r="AR105" s="311" t="str">
        <f>IF(全车数据表!BM106="","",全车数据表!BM106)</f>
        <v/>
      </c>
      <c r="AS105" s="311" t="str">
        <f>IF(全车数据表!BN106="","",全车数据表!BN106)</f>
        <v/>
      </c>
      <c r="AT105" s="311" t="str">
        <f>IF(全车数据表!BO106="","",全车数据表!BO106)</f>
        <v/>
      </c>
      <c r="AU105" s="311" t="str">
        <f>IF(全车数据表!BP106="","",全车数据表!BP106)</f>
        <v/>
      </c>
      <c r="AV105" s="311" t="str">
        <f>IF(全车数据表!BQ106="","",全车数据表!BQ106)</f>
        <v/>
      </c>
      <c r="AW105" s="311" t="str">
        <f>IF(全车数据表!BR106="","",全车数据表!BR106)</f>
        <v/>
      </c>
      <c r="AX105" s="311" t="str">
        <f>IF(全车数据表!BS106="","",全车数据表!BS106)</f>
        <v/>
      </c>
      <c r="AY105" s="311" t="str">
        <f>IF(全车数据表!BT106="","",全车数据表!BT106)</f>
        <v/>
      </c>
      <c r="AZ105" s="311" t="str">
        <f>IF(全车数据表!BU106="","",全车数据表!BU106)</f>
        <v/>
      </c>
      <c r="BA105" s="311" t="str">
        <f>IF(全车数据表!AV106="","",全车数据表!AV106)</f>
        <v/>
      </c>
    </row>
    <row r="106" spans="1:53">
      <c r="A106" s="311">
        <f>全车数据表!A107</f>
        <v>105</v>
      </c>
      <c r="B106" s="311" t="str">
        <f>全车数据表!B107</f>
        <v>Aston Martin Vantage GT12</v>
      </c>
      <c r="C106" s="311" t="str">
        <f>IF(全车数据表!AQ107="","",全车数据表!AQ107)</f>
        <v>Aston Martin</v>
      </c>
      <c r="D106" s="313" t="str">
        <f>全车数据表!AT107</f>
        <v>gt12</v>
      </c>
      <c r="E106" s="313" t="str">
        <f>全车数据表!AS107</f>
        <v>1.7</v>
      </c>
      <c r="F106" s="313" t="str">
        <f>全车数据表!C107</f>
        <v>GT12</v>
      </c>
      <c r="G106" s="311" t="str">
        <f>全车数据表!D107</f>
        <v>B</v>
      </c>
      <c r="H106" s="311">
        <f>LEN(全车数据表!E107)</f>
        <v>5</v>
      </c>
      <c r="I106" s="311">
        <f>IF(全车数据表!H107="×",0,全车数据表!H107)</f>
        <v>45</v>
      </c>
      <c r="J106" s="311">
        <f>IF(全车数据表!I107="×",0,全车数据表!I107)</f>
        <v>17</v>
      </c>
      <c r="K106" s="311">
        <f>IF(全车数据表!J107="×",0,全车数据表!J107)</f>
        <v>23</v>
      </c>
      <c r="L106" s="311">
        <f>IF(全车数据表!K107="×",0,全车数据表!K107)</f>
        <v>32</v>
      </c>
      <c r="M106" s="311">
        <f>IF(全车数据表!L107="×",0,全车数据表!L107)</f>
        <v>45</v>
      </c>
      <c r="N106" s="311">
        <f>IF(全车数据表!M107="×",0,全车数据表!M107)</f>
        <v>0</v>
      </c>
      <c r="O106" s="311">
        <f>全车数据表!O107</f>
        <v>3946</v>
      </c>
      <c r="P106" s="311">
        <f>全车数据表!P107</f>
        <v>337.8</v>
      </c>
      <c r="Q106" s="311">
        <f>全车数据表!Q107</f>
        <v>78.260000000000005</v>
      </c>
      <c r="R106" s="311">
        <f>全车数据表!R107</f>
        <v>86.85</v>
      </c>
      <c r="S106" s="311">
        <f>全车数据表!S107</f>
        <v>80.459999999999994</v>
      </c>
      <c r="T106" s="311">
        <f>全车数据表!T107</f>
        <v>11.13</v>
      </c>
      <c r="U106" s="311">
        <f>全车数据表!AH107</f>
        <v>6369280</v>
      </c>
      <c r="V106" s="311">
        <f>全车数据表!AO107</f>
        <v>6000000</v>
      </c>
      <c r="W106" s="311">
        <f>全车数据表!AP107</f>
        <v>12369280</v>
      </c>
      <c r="X106" s="311">
        <f>全车数据表!AJ107</f>
        <v>8</v>
      </c>
      <c r="Y106" s="311">
        <f>全车数据表!AL107</f>
        <v>5</v>
      </c>
      <c r="Z106" s="311">
        <f>IF(全车数据表!AN107="×",0,全车数据表!AN107)</f>
        <v>2</v>
      </c>
      <c r="AA106" s="313" t="str">
        <f>全车数据表!AU107</f>
        <v>epic</v>
      </c>
      <c r="AB106" s="311">
        <f>全车数据表!AW107</f>
        <v>352</v>
      </c>
      <c r="AC106" s="311">
        <f>全车数据表!AX107</f>
        <v>0</v>
      </c>
      <c r="AD106" s="311">
        <f>全车数据表!AY107</f>
        <v>457</v>
      </c>
      <c r="AE106" s="311" t="str">
        <f>IF(全车数据表!AZ107="","",全车数据表!AZ107)</f>
        <v>传奇商店</v>
      </c>
      <c r="AF106" s="311" t="str">
        <f>IF(全车数据表!BA107="","",全车数据表!BA107)</f>
        <v/>
      </c>
      <c r="AG106" s="311" t="str">
        <f>IF(全车数据表!BB107="","",全车数据表!BB107)</f>
        <v/>
      </c>
      <c r="AH106" s="311" t="str">
        <f>IF(全车数据表!BC107="","",全车数据表!BC107)</f>
        <v/>
      </c>
      <c r="AI106" s="311">
        <f>IF(全车数据表!BD107="","",全车数据表!BD107)</f>
        <v>1</v>
      </c>
      <c r="AJ106" s="311" t="str">
        <f>IF(全车数据表!BE107="","",全车数据表!BE107)</f>
        <v/>
      </c>
      <c r="AK106" s="311">
        <f>IF(全车数据表!BF107="","",全车数据表!BF107)</f>
        <v>1</v>
      </c>
      <c r="AL106" s="311" t="str">
        <f>IF(全车数据表!BG107="","",全车数据表!BG107)</f>
        <v/>
      </c>
      <c r="AM106" s="311" t="str">
        <f>IF(全车数据表!BH107="","",全车数据表!BH107)</f>
        <v/>
      </c>
      <c r="AN106" s="311" t="str">
        <f>IF(全车数据表!BI107="","",全车数据表!BI107)</f>
        <v/>
      </c>
      <c r="AO106" s="311" t="str">
        <f>IF(全车数据表!BJ107="","",全车数据表!BJ107)</f>
        <v/>
      </c>
      <c r="AP106" s="311" t="str">
        <f>IF(全车数据表!BK107="","",全车数据表!BK107)</f>
        <v/>
      </c>
      <c r="AQ106" s="311" t="str">
        <f>IF(全车数据表!BL107="","",全车数据表!BL107)</f>
        <v/>
      </c>
      <c r="AR106" s="311" t="str">
        <f>IF(全车数据表!BM107="","",全车数据表!BM107)</f>
        <v/>
      </c>
      <c r="AS106" s="311" t="str">
        <f>IF(全车数据表!BN107="","",全车数据表!BN107)</f>
        <v/>
      </c>
      <c r="AT106" s="311" t="str">
        <f>IF(全车数据表!BO107="","",全车数据表!BO107)</f>
        <v/>
      </c>
      <c r="AU106" s="311" t="str">
        <f>IF(全车数据表!BP107="","",全车数据表!BP107)</f>
        <v/>
      </c>
      <c r="AV106" s="311" t="str">
        <f>IF(全车数据表!BQ107="","",全车数据表!BQ107)</f>
        <v/>
      </c>
      <c r="AW106" s="311" t="str">
        <f>IF(全车数据表!BR107="","",全车数据表!BR107)</f>
        <v/>
      </c>
      <c r="AX106" s="311" t="str">
        <f>IF(全车数据表!BS107="","",全车数据表!BS107)</f>
        <v/>
      </c>
      <c r="AY106" s="311">
        <f>IF(全车数据表!BT107="","",全车数据表!BT107)</f>
        <v>1</v>
      </c>
      <c r="AZ106" s="311" t="str">
        <f>IF(全车数据表!BU107="","",全车数据表!BU107)</f>
        <v>阿斯顿马丁</v>
      </c>
      <c r="BA106" s="311">
        <f>IF(全车数据表!AV107="","",全车数据表!AV107)</f>
        <v>14</v>
      </c>
    </row>
    <row r="107" spans="1:53">
      <c r="A107" s="311">
        <f>全车数据表!A108</f>
        <v>106</v>
      </c>
      <c r="B107" s="311" t="str">
        <f>全车数据表!B108</f>
        <v>Apollo IE</v>
      </c>
      <c r="C107" s="311" t="str">
        <f>IF(全车数据表!AQ108="","",全车数据表!AQ108)</f>
        <v>Apollo</v>
      </c>
      <c r="D107" s="313" t="str">
        <f>全车数据表!AT108</f>
        <v>ie</v>
      </c>
      <c r="E107" s="313" t="str">
        <f>全车数据表!AS108</f>
        <v>2.6</v>
      </c>
      <c r="F107" s="313" t="str">
        <f>全车数据表!C108</f>
        <v>IE</v>
      </c>
      <c r="G107" s="311" t="str">
        <f>全车数据表!D108</f>
        <v>B</v>
      </c>
      <c r="H107" s="311">
        <f>LEN(全车数据表!E108)</f>
        <v>5</v>
      </c>
      <c r="I107" s="311">
        <f>IF(全车数据表!H108="×",0,全车数据表!H108)</f>
        <v>45</v>
      </c>
      <c r="J107" s="311">
        <f>IF(全车数据表!I108="×",0,全车数据表!I108)</f>
        <v>17</v>
      </c>
      <c r="K107" s="311">
        <f>IF(全车数据表!J108="×",0,全车数据表!J108)</f>
        <v>23</v>
      </c>
      <c r="L107" s="311">
        <f>IF(全车数据表!K108="×",0,全车数据表!K108)</f>
        <v>32</v>
      </c>
      <c r="M107" s="311">
        <f>IF(全车数据表!L108="×",0,全车数据表!L108)</f>
        <v>45</v>
      </c>
      <c r="N107" s="311">
        <f>IF(全车数据表!M108="×",0,全车数据表!M108)</f>
        <v>0</v>
      </c>
      <c r="O107" s="311">
        <f>全车数据表!O108</f>
        <v>3953</v>
      </c>
      <c r="P107" s="311">
        <f>全车数据表!P108</f>
        <v>348.3</v>
      </c>
      <c r="Q107" s="311">
        <f>全车数据表!Q108</f>
        <v>84.65</v>
      </c>
      <c r="R107" s="311">
        <f>全车数据表!R108</f>
        <v>73.17</v>
      </c>
      <c r="S107" s="311">
        <f>全车数据表!S108</f>
        <v>69.12</v>
      </c>
      <c r="T107" s="311">
        <f>全车数据表!T108</f>
        <v>7.46</v>
      </c>
      <c r="U107" s="311">
        <f>全车数据表!AH108</f>
        <v>6369280</v>
      </c>
      <c r="V107" s="311">
        <f>全车数据表!AO108</f>
        <v>6000000</v>
      </c>
      <c r="W107" s="311">
        <f>全车数据表!AP108</f>
        <v>12369280</v>
      </c>
      <c r="X107" s="311">
        <f>全车数据表!AJ108</f>
        <v>8</v>
      </c>
      <c r="Y107" s="311">
        <f>全车数据表!AL108</f>
        <v>5</v>
      </c>
      <c r="Z107" s="311">
        <f>IF(全车数据表!AN108="×",0,全车数据表!AN108)</f>
        <v>2</v>
      </c>
      <c r="AA107" s="313" t="str">
        <f>全车数据表!AU108</f>
        <v>epic</v>
      </c>
      <c r="AB107" s="311">
        <f>全车数据表!AW108</f>
        <v>362</v>
      </c>
      <c r="AC107" s="311">
        <f>全车数据表!AX108</f>
        <v>0</v>
      </c>
      <c r="AD107" s="311">
        <f>全车数据表!AY108</f>
        <v>475</v>
      </c>
      <c r="AE107" s="311" t="str">
        <f>IF(全车数据表!AZ108="","",全车数据表!AZ108)</f>
        <v>通行证</v>
      </c>
      <c r="AF107" s="311" t="str">
        <f>IF(全车数据表!BA108="","",全车数据表!BA108)</f>
        <v/>
      </c>
      <c r="AG107" s="311" t="str">
        <f>IF(全车数据表!BB108="","",全车数据表!BB108)</f>
        <v/>
      </c>
      <c r="AH107" s="311" t="str">
        <f>IF(全车数据表!BC108="","",全车数据表!BC108)</f>
        <v/>
      </c>
      <c r="AI107" s="311" t="str">
        <f>IF(全车数据表!BD108="","",全车数据表!BD108)</f>
        <v/>
      </c>
      <c r="AJ107" s="311" t="str">
        <f>IF(全车数据表!BE108="","",全车数据表!BE108)</f>
        <v/>
      </c>
      <c r="AK107" s="311" t="str">
        <f>IF(全车数据表!BF108="","",全车数据表!BF108)</f>
        <v/>
      </c>
      <c r="AL107" s="311">
        <f>IF(全车数据表!BG108="","",全车数据表!BG108)</f>
        <v>1</v>
      </c>
      <c r="AM107" s="311" t="str">
        <f>IF(全车数据表!BH108="","",全车数据表!BH108)</f>
        <v/>
      </c>
      <c r="AN107" s="311" t="str">
        <f>IF(全车数据表!BI108="","",全车数据表!BI108)</f>
        <v/>
      </c>
      <c r="AO107" s="311" t="str">
        <f>IF(全车数据表!BJ108="","",全车数据表!BJ108)</f>
        <v/>
      </c>
      <c r="AP107" s="311" t="str">
        <f>IF(全车数据表!BK108="","",全车数据表!BK108)</f>
        <v/>
      </c>
      <c r="AQ107" s="311" t="str">
        <f>IF(全车数据表!BL108="","",全车数据表!BL108)</f>
        <v/>
      </c>
      <c r="AR107" s="311" t="str">
        <f>IF(全车数据表!BM108="","",全车数据表!BM108)</f>
        <v/>
      </c>
      <c r="AS107" s="311" t="str">
        <f>IF(全车数据表!BN108="","",全车数据表!BN108)</f>
        <v/>
      </c>
      <c r="AT107" s="311">
        <f>IF(全车数据表!BO108="","",全车数据表!BO108)</f>
        <v>1</v>
      </c>
      <c r="AU107" s="311" t="str">
        <f>IF(全车数据表!BP108="","",全车数据表!BP108)</f>
        <v/>
      </c>
      <c r="AV107" s="311" t="str">
        <f>IF(全车数据表!BQ108="","",全车数据表!BQ108)</f>
        <v/>
      </c>
      <c r="AW107" s="311" t="str">
        <f>IF(全车数据表!BR108="","",全车数据表!BR108)</f>
        <v/>
      </c>
      <c r="AX107" s="311" t="str">
        <f>IF(全车数据表!BS108="","",全车数据表!BS108)</f>
        <v/>
      </c>
      <c r="AY107" s="311" t="str">
        <f>IF(全车数据表!BT108="","",全车数据表!BT108)</f>
        <v/>
      </c>
      <c r="AZ107" s="311" t="str">
        <f>IF(全车数据表!BU108="","",全车数据表!BU108)</f>
        <v>阿波罗 菠萝</v>
      </c>
      <c r="BA107" s="311" t="str">
        <f>IF(全车数据表!AV108="","",全车数据表!AV108)</f>
        <v/>
      </c>
    </row>
    <row r="108" spans="1:53">
      <c r="A108" s="311">
        <f>全车数据表!A109</f>
        <v>107</v>
      </c>
      <c r="B108" s="311" t="str">
        <f>全车数据表!B109</f>
        <v>Sin R1 550</v>
      </c>
      <c r="C108" s="311" t="str">
        <f>IF(全车数据表!AQ109="","",全车数据表!AQ109)</f>
        <v>Sin</v>
      </c>
      <c r="D108" s="313">
        <f>全车数据表!AT109</f>
        <v>550</v>
      </c>
      <c r="E108" s="313" t="str">
        <f>全车数据表!AS109</f>
        <v>1.2</v>
      </c>
      <c r="F108" s="313" t="str">
        <f>全车数据表!C109</f>
        <v>sin</v>
      </c>
      <c r="G108" s="311" t="str">
        <f>全车数据表!D109</f>
        <v>B</v>
      </c>
      <c r="H108" s="311">
        <f>LEN(全车数据表!E109)</f>
        <v>5</v>
      </c>
      <c r="I108" s="311">
        <f>IF(全车数据表!H109="×",0,全车数据表!H109)</f>
        <v>30</v>
      </c>
      <c r="J108" s="311">
        <f>IF(全车数据表!I109="×",0,全车数据表!I109)</f>
        <v>9</v>
      </c>
      <c r="K108" s="311">
        <f>IF(全车数据表!J109="×",0,全车数据表!J109)</f>
        <v>13</v>
      </c>
      <c r="L108" s="311">
        <f>IF(全车数据表!K109="×",0,全车数据表!K109)</f>
        <v>21</v>
      </c>
      <c r="M108" s="311">
        <f>IF(全车数据表!L109="×",0,全车数据表!L109)</f>
        <v>32</v>
      </c>
      <c r="N108" s="311">
        <f>IF(全车数据表!M109="×",0,全车数据表!M109)</f>
        <v>0</v>
      </c>
      <c r="O108" s="311">
        <f>全车数据表!O109</f>
        <v>3971</v>
      </c>
      <c r="P108" s="311">
        <f>全车数据表!P109</f>
        <v>370.6</v>
      </c>
      <c r="Q108" s="311">
        <f>全车数据表!Q109</f>
        <v>77.040000000000006</v>
      </c>
      <c r="R108" s="311">
        <f>全车数据表!R109</f>
        <v>45.74</v>
      </c>
      <c r="S108" s="311">
        <f>全车数据表!S109</f>
        <v>85</v>
      </c>
      <c r="T108" s="311">
        <f>全车数据表!T109</f>
        <v>10.7</v>
      </c>
      <c r="U108" s="311">
        <f>全车数据表!AH109</f>
        <v>6369280</v>
      </c>
      <c r="V108" s="311">
        <f>全车数据表!AO109</f>
        <v>6000000</v>
      </c>
      <c r="W108" s="311">
        <f>全车数据表!AP109</f>
        <v>12369280</v>
      </c>
      <c r="X108" s="311">
        <f>全车数据表!AJ109</f>
        <v>8</v>
      </c>
      <c r="Y108" s="311">
        <f>全车数据表!AL109</f>
        <v>5</v>
      </c>
      <c r="Z108" s="311">
        <f>IF(全车数据表!AN109="×",0,全车数据表!AN109)</f>
        <v>2</v>
      </c>
      <c r="AA108" s="313" t="str">
        <f>全车数据表!AU109</f>
        <v>epic</v>
      </c>
      <c r="AB108" s="311">
        <f>全车数据表!AW109</f>
        <v>384</v>
      </c>
      <c r="AC108" s="311">
        <f>全车数据表!AX109</f>
        <v>0</v>
      </c>
      <c r="AD108" s="311">
        <f>全车数据表!AY109</f>
        <v>511</v>
      </c>
      <c r="AE108" s="311" t="str">
        <f>IF(全车数据表!AZ109="","",全车数据表!AZ109)</f>
        <v>红币商店</v>
      </c>
      <c r="AF108" s="311" t="str">
        <f>IF(全车数据表!BA109="","",全车数据表!BA109)</f>
        <v/>
      </c>
      <c r="AG108" s="311" t="str">
        <f>IF(全车数据表!BB109="","",全车数据表!BB109)</f>
        <v/>
      </c>
      <c r="AH108" s="311" t="str">
        <f>IF(全车数据表!BC109="","",全车数据表!BC109)</f>
        <v/>
      </c>
      <c r="AI108" s="311">
        <f>IF(全车数据表!BD109="","",全车数据表!BD109)</f>
        <v>1</v>
      </c>
      <c r="AJ108" s="311" t="str">
        <f>IF(全车数据表!BE109="","",全车数据表!BE109)</f>
        <v/>
      </c>
      <c r="AK108" s="311" t="str">
        <f>IF(全车数据表!BF109="","",全车数据表!BF109)</f>
        <v/>
      </c>
      <c r="AL108" s="311" t="str">
        <f>IF(全车数据表!BG109="","",全车数据表!BG109)</f>
        <v/>
      </c>
      <c r="AM108" s="311" t="str">
        <f>IF(全车数据表!BH109="","",全车数据表!BH109)</f>
        <v/>
      </c>
      <c r="AN108" s="311" t="str">
        <f>IF(全车数据表!BI109="","",全车数据表!BI109)</f>
        <v/>
      </c>
      <c r="AO108" s="311" t="str">
        <f>IF(全车数据表!BJ109="","",全车数据表!BJ109)</f>
        <v/>
      </c>
      <c r="AP108" s="311" t="str">
        <f>IF(全车数据表!BK109="","",全车数据表!BK109)</f>
        <v/>
      </c>
      <c r="AQ108" s="311" t="str">
        <f>IF(全车数据表!BL109="","",全车数据表!BL109)</f>
        <v/>
      </c>
      <c r="AR108" s="311" t="str">
        <f>IF(全车数据表!BM109="","",全车数据表!BM109)</f>
        <v/>
      </c>
      <c r="AS108" s="311" t="str">
        <f>IF(全车数据表!BN109="","",全车数据表!BN109)</f>
        <v/>
      </c>
      <c r="AT108" s="311" t="str">
        <f>IF(全车数据表!BO109="","",全车数据表!BO109)</f>
        <v/>
      </c>
      <c r="AU108" s="311" t="str">
        <f>IF(全车数据表!BP109="","",全车数据表!BP109)</f>
        <v/>
      </c>
      <c r="AV108" s="311" t="str">
        <f>IF(全车数据表!BQ109="","",全车数据表!BQ109)</f>
        <v/>
      </c>
      <c r="AW108" s="311" t="str">
        <f>IF(全车数据表!BR109="","",全车数据表!BR109)</f>
        <v/>
      </c>
      <c r="AX108" s="311" t="str">
        <f>IF(全车数据表!BS109="","",全车数据表!BS109)</f>
        <v/>
      </c>
      <c r="AY108" s="311">
        <f>IF(全车数据表!BT109="","",全车数据表!BT109)</f>
        <v>1</v>
      </c>
      <c r="AZ108" s="311" t="str">
        <f>IF(全车数据表!BU109="","",全车数据表!BU109)</f>
        <v/>
      </c>
      <c r="BA108" s="311" t="str">
        <f>IF(全车数据表!AV109="","",全车数据表!AV109)</f>
        <v/>
      </c>
    </row>
    <row r="109" spans="1:53">
      <c r="A109" s="311">
        <f>全车数据表!A110</f>
        <v>108</v>
      </c>
      <c r="B109" s="311" t="str">
        <f>全车数据表!B110</f>
        <v>Lamborghini Reventon Roadster🔑</v>
      </c>
      <c r="C109" s="311" t="str">
        <f>IF(全车数据表!AQ110="","",全车数据表!AQ110)</f>
        <v>Lamborghini</v>
      </c>
      <c r="D109" s="313" t="str">
        <f>全车数据表!AT110</f>
        <v>reventon</v>
      </c>
      <c r="E109" s="313" t="str">
        <f>全车数据表!AS110</f>
        <v>3.5</v>
      </c>
      <c r="F109" s="313" t="str">
        <f>全车数据表!C110</f>
        <v>雷文顿</v>
      </c>
      <c r="G109" s="311" t="str">
        <f>全车数据表!D110</f>
        <v>B</v>
      </c>
      <c r="H109" s="311">
        <f>LEN(全车数据表!E110)</f>
        <v>5</v>
      </c>
      <c r="I109" s="311" t="str">
        <f>IF(全车数据表!H110="×",0,全车数据表!H110)</f>
        <v>🔑</v>
      </c>
      <c r="J109" s="311">
        <f>IF(全车数据表!I110="×",0,全车数据表!I110)</f>
        <v>26</v>
      </c>
      <c r="K109" s="311">
        <f>IF(全车数据表!J110="×",0,全车数据表!J110)</f>
        <v>34</v>
      </c>
      <c r="L109" s="311">
        <f>IF(全车数据表!K110="×",0,全车数据表!K110)</f>
        <v>40</v>
      </c>
      <c r="M109" s="311">
        <f>IF(全车数据表!L110="×",0,全车数据表!L110)</f>
        <v>62</v>
      </c>
      <c r="N109" s="311">
        <f>IF(全车数据表!M110="×",0,全车数据表!M110)</f>
        <v>0</v>
      </c>
      <c r="O109" s="311">
        <f>全车数据表!O110</f>
        <v>3984</v>
      </c>
      <c r="P109" s="311">
        <f>全车数据表!P110</f>
        <v>356.3</v>
      </c>
      <c r="Q109" s="311">
        <f>全车数据表!Q110</f>
        <v>78.349999999999994</v>
      </c>
      <c r="R109" s="311">
        <f>全车数据表!R110</f>
        <v>67.650000000000006</v>
      </c>
      <c r="S109" s="311">
        <f>全车数据表!S110</f>
        <v>74.41</v>
      </c>
      <c r="T109" s="311">
        <f>全车数据表!T110</f>
        <v>0</v>
      </c>
      <c r="U109" s="311">
        <f>全车数据表!AH110</f>
        <v>6369280</v>
      </c>
      <c r="V109" s="311">
        <f>全车数据表!AO110</f>
        <v>6000000</v>
      </c>
      <c r="W109" s="311">
        <f>全车数据表!AP110</f>
        <v>12369280</v>
      </c>
      <c r="X109" s="311">
        <f>全车数据表!AJ110</f>
        <v>8</v>
      </c>
      <c r="Y109" s="311">
        <f>全车数据表!AL110</f>
        <v>5</v>
      </c>
      <c r="Z109" s="311">
        <f>IF(全车数据表!AN110="×",0,全车数据表!AN110)</f>
        <v>2</v>
      </c>
      <c r="AA109" s="313" t="str">
        <f>全车数据表!AU110</f>
        <v>epic</v>
      </c>
      <c r="AB109" s="311">
        <f>全车数据表!AW110</f>
        <v>371</v>
      </c>
      <c r="AC109" s="311">
        <f>全车数据表!AX110</f>
        <v>0</v>
      </c>
      <c r="AD109" s="311">
        <f>全车数据表!AY110</f>
        <v>489</v>
      </c>
      <c r="AE109" s="311" t="str">
        <f>IF(全车数据表!AZ110="","",全车数据表!AZ110)</f>
        <v>大奖赛</v>
      </c>
      <c r="AF109" s="311" t="str">
        <f>IF(全车数据表!BA110="","",全车数据表!BA110)</f>
        <v/>
      </c>
      <c r="AG109" s="311" t="str">
        <f>IF(全车数据表!BB110="","",全车数据表!BB110)</f>
        <v/>
      </c>
      <c r="AH109" s="311" t="str">
        <f>IF(全车数据表!BC110="","",全车数据表!BC110)</f>
        <v/>
      </c>
      <c r="AI109" s="311" t="str">
        <f>IF(全车数据表!BD110="","",全车数据表!BD110)</f>
        <v/>
      </c>
      <c r="AJ109" s="311" t="str">
        <f>IF(全车数据表!BE110="","",全车数据表!BE110)</f>
        <v/>
      </c>
      <c r="AK109" s="311" t="str">
        <f>IF(全车数据表!BF110="","",全车数据表!BF110)</f>
        <v/>
      </c>
      <c r="AL109" s="311" t="str">
        <f>IF(全车数据表!BG110="","",全车数据表!BG110)</f>
        <v/>
      </c>
      <c r="AM109" s="311" t="str">
        <f>IF(全车数据表!BH110="","",全车数据表!BH110)</f>
        <v/>
      </c>
      <c r="AN109" s="311" t="str">
        <f>IF(全车数据表!BI110="","",全车数据表!BI110)</f>
        <v/>
      </c>
      <c r="AO109" s="311" t="str">
        <f>IF(全车数据表!BJ110="","",全车数据表!BJ110)</f>
        <v/>
      </c>
      <c r="AP109" s="311" t="str">
        <f>IF(全车数据表!BK110="","",全车数据表!BK110)</f>
        <v/>
      </c>
      <c r="AQ109" s="311">
        <f>IF(全车数据表!BL110="","",全车数据表!BL110)</f>
        <v>1</v>
      </c>
      <c r="AR109" s="311" t="str">
        <f>IF(全车数据表!BM110="","",全车数据表!BM110)</f>
        <v/>
      </c>
      <c r="AS109" s="311">
        <f>IF(全车数据表!BN110="","",全车数据表!BN110)</f>
        <v>1</v>
      </c>
      <c r="AT109" s="311">
        <f>IF(全车数据表!BO110="","",全车数据表!BO110)</f>
        <v>1</v>
      </c>
      <c r="AU109" s="311" t="str">
        <f>IF(全车数据表!BP110="","",全车数据表!BP110)</f>
        <v/>
      </c>
      <c r="AV109" s="311" t="str">
        <f>IF(全车数据表!BQ110="","",全车数据表!BQ110)</f>
        <v/>
      </c>
      <c r="AW109" s="311" t="str">
        <f>IF(全车数据表!BR110="","",全车数据表!BR110)</f>
        <v>无顶</v>
      </c>
      <c r="AX109" s="311" t="str">
        <f>IF(全车数据表!BS110="","",全车数据表!BS110)</f>
        <v/>
      </c>
      <c r="AY109" s="311" t="str">
        <f>IF(全车数据表!BT110="","",全车数据表!BT110)</f>
        <v/>
      </c>
      <c r="AZ109" s="311" t="str">
        <f>IF(全车数据表!BU110="","",全车数据表!BU110)</f>
        <v>兰博基尼</v>
      </c>
      <c r="BA109" s="311" t="str">
        <f>IF(全车数据表!AV110="","",全车数据表!AV110)</f>
        <v/>
      </c>
    </row>
    <row r="110" spans="1:53">
      <c r="A110" s="311">
        <f>全车数据表!A111</f>
        <v>109</v>
      </c>
      <c r="B110" s="311" t="str">
        <f>全车数据表!B111</f>
        <v>Ferrari Enzo Ferrari</v>
      </c>
      <c r="C110" s="311" t="str">
        <f>IF(全车数据表!AQ111="","",全车数据表!AQ111)</f>
        <v>Ferrari</v>
      </c>
      <c r="D110" s="313" t="str">
        <f>全车数据表!AT111</f>
        <v>enzo</v>
      </c>
      <c r="E110" s="313" t="str">
        <f>全车数据表!AS111</f>
        <v>2.5</v>
      </c>
      <c r="F110" s="313" t="str">
        <f>全车数据表!C111</f>
        <v>Enzo</v>
      </c>
      <c r="G110" s="311" t="str">
        <f>全车数据表!D111</f>
        <v>B</v>
      </c>
      <c r="H110" s="311">
        <f>LEN(全车数据表!E111)</f>
        <v>5</v>
      </c>
      <c r="I110" s="311">
        <f>IF(全车数据表!H111="×",0,全车数据表!H111)</f>
        <v>45</v>
      </c>
      <c r="J110" s="311">
        <f>IF(全车数据表!I111="×",0,全车数据表!I111)</f>
        <v>17</v>
      </c>
      <c r="K110" s="311">
        <f>IF(全车数据表!J111="×",0,全车数据表!J111)</f>
        <v>23</v>
      </c>
      <c r="L110" s="311">
        <f>IF(全车数据表!K111="×",0,全车数据表!K111)</f>
        <v>32</v>
      </c>
      <c r="M110" s="311">
        <f>IF(全车数据表!L111="×",0,全车数据表!L111)</f>
        <v>45</v>
      </c>
      <c r="N110" s="311">
        <f>IF(全车数据表!M111="×",0,全车数据表!M111)</f>
        <v>0</v>
      </c>
      <c r="O110" s="311">
        <f>全车数据表!O111</f>
        <v>4009</v>
      </c>
      <c r="P110" s="311">
        <f>全车数据表!P111</f>
        <v>364.8</v>
      </c>
      <c r="Q110" s="311">
        <f>全车数据表!Q111</f>
        <v>75.290000000000006</v>
      </c>
      <c r="R110" s="311">
        <f>全车数据表!R111</f>
        <v>64.95</v>
      </c>
      <c r="S110" s="311">
        <f>全车数据表!S111</f>
        <v>72.260000000000005</v>
      </c>
      <c r="T110" s="311">
        <f>全车数据表!T111</f>
        <v>7.37</v>
      </c>
      <c r="U110" s="311">
        <f>全车数据表!AH111</f>
        <v>6369280</v>
      </c>
      <c r="V110" s="311">
        <f>全车数据表!AO111</f>
        <v>6000000</v>
      </c>
      <c r="W110" s="311">
        <f>全车数据表!AP111</f>
        <v>12369280</v>
      </c>
      <c r="X110" s="311">
        <f>全车数据表!AJ111</f>
        <v>8</v>
      </c>
      <c r="Y110" s="311">
        <f>全车数据表!AL111</f>
        <v>5</v>
      </c>
      <c r="Z110" s="311">
        <f>IF(全车数据表!AN111="×",0,全车数据表!AN111)</f>
        <v>2</v>
      </c>
      <c r="AA110" s="313" t="str">
        <f>全车数据表!AU111</f>
        <v>epic</v>
      </c>
      <c r="AB110" s="311">
        <f>全车数据表!AW111</f>
        <v>379</v>
      </c>
      <c r="AC110" s="311">
        <f>全车数据表!AX111</f>
        <v>0</v>
      </c>
      <c r="AD110" s="311">
        <f>全车数据表!AY111</f>
        <v>503</v>
      </c>
      <c r="AE110" s="311" t="str">
        <f>IF(全车数据表!AZ111="","",全车数据表!AZ111)</f>
        <v>通行证</v>
      </c>
      <c r="AF110" s="311" t="str">
        <f>IF(全车数据表!BA111="","",全车数据表!BA111)</f>
        <v/>
      </c>
      <c r="AG110" s="311" t="str">
        <f>IF(全车数据表!BB111="","",全车数据表!BB111)</f>
        <v/>
      </c>
      <c r="AH110" s="311" t="str">
        <f>IF(全车数据表!BC111="","",全车数据表!BC111)</f>
        <v/>
      </c>
      <c r="AI110" s="311" t="str">
        <f>IF(全车数据表!BD111="","",全车数据表!BD111)</f>
        <v/>
      </c>
      <c r="AJ110" s="311" t="str">
        <f>IF(全车数据表!BE111="","",全车数据表!BE111)</f>
        <v/>
      </c>
      <c r="AK110" s="311" t="str">
        <f>IF(全车数据表!BF111="","",全车数据表!BF111)</f>
        <v/>
      </c>
      <c r="AL110" s="311">
        <f>IF(全车数据表!BG111="","",全车数据表!BG111)</f>
        <v>1</v>
      </c>
      <c r="AM110" s="311" t="str">
        <f>IF(全车数据表!BH111="","",全车数据表!BH111)</f>
        <v/>
      </c>
      <c r="AN110" s="311" t="str">
        <f>IF(全车数据表!BI111="","",全车数据表!BI111)</f>
        <v/>
      </c>
      <c r="AO110" s="311" t="str">
        <f>IF(全车数据表!BJ111="","",全车数据表!BJ111)</f>
        <v/>
      </c>
      <c r="AP110" s="311" t="str">
        <f>IF(全车数据表!BK111="","",全车数据表!BK111)</f>
        <v/>
      </c>
      <c r="AQ110" s="311" t="str">
        <f>IF(全车数据表!BL111="","",全车数据表!BL111)</f>
        <v/>
      </c>
      <c r="AR110" s="311" t="str">
        <f>IF(全车数据表!BM111="","",全车数据表!BM111)</f>
        <v/>
      </c>
      <c r="AS110" s="311" t="str">
        <f>IF(全车数据表!BN111="","",全车数据表!BN111)</f>
        <v/>
      </c>
      <c r="AT110" s="311">
        <f>IF(全车数据表!BO111="","",全车数据表!BO111)</f>
        <v>1</v>
      </c>
      <c r="AU110" s="311" t="str">
        <f>IF(全车数据表!BP111="","",全车数据表!BP111)</f>
        <v/>
      </c>
      <c r="AV110" s="311" t="str">
        <f>IF(全车数据表!BQ111="","",全车数据表!BQ111)</f>
        <v/>
      </c>
      <c r="AW110" s="311" t="str">
        <f>IF(全车数据表!BR111="","",全车数据表!BR111)</f>
        <v/>
      </c>
      <c r="AX110" s="311" t="str">
        <f>IF(全车数据表!BS111="","",全车数据表!BS111)</f>
        <v/>
      </c>
      <c r="AY110" s="311" t="str">
        <f>IF(全车数据表!BT111="","",全车数据表!BT111)</f>
        <v/>
      </c>
      <c r="AZ110" s="311" t="str">
        <f>IF(全车数据表!BU111="","",全车数据表!BU111)</f>
        <v>法拉利 恩佐</v>
      </c>
      <c r="BA110" s="311" t="str">
        <f>IF(全车数据表!AV111="","",全车数据表!AV111)</f>
        <v/>
      </c>
    </row>
    <row r="111" spans="1:53">
      <c r="A111" s="311">
        <f>全车数据表!A112</f>
        <v>110</v>
      </c>
      <c r="B111" s="311" t="str">
        <f>全车数据表!B112</f>
        <v>Aston Martin One77</v>
      </c>
      <c r="C111" s="311" t="str">
        <f>IF(全车数据表!AQ112="","",全车数据表!AQ112)</f>
        <v>Aston Martin</v>
      </c>
      <c r="D111" s="313" t="str">
        <f>全车数据表!AT112</f>
        <v>one77</v>
      </c>
      <c r="E111" s="313" t="str">
        <f>全车数据表!AS112</f>
        <v>3.3</v>
      </c>
      <c r="F111" s="313" t="str">
        <f>全车数据表!C112</f>
        <v>One77</v>
      </c>
      <c r="G111" s="311" t="str">
        <f>全车数据表!D112</f>
        <v>B</v>
      </c>
      <c r="H111" s="311">
        <f>LEN(全车数据表!E112)</f>
        <v>5</v>
      </c>
      <c r="I111" s="311">
        <f>IF(全车数据表!H112="×",0,全车数据表!H112)</f>
        <v>45</v>
      </c>
      <c r="J111" s="311">
        <f>IF(全车数据表!I112="×",0,全车数据表!I112)</f>
        <v>17</v>
      </c>
      <c r="K111" s="311">
        <f>IF(全车数据表!J112="×",0,全车数据表!J112)</f>
        <v>23</v>
      </c>
      <c r="L111" s="311">
        <f>IF(全车数据表!K112="×",0,全车数据表!K112)</f>
        <v>32</v>
      </c>
      <c r="M111" s="311">
        <f>IF(全车数据表!L112="×",0,全车数据表!L112)</f>
        <v>45</v>
      </c>
      <c r="N111" s="311">
        <f>IF(全车数据表!M112="×",0,全车数据表!M112)</f>
        <v>0</v>
      </c>
      <c r="O111" s="311">
        <f>全车数据表!O112</f>
        <v>4022</v>
      </c>
      <c r="P111" s="311">
        <f>全车数据表!P112</f>
        <v>363.5</v>
      </c>
      <c r="Q111" s="311">
        <f>全车数据表!Q112</f>
        <v>79.34</v>
      </c>
      <c r="R111" s="311">
        <f>全车数据表!R112</f>
        <v>68.7</v>
      </c>
      <c r="S111" s="311">
        <f>全车数据表!S112</f>
        <v>56.61</v>
      </c>
      <c r="T111" s="311">
        <f>全车数据表!T112</f>
        <v>0</v>
      </c>
      <c r="U111" s="311">
        <f>全车数据表!AH112</f>
        <v>6369280</v>
      </c>
      <c r="V111" s="311">
        <f>全车数据表!AO112</f>
        <v>6000000</v>
      </c>
      <c r="W111" s="311">
        <f>全车数据表!AP112</f>
        <v>12369280</v>
      </c>
      <c r="X111" s="311">
        <f>全车数据表!AJ112</f>
        <v>8</v>
      </c>
      <c r="Y111" s="311">
        <f>全车数据表!AL112</f>
        <v>5</v>
      </c>
      <c r="Z111" s="311">
        <f>IF(全车数据表!AN112="×",0,全车数据表!AN112)</f>
        <v>2</v>
      </c>
      <c r="AA111" s="313" t="str">
        <f>全车数据表!AU112</f>
        <v>epic</v>
      </c>
      <c r="AB111" s="311">
        <f>全车数据表!AW112</f>
        <v>378</v>
      </c>
      <c r="AC111" s="311">
        <f>全车数据表!AX112</f>
        <v>0</v>
      </c>
      <c r="AD111" s="311">
        <f>全车数据表!AY112</f>
        <v>501</v>
      </c>
      <c r="AE111" s="311" t="str">
        <f>IF(全车数据表!AZ112="","",全车数据表!AZ112)</f>
        <v>通行证</v>
      </c>
      <c r="AF111" s="311" t="str">
        <f>IF(全车数据表!BA112="","",全车数据表!BA112)</f>
        <v/>
      </c>
      <c r="AG111" s="311" t="str">
        <f>IF(全车数据表!BB112="","",全车数据表!BB112)</f>
        <v/>
      </c>
      <c r="AH111" s="311" t="str">
        <f>IF(全车数据表!BC112="","",全车数据表!BC112)</f>
        <v/>
      </c>
      <c r="AI111" s="311" t="str">
        <f>IF(全车数据表!BD112="","",全车数据表!BD112)</f>
        <v/>
      </c>
      <c r="AJ111" s="311" t="str">
        <f>IF(全车数据表!BE112="","",全车数据表!BE112)</f>
        <v/>
      </c>
      <c r="AK111" s="311" t="str">
        <f>IF(全车数据表!BF112="","",全车数据表!BF112)</f>
        <v/>
      </c>
      <c r="AL111" s="311">
        <f>IF(全车数据表!BG112="","",全车数据表!BG112)</f>
        <v>1</v>
      </c>
      <c r="AM111" s="311" t="str">
        <f>IF(全车数据表!BH112="","",全车数据表!BH112)</f>
        <v/>
      </c>
      <c r="AN111" s="311" t="str">
        <f>IF(全车数据表!BI112="","",全车数据表!BI112)</f>
        <v/>
      </c>
      <c r="AO111" s="311" t="str">
        <f>IF(全车数据表!BJ112="","",全车数据表!BJ112)</f>
        <v/>
      </c>
      <c r="AP111" s="311" t="str">
        <f>IF(全车数据表!BK112="","",全车数据表!BK112)</f>
        <v/>
      </c>
      <c r="AQ111" s="311" t="str">
        <f>IF(全车数据表!BL112="","",全车数据表!BL112)</f>
        <v/>
      </c>
      <c r="AR111" s="311" t="str">
        <f>IF(全车数据表!BM112="","",全车数据表!BM112)</f>
        <v/>
      </c>
      <c r="AS111" s="311" t="str">
        <f>IF(全车数据表!BN112="","",全车数据表!BN112)</f>
        <v/>
      </c>
      <c r="AT111" s="311" t="str">
        <f>IF(全车数据表!BO112="","",全车数据表!BO112)</f>
        <v/>
      </c>
      <c r="AU111" s="311" t="str">
        <f>IF(全车数据表!BP112="","",全车数据表!BP112)</f>
        <v/>
      </c>
      <c r="AV111" s="311" t="str">
        <f>IF(全车数据表!BQ112="","",全车数据表!BQ112)</f>
        <v/>
      </c>
      <c r="AW111" s="311" t="str">
        <f>IF(全车数据表!BR112="","",全车数据表!BR112)</f>
        <v/>
      </c>
      <c r="AX111" s="311" t="str">
        <f>IF(全车数据表!BS112="","",全车数据表!BS112)</f>
        <v/>
      </c>
      <c r="AY111" s="311" t="str">
        <f>IF(全车数据表!BT112="","",全车数据表!BT112)</f>
        <v/>
      </c>
      <c r="AZ111" s="311" t="str">
        <f>IF(全车数据表!BU112="","",全车数据表!BU112)</f>
        <v>阿斯顿马丁</v>
      </c>
      <c r="BA111" s="311" t="str">
        <f>IF(全车数据表!AV112="","",全车数据表!AV112)</f>
        <v/>
      </c>
    </row>
    <row r="112" spans="1:53">
      <c r="A112" s="311">
        <f>全车数据表!A113</f>
        <v>111</v>
      </c>
      <c r="B112" s="311" t="str">
        <f>全车数据表!B113</f>
        <v>Apollo N</v>
      </c>
      <c r="C112" s="311" t="str">
        <f>IF(全车数据表!AQ113="","",全车数据表!AQ113)</f>
        <v>Apollo</v>
      </c>
      <c r="D112" s="313" t="str">
        <f>全车数据表!AT113</f>
        <v>n</v>
      </c>
      <c r="E112" s="313" t="str">
        <f>全车数据表!AS113</f>
        <v>1.3</v>
      </c>
      <c r="F112" s="313" t="str">
        <f>全车数据表!C113</f>
        <v>菠萝</v>
      </c>
      <c r="G112" s="311" t="str">
        <f>全车数据表!D113</f>
        <v>B</v>
      </c>
      <c r="H112" s="311">
        <f>LEN(全车数据表!E113)</f>
        <v>5</v>
      </c>
      <c r="I112" s="311">
        <f>IF(全车数据表!H113="×",0,全车数据表!H113)</f>
        <v>30</v>
      </c>
      <c r="J112" s="311">
        <f>IF(全车数据表!I113="×",0,全车数据表!I113)</f>
        <v>9</v>
      </c>
      <c r="K112" s="311">
        <f>IF(全车数据表!J113="×",0,全车数据表!J113)</f>
        <v>13</v>
      </c>
      <c r="L112" s="311">
        <f>IF(全车数据表!K113="×",0,全车数据表!K113)</f>
        <v>21</v>
      </c>
      <c r="M112" s="311">
        <f>IF(全车数据表!L113="×",0,全车数据表!L113)</f>
        <v>32</v>
      </c>
      <c r="N112" s="311">
        <f>IF(全车数据表!M113="×",0,全车数据表!M113)</f>
        <v>0</v>
      </c>
      <c r="O112" s="311">
        <f>全车数据表!O113</f>
        <v>4047</v>
      </c>
      <c r="P112" s="311">
        <f>全车数据表!P113</f>
        <v>374.1</v>
      </c>
      <c r="Q112" s="311">
        <f>全车数据表!Q113</f>
        <v>80.319999999999993</v>
      </c>
      <c r="R112" s="311">
        <f>全车数据表!R113</f>
        <v>58.13</v>
      </c>
      <c r="S112" s="311">
        <f>全车数据表!S113</f>
        <v>60.57</v>
      </c>
      <c r="T112" s="311">
        <f>全车数据表!T113</f>
        <v>5.8160000000000007</v>
      </c>
      <c r="U112" s="311">
        <f>全车数据表!AH113</f>
        <v>6369280</v>
      </c>
      <c r="V112" s="311">
        <f>全车数据表!AO113</f>
        <v>6000000</v>
      </c>
      <c r="W112" s="311">
        <f>全车数据表!AP113</f>
        <v>12369280</v>
      </c>
      <c r="X112" s="311">
        <f>全车数据表!AJ113</f>
        <v>8</v>
      </c>
      <c r="Y112" s="311">
        <f>全车数据表!AL113</f>
        <v>5</v>
      </c>
      <c r="Z112" s="311">
        <f>IF(全车数据表!AN113="×",0,全车数据表!AN113)</f>
        <v>2</v>
      </c>
      <c r="AA112" s="313" t="str">
        <f>全车数据表!AU113</f>
        <v>epic</v>
      </c>
      <c r="AB112" s="311">
        <f>全车数据表!AW113</f>
        <v>389</v>
      </c>
      <c r="AC112" s="311">
        <f>全车数据表!AX113</f>
        <v>0</v>
      </c>
      <c r="AD112" s="311">
        <f>全车数据表!AY113</f>
        <v>520</v>
      </c>
      <c r="AE112" s="311" t="str">
        <f>IF(全车数据表!AZ113="","",全车数据表!AZ113)</f>
        <v>传奇商店</v>
      </c>
      <c r="AF112" s="311" t="str">
        <f>IF(全车数据表!BA113="","",全车数据表!BA113)</f>
        <v/>
      </c>
      <c r="AG112" s="311" t="str">
        <f>IF(全车数据表!BB113="","",全车数据表!BB113)</f>
        <v/>
      </c>
      <c r="AH112" s="311" t="str">
        <f>IF(全车数据表!BC113="","",全车数据表!BC113)</f>
        <v/>
      </c>
      <c r="AI112" s="311">
        <f>IF(全车数据表!BD113="","",全车数据表!BD113)</f>
        <v>1</v>
      </c>
      <c r="AJ112" s="311" t="str">
        <f>IF(全车数据表!BE113="","",全车数据表!BE113)</f>
        <v/>
      </c>
      <c r="AK112" s="311">
        <f>IF(全车数据表!BF113="","",全车数据表!BF113)</f>
        <v>1</v>
      </c>
      <c r="AL112" s="311" t="str">
        <f>IF(全车数据表!BG113="","",全车数据表!BG113)</f>
        <v/>
      </c>
      <c r="AM112" s="311" t="str">
        <f>IF(全车数据表!BH113="","",全车数据表!BH113)</f>
        <v/>
      </c>
      <c r="AN112" s="311" t="str">
        <f>IF(全车数据表!BI113="","",全车数据表!BI113)</f>
        <v/>
      </c>
      <c r="AO112" s="311" t="str">
        <f>IF(全车数据表!BJ113="","",全车数据表!BJ113)</f>
        <v/>
      </c>
      <c r="AP112" s="311" t="str">
        <f>IF(全车数据表!BK113="","",全车数据表!BK113)</f>
        <v/>
      </c>
      <c r="AQ112" s="311" t="str">
        <f>IF(全车数据表!BL113="","",全车数据表!BL113)</f>
        <v/>
      </c>
      <c r="AR112" s="311" t="str">
        <f>IF(全车数据表!BM113="","",全车数据表!BM113)</f>
        <v/>
      </c>
      <c r="AS112" s="311" t="str">
        <f>IF(全车数据表!BN113="","",全车数据表!BN113)</f>
        <v/>
      </c>
      <c r="AT112" s="311" t="str">
        <f>IF(全车数据表!BO113="","",全车数据表!BO113)</f>
        <v/>
      </c>
      <c r="AU112" s="311" t="str">
        <f>IF(全车数据表!BP113="","",全车数据表!BP113)</f>
        <v/>
      </c>
      <c r="AV112" s="311" t="str">
        <f>IF(全车数据表!BQ113="","",全车数据表!BQ113)</f>
        <v/>
      </c>
      <c r="AW112" s="311" t="str">
        <f>IF(全车数据表!BR113="","",全车数据表!BR113)</f>
        <v/>
      </c>
      <c r="AX112" s="311" t="str">
        <f>IF(全车数据表!BS113="","",全车数据表!BS113)</f>
        <v/>
      </c>
      <c r="AY112" s="311">
        <f>IF(全车数据表!BT113="","",全车数据表!BT113)</f>
        <v>1</v>
      </c>
      <c r="AZ112" s="311" t="str">
        <f>IF(全车数据表!BU113="","",全车数据表!BU113)</f>
        <v>阿波罗 菠萝</v>
      </c>
      <c r="BA112" s="311">
        <f>IF(全车数据表!AV113="","",全车数据表!AV113)</f>
        <v>14</v>
      </c>
    </row>
    <row r="113" spans="1:53">
      <c r="A113" s="311">
        <f>全车数据表!A114</f>
        <v>112</v>
      </c>
      <c r="B113" s="311" t="str">
        <f>全车数据表!B114</f>
        <v>Mercedes-Benz SLR McLaren</v>
      </c>
      <c r="C113" s="311" t="str">
        <f>IF(全车数据表!AQ114="","",全车数据表!AQ114)</f>
        <v>Mercedes-Benz</v>
      </c>
      <c r="D113" s="313" t="str">
        <f>全车数据表!AT114</f>
        <v>slr</v>
      </c>
      <c r="E113" s="313" t="str">
        <f>全车数据表!AS114</f>
        <v>1.5</v>
      </c>
      <c r="F113" s="313" t="str">
        <f>全车数据表!C114</f>
        <v>SLR</v>
      </c>
      <c r="G113" s="311" t="str">
        <f>全车数据表!D114</f>
        <v>B</v>
      </c>
      <c r="H113" s="311">
        <f>LEN(全车数据表!E114)</f>
        <v>5</v>
      </c>
      <c r="I113" s="311">
        <f>IF(全车数据表!H114="×",0,全车数据表!H114)</f>
        <v>45</v>
      </c>
      <c r="J113" s="311">
        <f>IF(全车数据表!I114="×",0,全车数据表!I114)</f>
        <v>17</v>
      </c>
      <c r="K113" s="311">
        <f>IF(全车数据表!J114="×",0,全车数据表!J114)</f>
        <v>23</v>
      </c>
      <c r="L113" s="311">
        <f>IF(全车数据表!K114="×",0,全车数据表!K114)</f>
        <v>32</v>
      </c>
      <c r="M113" s="311">
        <f>IF(全车数据表!L114="×",0,全车数据表!L114)</f>
        <v>45</v>
      </c>
      <c r="N113" s="311">
        <f>IF(全车数据表!M114="×",0,全车数据表!M114)</f>
        <v>0</v>
      </c>
      <c r="O113" s="311">
        <f>全车数据表!O114</f>
        <v>4058</v>
      </c>
      <c r="P113" s="311">
        <f>全车数据表!P114</f>
        <v>353.3</v>
      </c>
      <c r="Q113" s="311">
        <f>全车数据表!Q114</f>
        <v>78.180000000000007</v>
      </c>
      <c r="R113" s="311">
        <f>全车数据表!R114</f>
        <v>66.599999999999994</v>
      </c>
      <c r="S113" s="311">
        <f>全车数据表!S114</f>
        <v>79.540000000000006</v>
      </c>
      <c r="T113" s="311">
        <f>全车数据表!T114</f>
        <v>9.8169999999999984</v>
      </c>
      <c r="U113" s="311">
        <f>全车数据表!AH114</f>
        <v>6369280</v>
      </c>
      <c r="V113" s="311">
        <f>全车数据表!AO114</f>
        <v>6000000</v>
      </c>
      <c r="W113" s="311">
        <f>全车数据表!AP114</f>
        <v>12369280</v>
      </c>
      <c r="X113" s="311">
        <f>全车数据表!AJ114</f>
        <v>8</v>
      </c>
      <c r="Y113" s="311">
        <f>全车数据表!AL114</f>
        <v>5</v>
      </c>
      <c r="Z113" s="311">
        <f>IF(全车数据表!AN114="×",0,全车数据表!AN114)</f>
        <v>2</v>
      </c>
      <c r="AA113" s="313" t="str">
        <f>全车数据表!AU114</f>
        <v>epic</v>
      </c>
      <c r="AB113" s="311">
        <f>全车数据表!AW114</f>
        <v>367</v>
      </c>
      <c r="AC113" s="311">
        <f>全车数据表!AX114</f>
        <v>0</v>
      </c>
      <c r="AD113" s="311">
        <f>全车数据表!AY114</f>
        <v>484</v>
      </c>
      <c r="AE113" s="311" t="str">
        <f>IF(全车数据表!AZ114="","",全车数据表!AZ114)</f>
        <v>多人</v>
      </c>
      <c r="AF113" s="311" t="str">
        <f>IF(全车数据表!BA114="","",全车数据表!BA114)</f>
        <v/>
      </c>
      <c r="AG113" s="311" t="str">
        <f>IF(全车数据表!BB114="","",全车数据表!BB114)</f>
        <v/>
      </c>
      <c r="AH113" s="311" t="str">
        <f>IF(全车数据表!BC114="","",全车数据表!BC114)</f>
        <v/>
      </c>
      <c r="AI113" s="311" t="str">
        <f>IF(全车数据表!BD114="","",全车数据表!BD114)</f>
        <v/>
      </c>
      <c r="AJ113" s="311" t="str">
        <f>IF(全车数据表!BE114="","",全车数据表!BE114)</f>
        <v/>
      </c>
      <c r="AK113" s="311" t="str">
        <f>IF(全车数据表!BF114="","",全车数据表!BF114)</f>
        <v/>
      </c>
      <c r="AL113" s="311" t="str">
        <f>IF(全车数据表!BG114="","",全车数据表!BG114)</f>
        <v/>
      </c>
      <c r="AM113" s="311" t="str">
        <f>IF(全车数据表!BH114="","",全车数据表!BH114)</f>
        <v/>
      </c>
      <c r="AN113" s="311">
        <f>IF(全车数据表!BI114="","",全车数据表!BI114)</f>
        <v>1</v>
      </c>
      <c r="AO113" s="311" t="str">
        <f>IF(全车数据表!BJ114="","",全车数据表!BJ114)</f>
        <v/>
      </c>
      <c r="AP113" s="311" t="str">
        <f>IF(全车数据表!BK114="","",全车数据表!BK114)</f>
        <v/>
      </c>
      <c r="AQ113" s="311" t="str">
        <f>IF(全车数据表!BL114="","",全车数据表!BL114)</f>
        <v/>
      </c>
      <c r="AR113" s="311" t="str">
        <f>IF(全车数据表!BM114="","",全车数据表!BM114)</f>
        <v/>
      </c>
      <c r="AS113" s="311" t="str">
        <f>IF(全车数据表!BN114="","",全车数据表!BN114)</f>
        <v/>
      </c>
      <c r="AT113" s="311" t="str">
        <f>IF(全车数据表!BO114="","",全车数据表!BO114)</f>
        <v/>
      </c>
      <c r="AU113" s="311" t="str">
        <f>IF(全车数据表!BP114="","",全车数据表!BP114)</f>
        <v/>
      </c>
      <c r="AV113" s="311" t="str">
        <f>IF(全车数据表!BQ114="","",全车数据表!BQ114)</f>
        <v/>
      </c>
      <c r="AW113" s="311" t="str">
        <f>IF(全车数据表!BR114="","",全车数据表!BR114)</f>
        <v>可开合</v>
      </c>
      <c r="AX113" s="311" t="str">
        <f>IF(全车数据表!BS114="","",全车数据表!BS114)</f>
        <v/>
      </c>
      <c r="AY113" s="311" t="str">
        <f>IF(全车数据表!BT114="","",全车数据表!BT114)</f>
        <v/>
      </c>
      <c r="AZ113" s="311" t="str">
        <f>IF(全车数据表!BU114="","",全车数据表!BU114)</f>
        <v>奔驰</v>
      </c>
      <c r="BA113" s="311" t="str">
        <f>IF(全车数据表!AV114="","",全车数据表!AV114)</f>
        <v/>
      </c>
    </row>
    <row r="114" spans="1:53">
      <c r="A114" s="311">
        <f>全车数据表!A115</f>
        <v>113</v>
      </c>
      <c r="B114" s="311" t="str">
        <f>全车数据表!B115</f>
        <v>Aston Martin DBS SuperLeggera</v>
      </c>
      <c r="C114" s="311" t="str">
        <f>IF(全车数据表!AQ115="","",全车数据表!AQ115)</f>
        <v>Aston Martin</v>
      </c>
      <c r="D114" s="313" t="str">
        <f>全车数据表!AT115</f>
        <v>dbs</v>
      </c>
      <c r="E114" s="313" t="str">
        <f>全车数据表!AS115</f>
        <v>1.8</v>
      </c>
      <c r="F114" s="313" t="str">
        <f>全车数据表!C115</f>
        <v>DBS</v>
      </c>
      <c r="G114" s="311" t="str">
        <f>全车数据表!D115</f>
        <v>B</v>
      </c>
      <c r="H114" s="311">
        <f>LEN(全车数据表!E115)</f>
        <v>5</v>
      </c>
      <c r="I114" s="311">
        <f>IF(全车数据表!H115="×",0,全车数据表!H115)</f>
        <v>45</v>
      </c>
      <c r="J114" s="311">
        <f>IF(全车数据表!I115="×",0,全车数据表!I115)</f>
        <v>17</v>
      </c>
      <c r="K114" s="311">
        <f>IF(全车数据表!J115="×",0,全车数据表!J115)</f>
        <v>23</v>
      </c>
      <c r="L114" s="311">
        <f>IF(全车数据表!K115="×",0,全车数据表!K115)</f>
        <v>32</v>
      </c>
      <c r="M114" s="311">
        <f>IF(全车数据表!L115="×",0,全车数据表!L115)</f>
        <v>45</v>
      </c>
      <c r="N114" s="311">
        <f>IF(全车数据表!M115="×",0,全车数据表!M115)</f>
        <v>0</v>
      </c>
      <c r="O114" s="311">
        <f>全车数据表!O115</f>
        <v>4059</v>
      </c>
      <c r="P114" s="311">
        <f>全车数据表!P115</f>
        <v>355.4</v>
      </c>
      <c r="Q114" s="311">
        <f>全车数据表!Q115</f>
        <v>79.16</v>
      </c>
      <c r="R114" s="311">
        <f>全车数据表!R115</f>
        <v>70.739999999999995</v>
      </c>
      <c r="S114" s="311">
        <f>全车数据表!S115</f>
        <v>73.88</v>
      </c>
      <c r="T114" s="311">
        <f>全车数据表!T115</f>
        <v>8</v>
      </c>
      <c r="U114" s="311">
        <f>全车数据表!AH115</f>
        <v>6369280</v>
      </c>
      <c r="V114" s="311">
        <f>全车数据表!AO115</f>
        <v>6000000</v>
      </c>
      <c r="W114" s="311">
        <f>全车数据表!AP115</f>
        <v>12369280</v>
      </c>
      <c r="X114" s="311">
        <f>全车数据表!AJ115</f>
        <v>8</v>
      </c>
      <c r="Y114" s="311">
        <f>全车数据表!AL115</f>
        <v>5</v>
      </c>
      <c r="Z114" s="311">
        <f>IF(全车数据表!AN115="×",0,全车数据表!AN115)</f>
        <v>2</v>
      </c>
      <c r="AA114" s="313" t="str">
        <f>全车数据表!AU115</f>
        <v>epic</v>
      </c>
      <c r="AB114" s="311">
        <f>全车数据表!AW115</f>
        <v>370</v>
      </c>
      <c r="AC114" s="311">
        <f>全车数据表!AX115</f>
        <v>0</v>
      </c>
      <c r="AD114" s="311">
        <f>全车数据表!AY115</f>
        <v>487</v>
      </c>
      <c r="AE114" s="311" t="str">
        <f>IF(全车数据表!AZ115="","",全车数据表!AZ115)</f>
        <v>传奇商店</v>
      </c>
      <c r="AF114" s="311" t="str">
        <f>IF(全车数据表!BA115="","",全车数据表!BA115)</f>
        <v/>
      </c>
      <c r="AG114" s="311" t="str">
        <f>IF(全车数据表!BB115="","",全车数据表!BB115)</f>
        <v/>
      </c>
      <c r="AH114" s="311" t="str">
        <f>IF(全车数据表!BC115="","",全车数据表!BC115)</f>
        <v/>
      </c>
      <c r="AI114" s="311">
        <f>IF(全车数据表!BD115="","",全车数据表!BD115)</f>
        <v>1</v>
      </c>
      <c r="AJ114" s="311" t="str">
        <f>IF(全车数据表!BE115="","",全车数据表!BE115)</f>
        <v/>
      </c>
      <c r="AK114" s="311" t="str">
        <f>IF(全车数据表!BF115="","",全车数据表!BF115)</f>
        <v/>
      </c>
      <c r="AL114" s="311" t="str">
        <f>IF(全车数据表!BG115="","",全车数据表!BG115)</f>
        <v/>
      </c>
      <c r="AM114" s="311" t="str">
        <f>IF(全车数据表!BH115="","",全车数据表!BH115)</f>
        <v/>
      </c>
      <c r="AN114" s="311" t="str">
        <f>IF(全车数据表!BI115="","",全车数据表!BI115)</f>
        <v/>
      </c>
      <c r="AO114" s="311" t="str">
        <f>IF(全车数据表!BJ115="","",全车数据表!BJ115)</f>
        <v/>
      </c>
      <c r="AP114" s="311" t="str">
        <f>IF(全车数据表!BK115="","",全车数据表!BK115)</f>
        <v/>
      </c>
      <c r="AQ114" s="311" t="str">
        <f>IF(全车数据表!BL115="","",全车数据表!BL115)</f>
        <v/>
      </c>
      <c r="AR114" s="311" t="str">
        <f>IF(全车数据表!BM115="","",全车数据表!BM115)</f>
        <v/>
      </c>
      <c r="AS114" s="311" t="str">
        <f>IF(全车数据表!BN115="","",全车数据表!BN115)</f>
        <v/>
      </c>
      <c r="AT114" s="311" t="str">
        <f>IF(全车数据表!BO115="","",全车数据表!BO115)</f>
        <v/>
      </c>
      <c r="AU114" s="311" t="str">
        <f>IF(全车数据表!BP115="","",全车数据表!BP115)</f>
        <v/>
      </c>
      <c r="AV114" s="311" t="str">
        <f>IF(全车数据表!BQ115="","",全车数据表!BQ115)</f>
        <v/>
      </c>
      <c r="AW114" s="311" t="str">
        <f>IF(全车数据表!BR115="","",全车数据表!BR115)</f>
        <v/>
      </c>
      <c r="AX114" s="311" t="str">
        <f>IF(全车数据表!BS115="","",全车数据表!BS115)</f>
        <v/>
      </c>
      <c r="AY114" s="311">
        <f>IF(全车数据表!BT115="","",全车数据表!BT115)</f>
        <v>1</v>
      </c>
      <c r="AZ114" s="311" t="str">
        <f>IF(全车数据表!BU115="","",全车数据表!BU115)</f>
        <v>阿斯顿马丁 大鼻屎</v>
      </c>
      <c r="BA114" s="311">
        <f>IF(全车数据表!AV115="","",全车数据表!AV115)</f>
        <v>15</v>
      </c>
    </row>
    <row r="115" spans="1:53">
      <c r="A115" s="311">
        <f>全车数据表!A116</f>
        <v>114</v>
      </c>
      <c r="B115" s="311" t="str">
        <f>全车数据表!B116</f>
        <v>Lamborghini Essenza SCV12🔑</v>
      </c>
      <c r="C115" s="311" t="str">
        <f>IF(全车数据表!AQ116="","",全车数据表!AQ116)</f>
        <v>Lamborghini</v>
      </c>
      <c r="D115" s="313" t="str">
        <f>全车数据表!AT116</f>
        <v>scv12</v>
      </c>
      <c r="E115" s="313" t="str">
        <f>全车数据表!AS116</f>
        <v>2.8</v>
      </c>
      <c r="F115" s="313" t="str">
        <f>全车数据表!C116</f>
        <v>SCV12</v>
      </c>
      <c r="G115" s="311" t="str">
        <f>全车数据表!D116</f>
        <v>B</v>
      </c>
      <c r="H115" s="311">
        <f>LEN(全车数据表!E116)</f>
        <v>5</v>
      </c>
      <c r="I115" s="311" t="str">
        <f>IF(全车数据表!H116="×",0,全车数据表!H116)</f>
        <v>🔑</v>
      </c>
      <c r="J115" s="311">
        <f>IF(全车数据表!I116="×",0,全车数据表!I116)</f>
        <v>26</v>
      </c>
      <c r="K115" s="311">
        <f>IF(全车数据表!J116="×",0,全车数据表!J116)</f>
        <v>35</v>
      </c>
      <c r="L115" s="311">
        <f>IF(全车数据表!K116="×",0,全车数据表!K116)</f>
        <v>40</v>
      </c>
      <c r="M115" s="311">
        <f>IF(全车数据表!L116="×",0,全车数据表!L116)</f>
        <v>62</v>
      </c>
      <c r="N115" s="311">
        <f>IF(全车数据表!M116="×",0,全车数据表!M116)</f>
        <v>0</v>
      </c>
      <c r="O115" s="311">
        <f>全车数据表!O116</f>
        <v>4061</v>
      </c>
      <c r="P115" s="311">
        <f>全车数据表!P116</f>
        <v>340.5</v>
      </c>
      <c r="Q115" s="311">
        <f>全车数据表!Q116</f>
        <v>85.1</v>
      </c>
      <c r="R115" s="311">
        <f>全车数据表!R116</f>
        <v>75.81</v>
      </c>
      <c r="S115" s="311">
        <f>全车数据表!S116</f>
        <v>74.78</v>
      </c>
      <c r="T115" s="311">
        <f>全车数据表!T116</f>
        <v>0</v>
      </c>
      <c r="U115" s="311">
        <f>全车数据表!AH116</f>
        <v>6369280</v>
      </c>
      <c r="V115" s="311">
        <f>全车数据表!AO116</f>
        <v>6000000</v>
      </c>
      <c r="W115" s="311">
        <f>全车数据表!AP116</f>
        <v>12369280</v>
      </c>
      <c r="X115" s="311">
        <f>全车数据表!AJ116</f>
        <v>8</v>
      </c>
      <c r="Y115" s="311">
        <f>全车数据表!AL116</f>
        <v>5</v>
      </c>
      <c r="Z115" s="311">
        <f>IF(全车数据表!AN116="×",0,全车数据表!AN116)</f>
        <v>2</v>
      </c>
      <c r="AA115" s="313" t="str">
        <f>全车数据表!AU116</f>
        <v>epic</v>
      </c>
      <c r="AB115" s="311">
        <f>全车数据表!AW116</f>
        <v>355</v>
      </c>
      <c r="AC115" s="311">
        <f>全车数据表!AX116</f>
        <v>0</v>
      </c>
      <c r="AD115" s="311">
        <f>全车数据表!AY116</f>
        <v>462</v>
      </c>
      <c r="AE115" s="311" t="str">
        <f>IF(全车数据表!AZ116="","",全车数据表!AZ116)</f>
        <v>大奖赛</v>
      </c>
      <c r="AF115" s="311" t="str">
        <f>IF(全车数据表!BA116="","",全车数据表!BA116)</f>
        <v/>
      </c>
      <c r="AG115" s="311" t="str">
        <f>IF(全车数据表!BB116="","",全车数据表!BB116)</f>
        <v/>
      </c>
      <c r="AH115" s="311" t="str">
        <f>IF(全车数据表!BC116="","",全车数据表!BC116)</f>
        <v/>
      </c>
      <c r="AI115" s="311" t="str">
        <f>IF(全车数据表!BD116="","",全车数据表!BD116)</f>
        <v/>
      </c>
      <c r="AJ115" s="311" t="str">
        <f>IF(全车数据表!BE116="","",全车数据表!BE116)</f>
        <v/>
      </c>
      <c r="AK115" s="311" t="str">
        <f>IF(全车数据表!BF116="","",全车数据表!BF116)</f>
        <v/>
      </c>
      <c r="AL115" s="311" t="str">
        <f>IF(全车数据表!BG116="","",全车数据表!BG116)</f>
        <v/>
      </c>
      <c r="AM115" s="311" t="str">
        <f>IF(全车数据表!BH116="","",全车数据表!BH116)</f>
        <v/>
      </c>
      <c r="AN115" s="311" t="str">
        <f>IF(全车数据表!BI116="","",全车数据表!BI116)</f>
        <v/>
      </c>
      <c r="AO115" s="311" t="str">
        <f>IF(全车数据表!BJ116="","",全车数据表!BJ116)</f>
        <v/>
      </c>
      <c r="AP115" s="311" t="str">
        <f>IF(全车数据表!BK116="","",全车数据表!BK116)</f>
        <v/>
      </c>
      <c r="AQ115" s="311">
        <f>IF(全车数据表!BL116="","",全车数据表!BL116)</f>
        <v>1</v>
      </c>
      <c r="AR115" s="311" t="str">
        <f>IF(全车数据表!BM116="","",全车数据表!BM116)</f>
        <v/>
      </c>
      <c r="AS115" s="311">
        <f>IF(全车数据表!BN116="","",全车数据表!BN116)</f>
        <v>1</v>
      </c>
      <c r="AT115" s="311">
        <f>IF(全车数据表!BO116="","",全车数据表!BO116)</f>
        <v>1</v>
      </c>
      <c r="AU115" s="311" t="str">
        <f>IF(全车数据表!BP116="","",全车数据表!BP116)</f>
        <v/>
      </c>
      <c r="AV115" s="311" t="str">
        <f>IF(全车数据表!BQ116="","",全车数据表!BQ116)</f>
        <v/>
      </c>
      <c r="AW115" s="311" t="str">
        <f>IF(全车数据表!BR116="","",全车数据表!BR116)</f>
        <v/>
      </c>
      <c r="AX115" s="311" t="str">
        <f>IF(全车数据表!BS116="","",全车数据表!BS116)</f>
        <v/>
      </c>
      <c r="AY115" s="311" t="str">
        <f>IF(全车数据表!BT116="","",全车数据表!BT116)</f>
        <v/>
      </c>
      <c r="AZ115" s="311" t="str">
        <f>IF(全车数据表!BU116="","",全车数据表!BU116)</f>
        <v>兰博基尼</v>
      </c>
      <c r="BA115" s="311" t="str">
        <f>IF(全车数据表!AV116="","",全车数据表!AV116)</f>
        <v/>
      </c>
    </row>
    <row r="116" spans="1:53">
      <c r="A116" s="311">
        <f>全车数据表!A117</f>
        <v>115</v>
      </c>
      <c r="B116" s="311" t="str">
        <f>全车数据表!B117</f>
        <v>McLaren 600LT Spider</v>
      </c>
      <c r="C116" s="311" t="str">
        <f>IF(全车数据表!AQ117="","",全车数据表!AQ117)</f>
        <v>McLaren</v>
      </c>
      <c r="D116" s="313" t="str">
        <f>全车数据表!AT117</f>
        <v>600lt</v>
      </c>
      <c r="E116" s="313" t="str">
        <f>全车数据表!AS117</f>
        <v>3.9</v>
      </c>
      <c r="F116" s="313" t="str">
        <f>全车数据表!C117</f>
        <v>600lt</v>
      </c>
      <c r="G116" s="311" t="str">
        <f>全车数据表!D117</f>
        <v>B</v>
      </c>
      <c r="H116" s="311">
        <f>LEN(全车数据表!E117)</f>
        <v>5</v>
      </c>
      <c r="I116" s="311">
        <f>IF(全车数据表!H117="×",0,全车数据表!H117)</f>
        <v>45</v>
      </c>
      <c r="J116" s="311">
        <f>IF(全车数据表!I117="×",0,全车数据表!I117)</f>
        <v>17</v>
      </c>
      <c r="K116" s="311">
        <f>IF(全车数据表!J117="×",0,全车数据表!J117)</f>
        <v>23</v>
      </c>
      <c r="L116" s="311">
        <f>IF(全车数据表!K117="×",0,全车数据表!K117)</f>
        <v>32</v>
      </c>
      <c r="M116" s="311">
        <f>IF(全车数据表!L117="×",0,全车数据表!L117)</f>
        <v>45</v>
      </c>
      <c r="N116" s="311">
        <f>IF(全车数据表!M117="×",0,全车数据表!M117)</f>
        <v>0</v>
      </c>
      <c r="O116" s="311">
        <f>全车数据表!O117</f>
        <v>4075</v>
      </c>
      <c r="P116" s="311">
        <f>全车数据表!P117</f>
        <v>340.5</v>
      </c>
      <c r="Q116" s="311">
        <f>全车数据表!Q117</f>
        <v>86.11</v>
      </c>
      <c r="R116" s="311">
        <f>全车数据表!R117</f>
        <v>83.17</v>
      </c>
      <c r="S116" s="311">
        <f>全车数据表!S117</f>
        <v>74.540000000000006</v>
      </c>
      <c r="T116" s="311">
        <f>全车数据表!T117</f>
        <v>0</v>
      </c>
      <c r="U116" s="311">
        <f>全车数据表!AH117</f>
        <v>6369280</v>
      </c>
      <c r="V116" s="311">
        <f>全车数据表!AO117</f>
        <v>6000000</v>
      </c>
      <c r="W116" s="311">
        <f>全车数据表!AP117</f>
        <v>12369280</v>
      </c>
      <c r="X116" s="311">
        <f>全车数据表!AJ117</f>
        <v>8</v>
      </c>
      <c r="Y116" s="311">
        <f>全车数据表!AL117</f>
        <v>5</v>
      </c>
      <c r="Z116" s="311">
        <f>IF(全车数据表!AN117="×",0,全车数据表!AN117)</f>
        <v>2</v>
      </c>
      <c r="AA116" s="313" t="str">
        <f>全车数据表!AU117</f>
        <v>epic</v>
      </c>
      <c r="AB116" s="311">
        <f>全车数据表!AW117</f>
        <v>354</v>
      </c>
      <c r="AC116" s="311">
        <f>全车数据表!AX117</f>
        <v>0</v>
      </c>
      <c r="AD116" s="311">
        <f>全车数据表!AY117</f>
        <v>461</v>
      </c>
      <c r="AE116" s="311" t="str">
        <f>IF(全车数据表!AZ117="","",全车数据表!AZ117)</f>
        <v>惊艳亮相</v>
      </c>
      <c r="AF116" s="311" t="str">
        <f>IF(全车数据表!BA117="","",全车数据表!BA117)</f>
        <v/>
      </c>
      <c r="AG116" s="311" t="str">
        <f>IF(全车数据表!BB117="","",全车数据表!BB117)</f>
        <v/>
      </c>
      <c r="AH116" s="311" t="str">
        <f>IF(全车数据表!BC117="","",全车数据表!BC117)</f>
        <v/>
      </c>
      <c r="AI116" s="311" t="str">
        <f>IF(全车数据表!BD117="","",全车数据表!BD117)</f>
        <v/>
      </c>
      <c r="AJ116" s="311" t="str">
        <f>IF(全车数据表!BE117="","",全车数据表!BE117)</f>
        <v/>
      </c>
      <c r="AK116" s="311" t="str">
        <f>IF(全车数据表!BF117="","",全车数据表!BF117)</f>
        <v/>
      </c>
      <c r="AL116" s="311" t="str">
        <f>IF(全车数据表!BG117="","",全车数据表!BG117)</f>
        <v/>
      </c>
      <c r="AM116" s="311" t="str">
        <f>IF(全车数据表!BH117="","",全车数据表!BH117)</f>
        <v/>
      </c>
      <c r="AN116" s="311" t="str">
        <f>IF(全车数据表!BI117="","",全车数据表!BI117)</f>
        <v/>
      </c>
      <c r="AO116" s="311" t="str">
        <f>IF(全车数据表!BJ117="","",全车数据表!BJ117)</f>
        <v/>
      </c>
      <c r="AP116" s="311" t="str">
        <f>IF(全车数据表!BK117="","",全车数据表!BK117)</f>
        <v/>
      </c>
      <c r="AQ116" s="311" t="str">
        <f>IF(全车数据表!BL117="","",全车数据表!BL117)</f>
        <v/>
      </c>
      <c r="AR116" s="311" t="str">
        <f>IF(全车数据表!BM117="","",全车数据表!BM117)</f>
        <v/>
      </c>
      <c r="AS116" s="311" t="str">
        <f>IF(全车数据表!BN117="","",全车数据表!BN117)</f>
        <v/>
      </c>
      <c r="AT116" s="311" t="str">
        <f>IF(全车数据表!BO117="","",全车数据表!BO117)</f>
        <v/>
      </c>
      <c r="AU116" s="311" t="str">
        <f>IF(全车数据表!BP117="","",全车数据表!BP117)</f>
        <v/>
      </c>
      <c r="AV116" s="311" t="str">
        <f>IF(全车数据表!BQ117="","",全车数据表!BQ117)</f>
        <v/>
      </c>
      <c r="AW116" s="311" t="str">
        <f>IF(全车数据表!BR117="","",全车数据表!BR117)</f>
        <v/>
      </c>
      <c r="AX116" s="311" t="str">
        <f>IF(全车数据表!BS117="","",全车数据表!BS117)</f>
        <v/>
      </c>
      <c r="AY116" s="311" t="str">
        <f>IF(全车数据表!BT117="","",全车数据表!BT117)</f>
        <v/>
      </c>
      <c r="AZ116" s="311" t="str">
        <f>IF(全车数据表!BU117="","",全车数据表!BU117)</f>
        <v>迈凯伦</v>
      </c>
      <c r="BA116" s="311" t="str">
        <f>IF(全车数据表!AV117="","",全车数据表!AV117)</f>
        <v/>
      </c>
    </row>
    <row r="117" spans="1:53">
      <c r="A117" s="311">
        <f>全车数据表!A118</f>
        <v>116</v>
      </c>
      <c r="B117" s="311" t="str">
        <f>全车数据表!B118</f>
        <v>McLaren Solus GT🔑</v>
      </c>
      <c r="C117" s="311" t="str">
        <f>IF(全车数据表!AQ118="","",全车数据表!AQ118)</f>
        <v>McLaren</v>
      </c>
      <c r="D117" s="313" t="str">
        <f>全车数据表!AT118</f>
        <v>solus</v>
      </c>
      <c r="E117" s="313" t="str">
        <f>全车数据表!AS118</f>
        <v>4.2</v>
      </c>
      <c r="F117" s="313" t="str">
        <f>全车数据表!C118</f>
        <v>Solus</v>
      </c>
      <c r="G117" s="311" t="str">
        <f>全车数据表!D118</f>
        <v>B</v>
      </c>
      <c r="H117" s="311">
        <f>LEN(全车数据表!E118)</f>
        <v>5</v>
      </c>
      <c r="I117" s="311" t="str">
        <f>IF(全车数据表!H118="×",0,全车数据表!H118)</f>
        <v>🔑</v>
      </c>
      <c r="J117" s="311">
        <f>IF(全车数据表!I118="×",0,全车数据表!I118)</f>
        <v>26</v>
      </c>
      <c r="K117" s="311">
        <f>IF(全车数据表!J118="×",0,全车数据表!J118)</f>
        <v>35</v>
      </c>
      <c r="L117" s="311">
        <f>IF(全车数据表!K118="×",0,全车数据表!K118)</f>
        <v>40</v>
      </c>
      <c r="M117" s="311">
        <f>IF(全车数据表!L118="×",0,全车数据表!L118)</f>
        <v>62</v>
      </c>
      <c r="N117" s="311">
        <f>IF(全车数据表!M118="×",0,全车数据表!M118)</f>
        <v>0</v>
      </c>
      <c r="O117" s="311">
        <f>全车数据表!O118</f>
        <v>4076</v>
      </c>
      <c r="P117" s="311">
        <f>全车数据表!P118</f>
        <v>335.4</v>
      </c>
      <c r="Q117" s="311">
        <f>全车数据表!Q118</f>
        <v>89.3</v>
      </c>
      <c r="R117" s="311">
        <f>全车数据表!R118</f>
        <v>83.12</v>
      </c>
      <c r="S117" s="311">
        <f>全车数据表!S118</f>
        <v>76.83</v>
      </c>
      <c r="T117" s="311">
        <f>全车数据表!T118</f>
        <v>0</v>
      </c>
      <c r="U117" s="311">
        <f>全车数据表!AH118</f>
        <v>6369280</v>
      </c>
      <c r="V117" s="311">
        <f>全车数据表!AO118</f>
        <v>6000000</v>
      </c>
      <c r="W117" s="311">
        <f>全车数据表!AP118</f>
        <v>12369280</v>
      </c>
      <c r="X117" s="311">
        <f>全车数据表!AJ118</f>
        <v>8</v>
      </c>
      <c r="Y117" s="311">
        <f>全车数据表!AL118</f>
        <v>5</v>
      </c>
      <c r="Z117" s="311">
        <f>IF(全车数据表!AN118="×",0,全车数据表!AN118)</f>
        <v>2</v>
      </c>
      <c r="AA117" s="313" t="str">
        <f>全车数据表!AU118</f>
        <v>epic</v>
      </c>
      <c r="AB117" s="311">
        <f>全车数据表!AW118</f>
        <v>349</v>
      </c>
      <c r="AC117" s="311">
        <f>全车数据表!AX118</f>
        <v>0</v>
      </c>
      <c r="AD117" s="311">
        <f>全车数据表!AY118</f>
        <v>453</v>
      </c>
      <c r="AE117" s="311" t="str">
        <f>IF(全车数据表!AZ118="","",全车数据表!AZ118)</f>
        <v>大奖赛</v>
      </c>
      <c r="AF117" s="311" t="str">
        <f>IF(全车数据表!BA118="","",全车数据表!BA118)</f>
        <v/>
      </c>
      <c r="AG117" s="311" t="str">
        <f>IF(全车数据表!BB118="","",全车数据表!BB118)</f>
        <v/>
      </c>
      <c r="AH117" s="311" t="str">
        <f>IF(全车数据表!BC118="","",全车数据表!BC118)</f>
        <v/>
      </c>
      <c r="AI117" s="311" t="str">
        <f>IF(全车数据表!BD118="","",全车数据表!BD118)</f>
        <v/>
      </c>
      <c r="AJ117" s="311" t="str">
        <f>IF(全车数据表!BE118="","",全车数据表!BE118)</f>
        <v/>
      </c>
      <c r="AK117" s="311" t="str">
        <f>IF(全车数据表!BF118="","",全车数据表!BF118)</f>
        <v/>
      </c>
      <c r="AL117" s="311" t="str">
        <f>IF(全车数据表!BG118="","",全车数据表!BG118)</f>
        <v/>
      </c>
      <c r="AM117" s="311" t="str">
        <f>IF(全车数据表!BH118="","",全车数据表!BH118)</f>
        <v/>
      </c>
      <c r="AN117" s="311" t="str">
        <f>IF(全车数据表!BI118="","",全车数据表!BI118)</f>
        <v/>
      </c>
      <c r="AO117" s="311" t="str">
        <f>IF(全车数据表!BJ118="","",全车数据表!BJ118)</f>
        <v/>
      </c>
      <c r="AP117" s="311" t="str">
        <f>IF(全车数据表!BK118="","",全车数据表!BK118)</f>
        <v/>
      </c>
      <c r="AQ117" s="311" t="str">
        <f>IF(全车数据表!BL118="","",全车数据表!BL118)</f>
        <v/>
      </c>
      <c r="AR117" s="311" t="str">
        <f>IF(全车数据表!BM118="","",全车数据表!BM118)</f>
        <v/>
      </c>
      <c r="AS117" s="311">
        <f>IF(全车数据表!BN118="","",全车数据表!BN118)</f>
        <v>1</v>
      </c>
      <c r="AT117" s="311" t="str">
        <f>IF(全车数据表!BO118="","",全车数据表!BO118)</f>
        <v/>
      </c>
      <c r="AU117" s="311" t="str">
        <f>IF(全车数据表!BP118="","",全车数据表!BP118)</f>
        <v/>
      </c>
      <c r="AV117" s="311" t="str">
        <f>IF(全车数据表!BQ118="","",全车数据表!BQ118)</f>
        <v/>
      </c>
      <c r="AW117" s="311" t="str">
        <f>IF(全车数据表!BR118="","",全车数据表!BR118)</f>
        <v/>
      </c>
      <c r="AX117" s="311" t="str">
        <f>IF(全车数据表!BS118="","",全车数据表!BS118)</f>
        <v/>
      </c>
      <c r="AY117" s="311" t="str">
        <f>IF(全车数据表!BT118="","",全车数据表!BT118)</f>
        <v/>
      </c>
      <c r="AZ117" s="311" t="str">
        <f>IF(全车数据表!BU118="","",全车数据表!BU118)</f>
        <v>迈凯伦</v>
      </c>
      <c r="BA117" s="311" t="str">
        <f>IF(全车数据表!AV118="","",全车数据表!AV118)</f>
        <v/>
      </c>
    </row>
    <row r="118" spans="1:53">
      <c r="A118" s="311">
        <f>全车数据表!A119</f>
        <v>117</v>
      </c>
      <c r="B118" s="311" t="str">
        <f>全车数据表!B119</f>
        <v>Puritalia Berlinetta</v>
      </c>
      <c r="C118" s="311" t="str">
        <f>IF(全车数据表!AQ119="","",全车数据表!AQ119)</f>
        <v>Puritalia</v>
      </c>
      <c r="D118" s="313" t="str">
        <f>全车数据表!AT119</f>
        <v>berlinetta</v>
      </c>
      <c r="E118" s="313" t="str">
        <f>全车数据表!AS119</f>
        <v>3.4</v>
      </c>
      <c r="F118" s="313" t="str">
        <f>全车数据表!C119</f>
        <v>Berlinetta</v>
      </c>
      <c r="G118" s="311" t="str">
        <f>全车数据表!D119</f>
        <v>B</v>
      </c>
      <c r="H118" s="311">
        <f>LEN(全车数据表!E119)</f>
        <v>5</v>
      </c>
      <c r="I118" s="311">
        <f>IF(全车数据表!H119="×",0,全车数据表!H119)</f>
        <v>45</v>
      </c>
      <c r="J118" s="311">
        <f>IF(全车数据表!I119="×",0,全车数据表!I119)</f>
        <v>17</v>
      </c>
      <c r="K118" s="311">
        <f>IF(全车数据表!J119="×",0,全车数据表!J119)</f>
        <v>23</v>
      </c>
      <c r="L118" s="311">
        <f>IF(全车数据表!K119="×",0,全车数据表!K119)</f>
        <v>32</v>
      </c>
      <c r="M118" s="311">
        <f>IF(全车数据表!L119="×",0,全车数据表!L119)</f>
        <v>45</v>
      </c>
      <c r="N118" s="311">
        <f>IF(全车数据表!M119="×",0,全车数据表!M119)</f>
        <v>0</v>
      </c>
      <c r="O118" s="311">
        <f>全车数据表!O119</f>
        <v>4076</v>
      </c>
      <c r="P118" s="311">
        <f>全车数据表!P119</f>
        <v>349.5</v>
      </c>
      <c r="Q118" s="311">
        <f>全车数据表!Q119</f>
        <v>83.43</v>
      </c>
      <c r="R118" s="311">
        <f>全车数据表!R119</f>
        <v>82.74</v>
      </c>
      <c r="S118" s="311">
        <f>全车数据表!S119</f>
        <v>69.66</v>
      </c>
      <c r="T118" s="311">
        <f>全车数据表!T119</f>
        <v>0</v>
      </c>
      <c r="U118" s="311">
        <f>全车数据表!AH119</f>
        <v>6369280</v>
      </c>
      <c r="V118" s="311">
        <f>全车数据表!AO119</f>
        <v>6000000</v>
      </c>
      <c r="W118" s="311">
        <f>全车数据表!AP119</f>
        <v>12369280</v>
      </c>
      <c r="X118" s="311">
        <f>全车数据表!AJ119</f>
        <v>8</v>
      </c>
      <c r="Y118" s="311">
        <f>全车数据表!AL119</f>
        <v>5</v>
      </c>
      <c r="Z118" s="311">
        <f>IF(全车数据表!AN119="×",0,全车数据表!AN119)</f>
        <v>2</v>
      </c>
      <c r="AA118" s="313" t="str">
        <f>全车数据表!AU119</f>
        <v>epic</v>
      </c>
      <c r="AB118" s="311">
        <f>全车数据表!AW119</f>
        <v>362</v>
      </c>
      <c r="AC118" s="311">
        <f>全车数据表!AX119</f>
        <v>0</v>
      </c>
      <c r="AD118" s="311">
        <f>全车数据表!AY119</f>
        <v>474</v>
      </c>
      <c r="AE118" s="311" t="str">
        <f>IF(全车数据表!AZ119="","",全车数据表!AZ119)</f>
        <v>通行证</v>
      </c>
      <c r="AF118" s="311" t="str">
        <f>IF(全车数据表!BA119="","",全车数据表!BA119)</f>
        <v/>
      </c>
      <c r="AG118" s="311" t="str">
        <f>IF(全车数据表!BB119="","",全车数据表!BB119)</f>
        <v/>
      </c>
      <c r="AH118" s="311" t="str">
        <f>IF(全车数据表!BC119="","",全车数据表!BC119)</f>
        <v/>
      </c>
      <c r="AI118" s="311" t="str">
        <f>IF(全车数据表!BD119="","",全车数据表!BD119)</f>
        <v/>
      </c>
      <c r="AJ118" s="311" t="str">
        <f>IF(全车数据表!BE119="","",全车数据表!BE119)</f>
        <v/>
      </c>
      <c r="AK118" s="311" t="str">
        <f>IF(全车数据表!BF119="","",全车数据表!BF119)</f>
        <v/>
      </c>
      <c r="AL118" s="311" t="str">
        <f>IF(全车数据表!BG119="","",全车数据表!BG119)</f>
        <v/>
      </c>
      <c r="AM118" s="311" t="str">
        <f>IF(全车数据表!BH119="","",全车数据表!BH119)</f>
        <v/>
      </c>
      <c r="AN118" s="311" t="str">
        <f>IF(全车数据表!BI119="","",全车数据表!BI119)</f>
        <v/>
      </c>
      <c r="AO118" s="311" t="str">
        <f>IF(全车数据表!BJ119="","",全车数据表!BJ119)</f>
        <v/>
      </c>
      <c r="AP118" s="311" t="str">
        <f>IF(全车数据表!BK119="","",全车数据表!BK119)</f>
        <v/>
      </c>
      <c r="AQ118" s="311" t="str">
        <f>IF(全车数据表!BL119="","",全车数据表!BL119)</f>
        <v/>
      </c>
      <c r="AR118" s="311" t="str">
        <f>IF(全车数据表!BM119="","",全车数据表!BM119)</f>
        <v/>
      </c>
      <c r="AS118" s="311" t="str">
        <f>IF(全车数据表!BN119="","",全车数据表!BN119)</f>
        <v/>
      </c>
      <c r="AT118" s="311" t="str">
        <f>IF(全车数据表!BO119="","",全车数据表!BO119)</f>
        <v/>
      </c>
      <c r="AU118" s="311" t="str">
        <f>IF(全车数据表!BP119="","",全车数据表!BP119)</f>
        <v/>
      </c>
      <c r="AV118" s="311" t="str">
        <f>IF(全车数据表!BQ119="","",全车数据表!BQ119)</f>
        <v/>
      </c>
      <c r="AW118" s="311" t="str">
        <f>IF(全车数据表!BR119="","",全车数据表!BR119)</f>
        <v/>
      </c>
      <c r="AX118" s="311" t="str">
        <f>IF(全车数据表!BS119="","",全车数据表!BS119)</f>
        <v/>
      </c>
      <c r="AY118" s="311" t="str">
        <f>IF(全车数据表!BT119="","",全车数据表!BT119)</f>
        <v/>
      </c>
      <c r="AZ118" s="311" t="str">
        <f>IF(全车数据表!BU119="","",全车数据表!BU119)</f>
        <v/>
      </c>
      <c r="BA118" s="311" t="str">
        <f>IF(全车数据表!AV119="","",全车数据表!AV119)</f>
        <v/>
      </c>
    </row>
    <row r="119" spans="1:53">
      <c r="A119" s="311">
        <f>全车数据表!A120</f>
        <v>118</v>
      </c>
      <c r="B119" s="311" t="str">
        <f>全车数据表!B120</f>
        <v>Lamborghini Huracan EVO Spyder</v>
      </c>
      <c r="C119" s="311" t="str">
        <f>IF(全车数据表!AQ120="","",全车数据表!AQ120)</f>
        <v>Lamborghini</v>
      </c>
      <c r="D119" s="313" t="str">
        <f>全车数据表!AT120</f>
        <v>evo</v>
      </c>
      <c r="E119" s="313" t="str">
        <f>全车数据表!AS120</f>
        <v>1.4</v>
      </c>
      <c r="F119" s="313" t="str">
        <f>全车数据表!C120</f>
        <v>EVO</v>
      </c>
      <c r="G119" s="311" t="str">
        <f>全车数据表!D120</f>
        <v>B</v>
      </c>
      <c r="H119" s="311">
        <f>LEN(全车数据表!E120)</f>
        <v>5</v>
      </c>
      <c r="I119" s="311">
        <f>IF(全车数据表!H120="×",0,全车数据表!H120)</f>
        <v>45</v>
      </c>
      <c r="J119" s="311">
        <f>IF(全车数据表!I120="×",0,全车数据表!I120)</f>
        <v>17</v>
      </c>
      <c r="K119" s="311">
        <f>IF(全车数据表!J120="×",0,全车数据表!J120)</f>
        <v>23</v>
      </c>
      <c r="L119" s="311">
        <f>IF(全车数据表!K120="×",0,全车数据表!K120)</f>
        <v>32</v>
      </c>
      <c r="M119" s="311">
        <f>IF(全车数据表!L120="×",0,全车数据表!L120)</f>
        <v>45</v>
      </c>
      <c r="N119" s="311">
        <f>IF(全车数据表!M120="×",0,全车数据表!M120)</f>
        <v>0</v>
      </c>
      <c r="O119" s="311">
        <f>全车数据表!O120</f>
        <v>4109</v>
      </c>
      <c r="P119" s="311">
        <f>全车数据表!P120</f>
        <v>344</v>
      </c>
      <c r="Q119" s="311">
        <f>全车数据表!Q120</f>
        <v>84.31</v>
      </c>
      <c r="R119" s="311">
        <f>全车数据表!R120</f>
        <v>75.97</v>
      </c>
      <c r="S119" s="311">
        <f>全车数据表!S120</f>
        <v>82.43</v>
      </c>
      <c r="T119" s="311">
        <f>全车数据表!T120</f>
        <v>11.517000000000001</v>
      </c>
      <c r="U119" s="311">
        <f>全车数据表!AH120</f>
        <v>6369280</v>
      </c>
      <c r="V119" s="311">
        <f>全车数据表!AO120</f>
        <v>6000000</v>
      </c>
      <c r="W119" s="311">
        <f>全车数据表!AP120</f>
        <v>12369280</v>
      </c>
      <c r="X119" s="311">
        <f>全车数据表!AJ120</f>
        <v>8</v>
      </c>
      <c r="Y119" s="311">
        <f>全车数据表!AL120</f>
        <v>5</v>
      </c>
      <c r="Z119" s="311">
        <f>IF(全车数据表!AN120="×",0,全车数据表!AN120)</f>
        <v>2</v>
      </c>
      <c r="AA119" s="313" t="str">
        <f>全车数据表!AU120</f>
        <v>epic</v>
      </c>
      <c r="AB119" s="311">
        <f>全车数据表!AW120</f>
        <v>358</v>
      </c>
      <c r="AC119" s="311">
        <f>全车数据表!AX120</f>
        <v>0</v>
      </c>
      <c r="AD119" s="311">
        <f>全车数据表!AY120</f>
        <v>468</v>
      </c>
      <c r="AE119" s="311" t="str">
        <f>IF(全车数据表!AZ120="","",全车数据表!AZ120)</f>
        <v>传奇商店</v>
      </c>
      <c r="AF119" s="311" t="str">
        <f>IF(全车数据表!BA120="","",全车数据表!BA120)</f>
        <v/>
      </c>
      <c r="AG119" s="311" t="str">
        <f>IF(全车数据表!BB120="","",全车数据表!BB120)</f>
        <v/>
      </c>
      <c r="AH119" s="311" t="str">
        <f>IF(全车数据表!BC120="","",全车数据表!BC120)</f>
        <v/>
      </c>
      <c r="AI119" s="311">
        <f>IF(全车数据表!BD120="","",全车数据表!BD120)</f>
        <v>1</v>
      </c>
      <c r="AJ119" s="311" t="str">
        <f>IF(全车数据表!BE120="","",全车数据表!BE120)</f>
        <v/>
      </c>
      <c r="AK119" s="311" t="str">
        <f>IF(全车数据表!BF120="","",全车数据表!BF120)</f>
        <v/>
      </c>
      <c r="AL119" s="311" t="str">
        <f>IF(全车数据表!BG120="","",全车数据表!BG120)</f>
        <v/>
      </c>
      <c r="AM119" s="311" t="str">
        <f>IF(全车数据表!BH120="","",全车数据表!BH120)</f>
        <v/>
      </c>
      <c r="AN119" s="311" t="str">
        <f>IF(全车数据表!BI120="","",全车数据表!BI120)</f>
        <v/>
      </c>
      <c r="AO119" s="311" t="str">
        <f>IF(全车数据表!BJ120="","",全车数据表!BJ120)</f>
        <v/>
      </c>
      <c r="AP119" s="311" t="str">
        <f>IF(全车数据表!BK120="","",全车数据表!BK120)</f>
        <v/>
      </c>
      <c r="AQ119" s="311" t="str">
        <f>IF(全车数据表!BL120="","",全车数据表!BL120)</f>
        <v/>
      </c>
      <c r="AR119" s="311" t="str">
        <f>IF(全车数据表!BM120="","",全车数据表!BM120)</f>
        <v/>
      </c>
      <c r="AS119" s="311" t="str">
        <f>IF(全车数据表!BN120="","",全车数据表!BN120)</f>
        <v/>
      </c>
      <c r="AT119" s="311" t="str">
        <f>IF(全车数据表!BO120="","",全车数据表!BO120)</f>
        <v/>
      </c>
      <c r="AU119" s="311" t="str">
        <f>IF(全车数据表!BP120="","",全车数据表!BP120)</f>
        <v/>
      </c>
      <c r="AV119" s="311">
        <f>IF(全车数据表!BQ120="","",全车数据表!BQ120)</f>
        <v>1</v>
      </c>
      <c r="AW119" s="311" t="str">
        <f>IF(全车数据表!BR120="","",全车数据表!BR120)</f>
        <v>可开合</v>
      </c>
      <c r="AX119" s="311" t="str">
        <f>IF(全车数据表!BS120="","",全车数据表!BS120)</f>
        <v/>
      </c>
      <c r="AY119" s="311">
        <f>IF(全车数据表!BT120="","",全车数据表!BT120)</f>
        <v>1</v>
      </c>
      <c r="AZ119" s="311" t="str">
        <f>IF(全车数据表!BU120="","",全车数据表!BU120)</f>
        <v>是人都有 4109 飓风 小牛 兰博基尼</v>
      </c>
      <c r="BA119" s="311">
        <f>IF(全车数据表!AV120="","",全车数据表!AV120)</f>
        <v>16</v>
      </c>
    </row>
    <row r="120" spans="1:53">
      <c r="A120" s="311">
        <f>全车数据表!A121</f>
        <v>119</v>
      </c>
      <c r="B120" s="311" t="str">
        <f>全车数据表!B121</f>
        <v>Porsche Carrera GT</v>
      </c>
      <c r="C120" s="311" t="str">
        <f>IF(全车数据表!AQ121="","",全车数据表!AQ121)</f>
        <v>Porsche</v>
      </c>
      <c r="D120" s="313" t="str">
        <f>全车数据表!AT121</f>
        <v>carrera</v>
      </c>
      <c r="E120" s="313" t="str">
        <f>全车数据表!AS121</f>
        <v>2.1</v>
      </c>
      <c r="F120" s="313" t="str">
        <f>全车数据表!C121</f>
        <v>卡雷拉</v>
      </c>
      <c r="G120" s="311" t="str">
        <f>全车数据表!D121</f>
        <v>B</v>
      </c>
      <c r="H120" s="311">
        <f>LEN(全车数据表!E121)</f>
        <v>5</v>
      </c>
      <c r="I120" s="311">
        <f>IF(全车数据表!H121="×",0,全车数据表!H121)</f>
        <v>45</v>
      </c>
      <c r="J120" s="311">
        <f>IF(全车数据表!I121="×",0,全车数据表!I121)</f>
        <v>17</v>
      </c>
      <c r="K120" s="311">
        <f>IF(全车数据表!J121="×",0,全车数据表!J121)</f>
        <v>23</v>
      </c>
      <c r="L120" s="311">
        <f>IF(全车数据表!K121="×",0,全车数据表!K121)</f>
        <v>32</v>
      </c>
      <c r="M120" s="311">
        <f>IF(全车数据表!L121="×",0,全车数据表!L121)</f>
        <v>45</v>
      </c>
      <c r="N120" s="311">
        <f>IF(全车数据表!M121="×",0,全车数据表!M121)</f>
        <v>0</v>
      </c>
      <c r="O120" s="311">
        <f>全车数据表!O121</f>
        <v>4126</v>
      </c>
      <c r="P120" s="311">
        <f>全车数据表!P121</f>
        <v>347.8</v>
      </c>
      <c r="Q120" s="311">
        <f>全车数据表!Q121</f>
        <v>78.67</v>
      </c>
      <c r="R120" s="311">
        <f>全车数据表!R121</f>
        <v>84.88</v>
      </c>
      <c r="S120" s="311">
        <f>全车数据表!S121</f>
        <v>82.91</v>
      </c>
      <c r="T120" s="311">
        <f>全车数据表!T121</f>
        <v>11.45</v>
      </c>
      <c r="U120" s="311">
        <f>全车数据表!AH121</f>
        <v>6369280</v>
      </c>
      <c r="V120" s="311">
        <f>全车数据表!AO121</f>
        <v>6000000</v>
      </c>
      <c r="W120" s="311">
        <f>全车数据表!AP121</f>
        <v>12369280</v>
      </c>
      <c r="X120" s="311">
        <f>全车数据表!AJ121</f>
        <v>8</v>
      </c>
      <c r="Y120" s="311">
        <f>全车数据表!AL121</f>
        <v>5</v>
      </c>
      <c r="Z120" s="311">
        <f>IF(全车数据表!AN121="×",0,全车数据表!AN121)</f>
        <v>2</v>
      </c>
      <c r="AA120" s="313" t="str">
        <f>全车数据表!AU121</f>
        <v>epic</v>
      </c>
      <c r="AB120" s="311">
        <f>全车数据表!AW121</f>
        <v>362</v>
      </c>
      <c r="AC120" s="311">
        <f>全车数据表!AX121</f>
        <v>0</v>
      </c>
      <c r="AD120" s="311">
        <f>全车数据表!AY121</f>
        <v>474</v>
      </c>
      <c r="AE120" s="311" t="str">
        <f>IF(全车数据表!AZ121="","",全车数据表!AZ121)</f>
        <v>特殊赛事</v>
      </c>
      <c r="AF120" s="311" t="str">
        <f>IF(全车数据表!BA121="","",全车数据表!BA121)</f>
        <v/>
      </c>
      <c r="AG120" s="311" t="str">
        <f>IF(全车数据表!BB121="","",全车数据表!BB121)</f>
        <v/>
      </c>
      <c r="AH120" s="311" t="str">
        <f>IF(全车数据表!BC121="","",全车数据表!BC121)</f>
        <v/>
      </c>
      <c r="AI120" s="311" t="str">
        <f>IF(全车数据表!BD121="","",全车数据表!BD121)</f>
        <v/>
      </c>
      <c r="AJ120" s="311" t="str">
        <f>IF(全车数据表!BE121="","",全车数据表!BE121)</f>
        <v/>
      </c>
      <c r="AK120" s="311" t="str">
        <f>IF(全车数据表!BF121="","",全车数据表!BF121)</f>
        <v/>
      </c>
      <c r="AL120" s="311" t="str">
        <f>IF(全车数据表!BG121="","",全车数据表!BG121)</f>
        <v/>
      </c>
      <c r="AM120" s="311" t="str">
        <f>IF(全车数据表!BH121="","",全车数据表!BH121)</f>
        <v/>
      </c>
      <c r="AN120" s="311" t="str">
        <f>IF(全车数据表!BI121="","",全车数据表!BI121)</f>
        <v/>
      </c>
      <c r="AO120" s="311" t="str">
        <f>IF(全车数据表!BJ121="","",全车数据表!BJ121)</f>
        <v/>
      </c>
      <c r="AP120" s="311">
        <f>IF(全车数据表!BK121="","",全车数据表!BK121)</f>
        <v>1</v>
      </c>
      <c r="AQ120" s="311" t="str">
        <f>IF(全车数据表!BL121="","",全车数据表!BL121)</f>
        <v/>
      </c>
      <c r="AR120" s="311" t="str">
        <f>IF(全车数据表!BM121="","",全车数据表!BM121)</f>
        <v/>
      </c>
      <c r="AS120" s="311" t="str">
        <f>IF(全车数据表!BN121="","",全车数据表!BN121)</f>
        <v/>
      </c>
      <c r="AT120" s="311" t="str">
        <f>IF(全车数据表!BO121="","",全车数据表!BO121)</f>
        <v/>
      </c>
      <c r="AU120" s="311" t="str">
        <f>IF(全车数据表!BP121="","",全车数据表!BP121)</f>
        <v/>
      </c>
      <c r="AV120" s="311" t="str">
        <f>IF(全车数据表!BQ121="","",全车数据表!BQ121)</f>
        <v/>
      </c>
      <c r="AW120" s="311" t="str">
        <f>IF(全车数据表!BR121="","",全车数据表!BR121)</f>
        <v/>
      </c>
      <c r="AX120" s="311" t="str">
        <f>IF(全车数据表!BS121="","",全车数据表!BS121)</f>
        <v/>
      </c>
      <c r="AY120" s="311" t="str">
        <f>IF(全车数据表!BT121="","",全车数据表!BT121)</f>
        <v/>
      </c>
      <c r="AZ120" s="311" t="str">
        <f>IF(全车数据表!BU121="","",全车数据表!BU121)</f>
        <v>保时捷 卡雷拉</v>
      </c>
      <c r="BA120" s="311" t="str">
        <f>IF(全车数据表!AV121="","",全车数据表!AV121)</f>
        <v/>
      </c>
    </row>
    <row r="121" spans="1:53">
      <c r="A121" s="311">
        <f>全车数据表!A122</f>
        <v>120</v>
      </c>
      <c r="B121" s="311" t="str">
        <f>全车数据表!B122</f>
        <v>Nissan GTR-50 Italdesign</v>
      </c>
      <c r="C121" s="311" t="str">
        <f>IF(全车数据表!AQ122="","",全车数据表!AQ122)</f>
        <v>Nissan</v>
      </c>
      <c r="D121" s="313" t="str">
        <f>全车数据表!AT122</f>
        <v>gtr-50</v>
      </c>
      <c r="E121" s="313" t="str">
        <f>全车数据表!AS122</f>
        <v>3.2</v>
      </c>
      <c r="F121" s="313" t="str">
        <f>全车数据表!C122</f>
        <v>GTR-50</v>
      </c>
      <c r="G121" s="311" t="str">
        <f>全车数据表!D122</f>
        <v>B</v>
      </c>
      <c r="H121" s="311">
        <f>LEN(全车数据表!E122)</f>
        <v>5</v>
      </c>
      <c r="I121" s="311">
        <f>IF(全车数据表!H122="×",0,全车数据表!H122)</f>
        <v>45</v>
      </c>
      <c r="J121" s="311">
        <f>IF(全车数据表!I122="×",0,全车数据表!I122)</f>
        <v>17</v>
      </c>
      <c r="K121" s="311">
        <f>IF(全车数据表!J122="×",0,全车数据表!J122)</f>
        <v>23</v>
      </c>
      <c r="L121" s="311">
        <f>IF(全车数据表!K122="×",0,全车数据表!K122)</f>
        <v>32</v>
      </c>
      <c r="M121" s="311">
        <f>IF(全车数据表!L122="×",0,全车数据表!L122)</f>
        <v>45</v>
      </c>
      <c r="N121" s="311">
        <f>IF(全车数据表!M122="×",0,全车数据表!M122)</f>
        <v>0</v>
      </c>
      <c r="O121" s="311">
        <f>全车数据表!O122</f>
        <v>4153</v>
      </c>
      <c r="P121" s="311">
        <f>全车数据表!P122</f>
        <v>349.5</v>
      </c>
      <c r="Q121" s="311">
        <f>全车数据表!Q122</f>
        <v>86.36</v>
      </c>
      <c r="R121" s="311">
        <f>全车数据表!R122</f>
        <v>73.86</v>
      </c>
      <c r="S121" s="311">
        <f>全车数据表!S122</f>
        <v>64.59</v>
      </c>
      <c r="T121" s="311">
        <f>全车数据表!T122</f>
        <v>6.6</v>
      </c>
      <c r="U121" s="311">
        <f>全车数据表!AH122</f>
        <v>6369280</v>
      </c>
      <c r="V121" s="311">
        <f>全车数据表!AO122</f>
        <v>6000000</v>
      </c>
      <c r="W121" s="311">
        <f>全车数据表!AP122</f>
        <v>12369280</v>
      </c>
      <c r="X121" s="311">
        <f>全车数据表!AJ122</f>
        <v>8</v>
      </c>
      <c r="Y121" s="311">
        <f>全车数据表!AL122</f>
        <v>5</v>
      </c>
      <c r="Z121" s="311">
        <f>IF(全车数据表!AN122="×",0,全车数据表!AN122)</f>
        <v>2</v>
      </c>
      <c r="AA121" s="313" t="str">
        <f>全车数据表!AU122</f>
        <v>epic</v>
      </c>
      <c r="AB121" s="311">
        <f>全车数据表!AW122</f>
        <v>363</v>
      </c>
      <c r="AC121" s="311">
        <f>全车数据表!AX122</f>
        <v>0</v>
      </c>
      <c r="AD121" s="311">
        <f>全车数据表!AY122</f>
        <v>477</v>
      </c>
      <c r="AE121" s="311" t="str">
        <f>IF(全车数据表!AZ122="","",全车数据表!AZ122)</f>
        <v>车手联会</v>
      </c>
      <c r="AF121" s="311" t="str">
        <f>IF(全车数据表!BA122="","",全车数据表!BA122)</f>
        <v/>
      </c>
      <c r="AG121" s="311" t="str">
        <f>IF(全车数据表!BB122="","",全车数据表!BB122)</f>
        <v/>
      </c>
      <c r="AH121" s="311" t="str">
        <f>IF(全车数据表!BC122="","",全车数据表!BC122)</f>
        <v/>
      </c>
      <c r="AI121" s="311" t="str">
        <f>IF(全车数据表!BD122="","",全车数据表!BD122)</f>
        <v/>
      </c>
      <c r="AJ121" s="311" t="str">
        <f>IF(全车数据表!BE122="","",全车数据表!BE122)</f>
        <v/>
      </c>
      <c r="AK121" s="311" t="str">
        <f>IF(全车数据表!BF122="","",全车数据表!BF122)</f>
        <v/>
      </c>
      <c r="AL121" s="311" t="str">
        <f>IF(全车数据表!BG122="","",全车数据表!BG122)</f>
        <v/>
      </c>
      <c r="AM121" s="311" t="str">
        <f>IF(全车数据表!BH122="","",全车数据表!BH122)</f>
        <v/>
      </c>
      <c r="AN121" s="311" t="str">
        <f>IF(全车数据表!BI122="","",全车数据表!BI122)</f>
        <v/>
      </c>
      <c r="AO121" s="311" t="str">
        <f>IF(全车数据表!BJ122="","",全车数据表!BJ122)</f>
        <v/>
      </c>
      <c r="AP121" s="311" t="str">
        <f>IF(全车数据表!BK122="","",全车数据表!BK122)</f>
        <v/>
      </c>
      <c r="AQ121" s="311" t="str">
        <f>IF(全车数据表!BL122="","",全车数据表!BL122)</f>
        <v/>
      </c>
      <c r="AR121" s="311" t="str">
        <f>IF(全车数据表!BM122="","",全车数据表!BM122)</f>
        <v/>
      </c>
      <c r="AS121" s="311" t="str">
        <f>IF(全车数据表!BN122="","",全车数据表!BN122)</f>
        <v/>
      </c>
      <c r="AT121" s="311" t="str">
        <f>IF(全车数据表!BO122="","",全车数据表!BO122)</f>
        <v/>
      </c>
      <c r="AU121" s="311" t="str">
        <f>IF(全车数据表!BP122="","",全车数据表!BP122)</f>
        <v/>
      </c>
      <c r="AV121" s="311" t="str">
        <f>IF(全车数据表!BQ122="","",全车数据表!BQ122)</f>
        <v/>
      </c>
      <c r="AW121" s="311" t="str">
        <f>IF(全车数据表!BR122="","",全车数据表!BR122)</f>
        <v/>
      </c>
      <c r="AX121" s="311" t="str">
        <f>IF(全车数据表!BS122="","",全车数据表!BS122)</f>
        <v/>
      </c>
      <c r="AY121" s="311" t="str">
        <f>IF(全车数据表!BT122="","",全车数据表!BT122)</f>
        <v/>
      </c>
      <c r="AZ121" s="311" t="str">
        <f>IF(全车数据表!BU122="","",全车数据表!BU122)</f>
        <v>日产 尼桑 id</v>
      </c>
      <c r="BA121" s="311" t="str">
        <f>IF(全车数据表!AV122="","",全车数据表!AV122)</f>
        <v/>
      </c>
    </row>
    <row r="122" spans="1:53">
      <c r="A122" s="311">
        <f>全车数据表!A123</f>
        <v>121</v>
      </c>
      <c r="B122" s="311" t="str">
        <f>全车数据表!B123</f>
        <v>Zenvo TSR-S🔑</v>
      </c>
      <c r="C122" s="311" t="str">
        <f>IF(全车数据表!AQ123="","",全车数据表!AQ123)</f>
        <v>Zenvo</v>
      </c>
      <c r="D122" s="313" t="str">
        <f>全车数据表!AT123</f>
        <v>tsr-s</v>
      </c>
      <c r="E122" s="313" t="str">
        <f>全车数据表!AS123</f>
        <v>2.9</v>
      </c>
      <c r="F122" s="313" t="str">
        <f>全车数据表!C123</f>
        <v>TSR-S</v>
      </c>
      <c r="G122" s="311" t="str">
        <f>全车数据表!D123</f>
        <v>B</v>
      </c>
      <c r="H122" s="311">
        <f>LEN(全车数据表!E123)</f>
        <v>5</v>
      </c>
      <c r="I122" s="311" t="str">
        <f>IF(全车数据表!H123="×",0,全车数据表!H123)</f>
        <v>🔑</v>
      </c>
      <c r="J122" s="311">
        <f>IF(全车数据表!I123="×",0,全车数据表!I123)</f>
        <v>26</v>
      </c>
      <c r="K122" s="311">
        <f>IF(全车数据表!J123="×",0,全车数据表!J123)</f>
        <v>35</v>
      </c>
      <c r="L122" s="311">
        <f>IF(全车数据表!K123="×",0,全车数据表!K123)</f>
        <v>40</v>
      </c>
      <c r="M122" s="311">
        <f>IF(全车数据表!L123="×",0,全车数据表!L123)</f>
        <v>62</v>
      </c>
      <c r="N122" s="311">
        <f>IF(全车数据表!M123="×",0,全车数据表!M123)</f>
        <v>0</v>
      </c>
      <c r="O122" s="311">
        <f>全车数据表!O123</f>
        <v>4171</v>
      </c>
      <c r="P122" s="311">
        <f>全车数据表!P123</f>
        <v>342.4</v>
      </c>
      <c r="Q122" s="311">
        <f>全车数据表!Q123</f>
        <v>85.38</v>
      </c>
      <c r="R122" s="311">
        <f>全车数据表!R123</f>
        <v>82.88</v>
      </c>
      <c r="S122" s="311">
        <f>全车数据表!S123</f>
        <v>67.36</v>
      </c>
      <c r="T122" s="311">
        <f>全车数据表!T123</f>
        <v>7.16</v>
      </c>
      <c r="U122" s="311">
        <f>全车数据表!AH123</f>
        <v>6369280</v>
      </c>
      <c r="V122" s="311">
        <f>全车数据表!AO123</f>
        <v>6000000</v>
      </c>
      <c r="W122" s="311">
        <f>全车数据表!AP123</f>
        <v>12369280</v>
      </c>
      <c r="X122" s="311">
        <f>全车数据表!AJ123</f>
        <v>8</v>
      </c>
      <c r="Y122" s="311">
        <f>全车数据表!AL123</f>
        <v>5</v>
      </c>
      <c r="Z122" s="311">
        <f>IF(全车数据表!AN123="×",0,全车数据表!AN123)</f>
        <v>2</v>
      </c>
      <c r="AA122" s="313" t="str">
        <f>全车数据表!AU123</f>
        <v>epic</v>
      </c>
      <c r="AB122" s="311">
        <f>全车数据表!AW123</f>
        <v>359</v>
      </c>
      <c r="AC122" s="311">
        <f>全车数据表!AX123</f>
        <v>366</v>
      </c>
      <c r="AD122" s="311">
        <f>全车数据表!AY123</f>
        <v>478</v>
      </c>
      <c r="AE122" s="311" t="str">
        <f>IF(全车数据表!AZ123="","",全车数据表!AZ123)</f>
        <v>大奖赛</v>
      </c>
      <c r="AF122" s="311" t="str">
        <f>IF(全车数据表!BA123="","",全车数据表!BA123)</f>
        <v/>
      </c>
      <c r="AG122" s="311" t="str">
        <f>IF(全车数据表!BB123="","",全车数据表!BB123)</f>
        <v/>
      </c>
      <c r="AH122" s="311" t="str">
        <f>IF(全车数据表!BC123="","",全车数据表!BC123)</f>
        <v/>
      </c>
      <c r="AI122" s="311" t="str">
        <f>IF(全车数据表!BD123="","",全车数据表!BD123)</f>
        <v/>
      </c>
      <c r="AJ122" s="311" t="str">
        <f>IF(全车数据表!BE123="","",全车数据表!BE123)</f>
        <v/>
      </c>
      <c r="AK122" s="311" t="str">
        <f>IF(全车数据表!BF123="","",全车数据表!BF123)</f>
        <v/>
      </c>
      <c r="AL122" s="311" t="str">
        <f>IF(全车数据表!BG123="","",全车数据表!BG123)</f>
        <v/>
      </c>
      <c r="AM122" s="311" t="str">
        <f>IF(全车数据表!BH123="","",全车数据表!BH123)</f>
        <v/>
      </c>
      <c r="AN122" s="311" t="str">
        <f>IF(全车数据表!BI123="","",全车数据表!BI123)</f>
        <v/>
      </c>
      <c r="AO122" s="311" t="str">
        <f>IF(全车数据表!BJ123="","",全车数据表!BJ123)</f>
        <v/>
      </c>
      <c r="AP122" s="311" t="str">
        <f>IF(全车数据表!BK123="","",全车数据表!BK123)</f>
        <v/>
      </c>
      <c r="AQ122" s="311">
        <f>IF(全车数据表!BL123="","",全车数据表!BL123)</f>
        <v>1</v>
      </c>
      <c r="AR122" s="311" t="str">
        <f>IF(全车数据表!BM123="","",全车数据表!BM123)</f>
        <v/>
      </c>
      <c r="AS122" s="311">
        <f>IF(全车数据表!BN123="","",全车数据表!BN123)</f>
        <v>1</v>
      </c>
      <c r="AT122" s="311">
        <f>IF(全车数据表!BO123="","",全车数据表!BO123)</f>
        <v>1</v>
      </c>
      <c r="AU122" s="311" t="str">
        <f>IF(全车数据表!BP123="","",全车数据表!BP123)</f>
        <v/>
      </c>
      <c r="AV122" s="311" t="str">
        <f>IF(全车数据表!BQ123="","",全车数据表!BQ123)</f>
        <v/>
      </c>
      <c r="AW122" s="311" t="str">
        <f>IF(全车数据表!BR123="","",全车数据表!BR123)</f>
        <v/>
      </c>
      <c r="AX122" s="311" t="str">
        <f>IF(全车数据表!BS123="","",全车数据表!BS123)</f>
        <v/>
      </c>
      <c r="AY122" s="311" t="str">
        <f>IF(全车数据表!BT123="","",全车数据表!BT123)</f>
        <v/>
      </c>
      <c r="AZ122" s="311" t="str">
        <f>IF(全车数据表!BU123="","",全车数据表!BU123)</f>
        <v>小自燃</v>
      </c>
      <c r="BA122" s="311" t="str">
        <f>IF(全车数据表!AV123="","",全车数据表!AV123)</f>
        <v/>
      </c>
    </row>
    <row r="123" spans="1:53">
      <c r="A123" s="311">
        <f>全车数据表!A124</f>
        <v>122</v>
      </c>
      <c r="B123" s="311" t="str">
        <f>全车数据表!B124</f>
        <v>Lamborghini Sesto Elemento</v>
      </c>
      <c r="C123" s="311" t="str">
        <f>IF(全车数据表!AQ124="","",全车数据表!AQ124)</f>
        <v>Lamborghini</v>
      </c>
      <c r="D123" s="313" t="str">
        <f>全车数据表!AT124</f>
        <v>sesto</v>
      </c>
      <c r="E123" s="313" t="str">
        <f>全车数据表!AS124</f>
        <v>3.5</v>
      </c>
      <c r="F123" s="313" t="str">
        <f>全车数据表!C124</f>
        <v>第六元素</v>
      </c>
      <c r="G123" s="311" t="str">
        <f>全车数据表!D124</f>
        <v>B</v>
      </c>
      <c r="H123" s="311">
        <f>LEN(全车数据表!E124)</f>
        <v>6</v>
      </c>
      <c r="I123" s="311">
        <f>IF(全车数据表!H124="×",0,全车数据表!H124)</f>
        <v>55</v>
      </c>
      <c r="J123" s="311">
        <f>IF(全车数据表!I124="×",0,全车数据表!I124)</f>
        <v>18</v>
      </c>
      <c r="K123" s="311">
        <f>IF(全车数据表!J124="×",0,全车数据表!J124)</f>
        <v>24</v>
      </c>
      <c r="L123" s="311">
        <f>IF(全车数据表!K124="×",0,全车数据表!K124)</f>
        <v>32</v>
      </c>
      <c r="M123" s="311">
        <f>IF(全车数据表!L124="×",0,全车数据表!L124)</f>
        <v>47</v>
      </c>
      <c r="N123" s="311">
        <f>IF(全车数据表!M124="×",0,全车数据表!M124)</f>
        <v>50</v>
      </c>
      <c r="O123" s="311">
        <f>全车数据表!O124</f>
        <v>4183</v>
      </c>
      <c r="P123" s="311">
        <f>全车数据表!P124</f>
        <v>346.5</v>
      </c>
      <c r="Q123" s="311">
        <f>全车数据表!Q124</f>
        <v>87.26</v>
      </c>
      <c r="R123" s="311">
        <f>全车数据表!R124</f>
        <v>70.27</v>
      </c>
      <c r="S123" s="311">
        <f>全车数据表!S124</f>
        <v>74.760000000000005</v>
      </c>
      <c r="T123" s="311">
        <f>全车数据表!T124</f>
        <v>0</v>
      </c>
      <c r="U123" s="311">
        <f>全车数据表!AH124</f>
        <v>11923560</v>
      </c>
      <c r="V123" s="311">
        <f>全车数据表!AO124</f>
        <v>10080000</v>
      </c>
      <c r="W123" s="311">
        <f>全车数据表!AP124</f>
        <v>22003560</v>
      </c>
      <c r="X123" s="311">
        <f>全车数据表!AJ124</f>
        <v>8</v>
      </c>
      <c r="Y123" s="311">
        <f>全车数据表!AL124</f>
        <v>5</v>
      </c>
      <c r="Z123" s="311">
        <f>IF(全车数据表!AN124="×",0,全车数据表!AN124)</f>
        <v>3</v>
      </c>
      <c r="AA123" s="313" t="str">
        <f>全车数据表!AU124</f>
        <v>epic</v>
      </c>
      <c r="AB123" s="311">
        <f>全车数据表!AW124</f>
        <v>360</v>
      </c>
      <c r="AC123" s="311">
        <f>全车数据表!AX124</f>
        <v>0</v>
      </c>
      <c r="AD123" s="311">
        <f>全车数据表!AY124</f>
        <v>472</v>
      </c>
      <c r="AE123" s="311" t="str">
        <f>IF(全车数据表!AZ124="","",全车数据表!AZ124)</f>
        <v>特殊赛事</v>
      </c>
      <c r="AF123" s="311" t="str">
        <f>IF(全车数据表!BA124="","",全车数据表!BA124)</f>
        <v/>
      </c>
      <c r="AG123" s="311" t="str">
        <f>IF(全车数据表!BB124="","",全车数据表!BB124)</f>
        <v/>
      </c>
      <c r="AH123" s="311" t="str">
        <f>IF(全车数据表!BC124="","",全车数据表!BC124)</f>
        <v/>
      </c>
      <c r="AI123" s="311" t="str">
        <f>IF(全车数据表!BD124="","",全车数据表!BD124)</f>
        <v/>
      </c>
      <c r="AJ123" s="311" t="str">
        <f>IF(全车数据表!BE124="","",全车数据表!BE124)</f>
        <v/>
      </c>
      <c r="AK123" s="311" t="str">
        <f>IF(全车数据表!BF124="","",全车数据表!BF124)</f>
        <v/>
      </c>
      <c r="AL123" s="311" t="str">
        <f>IF(全车数据表!BG124="","",全车数据表!BG124)</f>
        <v/>
      </c>
      <c r="AM123" s="311" t="str">
        <f>IF(全车数据表!BH124="","",全车数据表!BH124)</f>
        <v/>
      </c>
      <c r="AN123" s="311" t="str">
        <f>IF(全车数据表!BI124="","",全车数据表!BI124)</f>
        <v/>
      </c>
      <c r="AO123" s="311" t="str">
        <f>IF(全车数据表!BJ124="","",全车数据表!BJ124)</f>
        <v/>
      </c>
      <c r="AP123" s="311" t="str">
        <f>IF(全车数据表!BK124="","",全车数据表!BK124)</f>
        <v/>
      </c>
      <c r="AQ123" s="311" t="str">
        <f>IF(全车数据表!BL124="","",全车数据表!BL124)</f>
        <v/>
      </c>
      <c r="AR123" s="311" t="str">
        <f>IF(全车数据表!BM124="","",全车数据表!BM124)</f>
        <v/>
      </c>
      <c r="AS123" s="311" t="str">
        <f>IF(全车数据表!BN124="","",全车数据表!BN124)</f>
        <v/>
      </c>
      <c r="AT123" s="311">
        <f>IF(全车数据表!BO124="","",全车数据表!BO124)</f>
        <v>1</v>
      </c>
      <c r="AU123" s="311" t="str">
        <f>IF(全车数据表!BP124="","",全车数据表!BP124)</f>
        <v/>
      </c>
      <c r="AV123" s="311" t="str">
        <f>IF(全车数据表!BQ124="","",全车数据表!BQ124)</f>
        <v/>
      </c>
      <c r="AW123" s="311" t="str">
        <f>IF(全车数据表!BR124="","",全车数据表!BR124)</f>
        <v/>
      </c>
      <c r="AX123" s="311" t="str">
        <f>IF(全车数据表!BS124="","",全车数据表!BS124)</f>
        <v/>
      </c>
      <c r="AY123" s="311" t="str">
        <f>IF(全车数据表!BT124="","",全车数据表!BT124)</f>
        <v/>
      </c>
      <c r="AZ123" s="311" t="str">
        <f>IF(全车数据表!BU124="","",全车数据表!BU124)</f>
        <v>兰博基尼 小六子</v>
      </c>
      <c r="BA123" s="311" t="str">
        <f>IF(全车数据表!AV124="","",全车数据表!AV124)</f>
        <v/>
      </c>
    </row>
    <row r="124" spans="1:53">
      <c r="A124" s="311">
        <f>全车数据表!A125</f>
        <v>123</v>
      </c>
      <c r="B124" s="311" t="str">
        <f>全车数据表!B125</f>
        <v>Porsche 911 GT3 RS</v>
      </c>
      <c r="C124" s="311" t="str">
        <f>IF(全车数据表!AQ125="","",全车数据表!AQ125)</f>
        <v>Porsche</v>
      </c>
      <c r="D124" s="313" t="str">
        <f>全车数据表!AT125</f>
        <v>911gt3</v>
      </c>
      <c r="E124" s="313" t="str">
        <f>全车数据表!AS125</f>
        <v>1.7</v>
      </c>
      <c r="F124" s="313" t="str">
        <f>全车数据表!C125</f>
        <v>911GT3</v>
      </c>
      <c r="G124" s="311" t="str">
        <f>全车数据表!D125</f>
        <v>B</v>
      </c>
      <c r="H124" s="311">
        <f>LEN(全车数据表!E125)</f>
        <v>6</v>
      </c>
      <c r="I124" s="311">
        <f>IF(全车数据表!H125="×",0,全车数据表!H125)</f>
        <v>55</v>
      </c>
      <c r="J124" s="311">
        <f>IF(全车数据表!I125="×",0,全车数据表!I125)</f>
        <v>18</v>
      </c>
      <c r="K124" s="311">
        <f>IF(全车数据表!J125="×",0,全车数据表!J125)</f>
        <v>24</v>
      </c>
      <c r="L124" s="311">
        <f>IF(全车数据表!K125="×",0,全车数据表!K125)</f>
        <v>32</v>
      </c>
      <c r="M124" s="311">
        <f>IF(全车数据表!L125="×",0,全车数据表!L125)</f>
        <v>47</v>
      </c>
      <c r="N124" s="311">
        <f>IF(全车数据表!M125="×",0,全车数据表!M125)</f>
        <v>50</v>
      </c>
      <c r="O124" s="311">
        <f>全车数据表!O125</f>
        <v>4211</v>
      </c>
      <c r="P124" s="311">
        <f>全车数据表!P125</f>
        <v>339.4</v>
      </c>
      <c r="Q124" s="311">
        <f>全车数据表!Q125</f>
        <v>85.84</v>
      </c>
      <c r="R124" s="311">
        <f>全车数据表!R125</f>
        <v>92.97</v>
      </c>
      <c r="S124" s="311">
        <f>全车数据表!S125</f>
        <v>86.39</v>
      </c>
      <c r="T124" s="311">
        <f>全车数据表!T125</f>
        <v>14.23</v>
      </c>
      <c r="U124" s="311">
        <f>全车数据表!AH125</f>
        <v>11923560</v>
      </c>
      <c r="V124" s="311">
        <f>全车数据表!AO125</f>
        <v>10080000</v>
      </c>
      <c r="W124" s="311">
        <f>全车数据表!AP125</f>
        <v>22003560</v>
      </c>
      <c r="X124" s="311">
        <f>全车数据表!AJ125</f>
        <v>8</v>
      </c>
      <c r="Y124" s="311">
        <f>全车数据表!AL125</f>
        <v>5</v>
      </c>
      <c r="Z124" s="311">
        <f>IF(全车数据表!AN125="×",0,全车数据表!AN125)</f>
        <v>3</v>
      </c>
      <c r="AA124" s="313" t="str">
        <f>全车数据表!AU125</f>
        <v>epic</v>
      </c>
      <c r="AB124" s="311">
        <f>全车数据表!AW125</f>
        <v>353</v>
      </c>
      <c r="AC124" s="311">
        <f>全车数据表!AX125</f>
        <v>0</v>
      </c>
      <c r="AD124" s="311">
        <f>全车数据表!AY125</f>
        <v>460</v>
      </c>
      <c r="AE124" s="311" t="str">
        <f>IF(全车数据表!AZ125="","",全车数据表!AZ125)</f>
        <v>商店礼包</v>
      </c>
      <c r="AF124" s="311" t="str">
        <f>IF(全车数据表!BA125="","",全车数据表!BA125)</f>
        <v/>
      </c>
      <c r="AG124" s="311" t="str">
        <f>IF(全车数据表!BB125="","",全车数据表!BB125)</f>
        <v/>
      </c>
      <c r="AH124" s="311" t="str">
        <f>IF(全车数据表!BC125="","",全车数据表!BC125)</f>
        <v/>
      </c>
      <c r="AI124" s="311" t="str">
        <f>IF(全车数据表!BD125="","",全车数据表!BD125)</f>
        <v/>
      </c>
      <c r="AJ124" s="311" t="str">
        <f>IF(全车数据表!BE125="","",全车数据表!BE125)</f>
        <v/>
      </c>
      <c r="AK124" s="311" t="str">
        <f>IF(全车数据表!BF125="","",全车数据表!BF125)</f>
        <v/>
      </c>
      <c r="AL124" s="311" t="str">
        <f>IF(全车数据表!BG125="","",全车数据表!BG125)</f>
        <v/>
      </c>
      <c r="AM124" s="311" t="str">
        <f>IF(全车数据表!BH125="","",全车数据表!BH125)</f>
        <v/>
      </c>
      <c r="AN124" s="311" t="str">
        <f>IF(全车数据表!BI125="","",全车数据表!BI125)</f>
        <v/>
      </c>
      <c r="AO124" s="311" t="str">
        <f>IF(全车数据表!BJ125="","",全车数据表!BJ125)</f>
        <v/>
      </c>
      <c r="AP124" s="311" t="str">
        <f>IF(全车数据表!BK125="","",全车数据表!BK125)</f>
        <v/>
      </c>
      <c r="AQ124" s="311" t="str">
        <f>IF(全车数据表!BL125="","",全车数据表!BL125)</f>
        <v/>
      </c>
      <c r="AR124" s="311" t="str">
        <f>IF(全车数据表!BM125="","",全车数据表!BM125)</f>
        <v/>
      </c>
      <c r="AS124" s="311" t="str">
        <f>IF(全车数据表!BN125="","",全车数据表!BN125)</f>
        <v/>
      </c>
      <c r="AT124" s="311" t="str">
        <f>IF(全车数据表!BO125="","",全车数据表!BO125)</f>
        <v/>
      </c>
      <c r="AU124" s="311" t="str">
        <f>IF(全车数据表!BP125="","",全车数据表!BP125)</f>
        <v/>
      </c>
      <c r="AV124" s="311" t="str">
        <f>IF(全车数据表!BQ125="","",全车数据表!BQ125)</f>
        <v/>
      </c>
      <c r="AW124" s="311" t="str">
        <f>IF(全车数据表!BR125="","",全车数据表!BR125)</f>
        <v/>
      </c>
      <c r="AX124" s="311" t="str">
        <f>IF(全车数据表!BS125="","",全车数据表!BS125)</f>
        <v/>
      </c>
      <c r="AY124" s="311" t="str">
        <f>IF(全车数据表!BT125="","",全车数据表!BT125)</f>
        <v/>
      </c>
      <c r="AZ124" s="311" t="str">
        <f>IF(全车数据表!BU125="","",全车数据表!BU125)</f>
        <v>保时捷 绿蛙</v>
      </c>
      <c r="BA124" s="311" t="str">
        <f>IF(全车数据表!AV125="","",全车数据表!AV125)</f>
        <v/>
      </c>
    </row>
    <row r="125" spans="1:53">
      <c r="A125" s="311">
        <f>全车数据表!A126</f>
        <v>124</v>
      </c>
      <c r="B125" s="311" t="str">
        <f>全车数据表!B126</f>
        <v>Ferrari 488 GTB Challenge EVO🔑</v>
      </c>
      <c r="C125" s="311" t="str">
        <f>IF(全车数据表!AQ126="","",全车数据表!AQ126)</f>
        <v>Ferrari</v>
      </c>
      <c r="D125" s="313" t="str">
        <f>全车数据表!AT126</f>
        <v>488gtbevo</v>
      </c>
      <c r="E125" s="313" t="str">
        <f>全车数据表!AS126</f>
        <v>2.5</v>
      </c>
      <c r="F125" s="313" t="str">
        <f>全车数据表!C126</f>
        <v>488 EVO</v>
      </c>
      <c r="G125" s="311" t="str">
        <f>全车数据表!D126</f>
        <v>B</v>
      </c>
      <c r="H125" s="311">
        <f>LEN(全车数据表!E126)</f>
        <v>6</v>
      </c>
      <c r="I125" s="311" t="str">
        <f>IF(全车数据表!H126="×",0,全车数据表!H126)</f>
        <v>🔑</v>
      </c>
      <c r="J125" s="311">
        <f>IF(全车数据表!I126="×",0,全车数据表!I126)</f>
        <v>26</v>
      </c>
      <c r="K125" s="311">
        <f>IF(全车数据表!J126="×",0,全车数据表!J126)</f>
        <v>34</v>
      </c>
      <c r="L125" s="311">
        <f>IF(全车数据表!K126="×",0,全车数据表!K126)</f>
        <v>46</v>
      </c>
      <c r="M125" s="311">
        <f>IF(全车数据表!L126="×",0,全车数据表!L126)</f>
        <v>61</v>
      </c>
      <c r="N125" s="311">
        <f>IF(全车数据表!M126="×",0,全车数据表!M126)</f>
        <v>78</v>
      </c>
      <c r="O125" s="311">
        <f>全车数据表!O126</f>
        <v>4255</v>
      </c>
      <c r="P125" s="311">
        <f>全车数据表!P126</f>
        <v>351.2</v>
      </c>
      <c r="Q125" s="311">
        <f>全车数据表!Q126</f>
        <v>82.76</v>
      </c>
      <c r="R125" s="311">
        <f>全车数据表!R126</f>
        <v>77.11</v>
      </c>
      <c r="S125" s="311">
        <f>全车数据表!S126</f>
        <v>76.98</v>
      </c>
      <c r="T125" s="311">
        <f>全车数据表!T126</f>
        <v>8.9499999999999993</v>
      </c>
      <c r="U125" s="311">
        <f>全车数据表!AH126</f>
        <v>11923560</v>
      </c>
      <c r="V125" s="311">
        <f>全车数据表!AO126</f>
        <v>10080000</v>
      </c>
      <c r="W125" s="311">
        <f>全车数据表!AP126</f>
        <v>22003560</v>
      </c>
      <c r="X125" s="311">
        <f>全车数据表!AJ126</f>
        <v>8</v>
      </c>
      <c r="Y125" s="311">
        <f>全车数据表!AL126</f>
        <v>5</v>
      </c>
      <c r="Z125" s="311">
        <f>IF(全车数据表!AN126="×",0,全车数据表!AN126)</f>
        <v>3</v>
      </c>
      <c r="AA125" s="313" t="str">
        <f>全车数据表!AU126</f>
        <v>epic</v>
      </c>
      <c r="AB125" s="311">
        <f>全车数据表!AW126</f>
        <v>365</v>
      </c>
      <c r="AC125" s="311">
        <f>全车数据表!AX126</f>
        <v>0</v>
      </c>
      <c r="AD125" s="311">
        <f>全车数据表!AY126</f>
        <v>480</v>
      </c>
      <c r="AE125" s="311" t="str">
        <f>IF(全车数据表!AZ126="","",全车数据表!AZ126)</f>
        <v>大奖赛</v>
      </c>
      <c r="AF125" s="311" t="str">
        <f>IF(全车数据表!BA126="","",全车数据表!BA126)</f>
        <v/>
      </c>
      <c r="AG125" s="311" t="str">
        <f>IF(全车数据表!BB126="","",全车数据表!BB126)</f>
        <v/>
      </c>
      <c r="AH125" s="311" t="str">
        <f>IF(全车数据表!BC126="","",全车数据表!BC126)</f>
        <v/>
      </c>
      <c r="AI125" s="311" t="str">
        <f>IF(全车数据表!BD126="","",全车数据表!BD126)</f>
        <v/>
      </c>
      <c r="AJ125" s="311" t="str">
        <f>IF(全车数据表!BE126="","",全车数据表!BE126)</f>
        <v/>
      </c>
      <c r="AK125" s="311" t="str">
        <f>IF(全车数据表!BF126="","",全车数据表!BF126)</f>
        <v/>
      </c>
      <c r="AL125" s="311" t="str">
        <f>IF(全车数据表!BG126="","",全车数据表!BG126)</f>
        <v/>
      </c>
      <c r="AM125" s="311" t="str">
        <f>IF(全车数据表!BH126="","",全车数据表!BH126)</f>
        <v/>
      </c>
      <c r="AN125" s="311" t="str">
        <f>IF(全车数据表!BI126="","",全车数据表!BI126)</f>
        <v/>
      </c>
      <c r="AO125" s="311" t="str">
        <f>IF(全车数据表!BJ126="","",全车数据表!BJ126)</f>
        <v/>
      </c>
      <c r="AP125" s="311" t="str">
        <f>IF(全车数据表!BK126="","",全车数据表!BK126)</f>
        <v/>
      </c>
      <c r="AQ125" s="311">
        <f>IF(全车数据表!BL126="","",全车数据表!BL126)</f>
        <v>1</v>
      </c>
      <c r="AR125" s="311" t="str">
        <f>IF(全车数据表!BM126="","",全车数据表!BM126)</f>
        <v/>
      </c>
      <c r="AS125" s="311">
        <f>IF(全车数据表!BN126="","",全车数据表!BN126)</f>
        <v>1</v>
      </c>
      <c r="AT125" s="311">
        <f>IF(全车数据表!BO126="","",全车数据表!BO126)</f>
        <v>1</v>
      </c>
      <c r="AU125" s="311" t="str">
        <f>IF(全车数据表!BP126="","",全车数据表!BP126)</f>
        <v/>
      </c>
      <c r="AV125" s="311" t="str">
        <f>IF(全车数据表!BQ126="","",全车数据表!BQ126)</f>
        <v/>
      </c>
      <c r="AW125" s="311" t="str">
        <f>IF(全车数据表!BR126="","",全车数据表!BR126)</f>
        <v/>
      </c>
      <c r="AX125" s="311" t="str">
        <f>IF(全车数据表!BS126="","",全车数据表!BS126)</f>
        <v/>
      </c>
      <c r="AY125" s="311" t="str">
        <f>IF(全车数据表!BT126="","",全车数据表!BT126)</f>
        <v/>
      </c>
      <c r="AZ125" s="311" t="str">
        <f>IF(全车数据表!BU126="","",全车数据表!BU126)</f>
        <v>法拉利</v>
      </c>
      <c r="BA125" s="311" t="str">
        <f>IF(全车数据表!AV126="","",全车数据表!AV126)</f>
        <v/>
      </c>
    </row>
    <row r="126" spans="1:53">
      <c r="A126" s="311">
        <f>全车数据表!A127</f>
        <v>125</v>
      </c>
      <c r="B126" s="311" t="str">
        <f>全车数据表!B127</f>
        <v>Apollo EVO</v>
      </c>
      <c r="C126" s="311" t="str">
        <f>IF(全车数据表!AQ127="","",全车数据表!AQ127)</f>
        <v>Apollo</v>
      </c>
      <c r="D126" s="313" t="str">
        <f>全车数据表!AT127</f>
        <v>apolloevo</v>
      </c>
      <c r="E126" s="313" t="str">
        <f>全车数据表!AS127</f>
        <v>4.1</v>
      </c>
      <c r="F126" s="313" t="str">
        <f>全车数据表!C127</f>
        <v>菠萝EVO</v>
      </c>
      <c r="G126" s="311" t="str">
        <f>全车数据表!D127</f>
        <v>B</v>
      </c>
      <c r="H126" s="311">
        <f>LEN(全车数据表!E127)</f>
        <v>6</v>
      </c>
      <c r="I126" s="311">
        <f>IF(全车数据表!H127="×",0,全车数据表!H127)</f>
        <v>55</v>
      </c>
      <c r="J126" s="311">
        <f>IF(全车数据表!I127="×",0,全车数据表!I127)</f>
        <v>18</v>
      </c>
      <c r="K126" s="311">
        <f>IF(全车数据表!J127="×",0,全车数据表!J127)</f>
        <v>24</v>
      </c>
      <c r="L126" s="311">
        <f>IF(全车数据表!K127="×",0,全车数据表!K127)</f>
        <v>32</v>
      </c>
      <c r="M126" s="311">
        <f>IF(全车数据表!L127="×",0,全车数据表!L127)</f>
        <v>50</v>
      </c>
      <c r="N126" s="311">
        <f>IF(全车数据表!M127="×",0,全车数据表!M127)</f>
        <v>61</v>
      </c>
      <c r="O126" s="311">
        <f>全车数据表!O127</f>
        <v>4265</v>
      </c>
      <c r="P126" s="311">
        <f>全车数据表!P127</f>
        <v>355</v>
      </c>
      <c r="Q126" s="311">
        <f>全车数据表!Q127</f>
        <v>85.46</v>
      </c>
      <c r="R126" s="311">
        <f>全车数据表!R127</f>
        <v>70.34</v>
      </c>
      <c r="S126" s="311">
        <f>全车数据表!S127</f>
        <v>65.790000000000006</v>
      </c>
      <c r="T126" s="311">
        <f>全车数据表!T127</f>
        <v>6.6</v>
      </c>
      <c r="U126" s="311">
        <f>全车数据表!AH127</f>
        <v>11923560</v>
      </c>
      <c r="V126" s="311">
        <f>全车数据表!AO127</f>
        <v>10080000</v>
      </c>
      <c r="W126" s="311">
        <f>全车数据表!AP127</f>
        <v>22003560</v>
      </c>
      <c r="X126" s="311">
        <f>全车数据表!AJ127</f>
        <v>8</v>
      </c>
      <c r="Y126" s="311">
        <f>全车数据表!AL127</f>
        <v>5</v>
      </c>
      <c r="Z126" s="311">
        <f>IF(全车数据表!AN127="×",0,全车数据表!AN127)</f>
        <v>3</v>
      </c>
      <c r="AA126" s="313" t="str">
        <f>全车数据表!AU127</f>
        <v>epic</v>
      </c>
      <c r="AB126" s="311">
        <f>全车数据表!AW127</f>
        <v>369</v>
      </c>
      <c r="AC126" s="311">
        <f>全车数据表!AX127</f>
        <v>0</v>
      </c>
      <c r="AD126" s="311">
        <f>全车数据表!AY127</f>
        <v>487</v>
      </c>
      <c r="AE126" s="311" t="str">
        <f>IF(全车数据表!AZ127="","",全车数据表!AZ127)</f>
        <v>特殊赛事</v>
      </c>
      <c r="AF126" s="311" t="str">
        <f>IF(全车数据表!BA127="","",全车数据表!BA127)</f>
        <v/>
      </c>
      <c r="AG126" s="311" t="str">
        <f>IF(全车数据表!BB127="","",全车数据表!BB127)</f>
        <v/>
      </c>
      <c r="AH126" s="311" t="str">
        <f>IF(全车数据表!BC127="","",全车数据表!BC127)</f>
        <v/>
      </c>
      <c r="AI126" s="311" t="str">
        <f>IF(全车数据表!BD127="","",全车数据表!BD127)</f>
        <v/>
      </c>
      <c r="AJ126" s="311" t="str">
        <f>IF(全车数据表!BE127="","",全车数据表!BE127)</f>
        <v/>
      </c>
      <c r="AK126" s="311" t="str">
        <f>IF(全车数据表!BF127="","",全车数据表!BF127)</f>
        <v/>
      </c>
      <c r="AL126" s="311" t="str">
        <f>IF(全车数据表!BG127="","",全车数据表!BG127)</f>
        <v/>
      </c>
      <c r="AM126" s="311" t="str">
        <f>IF(全车数据表!BH127="","",全车数据表!BH127)</f>
        <v/>
      </c>
      <c r="AN126" s="311" t="str">
        <f>IF(全车数据表!BI127="","",全车数据表!BI127)</f>
        <v/>
      </c>
      <c r="AO126" s="311" t="str">
        <f>IF(全车数据表!BJ127="","",全车数据表!BJ127)</f>
        <v/>
      </c>
      <c r="AP126" s="311" t="str">
        <f>IF(全车数据表!BK127="","",全车数据表!BK127)</f>
        <v/>
      </c>
      <c r="AQ126" s="311" t="str">
        <f>IF(全车数据表!BL127="","",全车数据表!BL127)</f>
        <v/>
      </c>
      <c r="AR126" s="311" t="str">
        <f>IF(全车数据表!BM127="","",全车数据表!BM127)</f>
        <v/>
      </c>
      <c r="AS126" s="311" t="str">
        <f>IF(全车数据表!BN127="","",全车数据表!BN127)</f>
        <v/>
      </c>
      <c r="AT126" s="311" t="str">
        <f>IF(全车数据表!BO127="","",全车数据表!BO127)</f>
        <v/>
      </c>
      <c r="AU126" s="311" t="str">
        <f>IF(全车数据表!BP127="","",全车数据表!BP127)</f>
        <v/>
      </c>
      <c r="AV126" s="311" t="str">
        <f>IF(全车数据表!BQ127="","",全车数据表!BQ127)</f>
        <v/>
      </c>
      <c r="AW126" s="311" t="str">
        <f>IF(全车数据表!BR127="","",全车数据表!BR127)</f>
        <v/>
      </c>
      <c r="AX126" s="311" t="str">
        <f>IF(全车数据表!BS127="","",全车数据表!BS127)</f>
        <v/>
      </c>
      <c r="AY126" s="311" t="str">
        <f>IF(全车数据表!BT127="","",全车数据表!BT127)</f>
        <v/>
      </c>
      <c r="AZ126" s="311" t="str">
        <f>IF(全车数据表!BU127="","",全车数据表!BU127)</f>
        <v>阿波罗</v>
      </c>
      <c r="BA126" s="311" t="str">
        <f>IF(全车数据表!AV127="","",全车数据表!AV127)</f>
        <v/>
      </c>
    </row>
    <row r="127" spans="1:53">
      <c r="A127" s="311">
        <f>全车数据表!A128</f>
        <v>126</v>
      </c>
      <c r="B127" s="311" t="str">
        <f>全车数据表!B128</f>
        <v>Lotus Evija</v>
      </c>
      <c r="C127" s="311" t="str">
        <f>IF(全车数据表!AQ128="","",全车数据表!AQ128)</f>
        <v>Lotus</v>
      </c>
      <c r="D127" s="313" t="str">
        <f>全车数据表!AT128</f>
        <v>evija</v>
      </c>
      <c r="E127" s="313" t="str">
        <f>全车数据表!AS128</f>
        <v>2.0</v>
      </c>
      <c r="F127" s="313" t="str">
        <f>全车数据表!C128</f>
        <v>Evija</v>
      </c>
      <c r="G127" s="311" t="str">
        <f>全车数据表!D128</f>
        <v>B</v>
      </c>
      <c r="H127" s="311">
        <f>LEN(全车数据表!E128)</f>
        <v>6</v>
      </c>
      <c r="I127" s="311">
        <f>IF(全车数据表!H128="×",0,全车数据表!H128)</f>
        <v>55</v>
      </c>
      <c r="J127" s="311">
        <f>IF(全车数据表!I128="×",0,全车数据表!I128)</f>
        <v>18</v>
      </c>
      <c r="K127" s="311">
        <f>IF(全车数据表!J128="×",0,全车数据表!J128)</f>
        <v>24</v>
      </c>
      <c r="L127" s="311">
        <f>IF(全车数据表!K128="×",0,全车数据表!K128)</f>
        <v>32</v>
      </c>
      <c r="M127" s="311">
        <f>IF(全车数据表!L128="×",0,全车数据表!L128)</f>
        <v>50</v>
      </c>
      <c r="N127" s="311">
        <f>IF(全车数据表!M128="×",0,全车数据表!M128)</f>
        <v>61</v>
      </c>
      <c r="O127" s="311">
        <f>全车数据表!O128</f>
        <v>4276</v>
      </c>
      <c r="P127" s="311">
        <f>全车数据表!P128</f>
        <v>368.1</v>
      </c>
      <c r="Q127" s="311">
        <f>全车数据表!Q128</f>
        <v>81.14</v>
      </c>
      <c r="R127" s="311">
        <f>全车数据表!R128</f>
        <v>65.02</v>
      </c>
      <c r="S127" s="311">
        <f>全车数据表!S128</f>
        <v>63.31</v>
      </c>
      <c r="T127" s="311">
        <f>全车数据表!T128</f>
        <v>6.22</v>
      </c>
      <c r="U127" s="311">
        <f>全车数据表!AH128</f>
        <v>11923560</v>
      </c>
      <c r="V127" s="311">
        <f>全车数据表!AO128</f>
        <v>10080000</v>
      </c>
      <c r="W127" s="311">
        <f>全车数据表!AP128</f>
        <v>22003560</v>
      </c>
      <c r="X127" s="311">
        <f>全车数据表!AJ128</f>
        <v>8</v>
      </c>
      <c r="Y127" s="311">
        <f>全车数据表!AL128</f>
        <v>5</v>
      </c>
      <c r="Z127" s="311">
        <f>IF(全车数据表!AN128="×",0,全车数据表!AN128)</f>
        <v>3</v>
      </c>
      <c r="AA127" s="313" t="str">
        <f>全车数据表!AU128</f>
        <v>epic</v>
      </c>
      <c r="AB127" s="311">
        <f>全车数据表!AW128</f>
        <v>383</v>
      </c>
      <c r="AC127" s="311">
        <f>全车数据表!AX128</f>
        <v>0</v>
      </c>
      <c r="AD127" s="311">
        <f>全车数据表!AY128</f>
        <v>509</v>
      </c>
      <c r="AE127" s="311" t="str">
        <f>IF(全车数据表!AZ128="","",全车数据表!AZ128)</f>
        <v>特殊赛事</v>
      </c>
      <c r="AF127" s="311" t="str">
        <f>IF(全车数据表!BA128="","",全车数据表!BA128)</f>
        <v/>
      </c>
      <c r="AG127" s="311" t="str">
        <f>IF(全车数据表!BB128="","",全车数据表!BB128)</f>
        <v/>
      </c>
      <c r="AH127" s="311" t="str">
        <f>IF(全车数据表!BC128="","",全车数据表!BC128)</f>
        <v/>
      </c>
      <c r="AI127" s="311" t="str">
        <f>IF(全车数据表!BD128="","",全车数据表!BD128)</f>
        <v/>
      </c>
      <c r="AJ127" s="311" t="str">
        <f>IF(全车数据表!BE128="","",全车数据表!BE128)</f>
        <v/>
      </c>
      <c r="AK127" s="311" t="str">
        <f>IF(全车数据表!BF128="","",全车数据表!BF128)</f>
        <v/>
      </c>
      <c r="AL127" s="311" t="str">
        <f>IF(全车数据表!BG128="","",全车数据表!BG128)</f>
        <v/>
      </c>
      <c r="AM127" s="311" t="str">
        <f>IF(全车数据表!BH128="","",全车数据表!BH128)</f>
        <v/>
      </c>
      <c r="AN127" s="311" t="str">
        <f>IF(全车数据表!BI128="","",全车数据表!BI128)</f>
        <v/>
      </c>
      <c r="AO127" s="311" t="str">
        <f>IF(全车数据表!BJ128="","",全车数据表!BJ128)</f>
        <v/>
      </c>
      <c r="AP127" s="311">
        <f>IF(全车数据表!BK128="","",全车数据表!BK128)</f>
        <v>1</v>
      </c>
      <c r="AQ127" s="311" t="str">
        <f>IF(全车数据表!BL128="","",全车数据表!BL128)</f>
        <v/>
      </c>
      <c r="AR127" s="311" t="str">
        <f>IF(全车数据表!BM128="","",全车数据表!BM128)</f>
        <v/>
      </c>
      <c r="AS127" s="311" t="str">
        <f>IF(全车数据表!BN128="","",全车数据表!BN128)</f>
        <v/>
      </c>
      <c r="AT127" s="311" t="str">
        <f>IF(全车数据表!BO128="","",全车数据表!BO128)</f>
        <v/>
      </c>
      <c r="AU127" s="311" t="str">
        <f>IF(全车数据表!BP128="","",全车数据表!BP128)</f>
        <v/>
      </c>
      <c r="AV127" s="311" t="str">
        <f>IF(全车数据表!BQ128="","",全车数据表!BQ128)</f>
        <v/>
      </c>
      <c r="AW127" s="311" t="str">
        <f>IF(全车数据表!BR128="","",全车数据表!BR128)</f>
        <v/>
      </c>
      <c r="AX127" s="311" t="str">
        <f>IF(全车数据表!BS128="","",全车数据表!BS128)</f>
        <v/>
      </c>
      <c r="AY127" s="311" t="str">
        <f>IF(全车数据表!BT128="","",全车数据表!BT128)</f>
        <v/>
      </c>
      <c r="AZ127" s="311" t="str">
        <f>IF(全车数据表!BU128="","",全车数据表!BU128)</f>
        <v>路特斯 电莲花</v>
      </c>
      <c r="BA127" s="311" t="str">
        <f>IF(全车数据表!AV128="","",全车数据表!AV128)</f>
        <v/>
      </c>
    </row>
    <row r="128" spans="1:53">
      <c r="A128" s="311">
        <f>全车数据表!A129</f>
        <v>127</v>
      </c>
      <c r="B128" s="311" t="str">
        <f>全车数据表!B129</f>
        <v>Mclaren F1 LM🔑</v>
      </c>
      <c r="C128" s="311" t="str">
        <f>IF(全车数据表!AQ129="","",全车数据表!AQ129)</f>
        <v>McLaren</v>
      </c>
      <c r="D128" s="313" t="str">
        <f>全车数据表!AT129</f>
        <v>f1</v>
      </c>
      <c r="E128" s="313" t="str">
        <f>全车数据表!AS129</f>
        <v>2.4</v>
      </c>
      <c r="F128" s="313" t="str">
        <f>全车数据表!C129</f>
        <v>F1</v>
      </c>
      <c r="G128" s="311" t="str">
        <f>全车数据表!D129</f>
        <v>B</v>
      </c>
      <c r="H128" s="311">
        <f>LEN(全车数据表!E129)</f>
        <v>6</v>
      </c>
      <c r="I128" s="311" t="str">
        <f>IF(全车数据表!H129="×",0,全车数据表!H129)</f>
        <v>🔑</v>
      </c>
      <c r="J128" s="311">
        <f>IF(全车数据表!I129="×",0,全车数据表!I129)</f>
        <v>26</v>
      </c>
      <c r="K128" s="311">
        <f>IF(全车数据表!J129="×",0,全车数据表!J129)</f>
        <v>34</v>
      </c>
      <c r="L128" s="311">
        <f>IF(全车数据表!K129="×",0,全车数据表!K129)</f>
        <v>46</v>
      </c>
      <c r="M128" s="311">
        <f>IF(全车数据表!L129="×",0,全车数据表!L129)</f>
        <v>61</v>
      </c>
      <c r="N128" s="311">
        <f>IF(全车数据表!M129="×",0,全车数据表!M129)</f>
        <v>78</v>
      </c>
      <c r="O128" s="311">
        <f>全车数据表!O129</f>
        <v>4309</v>
      </c>
      <c r="P128" s="311">
        <f>全车数据表!P129</f>
        <v>377.6</v>
      </c>
      <c r="Q128" s="311">
        <f>全车数据表!Q129</f>
        <v>74.66</v>
      </c>
      <c r="R128" s="311">
        <f>全车数据表!R129</f>
        <v>66.61</v>
      </c>
      <c r="S128" s="311">
        <f>全车数据表!S129</f>
        <v>73.12</v>
      </c>
      <c r="T128" s="311">
        <f>全车数据表!T129</f>
        <v>7.4</v>
      </c>
      <c r="U128" s="311">
        <f>全车数据表!AH129</f>
        <v>11923560</v>
      </c>
      <c r="V128" s="311">
        <f>全车数据表!AO129</f>
        <v>10080000</v>
      </c>
      <c r="W128" s="311">
        <f>全车数据表!AP129</f>
        <v>22003560</v>
      </c>
      <c r="X128" s="311">
        <f>全车数据表!AJ129</f>
        <v>8</v>
      </c>
      <c r="Y128" s="311">
        <f>全车数据表!AL129</f>
        <v>5</v>
      </c>
      <c r="Z128" s="311">
        <f>IF(全车数据表!AN129="×",0,全车数据表!AN129)</f>
        <v>3</v>
      </c>
      <c r="AA128" s="313" t="str">
        <f>全车数据表!AU129</f>
        <v>epic</v>
      </c>
      <c r="AB128" s="311">
        <f>全车数据表!AW129</f>
        <v>392</v>
      </c>
      <c r="AC128" s="311">
        <f>全车数据表!AX129</f>
        <v>0</v>
      </c>
      <c r="AD128" s="311">
        <f>全车数据表!AY129</f>
        <v>526</v>
      </c>
      <c r="AE128" s="311" t="str">
        <f>IF(全车数据表!AZ129="","",全车数据表!AZ129)</f>
        <v>大奖赛</v>
      </c>
      <c r="AF128" s="311" t="str">
        <f>IF(全车数据表!BA129="","",全车数据表!BA129)</f>
        <v/>
      </c>
      <c r="AG128" s="311" t="str">
        <f>IF(全车数据表!BB129="","",全车数据表!BB129)</f>
        <v/>
      </c>
      <c r="AH128" s="311" t="str">
        <f>IF(全车数据表!BC129="","",全车数据表!BC129)</f>
        <v/>
      </c>
      <c r="AI128" s="311" t="str">
        <f>IF(全车数据表!BD129="","",全车数据表!BD129)</f>
        <v/>
      </c>
      <c r="AJ128" s="311" t="str">
        <f>IF(全车数据表!BE129="","",全车数据表!BE129)</f>
        <v/>
      </c>
      <c r="AK128" s="311" t="str">
        <f>IF(全车数据表!BF129="","",全车数据表!BF129)</f>
        <v/>
      </c>
      <c r="AL128" s="311" t="str">
        <f>IF(全车数据表!BG129="","",全车数据表!BG129)</f>
        <v/>
      </c>
      <c r="AM128" s="311" t="str">
        <f>IF(全车数据表!BH129="","",全车数据表!BH129)</f>
        <v/>
      </c>
      <c r="AN128" s="311" t="str">
        <f>IF(全车数据表!BI129="","",全车数据表!BI129)</f>
        <v/>
      </c>
      <c r="AO128" s="311" t="str">
        <f>IF(全车数据表!BJ129="","",全车数据表!BJ129)</f>
        <v/>
      </c>
      <c r="AP128" s="311" t="str">
        <f>IF(全车数据表!BK129="","",全车数据表!BK129)</f>
        <v/>
      </c>
      <c r="AQ128" s="311">
        <f>IF(全车数据表!BL129="","",全车数据表!BL129)</f>
        <v>1</v>
      </c>
      <c r="AR128" s="311" t="str">
        <f>IF(全车数据表!BM129="","",全车数据表!BM129)</f>
        <v/>
      </c>
      <c r="AS128" s="311">
        <f>IF(全车数据表!BN129="","",全车数据表!BN129)</f>
        <v>1</v>
      </c>
      <c r="AT128" s="311">
        <f>IF(全车数据表!BO129="","",全车数据表!BO129)</f>
        <v>1</v>
      </c>
      <c r="AU128" s="311" t="str">
        <f>IF(全车数据表!BP129="","",全车数据表!BP129)</f>
        <v/>
      </c>
      <c r="AV128" s="311" t="str">
        <f>IF(全车数据表!BQ129="","",全车数据表!BQ129)</f>
        <v/>
      </c>
      <c r="AW128" s="311" t="str">
        <f>IF(全车数据表!BR129="","",全车数据表!BR129)</f>
        <v/>
      </c>
      <c r="AX128" s="311" t="str">
        <f>IF(全车数据表!BS129="","",全车数据表!BS129)</f>
        <v/>
      </c>
      <c r="AY128" s="311" t="str">
        <f>IF(全车数据表!BT129="","",全车数据表!BT129)</f>
        <v/>
      </c>
      <c r="AZ128" s="311" t="str">
        <f>IF(全车数据表!BU129="","",全车数据表!BU129)</f>
        <v>迈凯伦</v>
      </c>
      <c r="BA128" s="311" t="str">
        <f>IF(全车数据表!AV129="","",全车数据表!AV129)</f>
        <v/>
      </c>
    </row>
    <row r="129" spans="1:53">
      <c r="A129" s="311">
        <f>全车数据表!A130</f>
        <v>128</v>
      </c>
      <c r="B129" s="311" t="str">
        <f>全车数据表!B130</f>
        <v>Security Interceptor</v>
      </c>
      <c r="C129" s="311" t="str">
        <f>IF(全车数据表!AQ130="","",全车数据表!AQ130)</f>
        <v>Security</v>
      </c>
      <c r="D129" s="313" t="str">
        <f>全车数据表!AT130</f>
        <v>interceptor</v>
      </c>
      <c r="E129" s="313" t="str">
        <f>全车数据表!AS130</f>
        <v>3.6</v>
      </c>
      <c r="F129" s="313" t="str">
        <f>全车数据表!C130</f>
        <v>安保车</v>
      </c>
      <c r="G129" s="311" t="str">
        <f>全车数据表!D130</f>
        <v>B</v>
      </c>
      <c r="H129" s="311">
        <f>LEN(全车数据表!E130)</f>
        <v>6</v>
      </c>
      <c r="I129" s="311">
        <f>IF(全车数据表!H130="×",0,全车数据表!H130)</f>
        <v>55</v>
      </c>
      <c r="J129" s="311">
        <f>IF(全车数据表!I130="×",0,全车数据表!I130)</f>
        <v>18</v>
      </c>
      <c r="K129" s="311">
        <f>IF(全车数据表!J130="×",0,全车数据表!J130)</f>
        <v>24</v>
      </c>
      <c r="L129" s="311">
        <f>IF(全车数据表!K130="×",0,全车数据表!K130)</f>
        <v>32</v>
      </c>
      <c r="M129" s="311">
        <f>IF(全车数据表!L130="×",0,全车数据表!L130)</f>
        <v>50</v>
      </c>
      <c r="N129" s="311">
        <f>IF(全车数据表!M130="×",0,全车数据表!M130)</f>
        <v>61</v>
      </c>
      <c r="O129" s="311">
        <f>全车数据表!O130</f>
        <v>4327</v>
      </c>
      <c r="P129" s="311">
        <f>全车数据表!P130</f>
        <v>361.5</v>
      </c>
      <c r="Q129" s="311">
        <f>全车数据表!Q130</f>
        <v>83.36</v>
      </c>
      <c r="R129" s="311">
        <f>全车数据表!R130</f>
        <v>79.150000000000006</v>
      </c>
      <c r="S129" s="311">
        <f>全车数据表!S130</f>
        <v>45.82</v>
      </c>
      <c r="T129" s="311">
        <f>全车数据表!T130</f>
        <v>0</v>
      </c>
      <c r="U129" s="311">
        <f>全车数据表!AH130</f>
        <v>11923560</v>
      </c>
      <c r="V129" s="311">
        <f>全车数据表!AO130</f>
        <v>10080000</v>
      </c>
      <c r="W129" s="311">
        <f>全车数据表!AP130</f>
        <v>22003560</v>
      </c>
      <c r="X129" s="311">
        <f>全车数据表!AJ130</f>
        <v>8</v>
      </c>
      <c r="Y129" s="311">
        <f>全车数据表!AL130</f>
        <v>5</v>
      </c>
      <c r="Z129" s="311">
        <f>IF(全车数据表!AN130="×",0,全车数据表!AN130)</f>
        <v>3</v>
      </c>
      <c r="AA129" s="313" t="str">
        <f>全车数据表!AU130</f>
        <v>epic</v>
      </c>
      <c r="AB129" s="311">
        <f>全车数据表!AW130</f>
        <v>0</v>
      </c>
      <c r="AC129" s="311">
        <f>全车数据表!AX130</f>
        <v>0</v>
      </c>
      <c r="AD129" s="311">
        <f>全车数据表!AY130</f>
        <v>0</v>
      </c>
      <c r="AE129" s="311" t="str">
        <f>IF(全车数据表!AZ130="","",全车数据表!AZ130)</f>
        <v>联会赛事</v>
      </c>
      <c r="AF129" s="311" t="str">
        <f>IF(全车数据表!BA130="","",全车数据表!BA130)</f>
        <v/>
      </c>
      <c r="AG129" s="311" t="str">
        <f>IF(全车数据表!BB130="","",全车数据表!BB130)</f>
        <v/>
      </c>
      <c r="AH129" s="311" t="str">
        <f>IF(全车数据表!BC130="","",全车数据表!BC130)</f>
        <v/>
      </c>
      <c r="AI129" s="311" t="str">
        <f>IF(全车数据表!BD130="","",全车数据表!BD130)</f>
        <v/>
      </c>
      <c r="AJ129" s="311" t="str">
        <f>IF(全车数据表!BE130="","",全车数据表!BE130)</f>
        <v/>
      </c>
      <c r="AK129" s="311" t="str">
        <f>IF(全车数据表!BF130="","",全车数据表!BF130)</f>
        <v/>
      </c>
      <c r="AL129" s="311" t="str">
        <f>IF(全车数据表!BG130="","",全车数据表!BG130)</f>
        <v/>
      </c>
      <c r="AM129" s="311" t="str">
        <f>IF(全车数据表!BH130="","",全车数据表!BH130)</f>
        <v/>
      </c>
      <c r="AN129" s="311" t="str">
        <f>IF(全车数据表!BI130="","",全车数据表!BI130)</f>
        <v/>
      </c>
      <c r="AO129" s="311" t="str">
        <f>IF(全车数据表!BJ130="","",全车数据表!BJ130)</f>
        <v/>
      </c>
      <c r="AP129" s="311" t="str">
        <f>IF(全车数据表!BK130="","",全车数据表!BK130)</f>
        <v/>
      </c>
      <c r="AQ129" s="311" t="str">
        <f>IF(全车数据表!BL130="","",全车数据表!BL130)</f>
        <v/>
      </c>
      <c r="AR129" s="311" t="str">
        <f>IF(全车数据表!BM130="","",全车数据表!BM130)</f>
        <v/>
      </c>
      <c r="AS129" s="311" t="str">
        <f>IF(全车数据表!BN130="","",全车数据表!BN130)</f>
        <v/>
      </c>
      <c r="AT129" s="311" t="str">
        <f>IF(全车数据表!BO130="","",全车数据表!BO130)</f>
        <v/>
      </c>
      <c r="AU129" s="311" t="str">
        <f>IF(全车数据表!BP130="","",全车数据表!BP130)</f>
        <v/>
      </c>
      <c r="AV129" s="311" t="str">
        <f>IF(全车数据表!BQ130="","",全车数据表!BQ130)</f>
        <v/>
      </c>
      <c r="AW129" s="311" t="str">
        <f>IF(全车数据表!BR130="","",全车数据表!BR130)</f>
        <v/>
      </c>
      <c r="AX129" s="311" t="str">
        <f>IF(全车数据表!BS130="","",全车数据表!BS130)</f>
        <v/>
      </c>
      <c r="AY129" s="311" t="str">
        <f>IF(全车数据表!BT130="","",全车数据表!BT130)</f>
        <v/>
      </c>
      <c r="AZ129" s="311" t="str">
        <f>IF(全车数据表!BU130="","",全车数据表!BU130)</f>
        <v/>
      </c>
      <c r="BA129" s="311" t="str">
        <f>IF(全车数据表!AV130="","",全车数据表!AV130)</f>
        <v/>
      </c>
    </row>
    <row r="130" spans="1:53">
      <c r="A130" s="311">
        <f>全车数据表!A131</f>
        <v>129</v>
      </c>
      <c r="B130" s="311" t="str">
        <f>全车数据表!B131</f>
        <v>Volkswagen W12 Coupe🔑</v>
      </c>
      <c r="C130" s="311" t="str">
        <f>IF(全车数据表!AQ131="","",全车数据表!AQ131)</f>
        <v>Volkswagen</v>
      </c>
      <c r="D130" s="313" t="str">
        <f>全车数据表!AT131</f>
        <v>w12</v>
      </c>
      <c r="E130" s="313" t="str">
        <f>全车数据表!AS131</f>
        <v>2.9</v>
      </c>
      <c r="F130" s="313" t="str">
        <f>全车数据表!C131</f>
        <v>W12</v>
      </c>
      <c r="G130" s="311" t="str">
        <f>全车数据表!D131</f>
        <v>B</v>
      </c>
      <c r="H130" s="311">
        <f>LEN(全车数据表!E131)</f>
        <v>6</v>
      </c>
      <c r="I130" s="311" t="str">
        <f>IF(全车数据表!H131="×",0,全车数据表!H131)</f>
        <v>🔑</v>
      </c>
      <c r="J130" s="311">
        <f>IF(全车数据表!I131="×",0,全车数据表!I131)</f>
        <v>26</v>
      </c>
      <c r="K130" s="311">
        <f>IF(全车数据表!J131="×",0,全车数据表!J131)</f>
        <v>34</v>
      </c>
      <c r="L130" s="311">
        <f>IF(全车数据表!K131="×",0,全车数据表!K131)</f>
        <v>46</v>
      </c>
      <c r="M130" s="311">
        <f>IF(全车数据表!L131="×",0,全车数据表!L131)</f>
        <v>61</v>
      </c>
      <c r="N130" s="311">
        <f>IF(全车数据表!M131="×",0,全车数据表!M131)</f>
        <v>78</v>
      </c>
      <c r="O130" s="311">
        <f>全车数据表!O131</f>
        <v>4348</v>
      </c>
      <c r="P130" s="311">
        <f>全车数据表!P131</f>
        <v>370.5</v>
      </c>
      <c r="Q130" s="311">
        <f>全车数据表!Q131</f>
        <v>79.08</v>
      </c>
      <c r="R130" s="311">
        <f>全车数据表!R131</f>
        <v>84.44</v>
      </c>
      <c r="S130" s="311">
        <f>全车数据表!S131</f>
        <v>54.64</v>
      </c>
      <c r="T130" s="311">
        <f>全车数据表!T131</f>
        <v>5.0999999999999996</v>
      </c>
      <c r="U130" s="311">
        <f>全车数据表!AH131</f>
        <v>11923560</v>
      </c>
      <c r="V130" s="311">
        <f>全车数据表!AO131</f>
        <v>10080000</v>
      </c>
      <c r="W130" s="311">
        <f>全车数据表!AP131</f>
        <v>22003560</v>
      </c>
      <c r="X130" s="311">
        <f>全车数据表!AJ131</f>
        <v>8</v>
      </c>
      <c r="Y130" s="311">
        <f>全车数据表!AL131</f>
        <v>5</v>
      </c>
      <c r="Z130" s="311">
        <f>IF(全车数据表!AN131="×",0,全车数据表!AN131)</f>
        <v>3</v>
      </c>
      <c r="AA130" s="313" t="str">
        <f>全车数据表!AU131</f>
        <v>epic</v>
      </c>
      <c r="AB130" s="311">
        <f>全车数据表!AW131</f>
        <v>385</v>
      </c>
      <c r="AC130" s="311">
        <f>全车数据表!AX131</f>
        <v>0</v>
      </c>
      <c r="AD130" s="311">
        <f>全车数据表!AY131</f>
        <v>513</v>
      </c>
      <c r="AE130" s="311" t="str">
        <f>IF(全车数据表!AZ131="","",全车数据表!AZ131)</f>
        <v>特殊赛事</v>
      </c>
      <c r="AF130" s="311" t="str">
        <f>IF(全车数据表!BA131="","",全车数据表!BA131)</f>
        <v/>
      </c>
      <c r="AG130" s="311" t="str">
        <f>IF(全车数据表!BB131="","",全车数据表!BB131)</f>
        <v/>
      </c>
      <c r="AH130" s="311" t="str">
        <f>IF(全车数据表!BC131="","",全车数据表!BC131)</f>
        <v/>
      </c>
      <c r="AI130" s="311" t="str">
        <f>IF(全车数据表!BD131="","",全车数据表!BD131)</f>
        <v/>
      </c>
      <c r="AJ130" s="311" t="str">
        <f>IF(全车数据表!BE131="","",全车数据表!BE131)</f>
        <v/>
      </c>
      <c r="AK130" s="311" t="str">
        <f>IF(全车数据表!BF131="","",全车数据表!BF131)</f>
        <v/>
      </c>
      <c r="AL130" s="311" t="str">
        <f>IF(全车数据表!BG131="","",全车数据表!BG131)</f>
        <v/>
      </c>
      <c r="AM130" s="311" t="str">
        <f>IF(全车数据表!BH131="","",全车数据表!BH131)</f>
        <v/>
      </c>
      <c r="AN130" s="311" t="str">
        <f>IF(全车数据表!BI131="","",全车数据表!BI131)</f>
        <v/>
      </c>
      <c r="AO130" s="311" t="str">
        <f>IF(全车数据表!BJ131="","",全车数据表!BJ131)</f>
        <v/>
      </c>
      <c r="AP130" s="311">
        <f>IF(全车数据表!BK131="","",全车数据表!BK131)</f>
        <v>1</v>
      </c>
      <c r="AQ130" s="311" t="str">
        <f>IF(全车数据表!BL131="","",全车数据表!BL131)</f>
        <v/>
      </c>
      <c r="AR130" s="311" t="str">
        <f>IF(全车数据表!BM131="","",全车数据表!BM131)</f>
        <v/>
      </c>
      <c r="AS130" s="311">
        <f>IF(全车数据表!BN131="","",全车数据表!BN131)</f>
        <v>1</v>
      </c>
      <c r="AT130" s="311">
        <f>IF(全车数据表!BO131="","",全车数据表!BO131)</f>
        <v>1</v>
      </c>
      <c r="AU130" s="311" t="str">
        <f>IF(全车数据表!BP131="","",全车数据表!BP131)</f>
        <v/>
      </c>
      <c r="AV130" s="311" t="str">
        <f>IF(全车数据表!BQ131="","",全车数据表!BQ131)</f>
        <v/>
      </c>
      <c r="AW130" s="311" t="str">
        <f>IF(全车数据表!BR131="","",全车数据表!BR131)</f>
        <v/>
      </c>
      <c r="AX130" s="311" t="str">
        <f>IF(全车数据表!BS131="","",全车数据表!BS131)</f>
        <v/>
      </c>
      <c r="AY130" s="311" t="str">
        <f>IF(全车数据表!BT131="","",全车数据表!BT131)</f>
        <v/>
      </c>
      <c r="AZ130" s="311" t="str">
        <f>IF(全车数据表!BU131="","",全车数据表!BU131)</f>
        <v>大众</v>
      </c>
      <c r="BA130" s="311" t="str">
        <f>IF(全车数据表!AV131="","",全车数据表!AV131)</f>
        <v/>
      </c>
    </row>
    <row r="131" spans="1:53">
      <c r="A131" s="311">
        <f>全车数据表!A132</f>
        <v>130</v>
      </c>
      <c r="B131" s="311" t="str">
        <f>全车数据表!B132</f>
        <v>Pagani Huayra R</v>
      </c>
      <c r="C131" s="311" t="str">
        <f>IF(全车数据表!AQ132="","",全车数据表!AQ132)</f>
        <v>Pagani</v>
      </c>
      <c r="D131" s="313" t="str">
        <f>全车数据表!AT132</f>
        <v>huayrar</v>
      </c>
      <c r="E131" s="313" t="str">
        <f>全车数据表!AS132</f>
        <v>3.6</v>
      </c>
      <c r="F131" s="313" t="str">
        <f>全车数据表!C132</f>
        <v>Huayra R</v>
      </c>
      <c r="G131" s="311" t="str">
        <f>全车数据表!D132</f>
        <v>B</v>
      </c>
      <c r="H131" s="311">
        <f>LEN(全车数据表!E132)</f>
        <v>6</v>
      </c>
      <c r="I131" s="311">
        <f>IF(全车数据表!H132="×",0,全车数据表!H132)</f>
        <v>55</v>
      </c>
      <c r="J131" s="311">
        <f>IF(全车数据表!I132="×",0,全车数据表!I132)</f>
        <v>18</v>
      </c>
      <c r="K131" s="311">
        <f>IF(全车数据表!J132="×",0,全车数据表!J132)</f>
        <v>24</v>
      </c>
      <c r="L131" s="311">
        <f>IF(全车数据表!K132="×",0,全车数据表!K132)</f>
        <v>32</v>
      </c>
      <c r="M131" s="311">
        <f>IF(全车数据表!L132="×",0,全车数据表!L132)</f>
        <v>47</v>
      </c>
      <c r="N131" s="311">
        <f>IF(全车数据表!M132="×",0,全车数据表!M132)</f>
        <v>50</v>
      </c>
      <c r="O131" s="311">
        <f>全车数据表!O132</f>
        <v>4363</v>
      </c>
      <c r="P131" s="311">
        <f>全车数据表!P132</f>
        <v>376.6</v>
      </c>
      <c r="Q131" s="311">
        <f>全车数据表!Q132</f>
        <v>83.17</v>
      </c>
      <c r="R131" s="311">
        <f>全车数据表!R132</f>
        <v>58.41</v>
      </c>
      <c r="S131" s="311">
        <f>全车数据表!S132</f>
        <v>64.38</v>
      </c>
      <c r="T131" s="311">
        <f>全车数据表!T132</f>
        <v>6.1</v>
      </c>
      <c r="U131" s="311">
        <f>全车数据表!AH132</f>
        <v>11923560</v>
      </c>
      <c r="V131" s="311">
        <f>全车数据表!AO132</f>
        <v>10080000</v>
      </c>
      <c r="W131" s="311">
        <f>全车数据表!AP132</f>
        <v>22003560</v>
      </c>
      <c r="X131" s="311">
        <f>全车数据表!AJ132</f>
        <v>8</v>
      </c>
      <c r="Y131" s="311">
        <f>全车数据表!AL132</f>
        <v>5</v>
      </c>
      <c r="Z131" s="311">
        <f>IF(全车数据表!AN132="×",0,全车数据表!AN132)</f>
        <v>3</v>
      </c>
      <c r="AA131" s="313" t="str">
        <f>全车数据表!AU132</f>
        <v>epic</v>
      </c>
      <c r="AB131" s="311">
        <f>全车数据表!AW132</f>
        <v>391</v>
      </c>
      <c r="AC131" s="311">
        <f>全车数据表!AX132</f>
        <v>0</v>
      </c>
      <c r="AD131" s="311">
        <f>全车数据表!AY132</f>
        <v>524</v>
      </c>
      <c r="AE131" s="311" t="str">
        <f>IF(全车数据表!AZ132="","",全车数据表!AZ132)</f>
        <v>特殊赛事</v>
      </c>
      <c r="AF131" s="311" t="str">
        <f>IF(全车数据表!BA132="","",全车数据表!BA132)</f>
        <v/>
      </c>
      <c r="AG131" s="311" t="str">
        <f>IF(全车数据表!BB132="","",全车数据表!BB132)</f>
        <v/>
      </c>
      <c r="AH131" s="311" t="str">
        <f>IF(全车数据表!BC132="","",全车数据表!BC132)</f>
        <v/>
      </c>
      <c r="AI131" s="311" t="str">
        <f>IF(全车数据表!BD132="","",全车数据表!BD132)</f>
        <v/>
      </c>
      <c r="AJ131" s="311" t="str">
        <f>IF(全车数据表!BE132="","",全车数据表!BE132)</f>
        <v/>
      </c>
      <c r="AK131" s="311" t="str">
        <f>IF(全车数据表!BF132="","",全车数据表!BF132)</f>
        <v/>
      </c>
      <c r="AL131" s="311" t="str">
        <f>IF(全车数据表!BG132="","",全车数据表!BG132)</f>
        <v/>
      </c>
      <c r="AM131" s="311" t="str">
        <f>IF(全车数据表!BH132="","",全车数据表!BH132)</f>
        <v/>
      </c>
      <c r="AN131" s="311" t="str">
        <f>IF(全车数据表!BI132="","",全车数据表!BI132)</f>
        <v/>
      </c>
      <c r="AO131" s="311" t="str">
        <f>IF(全车数据表!BJ132="","",全车数据表!BJ132)</f>
        <v/>
      </c>
      <c r="AP131" s="311" t="str">
        <f>IF(全车数据表!BK132="","",全车数据表!BK132)</f>
        <v/>
      </c>
      <c r="AQ131" s="311" t="str">
        <f>IF(全车数据表!BL132="","",全车数据表!BL132)</f>
        <v/>
      </c>
      <c r="AR131" s="311" t="str">
        <f>IF(全车数据表!BM132="","",全车数据表!BM132)</f>
        <v/>
      </c>
      <c r="AS131" s="311" t="str">
        <f>IF(全车数据表!BN132="","",全车数据表!BN132)</f>
        <v/>
      </c>
      <c r="AT131" s="311" t="str">
        <f>IF(全车数据表!BO132="","",全车数据表!BO132)</f>
        <v/>
      </c>
      <c r="AU131" s="311" t="str">
        <f>IF(全车数据表!BP132="","",全车数据表!BP132)</f>
        <v/>
      </c>
      <c r="AV131" s="311" t="str">
        <f>IF(全车数据表!BQ132="","",全车数据表!BQ132)</f>
        <v/>
      </c>
      <c r="AW131" s="311" t="str">
        <f>IF(全车数据表!BR132="","",全车数据表!BR132)</f>
        <v/>
      </c>
      <c r="AX131" s="311" t="str">
        <f>IF(全车数据表!BS132="","",全车数据表!BS132)</f>
        <v/>
      </c>
      <c r="AY131" s="311" t="str">
        <f>IF(全车数据表!BT132="","",全车数据表!BT132)</f>
        <v/>
      </c>
      <c r="AZ131" s="311" t="str">
        <f>IF(全车数据表!BU132="","",全车数据表!BU132)</f>
        <v>帕加尼 风神</v>
      </c>
      <c r="BA131" s="311" t="str">
        <f>IF(全车数据表!AV132="","",全车数据表!AV132)</f>
        <v/>
      </c>
    </row>
    <row r="132" spans="1:53">
      <c r="A132" s="311">
        <f>全车数据表!A133</f>
        <v>131</v>
      </c>
      <c r="B132" s="311" t="str">
        <f>全车数据表!B133</f>
        <v>Lamborghini Revuelto🔑</v>
      </c>
      <c r="C132" s="311" t="str">
        <f>IF(全车数据表!AQ133="","",全车数据表!AQ133)</f>
        <v>Lamborghini</v>
      </c>
      <c r="D132" s="313" t="str">
        <f>全车数据表!AT133</f>
        <v>revuelto</v>
      </c>
      <c r="E132" s="313" t="str">
        <f>全车数据表!AS133</f>
        <v>4.0</v>
      </c>
      <c r="F132" s="313" t="str">
        <f>全车数据表!C133</f>
        <v>Revuelto</v>
      </c>
      <c r="G132" s="311" t="str">
        <f>全车数据表!D133</f>
        <v>B</v>
      </c>
      <c r="H132" s="311">
        <f>LEN(全车数据表!E133)</f>
        <v>6</v>
      </c>
      <c r="I132" s="311" t="str">
        <f>IF(全车数据表!H133="×",0,全车数据表!H133)</f>
        <v>🔑</v>
      </c>
      <c r="J132" s="311">
        <f>IF(全车数据表!I133="×",0,全车数据表!I133)</f>
        <v>26</v>
      </c>
      <c r="K132" s="311">
        <f>IF(全车数据表!J133="×",0,全车数据表!J133)</f>
        <v>34</v>
      </c>
      <c r="L132" s="311">
        <f>IF(全车数据表!K133="×",0,全车数据表!K133)</f>
        <v>46</v>
      </c>
      <c r="M132" s="311">
        <f>IF(全车数据表!L133="×",0,全车数据表!L133)</f>
        <v>61</v>
      </c>
      <c r="N132" s="311">
        <f>IF(全车数据表!M133="×",0,全车数据表!M133)</f>
        <v>78</v>
      </c>
      <c r="O132" s="311">
        <f>全车数据表!O133</f>
        <v>4375</v>
      </c>
      <c r="P132" s="311">
        <f>全车数据表!P133</f>
        <v>361.5</v>
      </c>
      <c r="Q132" s="311">
        <f>全车数据表!Q133</f>
        <v>86.36</v>
      </c>
      <c r="R132" s="311">
        <f>全车数据表!R133</f>
        <v>76.33</v>
      </c>
      <c r="S132" s="311">
        <f>全车数据表!S133</f>
        <v>54.22</v>
      </c>
      <c r="T132" s="311">
        <f>全车数据表!T133</f>
        <v>5.2</v>
      </c>
      <c r="U132" s="311">
        <f>全车数据表!AH133</f>
        <v>11923560</v>
      </c>
      <c r="V132" s="311">
        <f>全车数据表!AO133</f>
        <v>10080000</v>
      </c>
      <c r="W132" s="311">
        <f>全车数据表!AP133</f>
        <v>22003560</v>
      </c>
      <c r="X132" s="311">
        <f>全车数据表!AJ133</f>
        <v>8</v>
      </c>
      <c r="Y132" s="311">
        <f>全车数据表!AL133</f>
        <v>5</v>
      </c>
      <c r="Z132" s="311">
        <f>IF(全车数据表!AN133="×",0,全车数据表!AN133)</f>
        <v>3</v>
      </c>
      <c r="AA132" s="313" t="str">
        <f>全车数据表!AU133</f>
        <v>epic</v>
      </c>
      <c r="AB132" s="311">
        <f>全车数据表!AW133</f>
        <v>376</v>
      </c>
      <c r="AC132" s="311">
        <f>全车数据表!AX133</f>
        <v>0</v>
      </c>
      <c r="AD132" s="311">
        <f>全车数据表!AY133</f>
        <v>498</v>
      </c>
      <c r="AE132" s="311" t="str">
        <f>IF(全车数据表!AZ133="","",全车数据表!AZ133)</f>
        <v>特殊赛事</v>
      </c>
      <c r="AF132" s="311" t="str">
        <f>IF(全车数据表!BA133="","",全车数据表!BA133)</f>
        <v/>
      </c>
      <c r="AG132" s="311" t="str">
        <f>IF(全车数据表!BB133="","",全车数据表!BB133)</f>
        <v/>
      </c>
      <c r="AH132" s="311" t="str">
        <f>IF(全车数据表!BC133="","",全车数据表!BC133)</f>
        <v/>
      </c>
      <c r="AI132" s="311" t="str">
        <f>IF(全车数据表!BD133="","",全车数据表!BD133)</f>
        <v/>
      </c>
      <c r="AJ132" s="311" t="str">
        <f>IF(全车数据表!BE133="","",全车数据表!BE133)</f>
        <v/>
      </c>
      <c r="AK132" s="311" t="str">
        <f>IF(全车数据表!BF133="","",全车数据表!BF133)</f>
        <v/>
      </c>
      <c r="AL132" s="311" t="str">
        <f>IF(全车数据表!BG133="","",全车数据表!BG133)</f>
        <v/>
      </c>
      <c r="AM132" s="311" t="str">
        <f>IF(全车数据表!BH133="","",全车数据表!BH133)</f>
        <v/>
      </c>
      <c r="AN132" s="311" t="str">
        <f>IF(全车数据表!BI133="","",全车数据表!BI133)</f>
        <v/>
      </c>
      <c r="AO132" s="311" t="str">
        <f>IF(全车数据表!BJ133="","",全车数据表!BJ133)</f>
        <v/>
      </c>
      <c r="AP132" s="311" t="str">
        <f>IF(全车数据表!BK133="","",全车数据表!BK133)</f>
        <v/>
      </c>
      <c r="AQ132" s="311" t="str">
        <f>IF(全车数据表!BL133="","",全车数据表!BL133)</f>
        <v/>
      </c>
      <c r="AR132" s="311" t="str">
        <f>IF(全车数据表!BM133="","",全车数据表!BM133)</f>
        <v/>
      </c>
      <c r="AS132" s="311">
        <f>IF(全车数据表!BN133="","",全车数据表!BN133)</f>
        <v>1</v>
      </c>
      <c r="AT132" s="311" t="str">
        <f>IF(全车数据表!BO133="","",全车数据表!BO133)</f>
        <v/>
      </c>
      <c r="AU132" s="311" t="str">
        <f>IF(全车数据表!BP133="","",全车数据表!BP133)</f>
        <v/>
      </c>
      <c r="AV132" s="311" t="str">
        <f>IF(全车数据表!BQ133="","",全车数据表!BQ133)</f>
        <v/>
      </c>
      <c r="AW132" s="311" t="str">
        <f>IF(全车数据表!BR133="","",全车数据表!BR133)</f>
        <v/>
      </c>
      <c r="AX132" s="311" t="str">
        <f>IF(全车数据表!BS133="","",全车数据表!BS133)</f>
        <v/>
      </c>
      <c r="AY132" s="311" t="str">
        <f>IF(全车数据表!BT133="","",全车数据表!BT133)</f>
        <v/>
      </c>
      <c r="AZ132" s="311" t="str">
        <f>IF(全车数据表!BU133="","",全车数据表!BU133)</f>
        <v>兰博基尼</v>
      </c>
      <c r="BA132" s="311" t="str">
        <f>IF(全车数据表!AV133="","",全车数据表!AV133)</f>
        <v/>
      </c>
    </row>
    <row r="133" spans="1:53">
      <c r="A133" s="311">
        <f>全车数据表!A134</f>
        <v>132</v>
      </c>
      <c r="B133" s="311" t="str">
        <f>全车数据表!B134</f>
        <v>Aston Martin Vulcan</v>
      </c>
      <c r="C133" s="311" t="str">
        <f>IF(全车数据表!AQ134="","",全车数据表!AQ134)</f>
        <v>Aston Martin</v>
      </c>
      <c r="D133" s="313" t="str">
        <f>全车数据表!AT134</f>
        <v>vulcan</v>
      </c>
      <c r="E133" s="313" t="str">
        <f>全车数据表!AS134</f>
        <v>1.0</v>
      </c>
      <c r="F133" s="313" t="str">
        <f>全车数据表!C134</f>
        <v>火神</v>
      </c>
      <c r="G133" s="311" t="str">
        <f>全车数据表!D134</f>
        <v>A</v>
      </c>
      <c r="H133" s="311">
        <f>LEN(全车数据表!E134)</f>
        <v>4</v>
      </c>
      <c r="I133" s="311">
        <f>IF(全车数据表!H134="×",0,全车数据表!H134)</f>
        <v>45</v>
      </c>
      <c r="J133" s="311">
        <f>IF(全车数据表!I134="×",0,全车数据表!I134)</f>
        <v>21</v>
      </c>
      <c r="K133" s="311">
        <f>IF(全车数据表!J134="×",0,全车数据表!J134)</f>
        <v>28</v>
      </c>
      <c r="L133" s="311">
        <f>IF(全车数据表!K134="×",0,全车数据表!K134)</f>
        <v>42</v>
      </c>
      <c r="M133" s="311">
        <f>IF(全车数据表!L134="×",0,全车数据表!L134)</f>
        <v>0</v>
      </c>
      <c r="N133" s="311">
        <f>IF(全车数据表!M134="×",0,全车数据表!M134)</f>
        <v>0</v>
      </c>
      <c r="O133" s="311">
        <f>全车数据表!O134</f>
        <v>3012</v>
      </c>
      <c r="P133" s="311">
        <f>全车数据表!P134</f>
        <v>343.5</v>
      </c>
      <c r="Q133" s="311">
        <f>全车数据表!Q134</f>
        <v>78.7</v>
      </c>
      <c r="R133" s="311">
        <f>全车数据表!R134</f>
        <v>47.8</v>
      </c>
      <c r="S133" s="311">
        <f>全车数据表!S134</f>
        <v>64.790000000000006</v>
      </c>
      <c r="T133" s="311">
        <f>全车数据表!T134</f>
        <v>6.8659999999999997</v>
      </c>
      <c r="U133" s="311">
        <f>全车数据表!AH134</f>
        <v>1854880</v>
      </c>
      <c r="V133" s="311">
        <f>全车数据表!AO134</f>
        <v>2700000</v>
      </c>
      <c r="W133" s="311">
        <f>全车数据表!AP134</f>
        <v>4554880</v>
      </c>
      <c r="X133" s="311">
        <f>全车数据表!AJ134</f>
        <v>5</v>
      </c>
      <c r="Y133" s="311">
        <f>全车数据表!AL134</f>
        <v>5</v>
      </c>
      <c r="Z133" s="311">
        <f>IF(全车数据表!AN134="×",0,全车数据表!AN134)</f>
        <v>2</v>
      </c>
      <c r="AA133" s="313" t="str">
        <f>全车数据表!AU134</f>
        <v>rare</v>
      </c>
      <c r="AB133" s="311">
        <f>全车数据表!AW134</f>
        <v>357</v>
      </c>
      <c r="AC133" s="311">
        <f>全车数据表!AX134</f>
        <v>0</v>
      </c>
      <c r="AD133" s="311">
        <f>全车数据表!AY134</f>
        <v>467</v>
      </c>
      <c r="AE133" s="311" t="str">
        <f>IF(全车数据表!AZ134="","",全车数据表!AZ134)</f>
        <v>级别杯</v>
      </c>
      <c r="AF133" s="311">
        <f>IF(全车数据表!BA134="","",全车数据表!BA134)</f>
        <v>1</v>
      </c>
      <c r="AG133" s="311" t="str">
        <f>IF(全车数据表!BB134="","",全车数据表!BB134)</f>
        <v/>
      </c>
      <c r="AH133" s="311">
        <f>IF(全车数据表!BC134="","",全车数据表!BC134)</f>
        <v>1</v>
      </c>
      <c r="AI133" s="311">
        <f>IF(全车数据表!BD134="","",全车数据表!BD134)</f>
        <v>1</v>
      </c>
      <c r="AJ133" s="311" t="str">
        <f>IF(全车数据表!BE134="","",全车数据表!BE134)</f>
        <v/>
      </c>
      <c r="AK133" s="311">
        <f>IF(全车数据表!BF134="","",全车数据表!BF134)</f>
        <v>1</v>
      </c>
      <c r="AL133" s="311" t="str">
        <f>IF(全车数据表!BG134="","",全车数据表!BG134)</f>
        <v/>
      </c>
      <c r="AM133" s="311" t="str">
        <f>IF(全车数据表!BH134="","",全车数据表!BH134)</f>
        <v/>
      </c>
      <c r="AN133" s="311" t="str">
        <f>IF(全车数据表!BI134="","",全车数据表!BI134)</f>
        <v/>
      </c>
      <c r="AO133" s="311" t="str">
        <f>IF(全车数据表!BJ134="","",全车数据表!BJ134)</f>
        <v/>
      </c>
      <c r="AP133" s="311" t="str">
        <f>IF(全车数据表!BK134="","",全车数据表!BK134)</f>
        <v/>
      </c>
      <c r="AQ133" s="311" t="str">
        <f>IF(全车数据表!BL134="","",全车数据表!BL134)</f>
        <v/>
      </c>
      <c r="AR133" s="311" t="str">
        <f>IF(全车数据表!BM134="","",全车数据表!BM134)</f>
        <v/>
      </c>
      <c r="AS133" s="311" t="str">
        <f>IF(全车数据表!BN134="","",全车数据表!BN134)</f>
        <v/>
      </c>
      <c r="AT133" s="311" t="str">
        <f>IF(全车数据表!BO134="","",全车数据表!BO134)</f>
        <v/>
      </c>
      <c r="AU133" s="311" t="str">
        <f>IF(全车数据表!BP134="","",全车数据表!BP134)</f>
        <v/>
      </c>
      <c r="AV133" s="311" t="str">
        <f>IF(全车数据表!BQ134="","",全车数据表!BQ134)</f>
        <v/>
      </c>
      <c r="AW133" s="311" t="str">
        <f>IF(全车数据表!BR134="","",全车数据表!BR134)</f>
        <v/>
      </c>
      <c r="AX133" s="311" t="str">
        <f>IF(全车数据表!BS134="","",全车数据表!BS134)</f>
        <v/>
      </c>
      <c r="AY133" s="311">
        <f>IF(全车数据表!BT134="","",全车数据表!BT134)</f>
        <v>1</v>
      </c>
      <c r="AZ133" s="311" t="str">
        <f>IF(全车数据表!BU134="","",全车数据表!BU134)</f>
        <v>阿斯顿马丁 火神</v>
      </c>
      <c r="BA133" s="311">
        <f>IF(全车数据表!AV134="","",全车数据表!AV134)</f>
        <v>7</v>
      </c>
    </row>
    <row r="134" spans="1:53">
      <c r="A134" s="311">
        <f>全车数据表!A135</f>
        <v>133</v>
      </c>
      <c r="B134" s="311" t="str">
        <f>全车数据表!B135</f>
        <v>Nissan GT-R Nismo</v>
      </c>
      <c r="C134" s="311" t="str">
        <f>IF(全车数据表!AQ135="","",全车数据表!AQ135)</f>
        <v>Nissan</v>
      </c>
      <c r="D134" s="313" t="str">
        <f>全车数据表!AT135</f>
        <v>gtr</v>
      </c>
      <c r="E134" s="313" t="str">
        <f>全车数据表!AS135</f>
        <v>1.0</v>
      </c>
      <c r="F134" s="313" t="str">
        <f>全车数据表!C135</f>
        <v>GTR</v>
      </c>
      <c r="G134" s="311" t="str">
        <f>全车数据表!D135</f>
        <v>A</v>
      </c>
      <c r="H134" s="311">
        <f>LEN(全车数据表!E135)</f>
        <v>4</v>
      </c>
      <c r="I134" s="311">
        <f>IF(全车数据表!H135="×",0,全车数据表!H135)</f>
        <v>45</v>
      </c>
      <c r="J134" s="311">
        <f>IF(全车数据表!I135="×",0,全车数据表!I135)</f>
        <v>21</v>
      </c>
      <c r="K134" s="311">
        <f>IF(全车数据表!J135="×",0,全车数据表!J135)</f>
        <v>28</v>
      </c>
      <c r="L134" s="311">
        <f>IF(全车数据表!K135="×",0,全车数据表!K135)</f>
        <v>42</v>
      </c>
      <c r="M134" s="311">
        <f>IF(全车数据表!L135="×",0,全车数据表!L135)</f>
        <v>0</v>
      </c>
      <c r="N134" s="311">
        <f>IF(全车数据表!M135="×",0,全车数据表!M135)</f>
        <v>0</v>
      </c>
      <c r="O134" s="311">
        <f>全车数据表!O135</f>
        <v>3157</v>
      </c>
      <c r="P134" s="311">
        <f>全车数据表!P135</f>
        <v>329.7</v>
      </c>
      <c r="Q134" s="311">
        <f>全车数据表!Q135</f>
        <v>84.83</v>
      </c>
      <c r="R134" s="311">
        <f>全车数据表!R135</f>
        <v>60.69</v>
      </c>
      <c r="S134" s="311">
        <f>全车数据表!S135</f>
        <v>60.6</v>
      </c>
      <c r="T134" s="311">
        <f>全车数据表!T135</f>
        <v>6.4829999999999997</v>
      </c>
      <c r="U134" s="311">
        <f>全车数据表!AH135</f>
        <v>1854880</v>
      </c>
      <c r="V134" s="311">
        <f>全车数据表!AO135</f>
        <v>2700000</v>
      </c>
      <c r="W134" s="311">
        <f>全车数据表!AP135</f>
        <v>4554880</v>
      </c>
      <c r="X134" s="311">
        <f>全车数据表!AJ135</f>
        <v>5</v>
      </c>
      <c r="Y134" s="311">
        <f>全车数据表!AL135</f>
        <v>5</v>
      </c>
      <c r="Z134" s="311">
        <f>IF(全车数据表!AN135="×",0,全车数据表!AN135)</f>
        <v>2</v>
      </c>
      <c r="AA134" s="313" t="str">
        <f>全车数据表!AU135</f>
        <v>rare</v>
      </c>
      <c r="AB134" s="311">
        <f>全车数据表!AW135</f>
        <v>344</v>
      </c>
      <c r="AC134" s="311">
        <f>全车数据表!AX135</f>
        <v>0</v>
      </c>
      <c r="AD134" s="311">
        <f>全车数据表!AY135</f>
        <v>444</v>
      </c>
      <c r="AE134" s="311" t="str">
        <f>IF(全车数据表!AZ135="","",全车数据表!AZ135)</f>
        <v>级别杯</v>
      </c>
      <c r="AF134" s="311" t="str">
        <f>IF(全车数据表!BA135="","",全车数据表!BA135)</f>
        <v/>
      </c>
      <c r="AG134" s="311" t="str">
        <f>IF(全车数据表!BB135="","",全车数据表!BB135)</f>
        <v/>
      </c>
      <c r="AH134" s="311">
        <f>IF(全车数据表!BC135="","",全车数据表!BC135)</f>
        <v>1</v>
      </c>
      <c r="AI134" s="311">
        <f>IF(全车数据表!BD135="","",全车数据表!BD135)</f>
        <v>1</v>
      </c>
      <c r="AJ134" s="311" t="str">
        <f>IF(全车数据表!BE135="","",全车数据表!BE135)</f>
        <v/>
      </c>
      <c r="AK134" s="311">
        <f>IF(全车数据表!BF135="","",全车数据表!BF135)</f>
        <v>1</v>
      </c>
      <c r="AL134" s="311" t="str">
        <f>IF(全车数据表!BG135="","",全车数据表!BG135)</f>
        <v/>
      </c>
      <c r="AM134" s="311" t="str">
        <f>IF(全车数据表!BH135="","",全车数据表!BH135)</f>
        <v/>
      </c>
      <c r="AN134" s="311" t="str">
        <f>IF(全车数据表!BI135="","",全车数据表!BI135)</f>
        <v/>
      </c>
      <c r="AO134" s="311" t="str">
        <f>IF(全车数据表!BJ135="","",全车数据表!BJ135)</f>
        <v/>
      </c>
      <c r="AP134" s="311" t="str">
        <f>IF(全车数据表!BK135="","",全车数据表!BK135)</f>
        <v/>
      </c>
      <c r="AQ134" s="311" t="str">
        <f>IF(全车数据表!BL135="","",全车数据表!BL135)</f>
        <v/>
      </c>
      <c r="AR134" s="311" t="str">
        <f>IF(全车数据表!BM135="","",全车数据表!BM135)</f>
        <v/>
      </c>
      <c r="AS134" s="311" t="str">
        <f>IF(全车数据表!BN135="","",全车数据表!BN135)</f>
        <v/>
      </c>
      <c r="AT134" s="311" t="str">
        <f>IF(全车数据表!BO135="","",全车数据表!BO135)</f>
        <v/>
      </c>
      <c r="AU134" s="311" t="str">
        <f>IF(全车数据表!BP135="","",全车数据表!BP135)</f>
        <v/>
      </c>
      <c r="AV134" s="311" t="str">
        <f>IF(全车数据表!BQ135="","",全车数据表!BQ135)</f>
        <v/>
      </c>
      <c r="AW134" s="311" t="str">
        <f>IF(全车数据表!BR135="","",全车数据表!BR135)</f>
        <v/>
      </c>
      <c r="AX134" s="311" t="str">
        <f>IF(全车数据表!BS135="","",全车数据表!BS135)</f>
        <v/>
      </c>
      <c r="AY134" s="311">
        <f>IF(全车数据表!BT135="","",全车数据表!BT135)</f>
        <v>1</v>
      </c>
      <c r="AZ134" s="311" t="str">
        <f>IF(全车数据表!BU135="","",全车数据表!BU135)</f>
        <v>日产 尼桑 GTR</v>
      </c>
      <c r="BA134" s="311">
        <f>IF(全车数据表!AV135="","",全车数据表!AV135)</f>
        <v>8</v>
      </c>
    </row>
    <row r="135" spans="1:53">
      <c r="A135" s="311">
        <f>全车数据表!A136</f>
        <v>134</v>
      </c>
      <c r="B135" s="311" t="str">
        <f>全车数据表!B136</f>
        <v>Nio EP9</v>
      </c>
      <c r="C135" s="311" t="str">
        <f>IF(全车数据表!AQ136="","",全车数据表!AQ136)</f>
        <v>Nio</v>
      </c>
      <c r="D135" s="313" t="str">
        <f>全车数据表!AT136</f>
        <v>ep9</v>
      </c>
      <c r="E135" s="313" t="str">
        <f>全车数据表!AS136</f>
        <v>2.7</v>
      </c>
      <c r="F135" s="313" t="str">
        <f>全车数据表!C136</f>
        <v>EP9</v>
      </c>
      <c r="G135" s="311" t="str">
        <f>全车数据表!D136</f>
        <v>A</v>
      </c>
      <c r="H135" s="311">
        <f>LEN(全车数据表!E136)</f>
        <v>4</v>
      </c>
      <c r="I135" s="311">
        <f>IF(全车数据表!H136="×",0,全车数据表!H136)</f>
        <v>60</v>
      </c>
      <c r="J135" s="311">
        <f>IF(全车数据表!I136="×",0,全车数据表!I136)</f>
        <v>40</v>
      </c>
      <c r="K135" s="311">
        <f>IF(全车数据表!J136="×",0,全车数据表!J136)</f>
        <v>51</v>
      </c>
      <c r="L135" s="311">
        <f>IF(全车数据表!K136="×",0,全车数据表!K136)</f>
        <v>63</v>
      </c>
      <c r="M135" s="311">
        <f>IF(全车数据表!L136="×",0,全车数据表!L136)</f>
        <v>0</v>
      </c>
      <c r="N135" s="311">
        <f>IF(全车数据表!M136="×",0,全车数据表!M136)</f>
        <v>0</v>
      </c>
      <c r="O135" s="311">
        <f>全车数据表!O136</f>
        <v>3194</v>
      </c>
      <c r="P135" s="311">
        <f>全车数据表!P136</f>
        <v>326.10000000000002</v>
      </c>
      <c r="Q135" s="311">
        <f>全车数据表!Q136</f>
        <v>83.03</v>
      </c>
      <c r="R135" s="311">
        <f>全车数据表!R136</f>
        <v>70.489999999999995</v>
      </c>
      <c r="S135" s="311">
        <f>全车数据表!S136</f>
        <v>68.680000000000007</v>
      </c>
      <c r="T135" s="311">
        <f>全车数据表!T136</f>
        <v>0</v>
      </c>
      <c r="U135" s="311">
        <f>全车数据表!AH136</f>
        <v>3711360</v>
      </c>
      <c r="V135" s="311">
        <f>全车数据表!AO136</f>
        <v>5400000</v>
      </c>
      <c r="W135" s="311">
        <f>全车数据表!AP136</f>
        <v>9111360</v>
      </c>
      <c r="X135" s="311">
        <f>全车数据表!AJ136</f>
        <v>5</v>
      </c>
      <c r="Y135" s="311">
        <f>全车数据表!AL136</f>
        <v>5</v>
      </c>
      <c r="Z135" s="311">
        <f>IF(全车数据表!AN136="×",0,全车数据表!AN136)</f>
        <v>2</v>
      </c>
      <c r="AA135" s="313" t="str">
        <f>全车数据表!AU136</f>
        <v>rare</v>
      </c>
      <c r="AB135" s="311">
        <f>全车数据表!AW136</f>
        <v>339</v>
      </c>
      <c r="AC135" s="311">
        <f>全车数据表!AX136</f>
        <v>0</v>
      </c>
      <c r="AD135" s="311">
        <f>全车数据表!AY136</f>
        <v>437</v>
      </c>
      <c r="AE135" s="311" t="str">
        <f>IF(全车数据表!AZ136="","",全车数据表!AZ136)</f>
        <v>通行证</v>
      </c>
      <c r="AF135" s="311" t="str">
        <f>IF(全车数据表!BA136="","",全车数据表!BA136)</f>
        <v/>
      </c>
      <c r="AG135" s="311" t="str">
        <f>IF(全车数据表!BB136="","",全车数据表!BB136)</f>
        <v/>
      </c>
      <c r="AH135" s="311" t="str">
        <f>IF(全车数据表!BC136="","",全车数据表!BC136)</f>
        <v/>
      </c>
      <c r="AI135" s="311" t="str">
        <f>IF(全车数据表!BD136="","",全车数据表!BD136)</f>
        <v/>
      </c>
      <c r="AJ135" s="311" t="str">
        <f>IF(全车数据表!BE136="","",全车数据表!BE136)</f>
        <v/>
      </c>
      <c r="AK135" s="311" t="str">
        <f>IF(全车数据表!BF136="","",全车数据表!BF136)</f>
        <v/>
      </c>
      <c r="AL135" s="311">
        <f>IF(全车数据表!BG136="","",全车数据表!BG136)</f>
        <v>1</v>
      </c>
      <c r="AM135" s="311" t="str">
        <f>IF(全车数据表!BH136="","",全车数据表!BH136)</f>
        <v/>
      </c>
      <c r="AN135" s="311" t="str">
        <f>IF(全车数据表!BI136="","",全车数据表!BI136)</f>
        <v/>
      </c>
      <c r="AO135" s="311" t="str">
        <f>IF(全车数据表!BJ136="","",全车数据表!BJ136)</f>
        <v/>
      </c>
      <c r="AP135" s="311" t="str">
        <f>IF(全车数据表!BK136="","",全车数据表!BK136)</f>
        <v/>
      </c>
      <c r="AQ135" s="311" t="str">
        <f>IF(全车数据表!BL136="","",全车数据表!BL136)</f>
        <v/>
      </c>
      <c r="AR135" s="311" t="str">
        <f>IF(全车数据表!BM136="","",全车数据表!BM136)</f>
        <v/>
      </c>
      <c r="AS135" s="311" t="str">
        <f>IF(全车数据表!BN136="","",全车数据表!BN136)</f>
        <v/>
      </c>
      <c r="AT135" s="311">
        <f>IF(全车数据表!BO136="","",全车数据表!BO136)</f>
        <v>1</v>
      </c>
      <c r="AU135" s="311" t="str">
        <f>IF(全车数据表!BP136="","",全车数据表!BP136)</f>
        <v/>
      </c>
      <c r="AV135" s="311" t="str">
        <f>IF(全车数据表!BQ136="","",全车数据表!BQ136)</f>
        <v/>
      </c>
      <c r="AW135" s="311" t="str">
        <f>IF(全车数据表!BR136="","",全车数据表!BR136)</f>
        <v/>
      </c>
      <c r="AX135" s="311" t="str">
        <f>IF(全车数据表!BS136="","",全车数据表!BS136)</f>
        <v/>
      </c>
      <c r="AY135" s="311" t="str">
        <f>IF(全车数据表!BT136="","",全车数据表!BT136)</f>
        <v/>
      </c>
      <c r="AZ135" s="311" t="str">
        <f>IF(全车数据表!BU136="","",全车数据表!BU136)</f>
        <v>蔚来</v>
      </c>
      <c r="BA135" s="311" t="str">
        <f>IF(全车数据表!AV136="","",全车数据表!AV136)</f>
        <v/>
      </c>
    </row>
    <row r="136" spans="1:53">
      <c r="A136" s="311">
        <f>全车数据表!A137</f>
        <v>135</v>
      </c>
      <c r="B136" s="311" t="str">
        <f>全车数据表!B137</f>
        <v>Ferrari J50</v>
      </c>
      <c r="C136" s="311" t="str">
        <f>IF(全车数据表!AQ137="","",全车数据表!AQ137)</f>
        <v>Ferrari</v>
      </c>
      <c r="D136" s="313" t="str">
        <f>全车数据表!AT137</f>
        <v>j50</v>
      </c>
      <c r="E136" s="313" t="str">
        <f>全车数据表!AS137</f>
        <v>1.1</v>
      </c>
      <c r="F136" s="313" t="str">
        <f>全车数据表!C137</f>
        <v>J50</v>
      </c>
      <c r="G136" s="311" t="str">
        <f>全车数据表!D137</f>
        <v>A</v>
      </c>
      <c r="H136" s="311">
        <f>LEN(全车数据表!E137)</f>
        <v>4</v>
      </c>
      <c r="I136" s="311">
        <f>IF(全车数据表!H137="×",0,全车数据表!H137)</f>
        <v>45</v>
      </c>
      <c r="J136" s="311">
        <f>IF(全车数据表!I137="×",0,全车数据表!I137)</f>
        <v>21</v>
      </c>
      <c r="K136" s="311">
        <f>IF(全车数据表!J137="×",0,全车数据表!J137)</f>
        <v>28</v>
      </c>
      <c r="L136" s="311">
        <f>IF(全车数据表!K137="×",0,全车数据表!K137)</f>
        <v>42</v>
      </c>
      <c r="M136" s="311">
        <f>IF(全车数据表!L137="×",0,全车数据表!L137)</f>
        <v>0</v>
      </c>
      <c r="N136" s="311">
        <f>IF(全车数据表!M137="×",0,全车数据表!M137)</f>
        <v>0</v>
      </c>
      <c r="O136" s="311">
        <f>全车数据表!O137</f>
        <v>3230</v>
      </c>
      <c r="P136" s="311">
        <f>全车数据表!P137</f>
        <v>350.6</v>
      </c>
      <c r="Q136" s="311">
        <f>全车数据表!Q137</f>
        <v>80.41</v>
      </c>
      <c r="R136" s="311">
        <f>全车数据表!R137</f>
        <v>48.37</v>
      </c>
      <c r="S136" s="311">
        <f>全车数据表!S137</f>
        <v>64.650000000000006</v>
      </c>
      <c r="T136" s="311">
        <f>全车数据表!T137</f>
        <v>6.6820000000000004</v>
      </c>
      <c r="U136" s="311">
        <f>全车数据表!AH137</f>
        <v>1854880</v>
      </c>
      <c r="V136" s="311">
        <f>全车数据表!AO137</f>
        <v>2700000</v>
      </c>
      <c r="W136" s="311">
        <f>全车数据表!AP137</f>
        <v>4554880</v>
      </c>
      <c r="X136" s="311">
        <f>全车数据表!AJ137</f>
        <v>5</v>
      </c>
      <c r="Y136" s="311">
        <f>全车数据表!AL137</f>
        <v>5</v>
      </c>
      <c r="Z136" s="311">
        <f>IF(全车数据表!AN137="×",0,全车数据表!AN137)</f>
        <v>2</v>
      </c>
      <c r="AA136" s="313" t="str">
        <f>全车数据表!AU137</f>
        <v>rare</v>
      </c>
      <c r="AB136" s="311">
        <f>全车数据表!AW137</f>
        <v>365</v>
      </c>
      <c r="AC136" s="311">
        <f>全车数据表!AX137</f>
        <v>0</v>
      </c>
      <c r="AD136" s="311">
        <f>全车数据表!AY137</f>
        <v>479</v>
      </c>
      <c r="AE136" s="311" t="str">
        <f>IF(全车数据表!AZ137="","",全车数据表!AZ137)</f>
        <v>级别杯</v>
      </c>
      <c r="AF136" s="311" t="str">
        <f>IF(全车数据表!BA137="","",全车数据表!BA137)</f>
        <v/>
      </c>
      <c r="AG136" s="311" t="str">
        <f>IF(全车数据表!BB137="","",全车数据表!BB137)</f>
        <v/>
      </c>
      <c r="AH136" s="311">
        <f>IF(全车数据表!BC137="","",全车数据表!BC137)</f>
        <v>1</v>
      </c>
      <c r="AI136" s="311">
        <f>IF(全车数据表!BD137="","",全车数据表!BD137)</f>
        <v>1</v>
      </c>
      <c r="AJ136" s="311" t="str">
        <f>IF(全车数据表!BE137="","",全车数据表!BE137)</f>
        <v/>
      </c>
      <c r="AK136" s="311">
        <f>IF(全车数据表!BF137="","",全车数据表!BF137)</f>
        <v>1</v>
      </c>
      <c r="AL136" s="311" t="str">
        <f>IF(全车数据表!BG137="","",全车数据表!BG137)</f>
        <v/>
      </c>
      <c r="AM136" s="311" t="str">
        <f>IF(全车数据表!BH137="","",全车数据表!BH137)</f>
        <v/>
      </c>
      <c r="AN136" s="311" t="str">
        <f>IF(全车数据表!BI137="","",全车数据表!BI137)</f>
        <v/>
      </c>
      <c r="AO136" s="311" t="str">
        <f>IF(全车数据表!BJ137="","",全车数据表!BJ137)</f>
        <v/>
      </c>
      <c r="AP136" s="311" t="str">
        <f>IF(全车数据表!BK137="","",全车数据表!BK137)</f>
        <v/>
      </c>
      <c r="AQ136" s="311" t="str">
        <f>IF(全车数据表!BL137="","",全车数据表!BL137)</f>
        <v/>
      </c>
      <c r="AR136" s="311" t="str">
        <f>IF(全车数据表!BM137="","",全车数据表!BM137)</f>
        <v/>
      </c>
      <c r="AS136" s="311" t="str">
        <f>IF(全车数据表!BN137="","",全车数据表!BN137)</f>
        <v/>
      </c>
      <c r="AT136" s="311" t="str">
        <f>IF(全车数据表!BO137="","",全车数据表!BO137)</f>
        <v/>
      </c>
      <c r="AU136" s="311" t="str">
        <f>IF(全车数据表!BP137="","",全车数据表!BP137)</f>
        <v/>
      </c>
      <c r="AV136" s="311" t="str">
        <f>IF(全车数据表!BQ137="","",全车数据表!BQ137)</f>
        <v/>
      </c>
      <c r="AW136" s="311" t="str">
        <f>IF(全车数据表!BR137="","",全车数据表!BR137)</f>
        <v>无顶</v>
      </c>
      <c r="AX136" s="311" t="str">
        <f>IF(全车数据表!BS137="","",全车数据表!BS137)</f>
        <v/>
      </c>
      <c r="AY136" s="311">
        <f>IF(全车数据表!BT137="","",全车数据表!BT137)</f>
        <v>1</v>
      </c>
      <c r="AZ136" s="311" t="str">
        <f>IF(全车数据表!BU137="","",全车数据表!BU137)</f>
        <v>法拉利 勾</v>
      </c>
      <c r="BA136" s="311">
        <f>IF(全车数据表!AV137="","",全车数据表!AV137)</f>
        <v>9</v>
      </c>
    </row>
    <row r="137" spans="1:53">
      <c r="A137" s="311">
        <f>全车数据表!A138</f>
        <v>136</v>
      </c>
      <c r="B137" s="311" t="str">
        <f>全车数据表!B138</f>
        <v>Dodge Viper GTS</v>
      </c>
      <c r="C137" s="311" t="str">
        <f>IF(全车数据表!AQ138="","",全车数据表!AQ138)</f>
        <v>Dodge</v>
      </c>
      <c r="D137" s="313" t="str">
        <f>全车数据表!AT138</f>
        <v>vipergts</v>
      </c>
      <c r="E137" s="313" t="str">
        <f>全车数据表!AS138</f>
        <v>1.0</v>
      </c>
      <c r="F137" s="313" t="str">
        <f>全车数据表!C138</f>
        <v>A蛇</v>
      </c>
      <c r="G137" s="311" t="str">
        <f>全车数据表!D138</f>
        <v>A</v>
      </c>
      <c r="H137" s="311">
        <f>LEN(全车数据表!E138)</f>
        <v>4</v>
      </c>
      <c r="I137" s="311">
        <f>IF(全车数据表!H138="×",0,全车数据表!H138)</f>
        <v>45</v>
      </c>
      <c r="J137" s="311">
        <f>IF(全车数据表!I138="×",0,全车数据表!I138)</f>
        <v>21</v>
      </c>
      <c r="K137" s="311">
        <f>IF(全车数据表!J138="×",0,全车数据表!J138)</f>
        <v>28</v>
      </c>
      <c r="L137" s="311">
        <f>IF(全车数据表!K138="×",0,全车数据表!K138)</f>
        <v>42</v>
      </c>
      <c r="M137" s="311">
        <f>IF(全车数据表!L138="×",0,全车数据表!L138)</f>
        <v>0</v>
      </c>
      <c r="N137" s="311">
        <f>IF(全车数据表!M138="×",0,全车数据表!M138)</f>
        <v>0</v>
      </c>
      <c r="O137" s="311">
        <f>全车数据表!O138</f>
        <v>3306</v>
      </c>
      <c r="P137" s="311">
        <f>全车数据表!P138</f>
        <v>353.5</v>
      </c>
      <c r="Q137" s="311">
        <f>全车数据表!Q138</f>
        <v>80.33</v>
      </c>
      <c r="R137" s="311">
        <f>全车数据表!R138</f>
        <v>45.29</v>
      </c>
      <c r="S137" s="311">
        <f>全车数据表!S138</f>
        <v>67.55</v>
      </c>
      <c r="T137" s="311">
        <f>全车数据表!T138</f>
        <v>7.0659999999999998</v>
      </c>
      <c r="U137" s="311">
        <f>全车数据表!AH138</f>
        <v>1854880</v>
      </c>
      <c r="V137" s="311">
        <f>全车数据表!AO138</f>
        <v>2700000</v>
      </c>
      <c r="W137" s="311">
        <f>全车数据表!AP138</f>
        <v>4554880</v>
      </c>
      <c r="X137" s="311">
        <f>全车数据表!AJ138</f>
        <v>5</v>
      </c>
      <c r="Y137" s="311">
        <f>全车数据表!AL138</f>
        <v>5</v>
      </c>
      <c r="Z137" s="311">
        <f>IF(全车数据表!AN138="×",0,全车数据表!AN138)</f>
        <v>2</v>
      </c>
      <c r="AA137" s="313" t="str">
        <f>全车数据表!AU138</f>
        <v>rare</v>
      </c>
      <c r="AB137" s="311">
        <f>全车数据表!AW138</f>
        <v>368</v>
      </c>
      <c r="AC137" s="311">
        <f>全车数据表!AX138</f>
        <v>0</v>
      </c>
      <c r="AD137" s="311">
        <f>全车数据表!AY138</f>
        <v>484</v>
      </c>
      <c r="AE137" s="311" t="str">
        <f>IF(全车数据表!AZ138="","",全车数据表!AZ138)</f>
        <v>级别杯</v>
      </c>
      <c r="AF137" s="311" t="str">
        <f>IF(全车数据表!BA138="","",全车数据表!BA138)</f>
        <v/>
      </c>
      <c r="AG137" s="311" t="str">
        <f>IF(全车数据表!BB138="","",全车数据表!BB138)</f>
        <v/>
      </c>
      <c r="AH137" s="311">
        <f>IF(全车数据表!BC138="","",全车数据表!BC138)</f>
        <v>1</v>
      </c>
      <c r="AI137" s="311">
        <f>IF(全车数据表!BD138="","",全车数据表!BD138)</f>
        <v>1</v>
      </c>
      <c r="AJ137" s="311" t="str">
        <f>IF(全车数据表!BE138="","",全车数据表!BE138)</f>
        <v/>
      </c>
      <c r="AK137" s="311">
        <f>IF(全车数据表!BF138="","",全车数据表!BF138)</f>
        <v>1</v>
      </c>
      <c r="AL137" s="311" t="str">
        <f>IF(全车数据表!BG138="","",全车数据表!BG138)</f>
        <v/>
      </c>
      <c r="AM137" s="311" t="str">
        <f>IF(全车数据表!BH138="","",全车数据表!BH138)</f>
        <v/>
      </c>
      <c r="AN137" s="311" t="str">
        <f>IF(全车数据表!BI138="","",全车数据表!BI138)</f>
        <v/>
      </c>
      <c r="AO137" s="311" t="str">
        <f>IF(全车数据表!BJ138="","",全车数据表!BJ138)</f>
        <v/>
      </c>
      <c r="AP137" s="311" t="str">
        <f>IF(全车数据表!BK138="","",全车数据表!BK138)</f>
        <v/>
      </c>
      <c r="AQ137" s="311" t="str">
        <f>IF(全车数据表!BL138="","",全车数据表!BL138)</f>
        <v/>
      </c>
      <c r="AR137" s="311" t="str">
        <f>IF(全车数据表!BM138="","",全车数据表!BM138)</f>
        <v/>
      </c>
      <c r="AS137" s="311" t="str">
        <f>IF(全车数据表!BN138="","",全车数据表!BN138)</f>
        <v/>
      </c>
      <c r="AT137" s="311" t="str">
        <f>IF(全车数据表!BO138="","",全车数据表!BO138)</f>
        <v/>
      </c>
      <c r="AU137" s="311" t="str">
        <f>IF(全车数据表!BP138="","",全车数据表!BP138)</f>
        <v/>
      </c>
      <c r="AV137" s="311" t="str">
        <f>IF(全车数据表!BQ138="","",全车数据表!BQ138)</f>
        <v/>
      </c>
      <c r="AW137" s="311" t="str">
        <f>IF(全车数据表!BR138="","",全车数据表!BR138)</f>
        <v/>
      </c>
      <c r="AX137" s="311" t="str">
        <f>IF(全车数据表!BS138="","",全车数据表!BS138)</f>
        <v/>
      </c>
      <c r="AY137" s="311">
        <f>IF(全车数据表!BT138="","",全车数据表!BT138)</f>
        <v>1</v>
      </c>
      <c r="AZ137" s="311" t="str">
        <f>IF(全车数据表!BU138="","",全车数据表!BU138)</f>
        <v>道奇 蝰蛇 紫蛇 A蛇</v>
      </c>
      <c r="BA137" s="311">
        <f>IF(全车数据表!AV138="","",全车数据表!AV138)</f>
        <v>9</v>
      </c>
    </row>
    <row r="138" spans="1:53">
      <c r="A138" s="311">
        <f>全车数据表!A139</f>
        <v>137</v>
      </c>
      <c r="B138" s="311" t="str">
        <f>全车数据表!B139</f>
        <v>Bentley Continental GT Speed</v>
      </c>
      <c r="C138" s="311" t="str">
        <f>IF(全车数据表!AQ139="","",全车数据表!AQ139)</f>
        <v>Bentley</v>
      </c>
      <c r="D138" s="313" t="str">
        <f>全车数据表!AT139</f>
        <v>continentalgt</v>
      </c>
      <c r="E138" s="313" t="str">
        <f>全车数据表!AS139</f>
        <v>3.6</v>
      </c>
      <c r="F138" s="313" t="str">
        <f>全车数据表!C139</f>
        <v>欧陆</v>
      </c>
      <c r="G138" s="311" t="str">
        <f>全车数据表!D139</f>
        <v>A</v>
      </c>
      <c r="H138" s="311">
        <f>LEN(全车数据表!E139)</f>
        <v>4</v>
      </c>
      <c r="I138" s="311">
        <f>IF(全车数据表!H139="×",0,全车数据表!H139)</f>
        <v>60</v>
      </c>
      <c r="J138" s="311">
        <f>IF(全车数据表!I139="×",0,全车数据表!I139)</f>
        <v>40</v>
      </c>
      <c r="K138" s="311">
        <f>IF(全车数据表!J139="×",0,全车数据表!J139)</f>
        <v>51</v>
      </c>
      <c r="L138" s="311">
        <f>IF(全车数据表!K139="×",0,全车数据表!K139)</f>
        <v>63</v>
      </c>
      <c r="M138" s="311">
        <f>IF(全车数据表!L139="×",0,全车数据表!L139)</f>
        <v>0</v>
      </c>
      <c r="N138" s="311">
        <f>IF(全车数据表!M139="×",0,全车数据表!M139)</f>
        <v>0</v>
      </c>
      <c r="O138" s="311">
        <f>全车数据表!O139</f>
        <v>3342</v>
      </c>
      <c r="P138" s="311">
        <f>全车数据表!P139</f>
        <v>348.3</v>
      </c>
      <c r="Q138" s="311">
        <f>全车数据表!Q139</f>
        <v>76.55</v>
      </c>
      <c r="R138" s="311">
        <f>全车数据表!R139</f>
        <v>74.23</v>
      </c>
      <c r="S138" s="311">
        <f>全车数据表!S139</f>
        <v>59.35</v>
      </c>
      <c r="T138" s="311">
        <f>全车数据表!T139</f>
        <v>0</v>
      </c>
      <c r="U138" s="311">
        <f>全车数据表!AH139</f>
        <v>3711360</v>
      </c>
      <c r="V138" s="311">
        <f>全车数据表!AO139</f>
        <v>5400000</v>
      </c>
      <c r="W138" s="311">
        <f>全车数据表!AP139</f>
        <v>9111360</v>
      </c>
      <c r="X138" s="311">
        <f>全车数据表!AJ139</f>
        <v>5</v>
      </c>
      <c r="Y138" s="311">
        <f>全车数据表!AL139</f>
        <v>5</v>
      </c>
      <c r="Z138" s="311">
        <f>IF(全车数据表!AN139="×",0,全车数据表!AN139)</f>
        <v>2</v>
      </c>
      <c r="AA138" s="313" t="str">
        <f>全车数据表!AU139</f>
        <v>rare</v>
      </c>
      <c r="AB138" s="311">
        <f>全车数据表!AW139</f>
        <v>362</v>
      </c>
      <c r="AC138" s="311">
        <f>全车数据表!AX139</f>
        <v>0</v>
      </c>
      <c r="AD138" s="311">
        <f>全车数据表!AY139</f>
        <v>475</v>
      </c>
      <c r="AE138" s="311" t="str">
        <f>IF(全车数据表!AZ139="","",全车数据表!AZ139)</f>
        <v>通行证</v>
      </c>
      <c r="AF138" s="311" t="str">
        <f>IF(全车数据表!BA139="","",全车数据表!BA139)</f>
        <v/>
      </c>
      <c r="AG138" s="311" t="str">
        <f>IF(全车数据表!BB139="","",全车数据表!BB139)</f>
        <v/>
      </c>
      <c r="AH138" s="311" t="str">
        <f>IF(全车数据表!BC139="","",全车数据表!BC139)</f>
        <v/>
      </c>
      <c r="AI138" s="311" t="str">
        <f>IF(全车数据表!BD139="","",全车数据表!BD139)</f>
        <v/>
      </c>
      <c r="AJ138" s="311" t="str">
        <f>IF(全车数据表!BE139="","",全车数据表!BE139)</f>
        <v/>
      </c>
      <c r="AK138" s="311" t="str">
        <f>IF(全车数据表!BF139="","",全车数据表!BF139)</f>
        <v/>
      </c>
      <c r="AL138" s="311">
        <f>IF(全车数据表!BG139="","",全车数据表!BG139)</f>
        <v>1</v>
      </c>
      <c r="AM138" s="311" t="str">
        <f>IF(全车数据表!BH139="","",全车数据表!BH139)</f>
        <v/>
      </c>
      <c r="AN138" s="311" t="str">
        <f>IF(全车数据表!BI139="","",全车数据表!BI139)</f>
        <v/>
      </c>
      <c r="AO138" s="311" t="str">
        <f>IF(全车数据表!BJ139="","",全车数据表!BJ139)</f>
        <v/>
      </c>
      <c r="AP138" s="311" t="str">
        <f>IF(全车数据表!BK139="","",全车数据表!BK139)</f>
        <v/>
      </c>
      <c r="AQ138" s="311" t="str">
        <f>IF(全车数据表!BL139="","",全车数据表!BL139)</f>
        <v/>
      </c>
      <c r="AR138" s="311" t="str">
        <f>IF(全车数据表!BM139="","",全车数据表!BM139)</f>
        <v/>
      </c>
      <c r="AS138" s="311" t="str">
        <f>IF(全车数据表!BN139="","",全车数据表!BN139)</f>
        <v/>
      </c>
      <c r="AT138" s="311" t="str">
        <f>IF(全车数据表!BO139="","",全车数据表!BO139)</f>
        <v/>
      </c>
      <c r="AU138" s="311" t="str">
        <f>IF(全车数据表!BP139="","",全车数据表!BP139)</f>
        <v/>
      </c>
      <c r="AV138" s="311" t="str">
        <f>IF(全车数据表!BQ139="","",全车数据表!BQ139)</f>
        <v/>
      </c>
      <c r="AW138" s="311" t="str">
        <f>IF(全车数据表!BR139="","",全车数据表!BR139)</f>
        <v/>
      </c>
      <c r="AX138" s="311" t="str">
        <f>IF(全车数据表!BS139="","",全车数据表!BS139)</f>
        <v/>
      </c>
      <c r="AY138" s="311" t="str">
        <f>IF(全车数据表!BT139="","",全车数据表!BT139)</f>
        <v/>
      </c>
      <c r="AZ138" s="311" t="str">
        <f>IF(全车数据表!BU139="","",全车数据表!BU139)</f>
        <v>宾利 欧陆</v>
      </c>
      <c r="BA138" s="311" t="str">
        <f>IF(全车数据表!AV139="","",全车数据表!AV139)</f>
        <v/>
      </c>
    </row>
    <row r="139" spans="1:53">
      <c r="A139" s="311">
        <f>全车数据表!A140</f>
        <v>138</v>
      </c>
      <c r="B139" s="311" t="str">
        <f>全车数据表!B140</f>
        <v>Ferrari LaFerrari</v>
      </c>
      <c r="C139" s="311" t="str">
        <f>IF(全车数据表!AQ140="","",全车数据表!AQ140)</f>
        <v>Ferrari</v>
      </c>
      <c r="D139" s="313" t="str">
        <f>全车数据表!AT140</f>
        <v>laferrari</v>
      </c>
      <c r="E139" s="313" t="str">
        <f>全车数据表!AS140</f>
        <v>1.0</v>
      </c>
      <c r="F139" s="313" t="str">
        <f>全车数据表!C140</f>
        <v>拉法</v>
      </c>
      <c r="G139" s="311" t="str">
        <f>全车数据表!D140</f>
        <v>A</v>
      </c>
      <c r="H139" s="311">
        <f>LEN(全车数据表!E140)</f>
        <v>5</v>
      </c>
      <c r="I139" s="311">
        <f>IF(全车数据表!H140="×",0,全车数据表!H140)</f>
        <v>35</v>
      </c>
      <c r="J139" s="311">
        <f>IF(全车数据表!I140="×",0,全车数据表!I140)</f>
        <v>12</v>
      </c>
      <c r="K139" s="311">
        <f>IF(全车数据表!J140="×",0,全车数据表!J140)</f>
        <v>15</v>
      </c>
      <c r="L139" s="311">
        <f>IF(全车数据表!K140="×",0,全车数据表!K140)</f>
        <v>24</v>
      </c>
      <c r="M139" s="311">
        <f>IF(全车数据表!L140="×",0,全车数据表!L140)</f>
        <v>36</v>
      </c>
      <c r="N139" s="311">
        <f>IF(全车数据表!M140="×",0,全车数据表!M140)</f>
        <v>0</v>
      </c>
      <c r="O139" s="311">
        <f>全车数据表!O140</f>
        <v>3445</v>
      </c>
      <c r="P139" s="311">
        <f>全车数据表!P140</f>
        <v>364.6</v>
      </c>
      <c r="Q139" s="311">
        <f>全车数据表!Q140</f>
        <v>80.23</v>
      </c>
      <c r="R139" s="311">
        <f>全车数据表!R140</f>
        <v>43.06</v>
      </c>
      <c r="S139" s="311">
        <f>全车数据表!S140</f>
        <v>71.400000000000006</v>
      </c>
      <c r="T139" s="311">
        <f>全车数据表!T140</f>
        <v>7.45</v>
      </c>
      <c r="U139" s="311">
        <f>全车数据表!AH140</f>
        <v>3466240</v>
      </c>
      <c r="V139" s="311">
        <f>全车数据表!AO140</f>
        <v>4080000</v>
      </c>
      <c r="W139" s="311">
        <f>全车数据表!AP140</f>
        <v>7546240</v>
      </c>
      <c r="X139" s="311">
        <f>全车数据表!AJ140</f>
        <v>6</v>
      </c>
      <c r="Y139" s="311">
        <f>全车数据表!AL140</f>
        <v>5</v>
      </c>
      <c r="Z139" s="311">
        <f>IF(全车数据表!AN140="×",0,全车数据表!AN140)</f>
        <v>3</v>
      </c>
      <c r="AA139" s="313" t="str">
        <f>全车数据表!AU140</f>
        <v>epic</v>
      </c>
      <c r="AB139" s="311">
        <f>全车数据表!AW140</f>
        <v>379</v>
      </c>
      <c r="AC139" s="311">
        <f>全车数据表!AX140</f>
        <v>0</v>
      </c>
      <c r="AD139" s="311">
        <f>全车数据表!AY140</f>
        <v>503</v>
      </c>
      <c r="AE139" s="311" t="str">
        <f>IF(全车数据表!AZ140="","",全车数据表!AZ140)</f>
        <v>级别杯</v>
      </c>
      <c r="AF139" s="311" t="str">
        <f>IF(全车数据表!BA140="","",全车数据表!BA140)</f>
        <v/>
      </c>
      <c r="AG139" s="311" t="str">
        <f>IF(全车数据表!BB140="","",全车数据表!BB140)</f>
        <v/>
      </c>
      <c r="AH139" s="311">
        <f>IF(全车数据表!BC140="","",全车数据表!BC140)</f>
        <v>1</v>
      </c>
      <c r="AI139" s="311">
        <f>IF(全车数据表!BD140="","",全车数据表!BD140)</f>
        <v>1</v>
      </c>
      <c r="AJ139" s="311" t="str">
        <f>IF(全车数据表!BE140="","",全车数据表!BE140)</f>
        <v/>
      </c>
      <c r="AK139" s="311" t="str">
        <f>IF(全车数据表!BF140="","",全车数据表!BF140)</f>
        <v/>
      </c>
      <c r="AL139" s="311" t="str">
        <f>IF(全车数据表!BG140="","",全车数据表!BG140)</f>
        <v/>
      </c>
      <c r="AM139" s="311" t="str">
        <f>IF(全车数据表!BH140="","",全车数据表!BH140)</f>
        <v/>
      </c>
      <c r="AN139" s="311" t="str">
        <f>IF(全车数据表!BI140="","",全车数据表!BI140)</f>
        <v/>
      </c>
      <c r="AO139" s="311" t="str">
        <f>IF(全车数据表!BJ140="","",全车数据表!BJ140)</f>
        <v/>
      </c>
      <c r="AP139" s="311" t="str">
        <f>IF(全车数据表!BK140="","",全车数据表!BK140)</f>
        <v/>
      </c>
      <c r="AQ139" s="311" t="str">
        <f>IF(全车数据表!BL140="","",全车数据表!BL140)</f>
        <v/>
      </c>
      <c r="AR139" s="311" t="str">
        <f>IF(全车数据表!BM140="","",全车数据表!BM140)</f>
        <v/>
      </c>
      <c r="AS139" s="311" t="str">
        <f>IF(全车数据表!BN140="","",全车数据表!BN140)</f>
        <v/>
      </c>
      <c r="AT139" s="311" t="str">
        <f>IF(全车数据表!BO140="","",全车数据表!BO140)</f>
        <v/>
      </c>
      <c r="AU139" s="311" t="str">
        <f>IF(全车数据表!BP140="","",全车数据表!BP140)</f>
        <v/>
      </c>
      <c r="AV139" s="311" t="str">
        <f>IF(全车数据表!BQ140="","",全车数据表!BQ140)</f>
        <v/>
      </c>
      <c r="AW139" s="311" t="str">
        <f>IF(全车数据表!BR140="","",全车数据表!BR140)</f>
        <v/>
      </c>
      <c r="AX139" s="311" t="str">
        <f>IF(全车数据表!BS140="","",全车数据表!BS140)</f>
        <v/>
      </c>
      <c r="AY139" s="311">
        <f>IF(全车数据表!BT140="","",全车数据表!BT140)</f>
        <v>1</v>
      </c>
      <c r="AZ139" s="311" t="str">
        <f>IF(全车数据表!BU140="","",全车数据表!BU140)</f>
        <v>法拉利 拉法</v>
      </c>
      <c r="BA139" s="311">
        <f>IF(全车数据表!AV140="","",全车数据表!AV140)</f>
        <v>10</v>
      </c>
    </row>
    <row r="140" spans="1:53">
      <c r="A140" s="311">
        <f>全车数据表!A141</f>
        <v>139</v>
      </c>
      <c r="B140" s="311" t="str">
        <f>全车数据表!B141</f>
        <v>McLaren P1™</v>
      </c>
      <c r="C140" s="311" t="str">
        <f>IF(全车数据表!AQ141="","",全车数据表!AQ141)</f>
        <v>McLaren</v>
      </c>
      <c r="D140" s="313" t="str">
        <f>全车数据表!AT141</f>
        <v>p1</v>
      </c>
      <c r="E140" s="313" t="str">
        <f>全车数据表!AS141</f>
        <v>1.0</v>
      </c>
      <c r="F140" s="313" t="str">
        <f>全车数据表!C141</f>
        <v>P1</v>
      </c>
      <c r="G140" s="311" t="str">
        <f>全车数据表!D141</f>
        <v>A</v>
      </c>
      <c r="H140" s="311">
        <f>LEN(全车数据表!E141)</f>
        <v>5</v>
      </c>
      <c r="I140" s="311">
        <f>IF(全车数据表!H141="×",0,全车数据表!H141)</f>
        <v>35</v>
      </c>
      <c r="J140" s="311">
        <f>IF(全车数据表!I141="×",0,全车数据表!I141)</f>
        <v>12</v>
      </c>
      <c r="K140" s="311">
        <f>IF(全车数据表!J141="×",0,全车数据表!J141)</f>
        <v>15</v>
      </c>
      <c r="L140" s="311">
        <f>IF(全车数据表!K141="×",0,全车数据表!K141)</f>
        <v>24</v>
      </c>
      <c r="M140" s="311">
        <f>IF(全车数据表!L141="×",0,全车数据表!L141)</f>
        <v>36</v>
      </c>
      <c r="N140" s="311">
        <f>IF(全车数据表!M141="×",0,全车数据表!M141)</f>
        <v>0</v>
      </c>
      <c r="O140" s="311">
        <f>全车数据表!O141</f>
        <v>3602</v>
      </c>
      <c r="P140" s="311">
        <f>全车数据表!P141</f>
        <v>364.6</v>
      </c>
      <c r="Q140" s="311">
        <f>全车数据表!Q141</f>
        <v>83.64</v>
      </c>
      <c r="R140" s="311">
        <f>全车数据表!R141</f>
        <v>47.54</v>
      </c>
      <c r="S140" s="311">
        <f>全车数据表!S141</f>
        <v>62.89</v>
      </c>
      <c r="T140" s="311">
        <f>全车数据表!T141</f>
        <v>6.02</v>
      </c>
      <c r="U140" s="311">
        <f>全车数据表!AH141</f>
        <v>3466240</v>
      </c>
      <c r="V140" s="311">
        <f>全车数据表!AO141</f>
        <v>4080000</v>
      </c>
      <c r="W140" s="311">
        <f>全车数据表!AP141</f>
        <v>7546240</v>
      </c>
      <c r="X140" s="311">
        <f>全车数据表!AJ141</f>
        <v>6</v>
      </c>
      <c r="Y140" s="311">
        <f>全车数据表!AL141</f>
        <v>5</v>
      </c>
      <c r="Z140" s="311">
        <f>IF(全车数据表!AN141="×",0,全车数据表!AN141)</f>
        <v>3</v>
      </c>
      <c r="AA140" s="313" t="str">
        <f>全车数据表!AU141</f>
        <v>epic</v>
      </c>
      <c r="AB140" s="311">
        <f>全车数据表!AW141</f>
        <v>379</v>
      </c>
      <c r="AC140" s="311">
        <f>全车数据表!AX141</f>
        <v>0</v>
      </c>
      <c r="AD140" s="311">
        <f>全车数据表!AY141</f>
        <v>503</v>
      </c>
      <c r="AE140" s="311" t="str">
        <f>IF(全车数据表!AZ141="","",全车数据表!AZ141)</f>
        <v>级别杯</v>
      </c>
      <c r="AF140" s="311" t="str">
        <f>IF(全车数据表!BA141="","",全车数据表!BA141)</f>
        <v/>
      </c>
      <c r="AG140" s="311" t="str">
        <f>IF(全车数据表!BB141="","",全车数据表!BB141)</f>
        <v/>
      </c>
      <c r="AH140" s="311">
        <f>IF(全车数据表!BC141="","",全车数据表!BC141)</f>
        <v>1</v>
      </c>
      <c r="AI140" s="311">
        <f>IF(全车数据表!BD141="","",全车数据表!BD141)</f>
        <v>1</v>
      </c>
      <c r="AJ140" s="311" t="str">
        <f>IF(全车数据表!BE141="","",全车数据表!BE141)</f>
        <v/>
      </c>
      <c r="AK140" s="311" t="str">
        <f>IF(全车数据表!BF141="","",全车数据表!BF141)</f>
        <v/>
      </c>
      <c r="AL140" s="311" t="str">
        <f>IF(全车数据表!BG141="","",全车数据表!BG141)</f>
        <v/>
      </c>
      <c r="AM140" s="311" t="str">
        <f>IF(全车数据表!BH141="","",全车数据表!BH141)</f>
        <v/>
      </c>
      <c r="AN140" s="311" t="str">
        <f>IF(全车数据表!BI141="","",全车数据表!BI141)</f>
        <v/>
      </c>
      <c r="AO140" s="311" t="str">
        <f>IF(全车数据表!BJ141="","",全车数据表!BJ141)</f>
        <v/>
      </c>
      <c r="AP140" s="311" t="str">
        <f>IF(全车数据表!BK141="","",全车数据表!BK141)</f>
        <v/>
      </c>
      <c r="AQ140" s="311" t="str">
        <f>IF(全车数据表!BL141="","",全车数据表!BL141)</f>
        <v/>
      </c>
      <c r="AR140" s="311" t="str">
        <f>IF(全车数据表!BM141="","",全车数据表!BM141)</f>
        <v/>
      </c>
      <c r="AS140" s="311" t="str">
        <f>IF(全车数据表!BN141="","",全车数据表!BN141)</f>
        <v/>
      </c>
      <c r="AT140" s="311" t="str">
        <f>IF(全车数据表!BO141="","",全车数据表!BO141)</f>
        <v/>
      </c>
      <c r="AU140" s="311" t="str">
        <f>IF(全车数据表!BP141="","",全车数据表!BP141)</f>
        <v/>
      </c>
      <c r="AV140" s="311">
        <f>IF(全车数据表!BQ141="","",全车数据表!BQ141)</f>
        <v>1</v>
      </c>
      <c r="AW140" s="311" t="str">
        <f>IF(全车数据表!BR141="","",全车数据表!BR141)</f>
        <v/>
      </c>
      <c r="AX140" s="311" t="str">
        <f>IF(全车数据表!BS141="","",全车数据表!BS141)</f>
        <v/>
      </c>
      <c r="AY140" s="311">
        <f>IF(全车数据表!BT141="","",全车数据表!BT141)</f>
        <v>1</v>
      </c>
      <c r="AZ140" s="311" t="str">
        <f>IF(全车数据表!BU141="","",全车数据表!BU141)</f>
        <v>迈凯伦</v>
      </c>
      <c r="BA140" s="311">
        <f>IF(全车数据表!AV141="","",全车数据表!AV141)</f>
        <v>11</v>
      </c>
    </row>
    <row r="141" spans="1:53">
      <c r="A141" s="311">
        <f>全车数据表!A142</f>
        <v>140</v>
      </c>
      <c r="B141" s="311" t="str">
        <f>全车数据表!B142</f>
        <v>Pagani Zonda HP Barchetta🔑</v>
      </c>
      <c r="C141" s="311" t="str">
        <f>IF(全车数据表!AQ142="","",全车数据表!AQ142)</f>
        <v>Pagani</v>
      </c>
      <c r="D141" s="313" t="str">
        <f>全车数据表!AT142</f>
        <v>barchetta</v>
      </c>
      <c r="E141" s="313" t="str">
        <f>全车数据表!AS142</f>
        <v>3.0</v>
      </c>
      <c r="F141" s="313" t="str">
        <f>全车数据表!C142</f>
        <v>Barchetta</v>
      </c>
      <c r="G141" s="311" t="str">
        <f>全车数据表!D142</f>
        <v>A</v>
      </c>
      <c r="H141" s="311">
        <f>LEN(全车数据表!E142)</f>
        <v>5</v>
      </c>
      <c r="I141" s="311" t="str">
        <f>IF(全车数据表!H142="×",0,全车数据表!H142)</f>
        <v>🔑</v>
      </c>
      <c r="J141" s="311">
        <f>IF(全车数据表!I142="×",0,全车数据表!I142)</f>
        <v>28</v>
      </c>
      <c r="K141" s="311">
        <f>IF(全车数据表!J142="×",0,全车数据表!J142)</f>
        <v>32</v>
      </c>
      <c r="L141" s="311">
        <f>IF(全车数据表!K142="×",0,全车数据表!K142)</f>
        <v>44</v>
      </c>
      <c r="M141" s="311">
        <f>IF(全车数据表!L142="×",0,全车数据表!L142)</f>
        <v>83</v>
      </c>
      <c r="N141" s="311">
        <f>IF(全车数据表!M142="×",0,全车数据表!M142)</f>
        <v>0</v>
      </c>
      <c r="O141" s="311">
        <f>全车数据表!O142</f>
        <v>3678</v>
      </c>
      <c r="P141" s="311">
        <f>全车数据表!P142</f>
        <v>350.1</v>
      </c>
      <c r="Q141" s="311">
        <f>全车数据表!Q142</f>
        <v>79.430000000000007</v>
      </c>
      <c r="R141" s="311">
        <f>全车数据表!R142</f>
        <v>73.540000000000006</v>
      </c>
      <c r="S141" s="311">
        <f>全车数据表!S142</f>
        <v>73.67</v>
      </c>
      <c r="T141" s="311">
        <f>全车数据表!T142</f>
        <v>0</v>
      </c>
      <c r="U141" s="311">
        <f>全车数据表!AH142</f>
        <v>7771800</v>
      </c>
      <c r="V141" s="311">
        <f>全车数据表!AO142</f>
        <v>8160000</v>
      </c>
      <c r="W141" s="311">
        <f>全车数据表!AP142</f>
        <v>15931800</v>
      </c>
      <c r="X141" s="311">
        <f>全车数据表!AJ142</f>
        <v>6</v>
      </c>
      <c r="Y141" s="311">
        <f>全车数据表!AL142</f>
        <v>5</v>
      </c>
      <c r="Z141" s="311">
        <f>IF(全车数据表!AN142="×",0,全车数据表!AN142)</f>
        <v>3</v>
      </c>
      <c r="AA141" s="313" t="str">
        <f>全车数据表!AU142</f>
        <v>epic</v>
      </c>
      <c r="AB141" s="311">
        <f>全车数据表!AW142</f>
        <v>364</v>
      </c>
      <c r="AC141" s="311">
        <f>全车数据表!AX142</f>
        <v>0</v>
      </c>
      <c r="AD141" s="311">
        <f>全车数据表!AY142</f>
        <v>478</v>
      </c>
      <c r="AE141" s="311" t="str">
        <f>IF(全车数据表!AZ142="","",全车数据表!AZ142)</f>
        <v>大奖赛</v>
      </c>
      <c r="AF141" s="311" t="str">
        <f>IF(全车数据表!BA142="","",全车数据表!BA142)</f>
        <v/>
      </c>
      <c r="AG141" s="311" t="str">
        <f>IF(全车数据表!BB142="","",全车数据表!BB142)</f>
        <v/>
      </c>
      <c r="AH141" s="311" t="str">
        <f>IF(全车数据表!BC142="","",全车数据表!BC142)</f>
        <v/>
      </c>
      <c r="AI141" s="311" t="str">
        <f>IF(全车数据表!BD142="","",全车数据表!BD142)</f>
        <v/>
      </c>
      <c r="AJ141" s="311" t="str">
        <f>IF(全车数据表!BE142="","",全车数据表!BE142)</f>
        <v/>
      </c>
      <c r="AK141" s="311" t="str">
        <f>IF(全车数据表!BF142="","",全车数据表!BF142)</f>
        <v/>
      </c>
      <c r="AL141" s="311" t="str">
        <f>IF(全车数据表!BG142="","",全车数据表!BG142)</f>
        <v/>
      </c>
      <c r="AM141" s="311" t="str">
        <f>IF(全车数据表!BH142="","",全车数据表!BH142)</f>
        <v/>
      </c>
      <c r="AN141" s="311" t="str">
        <f>IF(全车数据表!BI142="","",全车数据表!BI142)</f>
        <v/>
      </c>
      <c r="AO141" s="311" t="str">
        <f>IF(全车数据表!BJ142="","",全车数据表!BJ142)</f>
        <v/>
      </c>
      <c r="AP141" s="311" t="str">
        <f>IF(全车数据表!BK142="","",全车数据表!BK142)</f>
        <v/>
      </c>
      <c r="AQ141" s="311">
        <f>IF(全车数据表!BL142="","",全车数据表!BL142)</f>
        <v>1</v>
      </c>
      <c r="AR141" s="311" t="str">
        <f>IF(全车数据表!BM142="","",全车数据表!BM142)</f>
        <v/>
      </c>
      <c r="AS141" s="311">
        <f>IF(全车数据表!BN142="","",全车数据表!BN142)</f>
        <v>1</v>
      </c>
      <c r="AT141" s="311">
        <f>IF(全车数据表!BO142="","",全车数据表!BO142)</f>
        <v>1</v>
      </c>
      <c r="AU141" s="311" t="str">
        <f>IF(全车数据表!BP142="","",全车数据表!BP142)</f>
        <v/>
      </c>
      <c r="AV141" s="311" t="str">
        <f>IF(全车数据表!BQ142="","",全车数据表!BQ142)</f>
        <v/>
      </c>
      <c r="AW141" s="311" t="str">
        <f>IF(全车数据表!BR142="","",全车数据表!BR142)</f>
        <v>无顶</v>
      </c>
      <c r="AX141" s="311" t="str">
        <f>IF(全车数据表!BS142="","",全车数据表!BS142)</f>
        <v/>
      </c>
      <c r="AY141" s="311" t="str">
        <f>IF(全车数据表!BT142="","",全车数据表!BT142)</f>
        <v/>
      </c>
      <c r="AZ141" s="311" t="str">
        <f>IF(全车数据表!BU142="","",全车数据表!BU142)</f>
        <v>帕加尼</v>
      </c>
      <c r="BA141" s="311" t="str">
        <f>IF(全车数据表!AV142="","",全车数据表!AV142)</f>
        <v/>
      </c>
    </row>
    <row r="142" spans="1:53">
      <c r="A142" s="311">
        <f>全车数据表!A143</f>
        <v>141</v>
      </c>
      <c r="B142" s="311" t="str">
        <f>全车数据表!B143</f>
        <v>Lamborghini Aventador SV Coupe</v>
      </c>
      <c r="C142" s="311" t="str">
        <f>IF(全车数据表!AQ143="","",全车数据表!AQ143)</f>
        <v>Lamborghini</v>
      </c>
      <c r="D142" s="313" t="str">
        <f>全车数据表!AT143</f>
        <v>sv</v>
      </c>
      <c r="E142" s="313" t="str">
        <f>全车数据表!AS143</f>
        <v>1.0</v>
      </c>
      <c r="F142" s="313" t="str">
        <f>全车数据表!C143</f>
        <v>SV</v>
      </c>
      <c r="G142" s="311" t="str">
        <f>全车数据表!D143</f>
        <v>A</v>
      </c>
      <c r="H142" s="311">
        <f>LEN(全车数据表!E143)</f>
        <v>5</v>
      </c>
      <c r="I142" s="311">
        <f>IF(全车数据表!H143="×",0,全车数据表!H143)</f>
        <v>35</v>
      </c>
      <c r="J142" s="311">
        <f>IF(全车数据表!I143="×",0,全车数据表!I143)</f>
        <v>12</v>
      </c>
      <c r="K142" s="311">
        <f>IF(全车数据表!J143="×",0,全车数据表!J143)</f>
        <v>15</v>
      </c>
      <c r="L142" s="311">
        <f>IF(全车数据表!K143="×",0,全车数据表!K143)</f>
        <v>24</v>
      </c>
      <c r="M142" s="311">
        <f>IF(全车数据表!L143="×",0,全车数据表!L143)</f>
        <v>36</v>
      </c>
      <c r="N142" s="311">
        <f>IF(全车数据表!M143="×",0,全车数据表!M143)</f>
        <v>0</v>
      </c>
      <c r="O142" s="311">
        <f>全车数据表!O143</f>
        <v>3763</v>
      </c>
      <c r="P142" s="311">
        <f>全车数据表!P143</f>
        <v>367.9</v>
      </c>
      <c r="Q142" s="311">
        <f>全车数据表!Q143</f>
        <v>80.83</v>
      </c>
      <c r="R142" s="311">
        <f>全车数据表!R143</f>
        <v>50.15</v>
      </c>
      <c r="S142" s="311">
        <f>全车数据表!S143</f>
        <v>70.599999999999994</v>
      </c>
      <c r="T142" s="311">
        <f>全车数据表!T143</f>
        <v>7.2329999999999997</v>
      </c>
      <c r="U142" s="311">
        <f>全车数据表!AH143</f>
        <v>3466240</v>
      </c>
      <c r="V142" s="311">
        <f>全车数据表!AO143</f>
        <v>4080000</v>
      </c>
      <c r="W142" s="311">
        <f>全车数据表!AP143</f>
        <v>7546240</v>
      </c>
      <c r="X142" s="311">
        <f>全车数据表!AJ143</f>
        <v>6</v>
      </c>
      <c r="Y142" s="311">
        <f>全车数据表!AL143</f>
        <v>5</v>
      </c>
      <c r="Z142" s="311">
        <f>IF(全车数据表!AN143="×",0,全车数据表!AN143)</f>
        <v>3</v>
      </c>
      <c r="AA142" s="313" t="str">
        <f>全车数据表!AU143</f>
        <v>epic</v>
      </c>
      <c r="AB142" s="311">
        <f>全车数据表!AW143</f>
        <v>382</v>
      </c>
      <c r="AC142" s="311">
        <f>全车数据表!AX143</f>
        <v>0</v>
      </c>
      <c r="AD142" s="311">
        <f>全车数据表!AY143</f>
        <v>509</v>
      </c>
      <c r="AE142" s="311" t="str">
        <f>IF(全车数据表!AZ143="","",全车数据表!AZ143)</f>
        <v>级别杯</v>
      </c>
      <c r="AF142" s="311" t="str">
        <f>IF(全车数据表!BA143="","",全车数据表!BA143)</f>
        <v/>
      </c>
      <c r="AG142" s="311" t="str">
        <f>IF(全车数据表!BB143="","",全车数据表!BB143)</f>
        <v/>
      </c>
      <c r="AH142" s="311">
        <f>IF(全车数据表!BC143="","",全车数据表!BC143)</f>
        <v>1</v>
      </c>
      <c r="AI142" s="311">
        <f>IF(全车数据表!BD143="","",全车数据表!BD143)</f>
        <v>1</v>
      </c>
      <c r="AJ142" s="311" t="str">
        <f>IF(全车数据表!BE143="","",全车数据表!BE143)</f>
        <v/>
      </c>
      <c r="AK142" s="311">
        <f>IF(全车数据表!BF143="","",全车数据表!BF143)</f>
        <v>1</v>
      </c>
      <c r="AL142" s="311" t="str">
        <f>IF(全车数据表!BG143="","",全车数据表!BG143)</f>
        <v/>
      </c>
      <c r="AM142" s="311" t="str">
        <f>IF(全车数据表!BH143="","",全车数据表!BH143)</f>
        <v/>
      </c>
      <c r="AN142" s="311" t="str">
        <f>IF(全车数据表!BI143="","",全车数据表!BI143)</f>
        <v/>
      </c>
      <c r="AO142" s="311" t="str">
        <f>IF(全车数据表!BJ143="","",全车数据表!BJ143)</f>
        <v/>
      </c>
      <c r="AP142" s="311" t="str">
        <f>IF(全车数据表!BK143="","",全车数据表!BK143)</f>
        <v/>
      </c>
      <c r="AQ142" s="311" t="str">
        <f>IF(全车数据表!BL143="","",全车数据表!BL143)</f>
        <v/>
      </c>
      <c r="AR142" s="311" t="str">
        <f>IF(全车数据表!BM143="","",全车数据表!BM143)</f>
        <v/>
      </c>
      <c r="AS142" s="311" t="str">
        <f>IF(全车数据表!BN143="","",全车数据表!BN143)</f>
        <v/>
      </c>
      <c r="AT142" s="311" t="str">
        <f>IF(全车数据表!BO143="","",全车数据表!BO143)</f>
        <v/>
      </c>
      <c r="AU142" s="311" t="str">
        <f>IF(全车数据表!BP143="","",全车数据表!BP143)</f>
        <v/>
      </c>
      <c r="AV142" s="311">
        <f>IF(全车数据表!BQ143="","",全车数据表!BQ143)</f>
        <v>1</v>
      </c>
      <c r="AW142" s="311" t="str">
        <f>IF(全车数据表!BR143="","",全车数据表!BR143)</f>
        <v/>
      </c>
      <c r="AX142" s="311" t="str">
        <f>IF(全车数据表!BS143="","",全车数据表!BS143)</f>
        <v/>
      </c>
      <c r="AY142" s="311">
        <f>IF(全车数据表!BT143="","",全车数据表!BT143)</f>
        <v>1</v>
      </c>
      <c r="AZ142" s="311" t="str">
        <f>IF(全车数据表!BU143="","",全车数据表!BU143)</f>
        <v>兰博基尼 大牛 埃文塔多</v>
      </c>
      <c r="BA142" s="311">
        <f>IF(全车数据表!AV143="","",全车数据表!AV143)</f>
        <v>12</v>
      </c>
    </row>
    <row r="143" spans="1:53">
      <c r="A143" s="311">
        <f>全车数据表!A144</f>
        <v>142</v>
      </c>
      <c r="B143" s="311" t="str">
        <f>全车数据表!B144</f>
        <v>Ferrari 812 SuperFast</v>
      </c>
      <c r="C143" s="311" t="str">
        <f>IF(全车数据表!AQ144="","",全车数据表!AQ144)</f>
        <v>Ferrari</v>
      </c>
      <c r="D143" s="313" t="str">
        <f>全车数据表!AT144</f>
        <v>812</v>
      </c>
      <c r="E143" s="313" t="str">
        <f>全车数据表!AS144</f>
        <v>1.6</v>
      </c>
      <c r="F143" s="313">
        <f>全车数据表!C144</f>
        <v>812</v>
      </c>
      <c r="G143" s="311" t="str">
        <f>全车数据表!D144</f>
        <v>A</v>
      </c>
      <c r="H143" s="311">
        <f>LEN(全车数据表!E144)</f>
        <v>5</v>
      </c>
      <c r="I143" s="311">
        <f>IF(全车数据表!H144="×",0,全车数据表!H144)</f>
        <v>50</v>
      </c>
      <c r="J143" s="311">
        <f>IF(全车数据表!I144="×",0,全车数据表!I144)</f>
        <v>23</v>
      </c>
      <c r="K143" s="311">
        <f>IF(全车数据表!J144="×",0,全车数据表!J144)</f>
        <v>27</v>
      </c>
      <c r="L143" s="311">
        <f>IF(全车数据表!K144="×",0,全车数据表!K144)</f>
        <v>36</v>
      </c>
      <c r="M143" s="311">
        <f>IF(全车数据表!L144="×",0,全车数据表!L144)</f>
        <v>51</v>
      </c>
      <c r="N143" s="311">
        <f>IF(全车数据表!M144="×",0,全车数据表!M144)</f>
        <v>0</v>
      </c>
      <c r="O143" s="311">
        <f>全车数据表!O144</f>
        <v>3827</v>
      </c>
      <c r="P143" s="311">
        <f>全车数据表!P144</f>
        <v>353.6</v>
      </c>
      <c r="Q143" s="311">
        <f>全车数据表!Q144</f>
        <v>81.13</v>
      </c>
      <c r="R143" s="311">
        <f>全车数据表!R144</f>
        <v>63.17</v>
      </c>
      <c r="S143" s="311">
        <f>全车数据表!S144</f>
        <v>74.33</v>
      </c>
      <c r="T143" s="311">
        <f>全车数据表!T144</f>
        <v>8.1999999999999993</v>
      </c>
      <c r="U143" s="311">
        <f>全车数据表!AH144</f>
        <v>7771800</v>
      </c>
      <c r="V143" s="311">
        <f>全车数据表!AO144</f>
        <v>8160000</v>
      </c>
      <c r="W143" s="311">
        <f>全车数据表!AP144</f>
        <v>15931800</v>
      </c>
      <c r="X143" s="311">
        <f>全车数据表!AJ144</f>
        <v>6</v>
      </c>
      <c r="Y143" s="311">
        <f>全车数据表!AL144</f>
        <v>5</v>
      </c>
      <c r="Z143" s="311">
        <f>IF(全车数据表!AN144="×",0,全车数据表!AN144)</f>
        <v>3</v>
      </c>
      <c r="AA143" s="313" t="str">
        <f>全车数据表!AU144</f>
        <v>epic</v>
      </c>
      <c r="AB143" s="311">
        <f>全车数据表!AW144</f>
        <v>368</v>
      </c>
      <c r="AC143" s="311">
        <f>全车数据表!AX144</f>
        <v>0</v>
      </c>
      <c r="AD143" s="311">
        <f>全车数据表!AY144</f>
        <v>484</v>
      </c>
      <c r="AE143" s="311" t="str">
        <f>IF(全车数据表!AZ144="","",全车数据表!AZ144)</f>
        <v>红币商店</v>
      </c>
      <c r="AF143" s="311" t="str">
        <f>IF(全车数据表!BA144="","",全车数据表!BA144)</f>
        <v/>
      </c>
      <c r="AG143" s="311" t="str">
        <f>IF(全车数据表!BB144="","",全车数据表!BB144)</f>
        <v/>
      </c>
      <c r="AH143" s="311" t="str">
        <f>IF(全车数据表!BC144="","",全车数据表!BC144)</f>
        <v/>
      </c>
      <c r="AI143" s="311">
        <f>IF(全车数据表!BD144="","",全车数据表!BD144)</f>
        <v>1</v>
      </c>
      <c r="AJ143" s="311" t="str">
        <f>IF(全车数据表!BE144="","",全车数据表!BE144)</f>
        <v/>
      </c>
      <c r="AK143" s="311" t="str">
        <f>IF(全车数据表!BF144="","",全车数据表!BF144)</f>
        <v/>
      </c>
      <c r="AL143" s="311" t="str">
        <f>IF(全车数据表!BG144="","",全车数据表!BG144)</f>
        <v/>
      </c>
      <c r="AM143" s="311" t="str">
        <f>IF(全车数据表!BH144="","",全车数据表!BH144)</f>
        <v/>
      </c>
      <c r="AN143" s="311" t="str">
        <f>IF(全车数据表!BI144="","",全车数据表!BI144)</f>
        <v/>
      </c>
      <c r="AO143" s="311" t="str">
        <f>IF(全车数据表!BJ144="","",全车数据表!BJ144)</f>
        <v/>
      </c>
      <c r="AP143" s="311" t="str">
        <f>IF(全车数据表!BK144="","",全车数据表!BK144)</f>
        <v/>
      </c>
      <c r="AQ143" s="311" t="str">
        <f>IF(全车数据表!BL144="","",全车数据表!BL144)</f>
        <v/>
      </c>
      <c r="AR143" s="311" t="str">
        <f>IF(全车数据表!BM144="","",全车数据表!BM144)</f>
        <v/>
      </c>
      <c r="AS143" s="311" t="str">
        <f>IF(全车数据表!BN144="","",全车数据表!BN144)</f>
        <v/>
      </c>
      <c r="AT143" s="311" t="str">
        <f>IF(全车数据表!BO144="","",全车数据表!BO144)</f>
        <v/>
      </c>
      <c r="AU143" s="311" t="str">
        <f>IF(全车数据表!BP144="","",全车数据表!BP144)</f>
        <v/>
      </c>
      <c r="AV143" s="311" t="str">
        <f>IF(全车数据表!BQ144="","",全车数据表!BQ144)</f>
        <v/>
      </c>
      <c r="AW143" s="311" t="str">
        <f>IF(全车数据表!BR144="","",全车数据表!BR144)</f>
        <v/>
      </c>
      <c r="AX143" s="311" t="str">
        <f>IF(全车数据表!BS144="","",全车数据表!BS144)</f>
        <v/>
      </c>
      <c r="AY143" s="311">
        <f>IF(全车数据表!BT144="","",全车数据表!BT144)</f>
        <v>1</v>
      </c>
      <c r="AZ143" s="311" t="str">
        <f>IF(全车数据表!BU144="","",全车数据表!BU144)</f>
        <v>法拉利 超快 超级快 超速</v>
      </c>
      <c r="BA143" s="311" t="str">
        <f>IF(全车数据表!AV144="","",全车数据表!AV144)</f>
        <v/>
      </c>
    </row>
    <row r="144" spans="1:53">
      <c r="A144" s="311">
        <f>全车数据表!A145</f>
        <v>143</v>
      </c>
      <c r="B144" s="311" t="str">
        <f>全车数据表!B145</f>
        <v>LEGO Technic Mclaren Senna GTR™🔑</v>
      </c>
      <c r="C144" s="311" t="str">
        <f>IF(全车数据表!AQ145="","",全车数据表!AQ145)</f>
        <v>LEGO Technic</v>
      </c>
      <c r="D144" s="313" t="str">
        <f>全车数据表!AT145</f>
        <v>legosennagtr</v>
      </c>
      <c r="E144" s="313" t="str">
        <f>全车数据表!AS145</f>
        <v>3.1</v>
      </c>
      <c r="F144" s="313" t="str">
        <f>全车数据表!C145</f>
        <v>乐高塞纳GTR</v>
      </c>
      <c r="G144" s="311" t="str">
        <f>全车数据表!D145</f>
        <v>A</v>
      </c>
      <c r="H144" s="311">
        <f>LEN(全车数据表!E145)</f>
        <v>5</v>
      </c>
      <c r="I144" s="311" t="str">
        <f>IF(全车数据表!H145="×",0,全车数据表!H145)</f>
        <v>🔑</v>
      </c>
      <c r="J144" s="311">
        <f>IF(全车数据表!I145="×",0,全车数据表!I145)</f>
        <v>28</v>
      </c>
      <c r="K144" s="311">
        <f>IF(全车数据表!J145="×",0,全车数据表!J145)</f>
        <v>32</v>
      </c>
      <c r="L144" s="311">
        <f>IF(全车数据表!K145="×",0,全车数据表!K145)</f>
        <v>44</v>
      </c>
      <c r="M144" s="311">
        <f>IF(全车数据表!L145="×",0,全车数据表!L145)</f>
        <v>83</v>
      </c>
      <c r="N144" s="311">
        <f>IF(全车数据表!M145="×",0,全车数据表!M145)</f>
        <v>0</v>
      </c>
      <c r="O144" s="311">
        <f>全车数据表!O145</f>
        <v>3846</v>
      </c>
      <c r="P144" s="311">
        <f>全车数据表!P145</f>
        <v>349.8</v>
      </c>
      <c r="Q144" s="311">
        <f>全车数据表!Q145</f>
        <v>82.43</v>
      </c>
      <c r="R144" s="311">
        <f>全车数据表!R145</f>
        <v>79.319999999999993</v>
      </c>
      <c r="S144" s="311">
        <f>全车数据表!S145</f>
        <v>65.28</v>
      </c>
      <c r="T144" s="311">
        <f>全车数据表!T145</f>
        <v>0</v>
      </c>
      <c r="U144" s="311">
        <f>全车数据表!AH145</f>
        <v>0</v>
      </c>
      <c r="V144" s="311">
        <f>全车数据表!AO145</f>
        <v>0</v>
      </c>
      <c r="W144" s="311">
        <f>全车数据表!AP145</f>
        <v>0</v>
      </c>
      <c r="X144" s="311">
        <f>全车数据表!AJ145</f>
        <v>6</v>
      </c>
      <c r="Y144" s="311">
        <f>全车数据表!AL145</f>
        <v>5</v>
      </c>
      <c r="Z144" s="311">
        <f>IF(全车数据表!AN145="×",0,全车数据表!AN145)</f>
        <v>3</v>
      </c>
      <c r="AA144" s="313" t="str">
        <f>全车数据表!AU145</f>
        <v>epic</v>
      </c>
      <c r="AB144" s="311">
        <f>全车数据表!AW145</f>
        <v>364</v>
      </c>
      <c r="AC144" s="311">
        <f>全车数据表!AX145</f>
        <v>0</v>
      </c>
      <c r="AD144" s="311">
        <f>全车数据表!AY145</f>
        <v>477</v>
      </c>
      <c r="AE144" s="311" t="str">
        <f>IF(全车数据表!AZ145="","",全车数据表!AZ145)</f>
        <v>大奖赛</v>
      </c>
      <c r="AF144" s="311" t="str">
        <f>IF(全车数据表!BA145="","",全车数据表!BA145)</f>
        <v/>
      </c>
      <c r="AG144" s="311" t="str">
        <f>IF(全车数据表!BB145="","",全车数据表!BB145)</f>
        <v/>
      </c>
      <c r="AH144" s="311" t="str">
        <f>IF(全车数据表!BC145="","",全车数据表!BC145)</f>
        <v/>
      </c>
      <c r="AI144" s="311" t="str">
        <f>IF(全车数据表!BD145="","",全车数据表!BD145)</f>
        <v/>
      </c>
      <c r="AJ144" s="311" t="str">
        <f>IF(全车数据表!BE145="","",全车数据表!BE145)</f>
        <v/>
      </c>
      <c r="AK144" s="311" t="str">
        <f>IF(全车数据表!BF145="","",全车数据表!BF145)</f>
        <v/>
      </c>
      <c r="AL144" s="311" t="str">
        <f>IF(全车数据表!BG145="","",全车数据表!BG145)</f>
        <v/>
      </c>
      <c r="AM144" s="311" t="str">
        <f>IF(全车数据表!BH145="","",全车数据表!BH145)</f>
        <v/>
      </c>
      <c r="AN144" s="311" t="str">
        <f>IF(全车数据表!BI145="","",全车数据表!BI145)</f>
        <v/>
      </c>
      <c r="AO144" s="311" t="str">
        <f>IF(全车数据表!BJ145="","",全车数据表!BJ145)</f>
        <v/>
      </c>
      <c r="AP144" s="311" t="str">
        <f>IF(全车数据表!BK145="","",全车数据表!BK145)</f>
        <v/>
      </c>
      <c r="AQ144" s="311" t="str">
        <f>IF(全车数据表!BL145="","",全车数据表!BL145)</f>
        <v/>
      </c>
      <c r="AR144" s="311" t="str">
        <f>IF(全车数据表!BM145="","",全车数据表!BM145)</f>
        <v/>
      </c>
      <c r="AS144" s="311">
        <f>IF(全车数据表!BN145="","",全车数据表!BN145)</f>
        <v>1</v>
      </c>
      <c r="AT144" s="311" t="str">
        <f>IF(全车数据表!BO145="","",全车数据表!BO145)</f>
        <v/>
      </c>
      <c r="AU144" s="311" t="str">
        <f>IF(全车数据表!BP145="","",全车数据表!BP145)</f>
        <v/>
      </c>
      <c r="AV144" s="311" t="str">
        <f>IF(全车数据表!BQ145="","",全车数据表!BQ145)</f>
        <v/>
      </c>
      <c r="AW144" s="311" t="str">
        <f>IF(全车数据表!BR145="","",全车数据表!BR145)</f>
        <v/>
      </c>
      <c r="AX144" s="311" t="str">
        <f>IF(全车数据表!BS145="","",全车数据表!BS145)</f>
        <v/>
      </c>
      <c r="AY144" s="311" t="str">
        <f>IF(全车数据表!BT145="","",全车数据表!BT145)</f>
        <v/>
      </c>
      <c r="AZ144" s="311" t="str">
        <f>IF(全车数据表!BU145="","",全车数据表!BU145)</f>
        <v>乐高塞纳</v>
      </c>
      <c r="BA144" s="311" t="str">
        <f>IF(全车数据表!AV145="","",全车数据表!AV145)</f>
        <v/>
      </c>
    </row>
    <row r="145" spans="1:53">
      <c r="A145" s="311">
        <f>全车数据表!A146</f>
        <v>144</v>
      </c>
      <c r="B145" s="311" t="str">
        <f>全车数据表!B146</f>
        <v>Chevrolet Corvette ZR1</v>
      </c>
      <c r="C145" s="311" t="str">
        <f>IF(全车数据表!AQ146="","",全车数据表!AQ146)</f>
        <v>Chevrolet Corvette</v>
      </c>
      <c r="D145" s="313" t="str">
        <f>全车数据表!AT146</f>
        <v>zr1</v>
      </c>
      <c r="E145" s="313" t="str">
        <f>全车数据表!AS146</f>
        <v>1.9</v>
      </c>
      <c r="F145" s="313" t="str">
        <f>全车数据表!C146</f>
        <v>大五菱</v>
      </c>
      <c r="G145" s="311" t="str">
        <f>全车数据表!D146</f>
        <v>A</v>
      </c>
      <c r="H145" s="311">
        <f>LEN(全车数据表!E146)</f>
        <v>5</v>
      </c>
      <c r="I145" s="311">
        <f>IF(全车数据表!H146="×",0,全车数据表!H146)</f>
        <v>50</v>
      </c>
      <c r="J145" s="311">
        <f>IF(全车数据表!I146="×",0,全车数据表!I146)</f>
        <v>23</v>
      </c>
      <c r="K145" s="311">
        <f>IF(全车数据表!J146="×",0,全车数据表!J146)</f>
        <v>27</v>
      </c>
      <c r="L145" s="311">
        <f>IF(全车数据表!K146="×",0,全车数据表!K146)</f>
        <v>36</v>
      </c>
      <c r="M145" s="311">
        <f>IF(全车数据表!L146="×",0,全车数据表!L146)</f>
        <v>51</v>
      </c>
      <c r="N145" s="311">
        <f>IF(全车数据表!M146="×",0,全车数据表!M146)</f>
        <v>0</v>
      </c>
      <c r="O145" s="311">
        <f>全车数据表!O146</f>
        <v>3876</v>
      </c>
      <c r="P145" s="311">
        <f>全车数据表!P146</f>
        <v>355.4</v>
      </c>
      <c r="Q145" s="311">
        <f>全车数据表!Q146</f>
        <v>82.03</v>
      </c>
      <c r="R145" s="311">
        <f>全车数据表!R146</f>
        <v>60.09</v>
      </c>
      <c r="S145" s="311">
        <f>全车数据表!S146</f>
        <v>76.33</v>
      </c>
      <c r="T145" s="311">
        <f>全车数据表!T146</f>
        <v>8.8000000000000007</v>
      </c>
      <c r="U145" s="311">
        <f>全车数据表!AH146</f>
        <v>7771800</v>
      </c>
      <c r="V145" s="311">
        <f>全车数据表!AO146</f>
        <v>8160000</v>
      </c>
      <c r="W145" s="311">
        <f>全车数据表!AP146</f>
        <v>15931800</v>
      </c>
      <c r="X145" s="311">
        <f>全车数据表!AJ146</f>
        <v>6</v>
      </c>
      <c r="Y145" s="311">
        <f>全车数据表!AL146</f>
        <v>5</v>
      </c>
      <c r="Z145" s="311">
        <f>IF(全车数据表!AN146="×",0,全车数据表!AN146)</f>
        <v>3</v>
      </c>
      <c r="AA145" s="313" t="str">
        <f>全车数据表!AU146</f>
        <v>epic</v>
      </c>
      <c r="AB145" s="311">
        <f>全车数据表!AW146</f>
        <v>370</v>
      </c>
      <c r="AC145" s="311">
        <f>全车数据表!AX146</f>
        <v>0</v>
      </c>
      <c r="AD145" s="311">
        <f>全车数据表!AY146</f>
        <v>487</v>
      </c>
      <c r="AE145" s="311" t="str">
        <f>IF(全车数据表!AZ146="","",全车数据表!AZ146)</f>
        <v>多人</v>
      </c>
      <c r="AF145" s="311" t="str">
        <f>IF(全车数据表!BA146="","",全车数据表!BA146)</f>
        <v/>
      </c>
      <c r="AG145" s="311" t="str">
        <f>IF(全车数据表!BB146="","",全车数据表!BB146)</f>
        <v/>
      </c>
      <c r="AH145" s="311" t="str">
        <f>IF(全车数据表!BC146="","",全车数据表!BC146)</f>
        <v/>
      </c>
      <c r="AI145" s="311" t="str">
        <f>IF(全车数据表!BD146="","",全车数据表!BD146)</f>
        <v/>
      </c>
      <c r="AJ145" s="311" t="str">
        <f>IF(全车数据表!BE146="","",全车数据表!BE146)</f>
        <v/>
      </c>
      <c r="AK145" s="311" t="str">
        <f>IF(全车数据表!BF146="","",全车数据表!BF146)</f>
        <v/>
      </c>
      <c r="AL145" s="311" t="str">
        <f>IF(全车数据表!BG146="","",全车数据表!BG146)</f>
        <v/>
      </c>
      <c r="AM145" s="311" t="str">
        <f>IF(全车数据表!BH146="","",全车数据表!BH146)</f>
        <v/>
      </c>
      <c r="AN145" s="311">
        <f>IF(全车数据表!BI146="","",全车数据表!BI146)</f>
        <v>1</v>
      </c>
      <c r="AO145" s="311" t="str">
        <f>IF(全车数据表!BJ146="","",全车数据表!BJ146)</f>
        <v/>
      </c>
      <c r="AP145" s="311" t="str">
        <f>IF(全车数据表!BK146="","",全车数据表!BK146)</f>
        <v/>
      </c>
      <c r="AQ145" s="311" t="str">
        <f>IF(全车数据表!BL146="","",全车数据表!BL146)</f>
        <v/>
      </c>
      <c r="AR145" s="311" t="str">
        <f>IF(全车数据表!BM146="","",全车数据表!BM146)</f>
        <v/>
      </c>
      <c r="AS145" s="311" t="str">
        <f>IF(全车数据表!BN146="","",全车数据表!BN146)</f>
        <v/>
      </c>
      <c r="AT145" s="311" t="str">
        <f>IF(全车数据表!BO146="","",全车数据表!BO146)</f>
        <v/>
      </c>
      <c r="AU145" s="311" t="str">
        <f>IF(全车数据表!BP146="","",全车数据表!BP146)</f>
        <v/>
      </c>
      <c r="AV145" s="311" t="str">
        <f>IF(全车数据表!BQ146="","",全车数据表!BQ146)</f>
        <v/>
      </c>
      <c r="AW145" s="311" t="str">
        <f>IF(全车数据表!BR146="","",全车数据表!BR146)</f>
        <v/>
      </c>
      <c r="AX145" s="311" t="str">
        <f>IF(全车数据表!BS146="","",全车数据表!BS146)</f>
        <v/>
      </c>
      <c r="AY145" s="311" t="str">
        <f>IF(全车数据表!BT146="","",全车数据表!BT146)</f>
        <v/>
      </c>
      <c r="AZ145" s="311" t="str">
        <f>IF(全车数据表!BU146="","",全车数据表!BU146)</f>
        <v>雪佛兰 克尔维特</v>
      </c>
      <c r="BA145" s="311" t="str">
        <f>IF(全车数据表!AV146="","",全车数据表!AV146)</f>
        <v/>
      </c>
    </row>
    <row r="146" spans="1:53">
      <c r="A146" s="311">
        <f>全车数据表!A147</f>
        <v>145</v>
      </c>
      <c r="B146" s="311" t="str">
        <f>全车数据表!B147</f>
        <v>Jaguar C-X75</v>
      </c>
      <c r="C146" s="311" t="str">
        <f>IF(全车数据表!AQ147="","",全车数据表!AQ147)</f>
        <v>Jaguar</v>
      </c>
      <c r="D146" s="313" t="str">
        <f>全车数据表!AT147</f>
        <v>c-x75</v>
      </c>
      <c r="E146" s="313" t="str">
        <f>全车数据表!AS147</f>
        <v>2.4</v>
      </c>
      <c r="F146" s="313" t="str">
        <f>全车数据表!C147</f>
        <v>大捷豹</v>
      </c>
      <c r="G146" s="311" t="str">
        <f>全车数据表!D147</f>
        <v>A</v>
      </c>
      <c r="H146" s="311">
        <f>LEN(全车数据表!E147)</f>
        <v>5</v>
      </c>
      <c r="I146" s="311">
        <f>IF(全车数据表!H147="×",0,全车数据表!H147)</f>
        <v>50</v>
      </c>
      <c r="J146" s="311">
        <f>IF(全车数据表!I147="×",0,全车数据表!I147)</f>
        <v>23</v>
      </c>
      <c r="K146" s="311">
        <f>IF(全车数据表!J147="×",0,全车数据表!J147)</f>
        <v>27</v>
      </c>
      <c r="L146" s="311">
        <f>IF(全车数据表!K147="×",0,全车数据表!K147)</f>
        <v>36</v>
      </c>
      <c r="M146" s="311">
        <f>IF(全车数据表!L147="×",0,全车数据表!L147)</f>
        <v>51</v>
      </c>
      <c r="N146" s="311">
        <f>IF(全车数据表!M147="×",0,全车数据表!M147)</f>
        <v>0</v>
      </c>
      <c r="O146" s="311">
        <f>全车数据表!O147</f>
        <v>3898</v>
      </c>
      <c r="P146" s="311">
        <f>全车数据表!P147</f>
        <v>369.2</v>
      </c>
      <c r="Q146" s="311">
        <f>全车数据表!Q147</f>
        <v>75.540000000000006</v>
      </c>
      <c r="R146" s="311">
        <f>全车数据表!R147</f>
        <v>73.17</v>
      </c>
      <c r="S146" s="311">
        <f>全车数据表!S147</f>
        <v>74.12</v>
      </c>
      <c r="T146" s="311">
        <f>全车数据表!T147</f>
        <v>7.87</v>
      </c>
      <c r="U146" s="311">
        <f>全车数据表!AH147</f>
        <v>7771800</v>
      </c>
      <c r="V146" s="311">
        <f>全车数据表!AO147</f>
        <v>8160000</v>
      </c>
      <c r="W146" s="311">
        <f>全车数据表!AP147</f>
        <v>15931800</v>
      </c>
      <c r="X146" s="311">
        <f>全车数据表!AJ147</f>
        <v>6</v>
      </c>
      <c r="Y146" s="311">
        <f>全车数据表!AL147</f>
        <v>5</v>
      </c>
      <c r="Z146" s="311">
        <f>IF(全车数据表!AN147="×",0,全车数据表!AN147)</f>
        <v>3</v>
      </c>
      <c r="AA146" s="313" t="str">
        <f>全车数据表!AU147</f>
        <v>epic</v>
      </c>
      <c r="AB146" s="311">
        <f>全车数据表!AW147</f>
        <v>383</v>
      </c>
      <c r="AC146" s="311">
        <f>全车数据表!AX147</f>
        <v>0</v>
      </c>
      <c r="AD146" s="311">
        <f>全车数据表!AY147</f>
        <v>510</v>
      </c>
      <c r="AE146" s="311" t="str">
        <f>IF(全车数据表!AZ147="","",全车数据表!AZ147)</f>
        <v>惊艳亮相</v>
      </c>
      <c r="AF146" s="311" t="str">
        <f>IF(全车数据表!BA147="","",全车数据表!BA147)</f>
        <v/>
      </c>
      <c r="AG146" s="311" t="str">
        <f>IF(全车数据表!BB147="","",全车数据表!BB147)</f>
        <v/>
      </c>
      <c r="AH146" s="311" t="str">
        <f>IF(全车数据表!BC147="","",全车数据表!BC147)</f>
        <v/>
      </c>
      <c r="AI146" s="311" t="str">
        <f>IF(全车数据表!BD147="","",全车数据表!BD147)</f>
        <v/>
      </c>
      <c r="AJ146" s="311" t="str">
        <f>IF(全车数据表!BE147="","",全车数据表!BE147)</f>
        <v/>
      </c>
      <c r="AK146" s="311" t="str">
        <f>IF(全车数据表!BF147="","",全车数据表!BF147)</f>
        <v/>
      </c>
      <c r="AL146" s="311" t="str">
        <f>IF(全车数据表!BG147="","",全车数据表!BG147)</f>
        <v/>
      </c>
      <c r="AM146" s="311">
        <f>IF(全车数据表!BH147="","",全车数据表!BH147)</f>
        <v>1</v>
      </c>
      <c r="AN146" s="311" t="str">
        <f>IF(全车数据表!BI147="","",全车数据表!BI147)</f>
        <v/>
      </c>
      <c r="AO146" s="311" t="str">
        <f>IF(全车数据表!BJ147="","",全车数据表!BJ147)</f>
        <v/>
      </c>
      <c r="AP146" s="311" t="str">
        <f>IF(全车数据表!BK147="","",全车数据表!BK147)</f>
        <v/>
      </c>
      <c r="AQ146" s="311" t="str">
        <f>IF(全车数据表!BL147="","",全车数据表!BL147)</f>
        <v/>
      </c>
      <c r="AR146" s="311" t="str">
        <f>IF(全车数据表!BM147="","",全车数据表!BM147)</f>
        <v/>
      </c>
      <c r="AS146" s="311" t="str">
        <f>IF(全车数据表!BN147="","",全车数据表!BN147)</f>
        <v/>
      </c>
      <c r="AT146" s="311" t="str">
        <f>IF(全车数据表!BO147="","",全车数据表!BO147)</f>
        <v/>
      </c>
      <c r="AU146" s="311" t="str">
        <f>IF(全车数据表!BP147="","",全车数据表!BP147)</f>
        <v/>
      </c>
      <c r="AV146" s="311" t="str">
        <f>IF(全车数据表!BQ147="","",全车数据表!BQ147)</f>
        <v/>
      </c>
      <c r="AW146" s="311" t="str">
        <f>IF(全车数据表!BR147="","",全车数据表!BR147)</f>
        <v/>
      </c>
      <c r="AX146" s="311" t="str">
        <f>IF(全车数据表!BS147="","",全车数据表!BS147)</f>
        <v/>
      </c>
      <c r="AY146" s="311" t="str">
        <f>IF(全车数据表!BT147="","",全车数据表!BT147)</f>
        <v/>
      </c>
      <c r="AZ146" s="311" t="str">
        <f>IF(全车数据表!BU147="","",全车数据表!BU147)</f>
        <v>大捷豹</v>
      </c>
      <c r="BA146" s="311" t="str">
        <f>IF(全车数据表!AV147="","",全车数据表!AV147)</f>
        <v/>
      </c>
    </row>
    <row r="147" spans="1:53">
      <c r="A147" s="311">
        <f>全车数据表!A148</f>
        <v>146</v>
      </c>
      <c r="B147" s="311" t="str">
        <f>全车数据表!B148</f>
        <v>VLF Force 1 V10</v>
      </c>
      <c r="C147" s="311" t="str">
        <f>IF(全车数据表!AQ148="","",全车数据表!AQ148)</f>
        <v>VLF</v>
      </c>
      <c r="D147" s="313" t="str">
        <f>全车数据表!AT148</f>
        <v>1v10</v>
      </c>
      <c r="E147" s="313" t="str">
        <f>全车数据表!AS148</f>
        <v>1.0</v>
      </c>
      <c r="F147" s="313" t="str">
        <f>全车数据表!C148</f>
        <v>VLF</v>
      </c>
      <c r="G147" s="311" t="str">
        <f>全车数据表!D148</f>
        <v>A</v>
      </c>
      <c r="H147" s="311">
        <f>LEN(全车数据表!E148)</f>
        <v>5</v>
      </c>
      <c r="I147" s="311">
        <f>IF(全车数据表!H148="×",0,全车数据表!H148)</f>
        <v>45</v>
      </c>
      <c r="J147" s="311">
        <f>IF(全车数据表!I148="×",0,全车数据表!I148)</f>
        <v>12</v>
      </c>
      <c r="K147" s="311">
        <f>IF(全车数据表!J148="×",0,全车数据表!J148)</f>
        <v>15</v>
      </c>
      <c r="L147" s="311">
        <f>IF(全车数据表!K148="×",0,全车数据表!K148)</f>
        <v>24</v>
      </c>
      <c r="M147" s="311">
        <f>IF(全车数据表!L148="×",0,全车数据表!L148)</f>
        <v>36</v>
      </c>
      <c r="N147" s="311">
        <f>IF(全车数据表!M148="×",0,全车数据表!M148)</f>
        <v>0</v>
      </c>
      <c r="O147" s="311">
        <f>全车数据表!O148</f>
        <v>3929</v>
      </c>
      <c r="P147" s="311">
        <f>全车数据表!P148</f>
        <v>368.8</v>
      </c>
      <c r="Q147" s="311">
        <f>全车数据表!Q148</f>
        <v>80.33</v>
      </c>
      <c r="R147" s="311">
        <f>全车数据表!R148</f>
        <v>54.68</v>
      </c>
      <c r="S147" s="311">
        <f>全车数据表!S148</f>
        <v>74.63</v>
      </c>
      <c r="T147" s="311">
        <f>全车数据表!T148</f>
        <v>7.9500000000000011</v>
      </c>
      <c r="U147" s="311">
        <f>全车数据表!AH148</f>
        <v>3466240</v>
      </c>
      <c r="V147" s="311">
        <f>全车数据表!AO148</f>
        <v>4080000</v>
      </c>
      <c r="W147" s="311">
        <f>全车数据表!AP148</f>
        <v>7546240</v>
      </c>
      <c r="X147" s="311">
        <f>全车数据表!AJ148</f>
        <v>6</v>
      </c>
      <c r="Y147" s="311">
        <f>全车数据表!AL148</f>
        <v>5</v>
      </c>
      <c r="Z147" s="311">
        <f>IF(全车数据表!AN148="×",0,全车数据表!AN148)</f>
        <v>3</v>
      </c>
      <c r="AA147" s="313" t="str">
        <f>全车数据表!AU148</f>
        <v>epic</v>
      </c>
      <c r="AB147" s="311">
        <f>全车数据表!AW148</f>
        <v>384</v>
      </c>
      <c r="AC147" s="311">
        <f>全车数据表!AX148</f>
        <v>0</v>
      </c>
      <c r="AD147" s="311">
        <f>全车数据表!AY148</f>
        <v>512</v>
      </c>
      <c r="AE147" s="311" t="str">
        <f>IF(全车数据表!AZ148="","",全车数据表!AZ148)</f>
        <v>独家赛事</v>
      </c>
      <c r="AF147" s="311" t="str">
        <f>IF(全车数据表!BA148="","",全车数据表!BA148)</f>
        <v/>
      </c>
      <c r="AG147" s="311" t="str">
        <f>IF(全车数据表!BB148="","",全车数据表!BB148)</f>
        <v/>
      </c>
      <c r="AH147" s="311" t="str">
        <f>IF(全车数据表!BC148="","",全车数据表!BC148)</f>
        <v/>
      </c>
      <c r="AI147" s="311" t="str">
        <f>IF(全车数据表!BD148="","",全车数据表!BD148)</f>
        <v/>
      </c>
      <c r="AJ147" s="311">
        <f>IF(全车数据表!BE148="","",全车数据表!BE148)</f>
        <v>1</v>
      </c>
      <c r="AK147" s="311" t="str">
        <f>IF(全车数据表!BF148="","",全车数据表!BF148)</f>
        <v/>
      </c>
      <c r="AL147" s="311" t="str">
        <f>IF(全车数据表!BG148="","",全车数据表!BG148)</f>
        <v/>
      </c>
      <c r="AM147" s="311" t="str">
        <f>IF(全车数据表!BH148="","",全车数据表!BH148)</f>
        <v/>
      </c>
      <c r="AN147" s="311" t="str">
        <f>IF(全车数据表!BI148="","",全车数据表!BI148)</f>
        <v/>
      </c>
      <c r="AO147" s="311" t="str">
        <f>IF(全车数据表!BJ148="","",全车数据表!BJ148)</f>
        <v/>
      </c>
      <c r="AP147" s="311" t="str">
        <f>IF(全车数据表!BK148="","",全车数据表!BK148)</f>
        <v/>
      </c>
      <c r="AQ147" s="311" t="str">
        <f>IF(全车数据表!BL148="","",全车数据表!BL148)</f>
        <v/>
      </c>
      <c r="AR147" s="311" t="str">
        <f>IF(全车数据表!BM148="","",全车数据表!BM148)</f>
        <v/>
      </c>
      <c r="AS147" s="311" t="str">
        <f>IF(全车数据表!BN148="","",全车数据表!BN148)</f>
        <v/>
      </c>
      <c r="AT147" s="311" t="str">
        <f>IF(全车数据表!BO148="","",全车数据表!BO148)</f>
        <v/>
      </c>
      <c r="AU147" s="311" t="str">
        <f>IF(全车数据表!BP148="","",全车数据表!BP148)</f>
        <v/>
      </c>
      <c r="AV147" s="311" t="str">
        <f>IF(全车数据表!BQ148="","",全车数据表!BQ148)</f>
        <v/>
      </c>
      <c r="AW147" s="311" t="str">
        <f>IF(全车数据表!BR148="","",全车数据表!BR148)</f>
        <v/>
      </c>
      <c r="AX147" s="311" t="str">
        <f>IF(全车数据表!BS148="","",全车数据表!BS148)</f>
        <v/>
      </c>
      <c r="AY147" s="311" t="str">
        <f>IF(全车数据表!BT148="","",全车数据表!BT148)</f>
        <v/>
      </c>
      <c r="AZ147" s="311" t="str">
        <f>IF(全车数据表!BU148="","",全车数据表!BU148)</f>
        <v>叶问 甄子丹 1v10</v>
      </c>
      <c r="BA147" s="311" t="str">
        <f>IF(全车数据表!AV148="","",全车数据表!AV148)</f>
        <v/>
      </c>
    </row>
    <row r="148" spans="1:53">
      <c r="A148" s="311">
        <f>全车数据表!A149</f>
        <v>147</v>
      </c>
      <c r="B148" s="311" t="str">
        <f>全车数据表!B149</f>
        <v>McLaren Senna GTR</v>
      </c>
      <c r="C148" s="311" t="str">
        <f>IF(全车数据表!AQ149="","",全车数据表!AQ149)</f>
        <v>McLaren</v>
      </c>
      <c r="D148" s="313" t="str">
        <f>全车数据表!AT149</f>
        <v>sennagtr</v>
      </c>
      <c r="E148" s="313" t="str">
        <f>全车数据表!AS149</f>
        <v>3.3</v>
      </c>
      <c r="F148" s="313" t="str">
        <f>全车数据表!C149</f>
        <v>Senna GTR</v>
      </c>
      <c r="G148" s="311" t="str">
        <f>全车数据表!D149</f>
        <v>A</v>
      </c>
      <c r="H148" s="311">
        <f>LEN(全车数据表!E149)</f>
        <v>5</v>
      </c>
      <c r="I148" s="311">
        <f>IF(全车数据表!H149="×",0,全车数据表!H149)</f>
        <v>50</v>
      </c>
      <c r="J148" s="311">
        <f>IF(全车数据表!I149="×",0,全车数据表!I149)</f>
        <v>23</v>
      </c>
      <c r="K148" s="311">
        <f>IF(全车数据表!J149="×",0,全车数据表!J149)</f>
        <v>27</v>
      </c>
      <c r="L148" s="311">
        <f>IF(全车数据表!K149="×",0,全车数据表!K149)</f>
        <v>36</v>
      </c>
      <c r="M148" s="311">
        <f>IF(全车数据表!L149="×",0,全车数据表!L149)</f>
        <v>51</v>
      </c>
      <c r="N148" s="311">
        <f>IF(全车数据表!M149="×",0,全车数据表!M149)</f>
        <v>0</v>
      </c>
      <c r="O148" s="311">
        <f>全车数据表!O149</f>
        <v>4025</v>
      </c>
      <c r="P148" s="311">
        <f>全车数据表!P149</f>
        <v>358</v>
      </c>
      <c r="Q148" s="311">
        <f>全车数据表!Q149</f>
        <v>82.03</v>
      </c>
      <c r="R148" s="311">
        <f>全车数据表!R149</f>
        <v>60.84</v>
      </c>
      <c r="S148" s="311">
        <f>全车数据表!S149</f>
        <v>77.62</v>
      </c>
      <c r="T148" s="311">
        <f>全车数据表!T149</f>
        <v>0</v>
      </c>
      <c r="U148" s="311">
        <f>全车数据表!AH149</f>
        <v>7771800</v>
      </c>
      <c r="V148" s="311">
        <f>全车数据表!AO149</f>
        <v>8160000</v>
      </c>
      <c r="W148" s="311">
        <f>全车数据表!AP149</f>
        <v>15931800</v>
      </c>
      <c r="X148" s="311">
        <f>全车数据表!AJ149</f>
        <v>6</v>
      </c>
      <c r="Y148" s="311">
        <f>全车数据表!AL149</f>
        <v>5</v>
      </c>
      <c r="Z148" s="311">
        <f>IF(全车数据表!AN149="×",0,全车数据表!AN149)</f>
        <v>3</v>
      </c>
      <c r="AA148" s="313" t="str">
        <f>全车数据表!AU149</f>
        <v>epic</v>
      </c>
      <c r="AB148" s="311">
        <f>全车数据表!AW149</f>
        <v>372</v>
      </c>
      <c r="AC148" s="311">
        <f>全车数据表!AX149</f>
        <v>0</v>
      </c>
      <c r="AD148" s="311">
        <f>全车数据表!AY149</f>
        <v>492</v>
      </c>
      <c r="AE148" s="311" t="str">
        <f>IF(全车数据表!AZ149="","",全车数据表!AZ149)</f>
        <v>护照寻车</v>
      </c>
      <c r="AF148" s="311" t="str">
        <f>IF(全车数据表!BA149="","",全车数据表!BA149)</f>
        <v/>
      </c>
      <c r="AG148" s="311" t="str">
        <f>IF(全车数据表!BB149="","",全车数据表!BB149)</f>
        <v/>
      </c>
      <c r="AH148" s="311" t="str">
        <f>IF(全车数据表!BC149="","",全车数据表!BC149)</f>
        <v/>
      </c>
      <c r="AI148" s="311" t="str">
        <f>IF(全车数据表!BD149="","",全车数据表!BD149)</f>
        <v/>
      </c>
      <c r="AJ148" s="311" t="str">
        <f>IF(全车数据表!BE149="","",全车数据表!BE149)</f>
        <v/>
      </c>
      <c r="AK148" s="311">
        <f>IF(全车数据表!BF149="","",全车数据表!BF149)</f>
        <v>1</v>
      </c>
      <c r="AL148" s="311" t="str">
        <f>IF(全车数据表!BG149="","",全车数据表!BG149)</f>
        <v/>
      </c>
      <c r="AM148" s="311" t="str">
        <f>IF(全车数据表!BH149="","",全车数据表!BH149)</f>
        <v/>
      </c>
      <c r="AN148" s="311" t="str">
        <f>IF(全车数据表!BI149="","",全车数据表!BI149)</f>
        <v/>
      </c>
      <c r="AO148" s="311" t="str">
        <f>IF(全车数据表!BJ149="","",全车数据表!BJ149)</f>
        <v/>
      </c>
      <c r="AP148" s="311" t="str">
        <f>IF(全车数据表!BK149="","",全车数据表!BK149)</f>
        <v/>
      </c>
      <c r="AQ148" s="311" t="str">
        <f>IF(全车数据表!BL149="","",全车数据表!BL149)</f>
        <v/>
      </c>
      <c r="AR148" s="311" t="str">
        <f>IF(全车数据表!BM149="","",全车数据表!BM149)</f>
        <v/>
      </c>
      <c r="AS148" s="311" t="str">
        <f>IF(全车数据表!BN149="","",全车数据表!BN149)</f>
        <v/>
      </c>
      <c r="AT148" s="311" t="str">
        <f>IF(全车数据表!BO149="","",全车数据表!BO149)</f>
        <v/>
      </c>
      <c r="AU148" s="311" t="str">
        <f>IF(全车数据表!BP149="","",全车数据表!BP149)</f>
        <v/>
      </c>
      <c r="AV148" s="311" t="str">
        <f>IF(全车数据表!BQ149="","",全车数据表!BQ149)</f>
        <v/>
      </c>
      <c r="AW148" s="311" t="str">
        <f>IF(全车数据表!BR149="","",全车数据表!BR149)</f>
        <v/>
      </c>
      <c r="AX148" s="311" t="str">
        <f>IF(全车数据表!BS149="","",全车数据表!BS149)</f>
        <v/>
      </c>
      <c r="AY148" s="311" t="str">
        <f>IF(全车数据表!BT149="","",全车数据表!BT149)</f>
        <v/>
      </c>
      <c r="AZ148" s="311" t="str">
        <f>IF(全车数据表!BU149="","",全车数据表!BU149)</f>
        <v>迈凯伦塞纳</v>
      </c>
      <c r="BA148" s="311" t="str">
        <f>IF(全车数据表!AV149="","",全车数据表!AV149)</f>
        <v/>
      </c>
    </row>
    <row r="149" spans="1:53">
      <c r="A149" s="311">
        <f>全车数据表!A150</f>
        <v>148</v>
      </c>
      <c r="B149" s="311" t="str">
        <f>全车数据表!B150</f>
        <v>Lamborghini Aventador SVJ Roadster</v>
      </c>
      <c r="C149" s="311" t="str">
        <f>IF(全车数据表!AQ150="","",全车数据表!AQ150)</f>
        <v>Lamborghini</v>
      </c>
      <c r="D149" s="313" t="str">
        <f>全车数据表!AT150</f>
        <v>svj</v>
      </c>
      <c r="E149" s="313" t="str">
        <f>全车数据表!AS150</f>
        <v>3.0</v>
      </c>
      <c r="F149" s="313" t="str">
        <f>全车数据表!C150</f>
        <v>SVJ</v>
      </c>
      <c r="G149" s="311" t="str">
        <f>全车数据表!D150</f>
        <v>A</v>
      </c>
      <c r="H149" s="311">
        <f>LEN(全车数据表!E150)</f>
        <v>6</v>
      </c>
      <c r="I149" s="311">
        <f>IF(全车数据表!H150="×",0,全车数据表!H150)</f>
        <v>70</v>
      </c>
      <c r="J149" s="311">
        <f>IF(全车数据表!I150="×",0,全车数据表!I150)</f>
        <v>23</v>
      </c>
      <c r="K149" s="311">
        <f>IF(全车数据表!J150="×",0,全车数据表!J150)</f>
        <v>27</v>
      </c>
      <c r="L149" s="311">
        <f>IF(全车数据表!K150="×",0,全车数据表!K150)</f>
        <v>36</v>
      </c>
      <c r="M149" s="311">
        <f>IF(全车数据表!L150="×",0,全车数据表!L150)</f>
        <v>52</v>
      </c>
      <c r="N149" s="311">
        <f>IF(全车数据表!M150="×",0,全车数据表!M150)</f>
        <v>59</v>
      </c>
      <c r="O149" s="311">
        <f>全车数据表!O150</f>
        <v>4081</v>
      </c>
      <c r="P149" s="311">
        <f>全车数据表!P150</f>
        <v>364.7</v>
      </c>
      <c r="Q149" s="311">
        <f>全车数据表!Q150</f>
        <v>81.13</v>
      </c>
      <c r="R149" s="311">
        <f>全车数据表!R150</f>
        <v>73.73</v>
      </c>
      <c r="S149" s="311">
        <f>全车数据表!S150</f>
        <v>73.930000000000007</v>
      </c>
      <c r="T149" s="311">
        <f>全车数据表!T150</f>
        <v>7.8</v>
      </c>
      <c r="U149" s="311">
        <f>全车数据表!AH150</f>
        <v>19407600</v>
      </c>
      <c r="V149" s="311">
        <f>全车数据表!AO150</f>
        <v>12800000</v>
      </c>
      <c r="W149" s="311">
        <f>全车数据表!AP150</f>
        <v>32207600</v>
      </c>
      <c r="X149" s="311">
        <f>全车数据表!AJ150</f>
        <v>6</v>
      </c>
      <c r="Y149" s="311">
        <f>全车数据表!AL150</f>
        <v>5</v>
      </c>
      <c r="Z149" s="311">
        <f>IF(全车数据表!AN150="×",0,全车数据表!AN150)</f>
        <v>4</v>
      </c>
      <c r="AA149" s="313" t="str">
        <f>全车数据表!AU150</f>
        <v>epic</v>
      </c>
      <c r="AB149" s="311">
        <f>全车数据表!AW150</f>
        <v>379</v>
      </c>
      <c r="AC149" s="311">
        <f>全车数据表!AX150</f>
        <v>0</v>
      </c>
      <c r="AD149" s="311">
        <f>全车数据表!AY150</f>
        <v>503</v>
      </c>
      <c r="AE149" s="311" t="str">
        <f>IF(全车数据表!AZ150="","",全车数据表!AZ150)</f>
        <v>惊艳亮相</v>
      </c>
      <c r="AF149" s="311" t="str">
        <f>IF(全车数据表!BA150="","",全车数据表!BA150)</f>
        <v/>
      </c>
      <c r="AG149" s="311" t="str">
        <f>IF(全车数据表!BB150="","",全车数据表!BB150)</f>
        <v/>
      </c>
      <c r="AH149" s="311" t="str">
        <f>IF(全车数据表!BC150="","",全车数据表!BC150)</f>
        <v/>
      </c>
      <c r="AI149" s="311" t="str">
        <f>IF(全车数据表!BD150="","",全车数据表!BD150)</f>
        <v/>
      </c>
      <c r="AJ149" s="311" t="str">
        <f>IF(全车数据表!BE150="","",全车数据表!BE150)</f>
        <v/>
      </c>
      <c r="AK149" s="311" t="str">
        <f>IF(全车数据表!BF150="","",全车数据表!BF150)</f>
        <v/>
      </c>
      <c r="AL149" s="311" t="str">
        <f>IF(全车数据表!BG150="","",全车数据表!BG150)</f>
        <v/>
      </c>
      <c r="AM149" s="311">
        <f>IF(全车数据表!BH150="","",全车数据表!BH150)</f>
        <v>1</v>
      </c>
      <c r="AN149" s="311" t="str">
        <f>IF(全车数据表!BI150="","",全车数据表!BI150)</f>
        <v/>
      </c>
      <c r="AO149" s="311" t="str">
        <f>IF(全车数据表!BJ150="","",全车数据表!BJ150)</f>
        <v/>
      </c>
      <c r="AP149" s="311" t="str">
        <f>IF(全车数据表!BK150="","",全车数据表!BK150)</f>
        <v/>
      </c>
      <c r="AQ149" s="311" t="str">
        <f>IF(全车数据表!BL150="","",全车数据表!BL150)</f>
        <v/>
      </c>
      <c r="AR149" s="311" t="str">
        <f>IF(全车数据表!BM150="","",全车数据表!BM150)</f>
        <v/>
      </c>
      <c r="AS149" s="311" t="str">
        <f>IF(全车数据表!BN150="","",全车数据表!BN150)</f>
        <v/>
      </c>
      <c r="AT149" s="311" t="str">
        <f>IF(全车数据表!BO150="","",全车数据表!BO150)</f>
        <v/>
      </c>
      <c r="AU149" s="311" t="str">
        <f>IF(全车数据表!BP150="","",全车数据表!BP150)</f>
        <v/>
      </c>
      <c r="AV149" s="311" t="str">
        <f>IF(全车数据表!BQ150="","",全车数据表!BQ150)</f>
        <v/>
      </c>
      <c r="AW149" s="311" t="str">
        <f>IF(全车数据表!BR150="","",全车数据表!BR150)</f>
        <v>无顶</v>
      </c>
      <c r="AX149" s="311" t="str">
        <f>IF(全车数据表!BS150="","",全车数据表!BS150)</f>
        <v/>
      </c>
      <c r="AY149" s="311" t="str">
        <f>IF(全车数据表!BT150="","",全车数据表!BT150)</f>
        <v/>
      </c>
      <c r="AZ149" s="311" t="str">
        <f>IF(全车数据表!BU150="","",全车数据表!BU150)</f>
        <v>兰博基尼</v>
      </c>
      <c r="BA149" s="311" t="str">
        <f>IF(全车数据表!AV150="","",全车数据表!AV150)</f>
        <v/>
      </c>
    </row>
    <row r="150" spans="1:53">
      <c r="A150" s="311">
        <f>全车数据表!A151</f>
        <v>149</v>
      </c>
      <c r="B150" s="311" t="str">
        <f>全车数据表!B151</f>
        <v>Porsche 918 Spyder</v>
      </c>
      <c r="C150" s="311" t="str">
        <f>IF(全车数据表!AQ151="","",全车数据表!AQ151)</f>
        <v>Porsche</v>
      </c>
      <c r="D150" s="313" t="str">
        <f>全车数据表!AT151</f>
        <v>918</v>
      </c>
      <c r="E150" s="313" t="str">
        <f>全车数据表!AS151</f>
        <v>1.0</v>
      </c>
      <c r="F150" s="313">
        <f>全车数据表!C151</f>
        <v>918</v>
      </c>
      <c r="G150" s="311" t="str">
        <f>全车数据表!D151</f>
        <v>A</v>
      </c>
      <c r="H150" s="311">
        <f>LEN(全车数据表!E151)</f>
        <v>5</v>
      </c>
      <c r="I150" s="311">
        <f>IF(全车数据表!H151="×",0,全车数据表!H151)</f>
        <v>35</v>
      </c>
      <c r="J150" s="311">
        <f>IF(全车数据表!I151="×",0,全车数据表!I151)</f>
        <v>12</v>
      </c>
      <c r="K150" s="311">
        <f>IF(全车数据表!J151="×",0,全车数据表!J151)</f>
        <v>15</v>
      </c>
      <c r="L150" s="311">
        <f>IF(全车数据表!K151="×",0,全车数据表!K151)</f>
        <v>24</v>
      </c>
      <c r="M150" s="311">
        <f>IF(全车数据表!L151="×",0,全车数据表!L151)</f>
        <v>36</v>
      </c>
      <c r="N150" s="311">
        <f>IF(全车数据表!M151="×",0,全车数据表!M151)</f>
        <v>0</v>
      </c>
      <c r="O150" s="311">
        <f>全车数据表!O151</f>
        <v>4099</v>
      </c>
      <c r="P150" s="311">
        <f>全车数据表!P151</f>
        <v>362.4</v>
      </c>
      <c r="Q150" s="311">
        <f>全车数据表!Q151</f>
        <v>83.03</v>
      </c>
      <c r="R150" s="311">
        <f>全车数据表!R151</f>
        <v>51.8</v>
      </c>
      <c r="S150" s="311">
        <f>全车数据表!S151</f>
        <v>79.97</v>
      </c>
      <c r="T150" s="311">
        <f>全车数据表!T151</f>
        <v>9.4830000000000005</v>
      </c>
      <c r="U150" s="311">
        <f>全车数据表!AH151</f>
        <v>3466240</v>
      </c>
      <c r="V150" s="311">
        <f>全车数据表!AO151</f>
        <v>4080000</v>
      </c>
      <c r="W150" s="311">
        <f>全车数据表!AP151</f>
        <v>7546240</v>
      </c>
      <c r="X150" s="311">
        <f>全车数据表!AJ151</f>
        <v>6</v>
      </c>
      <c r="Y150" s="311">
        <f>全车数据表!AL151</f>
        <v>5</v>
      </c>
      <c r="Z150" s="311">
        <f>IF(全车数据表!AN151="×",0,全车数据表!AN151)</f>
        <v>3</v>
      </c>
      <c r="AA150" s="313" t="str">
        <f>全车数据表!AU151</f>
        <v>epic</v>
      </c>
      <c r="AB150" s="311">
        <f>全车数据表!AW151</f>
        <v>377</v>
      </c>
      <c r="AC150" s="311">
        <f>全车数据表!AX151</f>
        <v>0</v>
      </c>
      <c r="AD150" s="311">
        <f>全车数据表!AY151</f>
        <v>499</v>
      </c>
      <c r="AE150" s="311" t="str">
        <f>IF(全车数据表!AZ151="","",全车数据表!AZ151)</f>
        <v>传奇商店</v>
      </c>
      <c r="AF150" s="311" t="str">
        <f>IF(全车数据表!BA151="","",全车数据表!BA151)</f>
        <v/>
      </c>
      <c r="AG150" s="311" t="str">
        <f>IF(全车数据表!BB151="","",全车数据表!BB151)</f>
        <v/>
      </c>
      <c r="AH150" s="311" t="str">
        <f>IF(全车数据表!BC151="","",全车数据表!BC151)</f>
        <v/>
      </c>
      <c r="AI150" s="311">
        <f>IF(全车数据表!BD151="","",全车数据表!BD151)</f>
        <v>1</v>
      </c>
      <c r="AJ150" s="311" t="str">
        <f>IF(全车数据表!BE151="","",全车数据表!BE151)</f>
        <v/>
      </c>
      <c r="AK150" s="311" t="str">
        <f>IF(全车数据表!BF151="","",全车数据表!BF151)</f>
        <v/>
      </c>
      <c r="AL150" s="311" t="str">
        <f>IF(全车数据表!BG151="","",全车数据表!BG151)</f>
        <v/>
      </c>
      <c r="AM150" s="311" t="str">
        <f>IF(全车数据表!BH151="","",全车数据表!BH151)</f>
        <v/>
      </c>
      <c r="AN150" s="311" t="str">
        <f>IF(全车数据表!BI151="","",全车数据表!BI151)</f>
        <v/>
      </c>
      <c r="AO150" s="311" t="str">
        <f>IF(全车数据表!BJ151="","",全车数据表!BJ151)</f>
        <v/>
      </c>
      <c r="AP150" s="311" t="str">
        <f>IF(全车数据表!BK151="","",全车数据表!BK151)</f>
        <v/>
      </c>
      <c r="AQ150" s="311" t="str">
        <f>IF(全车数据表!BL151="","",全车数据表!BL151)</f>
        <v/>
      </c>
      <c r="AR150" s="311" t="str">
        <f>IF(全车数据表!BM151="","",全车数据表!BM151)</f>
        <v/>
      </c>
      <c r="AS150" s="311" t="str">
        <f>IF(全车数据表!BN151="","",全车数据表!BN151)</f>
        <v/>
      </c>
      <c r="AT150" s="311" t="str">
        <f>IF(全车数据表!BO151="","",全车数据表!BO151)</f>
        <v/>
      </c>
      <c r="AU150" s="311" t="str">
        <f>IF(全车数据表!BP151="","",全车数据表!BP151)</f>
        <v/>
      </c>
      <c r="AV150" s="311">
        <f>IF(全车数据表!BQ151="","",全车数据表!BQ151)</f>
        <v>1</v>
      </c>
      <c r="AW150" s="311" t="str">
        <f>IF(全车数据表!BR151="","",全车数据表!BR151)</f>
        <v/>
      </c>
      <c r="AX150" s="311" t="str">
        <f>IF(全车数据表!BS151="","",全车数据表!BS151)</f>
        <v/>
      </c>
      <c r="AY150" s="311">
        <f>IF(全车数据表!BT151="","",全车数据表!BT151)</f>
        <v>1</v>
      </c>
      <c r="AZ150" s="311" t="str">
        <f>IF(全车数据表!BU151="","",全车数据表!BU151)</f>
        <v>保时捷</v>
      </c>
      <c r="BA150" s="311">
        <f>IF(全车数据表!AV151="","",全车数据表!AV151)</f>
        <v>14</v>
      </c>
    </row>
    <row r="151" spans="1:53">
      <c r="A151" s="311">
        <f>全车数据表!A152</f>
        <v>150</v>
      </c>
      <c r="B151" s="311" t="str">
        <f>全车数据表!B152</f>
        <v>Vanda Electrics Dendrobium</v>
      </c>
      <c r="C151" s="311" t="str">
        <f>IF(全车数据表!AQ152="","",全车数据表!AQ152)</f>
        <v>Vanda Electrics</v>
      </c>
      <c r="D151" s="313" t="str">
        <f>全车数据表!AT152</f>
        <v>vanda</v>
      </c>
      <c r="E151" s="313" t="str">
        <f>全车数据表!AS152</f>
        <v>1.8</v>
      </c>
      <c r="F151" s="313" t="str">
        <f>全车数据表!C152</f>
        <v>Vanda</v>
      </c>
      <c r="G151" s="311" t="str">
        <f>全车数据表!D152</f>
        <v>A</v>
      </c>
      <c r="H151" s="311">
        <f>LEN(全车数据表!E152)</f>
        <v>6</v>
      </c>
      <c r="I151" s="311">
        <f>IF(全车数据表!H152="×",0,全车数据表!H152)</f>
        <v>50</v>
      </c>
      <c r="J151" s="311">
        <f>IF(全车数据表!I152="×",0,全车数据表!I152)</f>
        <v>23</v>
      </c>
      <c r="K151" s="311">
        <f>IF(全车数据表!J152="×",0,全车数据表!J152)</f>
        <v>27</v>
      </c>
      <c r="L151" s="311">
        <f>IF(全车数据表!K152="×",0,全车数据表!K152)</f>
        <v>36</v>
      </c>
      <c r="M151" s="311">
        <f>IF(全车数据表!L152="×",0,全车数据表!L152)</f>
        <v>52</v>
      </c>
      <c r="N151" s="311">
        <f>IF(全车数据表!M152="×",0,全车数据表!M152)</f>
        <v>62</v>
      </c>
      <c r="O151" s="311">
        <f>全车数据表!O152</f>
        <v>4099</v>
      </c>
      <c r="P151" s="311">
        <f>全车数据表!P152</f>
        <v>339.9</v>
      </c>
      <c r="Q151" s="311">
        <f>全车数据表!Q152</f>
        <v>86.24</v>
      </c>
      <c r="R151" s="311">
        <f>全车数据表!R152</f>
        <v>95.92</v>
      </c>
      <c r="S151" s="311">
        <f>全车数据表!S152</f>
        <v>84.9</v>
      </c>
      <c r="T151" s="311">
        <f>全车数据表!T152</f>
        <v>13.23</v>
      </c>
      <c r="U151" s="311">
        <f>全车数据表!AH152</f>
        <v>19407600</v>
      </c>
      <c r="V151" s="311">
        <f>全车数据表!AO152</f>
        <v>12800000</v>
      </c>
      <c r="W151" s="311">
        <f>全车数据表!AP152</f>
        <v>32207600</v>
      </c>
      <c r="X151" s="311">
        <f>全车数据表!AJ152</f>
        <v>6</v>
      </c>
      <c r="Y151" s="311">
        <f>全车数据表!AL152</f>
        <v>5</v>
      </c>
      <c r="Z151" s="311">
        <f>IF(全车数据表!AN152="×",0,全车数据表!AN152)</f>
        <v>4</v>
      </c>
      <c r="AA151" s="313" t="str">
        <f>全车数据表!AU152</f>
        <v>epic</v>
      </c>
      <c r="AB151" s="311">
        <f>全车数据表!AW152</f>
        <v>354</v>
      </c>
      <c r="AC151" s="311">
        <f>全车数据表!AX152</f>
        <v>363</v>
      </c>
      <c r="AD151" s="311">
        <f>全车数据表!AY152</f>
        <v>474</v>
      </c>
      <c r="AE151" s="311" t="str">
        <f>IF(全车数据表!AZ152="","",全车数据表!AZ152)</f>
        <v>传奇商店</v>
      </c>
      <c r="AF151" s="311" t="str">
        <f>IF(全车数据表!BA152="","",全车数据表!BA152)</f>
        <v/>
      </c>
      <c r="AG151" s="311" t="str">
        <f>IF(全车数据表!BB152="","",全车数据表!BB152)</f>
        <v/>
      </c>
      <c r="AH151" s="311" t="str">
        <f>IF(全车数据表!BC152="","",全车数据表!BC152)</f>
        <v/>
      </c>
      <c r="AI151" s="311">
        <f>IF(全车数据表!BD152="","",全车数据表!BD152)</f>
        <v>1</v>
      </c>
      <c r="AJ151" s="311" t="str">
        <f>IF(全车数据表!BE152="","",全车数据表!BE152)</f>
        <v/>
      </c>
      <c r="AK151" s="311" t="str">
        <f>IF(全车数据表!BF152="","",全车数据表!BF152)</f>
        <v/>
      </c>
      <c r="AL151" s="311" t="str">
        <f>IF(全车数据表!BG152="","",全车数据表!BG152)</f>
        <v/>
      </c>
      <c r="AM151" s="311" t="str">
        <f>IF(全车数据表!BH152="","",全车数据表!BH152)</f>
        <v/>
      </c>
      <c r="AN151" s="311" t="str">
        <f>IF(全车数据表!BI152="","",全车数据表!BI152)</f>
        <v/>
      </c>
      <c r="AO151" s="311" t="str">
        <f>IF(全车数据表!BJ152="","",全车数据表!BJ152)</f>
        <v/>
      </c>
      <c r="AP151" s="311" t="str">
        <f>IF(全车数据表!BK152="","",全车数据表!BK152)</f>
        <v/>
      </c>
      <c r="AQ151" s="311" t="str">
        <f>IF(全车数据表!BL152="","",全车数据表!BL152)</f>
        <v/>
      </c>
      <c r="AR151" s="311" t="str">
        <f>IF(全车数据表!BM152="","",全车数据表!BM152)</f>
        <v/>
      </c>
      <c r="AS151" s="311" t="str">
        <f>IF(全车数据表!BN152="","",全车数据表!BN152)</f>
        <v/>
      </c>
      <c r="AT151" s="311" t="str">
        <f>IF(全车数据表!BO152="","",全车数据表!BO152)</f>
        <v/>
      </c>
      <c r="AU151" s="311" t="str">
        <f>IF(全车数据表!BP152="","",全车数据表!BP152)</f>
        <v/>
      </c>
      <c r="AV151" s="311" t="str">
        <f>IF(全车数据表!BQ152="","",全车数据表!BQ152)</f>
        <v/>
      </c>
      <c r="AW151" s="311" t="str">
        <f>IF(全车数据表!BR152="","",全车数据表!BR152)</f>
        <v/>
      </c>
      <c r="AX151" s="311" t="str">
        <f>IF(全车数据表!BS152="","",全车数据表!BS152)</f>
        <v/>
      </c>
      <c r="AY151" s="311">
        <f>IF(全车数据表!BT152="","",全车数据表!BT152)</f>
        <v>1</v>
      </c>
      <c r="AZ151" s="311" t="str">
        <f>IF(全车数据表!BU152="","",全车数据表!BU152)</f>
        <v>万达</v>
      </c>
      <c r="BA151" s="311">
        <f>IF(全车数据表!AV152="","",全车数据表!AV152)</f>
        <v>16</v>
      </c>
    </row>
    <row r="152" spans="1:53">
      <c r="A152" s="311">
        <f>全车数据表!A153</f>
        <v>151</v>
      </c>
      <c r="B152" s="311" t="str">
        <f>全车数据表!B153</f>
        <v>Peugeot 9x8</v>
      </c>
      <c r="C152" s="311" t="str">
        <f>IF(全车数据表!AQ153="","",全车数据表!AQ153)</f>
        <v>Peugeot</v>
      </c>
      <c r="D152" s="313" t="str">
        <f>全车数据表!AT153</f>
        <v>9x8</v>
      </c>
      <c r="E152" s="313" t="str">
        <f>全车数据表!AS153</f>
        <v>3.8</v>
      </c>
      <c r="F152" s="313" t="str">
        <f>全车数据表!C153</f>
        <v>9x8</v>
      </c>
      <c r="G152" s="311" t="str">
        <f>全车数据表!D153</f>
        <v>A</v>
      </c>
      <c r="H152" s="311">
        <f>LEN(全车数据表!E153)</f>
        <v>6</v>
      </c>
      <c r="I152" s="311">
        <f>IF(全车数据表!H153="×",0,全车数据表!H153)</f>
        <v>70</v>
      </c>
      <c r="J152" s="311">
        <f>IF(全车数据表!I153="×",0,全车数据表!I153)</f>
        <v>23</v>
      </c>
      <c r="K152" s="311">
        <f>IF(全车数据表!J153="×",0,全车数据表!J153)</f>
        <v>27</v>
      </c>
      <c r="L152" s="311">
        <f>IF(全车数据表!K153="×",0,全车数据表!K153)</f>
        <v>36</v>
      </c>
      <c r="M152" s="311">
        <f>IF(全车数据表!L153="×",0,全车数据表!L153)</f>
        <v>52</v>
      </c>
      <c r="N152" s="311">
        <f>IF(全车数据表!M153="×",0,全车数据表!M153)</f>
        <v>59</v>
      </c>
      <c r="O152" s="311">
        <f>全车数据表!O153</f>
        <v>4108</v>
      </c>
      <c r="P152" s="311">
        <f>全车数据表!P153</f>
        <v>344.3</v>
      </c>
      <c r="Q152" s="311">
        <f>全车数据表!Q153</f>
        <v>90.03</v>
      </c>
      <c r="R152" s="311">
        <f>全车数据表!R153</f>
        <v>94.15</v>
      </c>
      <c r="S152" s="311">
        <f>全车数据表!S153</f>
        <v>69.94</v>
      </c>
      <c r="T152" s="311">
        <f>全车数据表!T153</f>
        <v>0</v>
      </c>
      <c r="U152" s="311">
        <f>全车数据表!AH153</f>
        <v>19407600</v>
      </c>
      <c r="V152" s="311">
        <f>全车数据表!AO153</f>
        <v>12800000</v>
      </c>
      <c r="W152" s="311">
        <f>全车数据表!AP153</f>
        <v>32207600</v>
      </c>
      <c r="X152" s="311">
        <f>全车数据表!AJ153</f>
        <v>6</v>
      </c>
      <c r="Y152" s="311">
        <f>全车数据表!AL153</f>
        <v>5</v>
      </c>
      <c r="Z152" s="311">
        <f>IF(全车数据表!AN153="×",0,全车数据表!AN153)</f>
        <v>4</v>
      </c>
      <c r="AA152" s="313" t="str">
        <f>全车数据表!AU153</f>
        <v>epic</v>
      </c>
      <c r="AB152" s="311">
        <f>全车数据表!AW153</f>
        <v>358</v>
      </c>
      <c r="AC152" s="311">
        <f>全车数据表!AX153</f>
        <v>0</v>
      </c>
      <c r="AD152" s="311">
        <f>全车数据表!AY153</f>
        <v>468</v>
      </c>
      <c r="AE152" s="311" t="str">
        <f>IF(全车数据表!AZ153="","",全车数据表!AZ153)</f>
        <v>联会赛事</v>
      </c>
      <c r="AF152" s="311" t="str">
        <f>IF(全车数据表!BA153="","",全车数据表!BA153)</f>
        <v/>
      </c>
      <c r="AG152" s="311" t="str">
        <f>IF(全车数据表!BB153="","",全车数据表!BB153)</f>
        <v/>
      </c>
      <c r="AH152" s="311" t="str">
        <f>IF(全车数据表!BC153="","",全车数据表!BC153)</f>
        <v/>
      </c>
      <c r="AI152" s="311" t="str">
        <f>IF(全车数据表!BD153="","",全车数据表!BD153)</f>
        <v/>
      </c>
      <c r="AJ152" s="311" t="str">
        <f>IF(全车数据表!BE153="","",全车数据表!BE153)</f>
        <v/>
      </c>
      <c r="AK152" s="311" t="str">
        <f>IF(全车数据表!BF153="","",全车数据表!BF153)</f>
        <v/>
      </c>
      <c r="AL152" s="311" t="str">
        <f>IF(全车数据表!BG153="","",全车数据表!BG153)</f>
        <v/>
      </c>
      <c r="AM152" s="311" t="str">
        <f>IF(全车数据表!BH153="","",全车数据表!BH153)</f>
        <v/>
      </c>
      <c r="AN152" s="311" t="str">
        <f>IF(全车数据表!BI153="","",全车数据表!BI153)</f>
        <v/>
      </c>
      <c r="AO152" s="311" t="str">
        <f>IF(全车数据表!BJ153="","",全车数据表!BJ153)</f>
        <v/>
      </c>
      <c r="AP152" s="311" t="str">
        <f>IF(全车数据表!BK153="","",全车数据表!BK153)</f>
        <v/>
      </c>
      <c r="AQ152" s="311" t="str">
        <f>IF(全车数据表!BL153="","",全车数据表!BL153)</f>
        <v/>
      </c>
      <c r="AR152" s="311" t="str">
        <f>IF(全车数据表!BM153="","",全车数据表!BM153)</f>
        <v/>
      </c>
      <c r="AS152" s="311" t="str">
        <f>IF(全车数据表!BN153="","",全车数据表!BN153)</f>
        <v/>
      </c>
      <c r="AT152" s="311" t="str">
        <f>IF(全车数据表!BO153="","",全车数据表!BO153)</f>
        <v/>
      </c>
      <c r="AU152" s="311" t="str">
        <f>IF(全车数据表!BP153="","",全车数据表!BP153)</f>
        <v/>
      </c>
      <c r="AV152" s="311" t="str">
        <f>IF(全车数据表!BQ153="","",全车数据表!BQ153)</f>
        <v/>
      </c>
      <c r="AW152" s="311" t="str">
        <f>IF(全车数据表!BR153="","",全车数据表!BR153)</f>
        <v/>
      </c>
      <c r="AX152" s="311" t="str">
        <f>IF(全车数据表!BS153="","",全车数据表!BS153)</f>
        <v/>
      </c>
      <c r="AY152" s="311" t="str">
        <f>IF(全车数据表!BT153="","",全车数据表!BT153)</f>
        <v/>
      </c>
      <c r="AZ152" s="311" t="str">
        <f>IF(全车数据表!BU153="","",全车数据表!BU153)</f>
        <v>标致</v>
      </c>
      <c r="BA152" s="311" t="str">
        <f>IF(全车数据表!AV153="","",全车数据表!AV153)</f>
        <v/>
      </c>
    </row>
    <row r="153" spans="1:53">
      <c r="A153" s="311">
        <f>全车数据表!A154</f>
        <v>152</v>
      </c>
      <c r="B153" s="311" t="str">
        <f>全车数据表!B154</f>
        <v>McLaren 570S Spider</v>
      </c>
      <c r="C153" s="311" t="str">
        <f>IF(全车数据表!AQ154="","",全车数据表!AQ154)</f>
        <v>McLaren</v>
      </c>
      <c r="D153" s="313" t="str">
        <f>全车数据表!AT154</f>
        <v>570</v>
      </c>
      <c r="E153" s="313" t="str">
        <f>全车数据表!AS154</f>
        <v>1.2</v>
      </c>
      <c r="F153" s="313">
        <f>全车数据表!C154</f>
        <v>570</v>
      </c>
      <c r="G153" s="311" t="str">
        <f>全车数据表!D154</f>
        <v>A</v>
      </c>
      <c r="H153" s="311">
        <f>LEN(全车数据表!E154)</f>
        <v>6</v>
      </c>
      <c r="I153" s="311">
        <f>IF(全车数据表!H154="×",0,全车数据表!H154)</f>
        <v>50</v>
      </c>
      <c r="J153" s="311">
        <f>IF(全车数据表!I154="×",0,全车数据表!I154)</f>
        <v>12</v>
      </c>
      <c r="K153" s="311">
        <f>IF(全车数据表!J154="×",0,全车数据表!J154)</f>
        <v>15</v>
      </c>
      <c r="L153" s="311">
        <f>IF(全车数据表!K154="×",0,全车数据表!K154)</f>
        <v>24</v>
      </c>
      <c r="M153" s="311">
        <f>IF(全车数据表!L154="×",0,全车数据表!L154)</f>
        <v>37</v>
      </c>
      <c r="N153" s="311">
        <f>IF(全车数据表!M154="×",0,全车数据表!M154)</f>
        <v>45</v>
      </c>
      <c r="O153" s="311">
        <f>全车数据表!O154</f>
        <v>4116</v>
      </c>
      <c r="P153" s="311">
        <f>全车数据表!P154</f>
        <v>377.2</v>
      </c>
      <c r="Q153" s="311">
        <f>全车数据表!Q154</f>
        <v>79.23</v>
      </c>
      <c r="R153" s="311">
        <f>全车数据表!R154</f>
        <v>66.06</v>
      </c>
      <c r="S153" s="311">
        <f>全车数据表!S154</f>
        <v>64.75</v>
      </c>
      <c r="T153" s="311">
        <f>全车数据表!T154</f>
        <v>6.2000000000000011</v>
      </c>
      <c r="U153" s="311">
        <f>全车数据表!AH154</f>
        <v>19407600</v>
      </c>
      <c r="V153" s="311">
        <f>全车数据表!AO154</f>
        <v>12800000</v>
      </c>
      <c r="W153" s="311">
        <f>全车数据表!AP154</f>
        <v>32207600</v>
      </c>
      <c r="X153" s="311">
        <f>全车数据表!AJ154</f>
        <v>6</v>
      </c>
      <c r="Y153" s="311">
        <f>全车数据表!AL154</f>
        <v>5</v>
      </c>
      <c r="Z153" s="311">
        <f>IF(全车数据表!AN154="×",0,全车数据表!AN154)</f>
        <v>4</v>
      </c>
      <c r="AA153" s="313" t="str">
        <f>全车数据表!AU154</f>
        <v>epic</v>
      </c>
      <c r="AB153" s="311">
        <f>全车数据表!AW154</f>
        <v>393</v>
      </c>
      <c r="AC153" s="311">
        <f>全车数据表!AX154</f>
        <v>0</v>
      </c>
      <c r="AD153" s="311">
        <f>全车数据表!AY154</f>
        <v>526</v>
      </c>
      <c r="AE153" s="311" t="str">
        <f>IF(全车数据表!AZ154="","",全车数据表!AZ154)</f>
        <v>传奇商店</v>
      </c>
      <c r="AF153" s="311" t="str">
        <f>IF(全车数据表!BA154="","",全车数据表!BA154)</f>
        <v/>
      </c>
      <c r="AG153" s="311" t="str">
        <f>IF(全车数据表!BB154="","",全车数据表!BB154)</f>
        <v/>
      </c>
      <c r="AH153" s="311" t="str">
        <f>IF(全车数据表!BC154="","",全车数据表!BC154)</f>
        <v/>
      </c>
      <c r="AI153" s="311">
        <f>IF(全车数据表!BD154="","",全车数据表!BD154)</f>
        <v>1</v>
      </c>
      <c r="AJ153" s="311" t="str">
        <f>IF(全车数据表!BE154="","",全车数据表!BE154)</f>
        <v/>
      </c>
      <c r="AK153" s="311" t="str">
        <f>IF(全车数据表!BF154="","",全车数据表!BF154)</f>
        <v/>
      </c>
      <c r="AL153" s="311" t="str">
        <f>IF(全车数据表!BG154="","",全车数据表!BG154)</f>
        <v/>
      </c>
      <c r="AM153" s="311" t="str">
        <f>IF(全车数据表!BH154="","",全车数据表!BH154)</f>
        <v/>
      </c>
      <c r="AN153" s="311" t="str">
        <f>IF(全车数据表!BI154="","",全车数据表!BI154)</f>
        <v/>
      </c>
      <c r="AO153" s="311" t="str">
        <f>IF(全车数据表!BJ154="","",全车数据表!BJ154)</f>
        <v/>
      </c>
      <c r="AP153" s="311" t="str">
        <f>IF(全车数据表!BK154="","",全车数据表!BK154)</f>
        <v/>
      </c>
      <c r="AQ153" s="311" t="str">
        <f>IF(全车数据表!BL154="","",全车数据表!BL154)</f>
        <v/>
      </c>
      <c r="AR153" s="311" t="str">
        <f>IF(全车数据表!BM154="","",全车数据表!BM154)</f>
        <v/>
      </c>
      <c r="AS153" s="311" t="str">
        <f>IF(全车数据表!BN154="","",全车数据表!BN154)</f>
        <v/>
      </c>
      <c r="AT153" s="311">
        <f>IF(全车数据表!BO154="","",全车数据表!BO154)</f>
        <v>1</v>
      </c>
      <c r="AU153" s="311" t="str">
        <f>IF(全车数据表!BP154="","",全车数据表!BP154)</f>
        <v/>
      </c>
      <c r="AV153" s="311" t="str">
        <f>IF(全车数据表!BQ154="","",全车数据表!BQ154)</f>
        <v/>
      </c>
      <c r="AW153" s="311" t="str">
        <f>IF(全车数据表!BR154="","",全车数据表!BR154)</f>
        <v>可开合</v>
      </c>
      <c r="AX153" s="311" t="str">
        <f>IF(全车数据表!BS154="","",全车数据表!BS154)</f>
        <v/>
      </c>
      <c r="AY153" s="311">
        <f>IF(全车数据表!BT154="","",全车数据表!BT154)</f>
        <v>1</v>
      </c>
      <c r="AZ153" s="311" t="str">
        <f>IF(全车数据表!BU154="","",全车数据表!BU154)</f>
        <v>迈凯伦</v>
      </c>
      <c r="BA153" s="311">
        <f>IF(全车数据表!AV154="","",全车数据表!AV154)</f>
        <v>16</v>
      </c>
    </row>
    <row r="154" spans="1:53">
      <c r="A154" s="311">
        <f>全车数据表!A155</f>
        <v>153</v>
      </c>
      <c r="B154" s="311" t="str">
        <f>全车数据表!B155</f>
        <v>Lamborghini Aventador J</v>
      </c>
      <c r="C154" s="311" t="str">
        <f>IF(全车数据表!AQ155="","",全车数据表!AQ155)</f>
        <v>Lamborghini</v>
      </c>
      <c r="D154" s="313" t="str">
        <f>全车数据表!AT155</f>
        <v>avj</v>
      </c>
      <c r="E154" s="313" t="str">
        <f>全车数据表!AS155</f>
        <v>1.5</v>
      </c>
      <c r="F154" s="313" t="str">
        <f>全车数据表!C155</f>
        <v>AVJ</v>
      </c>
      <c r="G154" s="311" t="str">
        <f>全车数据表!D155</f>
        <v>A</v>
      </c>
      <c r="H154" s="311">
        <f>LEN(全车数据表!E155)</f>
        <v>5</v>
      </c>
      <c r="I154" s="311">
        <f>IF(全车数据表!H155="×",0,全车数据表!H155)</f>
        <v>50</v>
      </c>
      <c r="J154" s="311">
        <f>IF(全车数据表!I155="×",0,全车数据表!I155)</f>
        <v>23</v>
      </c>
      <c r="K154" s="311">
        <f>IF(全车数据表!J155="×",0,全车数据表!J155)</f>
        <v>27</v>
      </c>
      <c r="L154" s="311">
        <f>IF(全车数据表!K155="×",0,全车数据表!K155)</f>
        <v>36</v>
      </c>
      <c r="M154" s="311">
        <f>IF(全车数据表!L155="×",0,全车数据表!L155)</f>
        <v>51</v>
      </c>
      <c r="N154" s="311">
        <f>IF(全车数据表!M155="×",0,全车数据表!M155)</f>
        <v>0</v>
      </c>
      <c r="O154" s="311">
        <f>全车数据表!O155</f>
        <v>4133</v>
      </c>
      <c r="P154" s="311">
        <f>全车数据表!P155</f>
        <v>363.8</v>
      </c>
      <c r="Q154" s="311">
        <f>全车数据表!Q155</f>
        <v>79.83</v>
      </c>
      <c r="R154" s="311">
        <f>全车数据表!R155</f>
        <v>73.099999999999994</v>
      </c>
      <c r="S154" s="311">
        <f>全车数据表!S155</f>
        <v>77.86</v>
      </c>
      <c r="T154" s="311">
        <f>全车数据表!T155</f>
        <v>8.8320000000000007</v>
      </c>
      <c r="U154" s="311">
        <f>全车数据表!AH155</f>
        <v>7771800</v>
      </c>
      <c r="V154" s="311">
        <f>全车数据表!AO155</f>
        <v>8160000</v>
      </c>
      <c r="W154" s="311">
        <f>全车数据表!AP155</f>
        <v>15931800</v>
      </c>
      <c r="X154" s="311">
        <f>全车数据表!AJ155</f>
        <v>6</v>
      </c>
      <c r="Y154" s="311">
        <f>全车数据表!AL155</f>
        <v>5</v>
      </c>
      <c r="Z154" s="311">
        <f>IF(全车数据表!AN155="×",0,全车数据表!AN155)</f>
        <v>3</v>
      </c>
      <c r="AA154" s="313" t="str">
        <f>全车数据表!AU155</f>
        <v>epic</v>
      </c>
      <c r="AB154" s="311">
        <f>全车数据表!AW155</f>
        <v>378</v>
      </c>
      <c r="AC154" s="311">
        <f>全车数据表!AX155</f>
        <v>0</v>
      </c>
      <c r="AD154" s="311">
        <f>全车数据表!AY155</f>
        <v>502</v>
      </c>
      <c r="AE154" s="311" t="str">
        <f>IF(全车数据表!AZ155="","",全车数据表!AZ155)</f>
        <v>传奇商店</v>
      </c>
      <c r="AF154" s="311" t="str">
        <f>IF(全车数据表!BA155="","",全车数据表!BA155)</f>
        <v/>
      </c>
      <c r="AG154" s="311" t="str">
        <f>IF(全车数据表!BB155="","",全车数据表!BB155)</f>
        <v/>
      </c>
      <c r="AH154" s="311" t="str">
        <f>IF(全车数据表!BC155="","",全车数据表!BC155)</f>
        <v/>
      </c>
      <c r="AI154" s="311">
        <f>IF(全车数据表!BD155="","",全车数据表!BD155)</f>
        <v>1</v>
      </c>
      <c r="AJ154" s="311" t="str">
        <f>IF(全车数据表!BE155="","",全车数据表!BE155)</f>
        <v/>
      </c>
      <c r="AK154" s="311" t="str">
        <f>IF(全车数据表!BF155="","",全车数据表!BF155)</f>
        <v/>
      </c>
      <c r="AL154" s="311" t="str">
        <f>IF(全车数据表!BG155="","",全车数据表!BG155)</f>
        <v/>
      </c>
      <c r="AM154" s="311" t="str">
        <f>IF(全车数据表!BH155="","",全车数据表!BH155)</f>
        <v/>
      </c>
      <c r="AN154" s="311" t="str">
        <f>IF(全车数据表!BI155="","",全车数据表!BI155)</f>
        <v/>
      </c>
      <c r="AO154" s="311" t="str">
        <f>IF(全车数据表!BJ155="","",全车数据表!BJ155)</f>
        <v/>
      </c>
      <c r="AP154" s="311" t="str">
        <f>IF(全车数据表!BK155="","",全车数据表!BK155)</f>
        <v/>
      </c>
      <c r="AQ154" s="311" t="str">
        <f>IF(全车数据表!BL155="","",全车数据表!BL155)</f>
        <v/>
      </c>
      <c r="AR154" s="311" t="str">
        <f>IF(全车数据表!BM155="","",全车数据表!BM155)</f>
        <v/>
      </c>
      <c r="AS154" s="311" t="str">
        <f>IF(全车数据表!BN155="","",全车数据表!BN155)</f>
        <v/>
      </c>
      <c r="AT154" s="311" t="str">
        <f>IF(全车数据表!BO155="","",全车数据表!BO155)</f>
        <v/>
      </c>
      <c r="AU154" s="311" t="str">
        <f>IF(全车数据表!BP155="","",全车数据表!BP155)</f>
        <v/>
      </c>
      <c r="AV154" s="311" t="str">
        <f>IF(全车数据表!BQ155="","",全车数据表!BQ155)</f>
        <v/>
      </c>
      <c r="AW154" s="311" t="str">
        <f>IF(全车数据表!BR155="","",全车数据表!BR155)</f>
        <v>无顶</v>
      </c>
      <c r="AX154" s="311" t="str">
        <f>IF(全车数据表!BS155="","",全车数据表!BS155)</f>
        <v/>
      </c>
      <c r="AY154" s="311">
        <f>IF(全车数据表!BT155="","",全车数据表!BT155)</f>
        <v>1</v>
      </c>
      <c r="AZ154" s="311" t="str">
        <f>IF(全车数据表!BU155="","",全车数据表!BU155)</f>
        <v>兰博基尼 埃文塔多 avj</v>
      </c>
      <c r="BA154" s="311">
        <f>IF(全车数据表!AV155="","",全车数据表!AV155)</f>
        <v>15</v>
      </c>
    </row>
    <row r="155" spans="1:53">
      <c r="A155" s="311">
        <f>全车数据表!A156</f>
        <v>154</v>
      </c>
      <c r="B155" s="311" t="str">
        <f>全车数据表!B156</f>
        <v>Peugeot Onyx</v>
      </c>
      <c r="C155" s="311" t="str">
        <f>IF(全车数据表!AQ156="","",全车数据表!AQ156)</f>
        <v>Peugeot</v>
      </c>
      <c r="D155" s="313" t="str">
        <f>全车数据表!AT156</f>
        <v>onyx</v>
      </c>
      <c r="E155" s="313" t="str">
        <f>全车数据表!AS156</f>
        <v>2.6</v>
      </c>
      <c r="F155" s="313" t="str">
        <f>全车数据表!C156</f>
        <v>标致</v>
      </c>
      <c r="G155" s="311" t="str">
        <f>全车数据表!D156</f>
        <v>A</v>
      </c>
      <c r="H155" s="311">
        <f>LEN(全车数据表!E156)</f>
        <v>6</v>
      </c>
      <c r="I155" s="311">
        <f>IF(全车数据表!H156="×",0,全车数据表!H156)</f>
        <v>50</v>
      </c>
      <c r="J155" s="311">
        <f>IF(全车数据表!I156="×",0,全车数据表!I156)</f>
        <v>23</v>
      </c>
      <c r="K155" s="311">
        <f>IF(全车数据表!J156="×",0,全车数据表!J156)</f>
        <v>27</v>
      </c>
      <c r="L155" s="311">
        <f>IF(全车数据表!K156="×",0,全车数据表!K156)</f>
        <v>36</v>
      </c>
      <c r="M155" s="311">
        <f>IF(全车数据表!L156="×",0,全车数据表!L156)</f>
        <v>52</v>
      </c>
      <c r="N155" s="311">
        <f>IF(全车数据表!M156="×",0,全车数据表!M156)</f>
        <v>62</v>
      </c>
      <c r="O155" s="311">
        <f>全车数据表!O156</f>
        <v>4145</v>
      </c>
      <c r="P155" s="311">
        <f>全车数据表!P156</f>
        <v>370.6</v>
      </c>
      <c r="Q155" s="311">
        <f>全车数据表!Q156</f>
        <v>81.93</v>
      </c>
      <c r="R155" s="311">
        <f>全车数据表!R156</f>
        <v>84.82</v>
      </c>
      <c r="S155" s="311">
        <f>全车数据表!S156</f>
        <v>59.61</v>
      </c>
      <c r="T155" s="311">
        <f>全车数据表!T156</f>
        <v>0</v>
      </c>
      <c r="U155" s="311">
        <f>全车数据表!AH156</f>
        <v>19407600</v>
      </c>
      <c r="V155" s="311">
        <f>全车数据表!AO156</f>
        <v>12800000</v>
      </c>
      <c r="W155" s="311">
        <f>全车数据表!AP156</f>
        <v>32207600</v>
      </c>
      <c r="X155" s="311">
        <f>全车数据表!AJ156</f>
        <v>6</v>
      </c>
      <c r="Y155" s="311">
        <f>全车数据表!AL156</f>
        <v>5</v>
      </c>
      <c r="Z155" s="311">
        <f>IF(全车数据表!AN156="×",0,全车数据表!AN156)</f>
        <v>4</v>
      </c>
      <c r="AA155" s="313" t="str">
        <f>全车数据表!AU156</f>
        <v>epic</v>
      </c>
      <c r="AB155" s="311">
        <f>全车数据表!AW156</f>
        <v>385</v>
      </c>
      <c r="AC155" s="311">
        <f>全车数据表!AX156</f>
        <v>0</v>
      </c>
      <c r="AD155" s="311">
        <f>全车数据表!AY156</f>
        <v>514</v>
      </c>
      <c r="AE155" s="311" t="str">
        <f>IF(全车数据表!AZ156="","",全车数据表!AZ156)</f>
        <v>惊艳亮相</v>
      </c>
      <c r="AF155" s="311" t="str">
        <f>IF(全车数据表!BA156="","",全车数据表!BA156)</f>
        <v/>
      </c>
      <c r="AG155" s="311" t="str">
        <f>IF(全车数据表!BB156="","",全车数据表!BB156)</f>
        <v/>
      </c>
      <c r="AH155" s="311" t="str">
        <f>IF(全车数据表!BC156="","",全车数据表!BC156)</f>
        <v/>
      </c>
      <c r="AI155" s="311" t="str">
        <f>IF(全车数据表!BD156="","",全车数据表!BD156)</f>
        <v/>
      </c>
      <c r="AJ155" s="311" t="str">
        <f>IF(全车数据表!BE156="","",全车数据表!BE156)</f>
        <v/>
      </c>
      <c r="AK155" s="311" t="str">
        <f>IF(全车数据表!BF156="","",全车数据表!BF156)</f>
        <v/>
      </c>
      <c r="AL155" s="311" t="str">
        <f>IF(全车数据表!BG156="","",全车数据表!BG156)</f>
        <v/>
      </c>
      <c r="AM155" s="311">
        <f>IF(全车数据表!BH156="","",全车数据表!BH156)</f>
        <v>1</v>
      </c>
      <c r="AN155" s="311" t="str">
        <f>IF(全车数据表!BI156="","",全车数据表!BI156)</f>
        <v/>
      </c>
      <c r="AO155" s="311" t="str">
        <f>IF(全车数据表!BJ156="","",全车数据表!BJ156)</f>
        <v/>
      </c>
      <c r="AP155" s="311" t="str">
        <f>IF(全车数据表!BK156="","",全车数据表!BK156)</f>
        <v/>
      </c>
      <c r="AQ155" s="311" t="str">
        <f>IF(全车数据表!BL156="","",全车数据表!BL156)</f>
        <v/>
      </c>
      <c r="AR155" s="311" t="str">
        <f>IF(全车数据表!BM156="","",全车数据表!BM156)</f>
        <v/>
      </c>
      <c r="AS155" s="311" t="str">
        <f>IF(全车数据表!BN156="","",全车数据表!BN156)</f>
        <v/>
      </c>
      <c r="AT155" s="311" t="str">
        <f>IF(全车数据表!BO156="","",全车数据表!BO156)</f>
        <v/>
      </c>
      <c r="AU155" s="311" t="str">
        <f>IF(全车数据表!BP156="","",全车数据表!BP156)</f>
        <v/>
      </c>
      <c r="AV155" s="311" t="str">
        <f>IF(全车数据表!BQ156="","",全车数据表!BQ156)</f>
        <v/>
      </c>
      <c r="AW155" s="311" t="str">
        <f>IF(全车数据表!BR156="","",全车数据表!BR156)</f>
        <v/>
      </c>
      <c r="AX155" s="311" t="str">
        <f>IF(全车数据表!BS156="","",全车数据表!BS156)</f>
        <v/>
      </c>
      <c r="AY155" s="311" t="str">
        <f>IF(全车数据表!BT156="","",全车数据表!BT156)</f>
        <v/>
      </c>
      <c r="AZ155" s="311" t="str">
        <f>IF(全车数据表!BU156="","",全车数据表!BU156)</f>
        <v>大狮子 标致</v>
      </c>
      <c r="BA155" s="311" t="str">
        <f>IF(全车数据表!AV156="","",全车数据表!AV156)</f>
        <v/>
      </c>
    </row>
    <row r="156" spans="1:53">
      <c r="A156" s="311">
        <f>全车数据表!A157</f>
        <v>155</v>
      </c>
      <c r="B156" s="311" t="str">
        <f>全车数据表!B157</f>
        <v>Pagani Zonda R🔑</v>
      </c>
      <c r="C156" s="311" t="str">
        <f>IF(全车数据表!AQ157="","",全车数据表!AQ157)</f>
        <v>Pagani</v>
      </c>
      <c r="D156" s="313" t="str">
        <f>全车数据表!AT157</f>
        <v>zondar</v>
      </c>
      <c r="E156" s="313" t="str">
        <f>全车数据表!AS157</f>
        <v>3.2</v>
      </c>
      <c r="F156" s="313" t="str">
        <f>全车数据表!C157</f>
        <v>风之子</v>
      </c>
      <c r="G156" s="311" t="str">
        <f>全车数据表!D157</f>
        <v>A</v>
      </c>
      <c r="H156" s="311">
        <f>LEN(全车数据表!E157)</f>
        <v>6</v>
      </c>
      <c r="I156" s="311" t="str">
        <f>IF(全车数据表!H157="×",0,全车数据表!H157)</f>
        <v>🔑</v>
      </c>
      <c r="J156" s="311">
        <f>IF(全车数据表!I157="×",0,全车数据表!I157)</f>
        <v>28</v>
      </c>
      <c r="K156" s="311">
        <f>IF(全车数据表!J157="×",0,全车数据表!J157)</f>
        <v>32</v>
      </c>
      <c r="L156" s="311">
        <f>IF(全车数据表!K157="×",0,全车数据表!K157)</f>
        <v>44</v>
      </c>
      <c r="M156" s="311">
        <f>IF(全车数据表!L157="×",0,全车数据表!L157)</f>
        <v>59</v>
      </c>
      <c r="N156" s="311">
        <f>IF(全车数据表!M157="×",0,全车数据表!M157)</f>
        <v>86</v>
      </c>
      <c r="O156" s="311">
        <f>全车数据表!O157</f>
        <v>4158</v>
      </c>
      <c r="P156" s="311">
        <f>全车数据表!P157</f>
        <v>368.3</v>
      </c>
      <c r="Q156" s="311">
        <f>全车数据表!Q157</f>
        <v>84.54</v>
      </c>
      <c r="R156" s="311">
        <f>全车数据表!R157</f>
        <v>57.29</v>
      </c>
      <c r="S156" s="311">
        <f>全车数据表!S157</f>
        <v>67.540000000000006</v>
      </c>
      <c r="T156" s="311">
        <f>全车数据表!T157</f>
        <v>6.8</v>
      </c>
      <c r="U156" s="311">
        <f>全车数据表!AH157</f>
        <v>19407600</v>
      </c>
      <c r="V156" s="311">
        <f>全车数据表!AO157</f>
        <v>12800000</v>
      </c>
      <c r="W156" s="311">
        <f>全车数据表!AP157</f>
        <v>32207600</v>
      </c>
      <c r="X156" s="311">
        <f>全车数据表!AJ157</f>
        <v>6</v>
      </c>
      <c r="Y156" s="311">
        <f>全车数据表!AL157</f>
        <v>5</v>
      </c>
      <c r="Z156" s="311">
        <f>IF(全车数据表!AN157="×",0,全车数据表!AN157)</f>
        <v>4</v>
      </c>
      <c r="AA156" s="313" t="str">
        <f>全车数据表!AU157</f>
        <v>epic</v>
      </c>
      <c r="AB156" s="311">
        <f>全车数据表!AW157</f>
        <v>383</v>
      </c>
      <c r="AC156" s="311">
        <f>全车数据表!AX157</f>
        <v>0</v>
      </c>
      <c r="AD156" s="311">
        <f>全车数据表!AY157</f>
        <v>509</v>
      </c>
      <c r="AE156" s="311" t="str">
        <f>IF(全车数据表!AZ157="","",全车数据表!AZ157)</f>
        <v>大奖赛</v>
      </c>
      <c r="AF156" s="311" t="str">
        <f>IF(全车数据表!BA157="","",全车数据表!BA157)</f>
        <v/>
      </c>
      <c r="AG156" s="311" t="str">
        <f>IF(全车数据表!BB157="","",全车数据表!BB157)</f>
        <v/>
      </c>
      <c r="AH156" s="311" t="str">
        <f>IF(全车数据表!BC157="","",全车数据表!BC157)</f>
        <v/>
      </c>
      <c r="AI156" s="311" t="str">
        <f>IF(全车数据表!BD157="","",全车数据表!BD157)</f>
        <v/>
      </c>
      <c r="AJ156" s="311" t="str">
        <f>IF(全车数据表!BE157="","",全车数据表!BE157)</f>
        <v/>
      </c>
      <c r="AK156" s="311" t="str">
        <f>IF(全车数据表!BF157="","",全车数据表!BF157)</f>
        <v/>
      </c>
      <c r="AL156" s="311" t="str">
        <f>IF(全车数据表!BG157="","",全车数据表!BG157)</f>
        <v/>
      </c>
      <c r="AM156" s="311" t="str">
        <f>IF(全车数据表!BH157="","",全车数据表!BH157)</f>
        <v/>
      </c>
      <c r="AN156" s="311" t="str">
        <f>IF(全车数据表!BI157="","",全车数据表!BI157)</f>
        <v/>
      </c>
      <c r="AO156" s="311" t="str">
        <f>IF(全车数据表!BJ157="","",全车数据表!BJ157)</f>
        <v/>
      </c>
      <c r="AP156" s="311" t="str">
        <f>IF(全车数据表!BK157="","",全车数据表!BK157)</f>
        <v/>
      </c>
      <c r="AQ156" s="311" t="str">
        <f>IF(全车数据表!BL157="","",全车数据表!BL157)</f>
        <v/>
      </c>
      <c r="AR156" s="311" t="str">
        <f>IF(全车数据表!BM157="","",全车数据表!BM157)</f>
        <v/>
      </c>
      <c r="AS156" s="311">
        <f>IF(全车数据表!BN157="","",全车数据表!BN157)</f>
        <v>1</v>
      </c>
      <c r="AT156" s="311">
        <f>IF(全车数据表!BO157="","",全车数据表!BO157)</f>
        <v>1</v>
      </c>
      <c r="AU156" s="311" t="str">
        <f>IF(全车数据表!BP157="","",全车数据表!BP157)</f>
        <v/>
      </c>
      <c r="AV156" s="311" t="str">
        <f>IF(全车数据表!BQ157="","",全车数据表!BQ157)</f>
        <v/>
      </c>
      <c r="AW156" s="311" t="str">
        <f>IF(全车数据表!BR157="","",全车数据表!BR157)</f>
        <v/>
      </c>
      <c r="AX156" s="311" t="str">
        <f>IF(全车数据表!BS157="","",全车数据表!BS157)</f>
        <v/>
      </c>
      <c r="AY156" s="311" t="str">
        <f>IF(全车数据表!BT157="","",全车数据表!BT157)</f>
        <v/>
      </c>
      <c r="AZ156" s="311" t="str">
        <f>IF(全车数据表!BU157="","",全车数据表!BU157)</f>
        <v>帕加尼 风之子</v>
      </c>
      <c r="BA156" s="311" t="str">
        <f>IF(全车数据表!AV157="","",全车数据表!AV157)</f>
        <v/>
      </c>
    </row>
    <row r="157" spans="1:53">
      <c r="A157" s="311">
        <f>全车数据表!A158</f>
        <v>156</v>
      </c>
      <c r="B157" s="311" t="str">
        <f>全车数据表!B158</f>
        <v>SCG 007S🔑</v>
      </c>
      <c r="C157" s="311" t="str">
        <f>IF(全车数据表!AQ158="","",全车数据表!AQ158)</f>
        <v>SCG</v>
      </c>
      <c r="D157" s="313" t="str">
        <f>全车数据表!AT158</f>
        <v>007s</v>
      </c>
      <c r="E157" s="313" t="str">
        <f>全车数据表!AS158</f>
        <v>3.2</v>
      </c>
      <c r="F157" s="313" t="str">
        <f>全车数据表!C158</f>
        <v>007S</v>
      </c>
      <c r="G157" s="311" t="str">
        <f>全车数据表!D158</f>
        <v>A</v>
      </c>
      <c r="H157" s="311">
        <f>LEN(全车数据表!E158)</f>
        <v>6</v>
      </c>
      <c r="I157" s="311" t="str">
        <f>IF(全车数据表!H158="×",0,全车数据表!H158)</f>
        <v>🔑</v>
      </c>
      <c r="J157" s="311">
        <f>IF(全车数据表!I158="×",0,全车数据表!I158)</f>
        <v>28</v>
      </c>
      <c r="K157" s="311">
        <f>IF(全车数据表!J158="×",0,全车数据表!J158)</f>
        <v>32</v>
      </c>
      <c r="L157" s="311">
        <f>IF(全车数据表!K158="×",0,全车数据表!K158)</f>
        <v>44</v>
      </c>
      <c r="M157" s="311">
        <f>IF(全车数据表!L158="×",0,全车数据表!L158)</f>
        <v>59</v>
      </c>
      <c r="N157" s="311">
        <f>IF(全车数据表!M158="×",0,全车数据表!M158)</f>
        <v>86</v>
      </c>
      <c r="O157" s="311">
        <f>全车数据表!O158</f>
        <v>4187</v>
      </c>
      <c r="P157" s="311">
        <f>全车数据表!P158</f>
        <v>358.6</v>
      </c>
      <c r="Q157" s="311">
        <f>全车数据表!Q158</f>
        <v>89.33</v>
      </c>
      <c r="R157" s="311">
        <f>全车数据表!R158</f>
        <v>82.63</v>
      </c>
      <c r="S157" s="311">
        <f>全车数据表!S158</f>
        <v>55.24</v>
      </c>
      <c r="T157" s="311">
        <f>全车数据表!T158</f>
        <v>0</v>
      </c>
      <c r="U157" s="311">
        <f>全车数据表!AH158</f>
        <v>19407600</v>
      </c>
      <c r="V157" s="311">
        <f>全车数据表!AO158</f>
        <v>12800000</v>
      </c>
      <c r="W157" s="311">
        <f>全车数据表!AP158</f>
        <v>32207600</v>
      </c>
      <c r="X157" s="311">
        <f>全车数据表!AJ158</f>
        <v>6</v>
      </c>
      <c r="Y157" s="311">
        <f>全车数据表!AL158</f>
        <v>5</v>
      </c>
      <c r="Z157" s="311">
        <f>IF(全车数据表!AN158="×",0,全车数据表!AN158)</f>
        <v>4</v>
      </c>
      <c r="AA157" s="313" t="str">
        <f>全车数据表!AU158</f>
        <v>epic</v>
      </c>
      <c r="AB157" s="311">
        <f>全车数据表!AW158</f>
        <v>373</v>
      </c>
      <c r="AC157" s="311">
        <f>全车数据表!AX158</f>
        <v>0</v>
      </c>
      <c r="AD157" s="311">
        <f>全车数据表!AY158</f>
        <v>493</v>
      </c>
      <c r="AE157" s="311" t="str">
        <f>IF(全车数据表!AZ158="","",全车数据表!AZ158)</f>
        <v>大奖赛</v>
      </c>
      <c r="AF157" s="311" t="str">
        <f>IF(全车数据表!BA158="","",全车数据表!BA158)</f>
        <v/>
      </c>
      <c r="AG157" s="311" t="str">
        <f>IF(全车数据表!BB158="","",全车数据表!BB158)</f>
        <v/>
      </c>
      <c r="AH157" s="311" t="str">
        <f>IF(全车数据表!BC158="","",全车数据表!BC158)</f>
        <v/>
      </c>
      <c r="AI157" s="311" t="str">
        <f>IF(全车数据表!BD158="","",全车数据表!BD158)</f>
        <v/>
      </c>
      <c r="AJ157" s="311" t="str">
        <f>IF(全车数据表!BE158="","",全车数据表!BE158)</f>
        <v/>
      </c>
      <c r="AK157" s="311" t="str">
        <f>IF(全车数据表!BF158="","",全车数据表!BF158)</f>
        <v/>
      </c>
      <c r="AL157" s="311" t="str">
        <f>IF(全车数据表!BG158="","",全车数据表!BG158)</f>
        <v/>
      </c>
      <c r="AM157" s="311" t="str">
        <f>IF(全车数据表!BH158="","",全车数据表!BH158)</f>
        <v/>
      </c>
      <c r="AN157" s="311" t="str">
        <f>IF(全车数据表!BI158="","",全车数据表!BI158)</f>
        <v/>
      </c>
      <c r="AO157" s="311" t="str">
        <f>IF(全车数据表!BJ158="","",全车数据表!BJ158)</f>
        <v/>
      </c>
      <c r="AP157" s="311" t="str">
        <f>IF(全车数据表!BK158="","",全车数据表!BK158)</f>
        <v/>
      </c>
      <c r="AQ157" s="311" t="str">
        <f>IF(全车数据表!BL158="","",全车数据表!BL158)</f>
        <v/>
      </c>
      <c r="AR157" s="311" t="str">
        <f>IF(全车数据表!BM158="","",全车数据表!BM158)</f>
        <v/>
      </c>
      <c r="AS157" s="311">
        <f>IF(全车数据表!BN158="","",全车数据表!BN158)</f>
        <v>1</v>
      </c>
      <c r="AT157" s="311">
        <f>IF(全车数据表!BO158="","",全车数据表!BO158)</f>
        <v>1</v>
      </c>
      <c r="AU157" s="311" t="str">
        <f>IF(全车数据表!BP158="","",全车数据表!BP158)</f>
        <v/>
      </c>
      <c r="AV157" s="311" t="str">
        <f>IF(全车数据表!BQ158="","",全车数据表!BQ158)</f>
        <v/>
      </c>
      <c r="AW157" s="311" t="str">
        <f>IF(全车数据表!BR158="","",全车数据表!BR158)</f>
        <v/>
      </c>
      <c r="AX157" s="311" t="str">
        <f>IF(全车数据表!BS158="","",全车数据表!BS158)</f>
        <v/>
      </c>
      <c r="AY157" s="311" t="str">
        <f>IF(全车数据表!BT158="","",全车数据表!BT158)</f>
        <v/>
      </c>
      <c r="AZ157" s="311" t="str">
        <f>IF(全车数据表!BU158="","",全车数据表!BU158)</f>
        <v/>
      </c>
      <c r="BA157" s="311" t="str">
        <f>IF(全车数据表!AV158="","",全车数据表!AV158)</f>
        <v/>
      </c>
    </row>
    <row r="158" spans="1:53">
      <c r="A158" s="311">
        <f>全车数据表!A159</f>
        <v>157</v>
      </c>
      <c r="B158" s="311" t="str">
        <f>全车数据表!B159</f>
        <v>Citroen GT by Citroen</v>
      </c>
      <c r="C158" s="311" t="str">
        <f>IF(全车数据表!AQ159="","",全车数据表!AQ159)</f>
        <v>Citroen</v>
      </c>
      <c r="D158" s="313" t="str">
        <f>全车数据表!AT159</f>
        <v>citroengt</v>
      </c>
      <c r="E158" s="313" t="str">
        <f>全车数据表!AS159</f>
        <v>2.6</v>
      </c>
      <c r="F158" s="313" t="str">
        <f>全车数据表!C159</f>
        <v>雪铁龙GT</v>
      </c>
      <c r="G158" s="311" t="str">
        <f>全车数据表!D159</f>
        <v>A</v>
      </c>
      <c r="H158" s="311">
        <f>LEN(全车数据表!E159)</f>
        <v>6</v>
      </c>
      <c r="I158" s="311">
        <f>IF(全车数据表!H159="×",0,全车数据表!H159)</f>
        <v>50</v>
      </c>
      <c r="J158" s="311">
        <f>IF(全车数据表!I159="×",0,全车数据表!I159)</f>
        <v>23</v>
      </c>
      <c r="K158" s="311">
        <f>IF(全车数据表!J159="×",0,全车数据表!J159)</f>
        <v>27</v>
      </c>
      <c r="L158" s="311">
        <f>IF(全车数据表!K159="×",0,全车数据表!K159)</f>
        <v>36</v>
      </c>
      <c r="M158" s="311">
        <f>IF(全车数据表!L159="×",0,全车数据表!L159)</f>
        <v>52</v>
      </c>
      <c r="N158" s="311">
        <f>IF(全车数据表!M159="×",0,全车数据表!M159)</f>
        <v>62</v>
      </c>
      <c r="O158" s="311">
        <f>全车数据表!O159</f>
        <v>4222</v>
      </c>
      <c r="P158" s="311">
        <f>全车数据表!P159</f>
        <v>388.7</v>
      </c>
      <c r="Q158" s="311">
        <f>全车数据表!Q159</f>
        <v>76.53</v>
      </c>
      <c r="R158" s="311">
        <f>全车数据表!R159</f>
        <v>64.61</v>
      </c>
      <c r="S158" s="311">
        <f>全车数据表!S159</f>
        <v>67.2</v>
      </c>
      <c r="T158" s="311">
        <f>全车数据表!T159</f>
        <v>6.3</v>
      </c>
      <c r="U158" s="311">
        <f>全车数据表!AH159</f>
        <v>19407600</v>
      </c>
      <c r="V158" s="311">
        <f>全车数据表!AO159</f>
        <v>12800000</v>
      </c>
      <c r="W158" s="311">
        <f>全车数据表!AP159</f>
        <v>32207600</v>
      </c>
      <c r="X158" s="311">
        <f>全车数据表!AJ159</f>
        <v>6</v>
      </c>
      <c r="Y158" s="311">
        <f>全车数据表!AL159</f>
        <v>5</v>
      </c>
      <c r="Z158" s="311">
        <f>IF(全车数据表!AN159="×",0,全车数据表!AN159)</f>
        <v>4</v>
      </c>
      <c r="AA158" s="313" t="str">
        <f>全车数据表!AU159</f>
        <v>epic</v>
      </c>
      <c r="AB158" s="311">
        <f>全车数据表!AW159</f>
        <v>404</v>
      </c>
      <c r="AC158" s="311">
        <f>全车数据表!AX159</f>
        <v>0</v>
      </c>
      <c r="AD158" s="311">
        <f>全车数据表!AY159</f>
        <v>545</v>
      </c>
      <c r="AE158" s="311" t="str">
        <f>IF(全车数据表!AZ159="","",全车数据表!AZ159)</f>
        <v>联会赛事</v>
      </c>
      <c r="AF158" s="311" t="str">
        <f>IF(全车数据表!BA159="","",全车数据表!BA159)</f>
        <v/>
      </c>
      <c r="AG158" s="311" t="str">
        <f>IF(全车数据表!BB159="","",全车数据表!BB159)</f>
        <v/>
      </c>
      <c r="AH158" s="311" t="str">
        <f>IF(全车数据表!BC159="","",全车数据表!BC159)</f>
        <v/>
      </c>
      <c r="AI158" s="311" t="str">
        <f>IF(全车数据表!BD159="","",全车数据表!BD159)</f>
        <v/>
      </c>
      <c r="AJ158" s="311" t="str">
        <f>IF(全车数据表!BE159="","",全车数据表!BE159)</f>
        <v/>
      </c>
      <c r="AK158" s="311" t="str">
        <f>IF(全车数据表!BF159="","",全车数据表!BF159)</f>
        <v/>
      </c>
      <c r="AL158" s="311" t="str">
        <f>IF(全车数据表!BG159="","",全车数据表!BG159)</f>
        <v/>
      </c>
      <c r="AM158" s="311" t="str">
        <f>IF(全车数据表!BH159="","",全车数据表!BH159)</f>
        <v/>
      </c>
      <c r="AN158" s="311" t="str">
        <f>IF(全车数据表!BI159="","",全车数据表!BI159)</f>
        <v/>
      </c>
      <c r="AO158" s="311" t="str">
        <f>IF(全车数据表!BJ159="","",全车数据表!BJ159)</f>
        <v/>
      </c>
      <c r="AP158" s="311" t="str">
        <f>IF(全车数据表!BK159="","",全车数据表!BK159)</f>
        <v/>
      </c>
      <c r="AQ158" s="311" t="str">
        <f>IF(全车数据表!BL159="","",全车数据表!BL159)</f>
        <v/>
      </c>
      <c r="AR158" s="311" t="str">
        <f>IF(全车数据表!BM159="","",全车数据表!BM159)</f>
        <v/>
      </c>
      <c r="AS158" s="311" t="str">
        <f>IF(全车数据表!BN159="","",全车数据表!BN159)</f>
        <v/>
      </c>
      <c r="AT158" s="311" t="str">
        <f>IF(全车数据表!BO159="","",全车数据表!BO159)</f>
        <v/>
      </c>
      <c r="AU158" s="311" t="str">
        <f>IF(全车数据表!BP159="","",全车数据表!BP159)</f>
        <v/>
      </c>
      <c r="AV158" s="311" t="str">
        <f>IF(全车数据表!BQ159="","",全车数据表!BQ159)</f>
        <v/>
      </c>
      <c r="AW158" s="311" t="str">
        <f>IF(全车数据表!BR159="","",全车数据表!BR159)</f>
        <v/>
      </c>
      <c r="AX158" s="311" t="str">
        <f>IF(全车数据表!BS159="","",全车数据表!BS159)</f>
        <v/>
      </c>
      <c r="AY158" s="311" t="str">
        <f>IF(全车数据表!BT159="","",全车数据表!BT159)</f>
        <v/>
      </c>
      <c r="AZ158" s="311" t="str">
        <f>IF(全车数据表!BU159="","",全车数据表!BU159)</f>
        <v>雪铁龙</v>
      </c>
      <c r="BA158" s="311" t="str">
        <f>IF(全车数据表!AV159="","",全车数据表!AV159)</f>
        <v/>
      </c>
    </row>
    <row r="159" spans="1:53">
      <c r="A159" s="311">
        <f>全车数据表!A160</f>
        <v>158</v>
      </c>
      <c r="B159" s="311" t="str">
        <f>全车数据表!B160</f>
        <v>Porsche 935 (2019)🔑</v>
      </c>
      <c r="C159" s="311" t="str">
        <f>IF(全车数据表!AQ160="","",全车数据表!AQ160)</f>
        <v>Porsche</v>
      </c>
      <c r="D159" s="313" t="str">
        <f>全车数据表!AT160</f>
        <v>935</v>
      </c>
      <c r="E159" s="313" t="str">
        <f>全车数据表!AS160</f>
        <v>4.1</v>
      </c>
      <c r="F159" s="313" t="str">
        <f>全车数据表!C160</f>
        <v>935</v>
      </c>
      <c r="G159" s="311" t="str">
        <f>全车数据表!D160</f>
        <v>A</v>
      </c>
      <c r="H159" s="311">
        <f>LEN(全车数据表!E160)</f>
        <v>6</v>
      </c>
      <c r="I159" s="311" t="str">
        <f>IF(全车数据表!H160="×",0,全车数据表!H160)</f>
        <v>🔑</v>
      </c>
      <c r="J159" s="311">
        <f>IF(全车数据表!I160="×",0,全车数据表!I160)</f>
        <v>28</v>
      </c>
      <c r="K159" s="311">
        <f>IF(全车数据表!J160="×",0,全车数据表!J160)</f>
        <v>32</v>
      </c>
      <c r="L159" s="311">
        <f>IF(全车数据表!K160="×",0,全车数据表!K160)</f>
        <v>44</v>
      </c>
      <c r="M159" s="311">
        <f>IF(全车数据表!L160="×",0,全车数据表!L160)</f>
        <v>59</v>
      </c>
      <c r="N159" s="311">
        <f>IF(全车数据表!M160="×",0,全车数据表!M160)</f>
        <v>86</v>
      </c>
      <c r="O159" s="311">
        <f>全车数据表!O160</f>
        <v>4229</v>
      </c>
      <c r="P159" s="311">
        <f>全车数据表!P160</f>
        <v>352</v>
      </c>
      <c r="Q159" s="311">
        <f>全车数据表!Q160</f>
        <v>84.94</v>
      </c>
      <c r="R159" s="311">
        <f>全车数据表!R160</f>
        <v>87.96</v>
      </c>
      <c r="S159" s="311">
        <f>全车数据表!S160</f>
        <v>72.61</v>
      </c>
      <c r="T159" s="311">
        <f>全车数据表!T160</f>
        <v>7.9</v>
      </c>
      <c r="U159" s="311">
        <f>全车数据表!AH160</f>
        <v>19407600</v>
      </c>
      <c r="V159" s="311">
        <f>全车数据表!AO160</f>
        <v>12800000</v>
      </c>
      <c r="W159" s="311">
        <f>全车数据表!AP160</f>
        <v>32207600</v>
      </c>
      <c r="X159" s="311">
        <f>全车数据表!AJ160</f>
        <v>6</v>
      </c>
      <c r="Y159" s="311">
        <f>全车数据表!AL160</f>
        <v>5</v>
      </c>
      <c r="Z159" s="311">
        <f>IF(全车数据表!AN160="×",0,全车数据表!AN160)</f>
        <v>4</v>
      </c>
      <c r="AA159" s="313" t="str">
        <f>全车数据表!AU160</f>
        <v>epic</v>
      </c>
      <c r="AB159" s="311">
        <f>全车数据表!AW160</f>
        <v>366</v>
      </c>
      <c r="AC159" s="311">
        <f>全车数据表!AX160</f>
        <v>0</v>
      </c>
      <c r="AD159" s="311">
        <f>全车数据表!AY160</f>
        <v>481</v>
      </c>
      <c r="AE159" s="311" t="str">
        <f>IF(全车数据表!AZ160="","",全车数据表!AZ160)</f>
        <v>大奖赛</v>
      </c>
      <c r="AF159" s="311" t="str">
        <f>IF(全车数据表!BA160="","",全车数据表!BA160)</f>
        <v/>
      </c>
      <c r="AG159" s="311" t="str">
        <f>IF(全车数据表!BB160="","",全车数据表!BB160)</f>
        <v/>
      </c>
      <c r="AH159" s="311" t="str">
        <f>IF(全车数据表!BC160="","",全车数据表!BC160)</f>
        <v/>
      </c>
      <c r="AI159" s="311" t="str">
        <f>IF(全车数据表!BD160="","",全车数据表!BD160)</f>
        <v/>
      </c>
      <c r="AJ159" s="311" t="str">
        <f>IF(全车数据表!BE160="","",全车数据表!BE160)</f>
        <v/>
      </c>
      <c r="AK159" s="311" t="str">
        <f>IF(全车数据表!BF160="","",全车数据表!BF160)</f>
        <v/>
      </c>
      <c r="AL159" s="311" t="str">
        <f>IF(全车数据表!BG160="","",全车数据表!BG160)</f>
        <v/>
      </c>
      <c r="AM159" s="311" t="str">
        <f>IF(全车数据表!BH160="","",全车数据表!BH160)</f>
        <v/>
      </c>
      <c r="AN159" s="311" t="str">
        <f>IF(全车数据表!BI160="","",全车数据表!BI160)</f>
        <v/>
      </c>
      <c r="AO159" s="311" t="str">
        <f>IF(全车数据表!BJ160="","",全车数据表!BJ160)</f>
        <v/>
      </c>
      <c r="AP159" s="311" t="str">
        <f>IF(全车数据表!BK160="","",全车数据表!BK160)</f>
        <v/>
      </c>
      <c r="AQ159" s="311" t="str">
        <f>IF(全车数据表!BL160="","",全车数据表!BL160)</f>
        <v/>
      </c>
      <c r="AR159" s="311" t="str">
        <f>IF(全车数据表!BM160="","",全车数据表!BM160)</f>
        <v/>
      </c>
      <c r="AS159" s="311">
        <f>IF(全车数据表!BN160="","",全车数据表!BN160)</f>
        <v>1</v>
      </c>
      <c r="AT159" s="311" t="str">
        <f>IF(全车数据表!BO160="","",全车数据表!BO160)</f>
        <v/>
      </c>
      <c r="AU159" s="311" t="str">
        <f>IF(全车数据表!BP160="","",全车数据表!BP160)</f>
        <v/>
      </c>
      <c r="AV159" s="311" t="str">
        <f>IF(全车数据表!BQ160="","",全车数据表!BQ160)</f>
        <v/>
      </c>
      <c r="AW159" s="311" t="str">
        <f>IF(全车数据表!BR160="","",全车数据表!BR160)</f>
        <v/>
      </c>
      <c r="AX159" s="311" t="str">
        <f>IF(全车数据表!BS160="","",全车数据表!BS160)</f>
        <v/>
      </c>
      <c r="AY159" s="311" t="str">
        <f>IF(全车数据表!BT160="","",全车数据表!BT160)</f>
        <v/>
      </c>
      <c r="AZ159" s="311" t="str">
        <f>IF(全车数据表!BU160="","",全车数据表!BU160)</f>
        <v>保时捷</v>
      </c>
      <c r="BA159" s="311" t="str">
        <f>IF(全车数据表!AV160="","",全车数据表!AV160)</f>
        <v/>
      </c>
    </row>
    <row r="160" spans="1:53">
      <c r="A160" s="311">
        <f>全车数据表!A161</f>
        <v>159</v>
      </c>
      <c r="B160" s="311" t="str">
        <f>全车数据表!B161</f>
        <v>Aston Martin Victor</v>
      </c>
      <c r="C160" s="311" t="str">
        <f>IF(全车数据表!AQ161="","",全车数据表!AQ161)</f>
        <v>Aston Martin</v>
      </c>
      <c r="D160" s="313" t="str">
        <f>全车数据表!AT161</f>
        <v>victor</v>
      </c>
      <c r="E160" s="313" t="str">
        <f>全车数据表!AS161</f>
        <v>2.9</v>
      </c>
      <c r="F160" s="313" t="str">
        <f>全车数据表!C161</f>
        <v>Victor</v>
      </c>
      <c r="G160" s="311" t="str">
        <f>全车数据表!D161</f>
        <v>A</v>
      </c>
      <c r="H160" s="311">
        <f>LEN(全车数据表!E161)</f>
        <v>6</v>
      </c>
      <c r="I160" s="311">
        <f>IF(全车数据表!H161="×",0,全车数据表!H161)</f>
        <v>70</v>
      </c>
      <c r="J160" s="311">
        <f>IF(全车数据表!I161="×",0,全车数据表!I161)</f>
        <v>23</v>
      </c>
      <c r="K160" s="311">
        <f>IF(全车数据表!J161="×",0,全车数据表!J161)</f>
        <v>27</v>
      </c>
      <c r="L160" s="311">
        <f>IF(全车数据表!K161="×",0,全车数据表!K161)</f>
        <v>36</v>
      </c>
      <c r="M160" s="311">
        <f>IF(全车数据表!L161="×",0,全车数据表!L161)</f>
        <v>52</v>
      </c>
      <c r="N160" s="311">
        <f>IF(全车数据表!M161="×",0,全车数据表!M161)</f>
        <v>59</v>
      </c>
      <c r="O160" s="311">
        <f>全车数据表!O161</f>
        <v>4255</v>
      </c>
      <c r="P160" s="311">
        <f>全车数据表!P161</f>
        <v>371.4</v>
      </c>
      <c r="Q160" s="311">
        <f>全车数据表!Q161</f>
        <v>78.33</v>
      </c>
      <c r="R160" s="311">
        <f>全车数据表!R161</f>
        <v>76.84</v>
      </c>
      <c r="S160" s="311">
        <f>全车数据表!S161</f>
        <v>69.63</v>
      </c>
      <c r="T160" s="311">
        <f>全车数据表!T161</f>
        <v>6.8</v>
      </c>
      <c r="U160" s="311">
        <f>全车数据表!AH161</f>
        <v>19407600</v>
      </c>
      <c r="V160" s="311">
        <f>全车数据表!AO161</f>
        <v>12800000</v>
      </c>
      <c r="W160" s="311">
        <f>全车数据表!AP161</f>
        <v>32207600</v>
      </c>
      <c r="X160" s="311">
        <f>全车数据表!AJ161</f>
        <v>6</v>
      </c>
      <c r="Y160" s="311">
        <f>全车数据表!AL161</f>
        <v>5</v>
      </c>
      <c r="Z160" s="311">
        <f>IF(全车数据表!AN161="×",0,全车数据表!AN161)</f>
        <v>4</v>
      </c>
      <c r="AA160" s="313" t="str">
        <f>全车数据表!AU161</f>
        <v>epic</v>
      </c>
      <c r="AB160" s="311">
        <f>全车数据表!AW161</f>
        <v>387</v>
      </c>
      <c r="AC160" s="311">
        <f>全车数据表!AX161</f>
        <v>0</v>
      </c>
      <c r="AD160" s="311">
        <f>全车数据表!AY161</f>
        <v>516</v>
      </c>
      <c r="AE160" s="311" t="str">
        <f>IF(全车数据表!AZ161="","",全车数据表!AZ161)</f>
        <v>通行证</v>
      </c>
      <c r="AF160" s="311" t="str">
        <f>IF(全车数据表!BA161="","",全车数据表!BA161)</f>
        <v/>
      </c>
      <c r="AG160" s="311" t="str">
        <f>IF(全车数据表!BB161="","",全车数据表!BB161)</f>
        <v/>
      </c>
      <c r="AH160" s="311" t="str">
        <f>IF(全车数据表!BC161="","",全车数据表!BC161)</f>
        <v/>
      </c>
      <c r="AI160" s="311" t="str">
        <f>IF(全车数据表!BD161="","",全车数据表!BD161)</f>
        <v/>
      </c>
      <c r="AJ160" s="311" t="str">
        <f>IF(全车数据表!BE161="","",全车数据表!BE161)</f>
        <v/>
      </c>
      <c r="AK160" s="311" t="str">
        <f>IF(全车数据表!BF161="","",全车数据表!BF161)</f>
        <v/>
      </c>
      <c r="AL160" s="311">
        <f>IF(全车数据表!BG161="","",全车数据表!BG161)</f>
        <v>1</v>
      </c>
      <c r="AM160" s="311" t="str">
        <f>IF(全车数据表!BH161="","",全车数据表!BH161)</f>
        <v/>
      </c>
      <c r="AN160" s="311" t="str">
        <f>IF(全车数据表!BI161="","",全车数据表!BI161)</f>
        <v/>
      </c>
      <c r="AO160" s="311" t="str">
        <f>IF(全车数据表!BJ161="","",全车数据表!BJ161)</f>
        <v/>
      </c>
      <c r="AP160" s="311" t="str">
        <f>IF(全车数据表!BK161="","",全车数据表!BK161)</f>
        <v/>
      </c>
      <c r="AQ160" s="311" t="str">
        <f>IF(全车数据表!BL161="","",全车数据表!BL161)</f>
        <v/>
      </c>
      <c r="AR160" s="311" t="str">
        <f>IF(全车数据表!BM161="","",全车数据表!BM161)</f>
        <v/>
      </c>
      <c r="AS160" s="311" t="str">
        <f>IF(全车数据表!BN161="","",全车数据表!BN161)</f>
        <v/>
      </c>
      <c r="AT160" s="311">
        <f>IF(全车数据表!BO161="","",全车数据表!BO161)</f>
        <v>1</v>
      </c>
      <c r="AU160" s="311" t="str">
        <f>IF(全车数据表!BP161="","",全车数据表!BP161)</f>
        <v/>
      </c>
      <c r="AV160" s="311" t="str">
        <f>IF(全车数据表!BQ161="","",全车数据表!BQ161)</f>
        <v/>
      </c>
      <c r="AW160" s="311" t="str">
        <f>IF(全车数据表!BR161="","",全车数据表!BR161)</f>
        <v/>
      </c>
      <c r="AX160" s="311" t="str">
        <f>IF(全车数据表!BS161="","",全车数据表!BS161)</f>
        <v/>
      </c>
      <c r="AY160" s="311" t="str">
        <f>IF(全车数据表!BT161="","",全车数据表!BT161)</f>
        <v/>
      </c>
      <c r="AZ160" s="311" t="str">
        <f>IF(全车数据表!BU161="","",全车数据表!BU161)</f>
        <v>阿斯顿马丁 维克多</v>
      </c>
      <c r="BA160" s="311" t="str">
        <f>IF(全车数据表!AV161="","",全车数据表!AV161)</f>
        <v/>
      </c>
    </row>
    <row r="161" spans="1:53">
      <c r="A161" s="311">
        <f>全车数据表!A162</f>
        <v>160</v>
      </c>
      <c r="B161" s="311" t="str">
        <f>全车数据表!B162</f>
        <v>Porsche 911 GT2 RS ClubSport🔑</v>
      </c>
      <c r="C161" s="311" t="str">
        <f>IF(全车数据表!AQ162="","",全车数据表!AQ162)</f>
        <v>Porsche</v>
      </c>
      <c r="D161" s="313" t="str">
        <f>全车数据表!AT162</f>
        <v>911gt2</v>
      </c>
      <c r="E161" s="313" t="str">
        <f>全车数据表!AS162</f>
        <v>2.1</v>
      </c>
      <c r="F161" s="313" t="str">
        <f>全车数据表!C162</f>
        <v>911GT2</v>
      </c>
      <c r="G161" s="311" t="str">
        <f>全车数据表!D162</f>
        <v>A</v>
      </c>
      <c r="H161" s="311">
        <f>LEN(全车数据表!E162)</f>
        <v>6</v>
      </c>
      <c r="I161" s="311" t="str">
        <f>IF(全车数据表!H162="×",0,全车数据表!H162)</f>
        <v>🔑</v>
      </c>
      <c r="J161" s="311">
        <f>IF(全车数据表!I162="×",0,全车数据表!I162)</f>
        <v>28</v>
      </c>
      <c r="K161" s="311">
        <f>IF(全车数据表!J162="×",0,全车数据表!J162)</f>
        <v>32</v>
      </c>
      <c r="L161" s="311">
        <f>IF(全车数据表!K162="×",0,全车数据表!K162)</f>
        <v>44</v>
      </c>
      <c r="M161" s="311">
        <f>IF(全车数据表!L162="×",0,全车数据表!L162)</f>
        <v>59</v>
      </c>
      <c r="N161" s="311">
        <f>IF(全车数据表!M162="×",0,全车数据表!M162)</f>
        <v>86</v>
      </c>
      <c r="O161" s="311">
        <f>全车数据表!O162</f>
        <v>4270</v>
      </c>
      <c r="P161" s="311">
        <f>全车数据表!P162</f>
        <v>356.9</v>
      </c>
      <c r="Q161" s="311">
        <f>全车数据表!Q162</f>
        <v>83.64</v>
      </c>
      <c r="R161" s="311">
        <f>全车数据表!R162</f>
        <v>85.42</v>
      </c>
      <c r="S161" s="311">
        <f>全车数据表!S162</f>
        <v>73.650000000000006</v>
      </c>
      <c r="T161" s="311">
        <f>全车数据表!T162</f>
        <v>8.08</v>
      </c>
      <c r="U161" s="311">
        <f>全车数据表!AH162</f>
        <v>19407600</v>
      </c>
      <c r="V161" s="311">
        <f>全车数据表!AO162</f>
        <v>12800000</v>
      </c>
      <c r="W161" s="311">
        <f>全车数据表!AP162</f>
        <v>32207600</v>
      </c>
      <c r="X161" s="311">
        <f>全车数据表!AJ162</f>
        <v>6</v>
      </c>
      <c r="Y161" s="311">
        <f>全车数据表!AL162</f>
        <v>5</v>
      </c>
      <c r="Z161" s="311">
        <f>IF(全车数据表!AN162="×",0,全车数据表!AN162)</f>
        <v>4</v>
      </c>
      <c r="AA161" s="313" t="str">
        <f>全车数据表!AU162</f>
        <v>epic</v>
      </c>
      <c r="AB161" s="311">
        <f>全车数据表!AW162</f>
        <v>371</v>
      </c>
      <c r="AC161" s="311">
        <f>全车数据表!AX162</f>
        <v>0</v>
      </c>
      <c r="AD161" s="311">
        <f>全车数据表!AY162</f>
        <v>490</v>
      </c>
      <c r="AE161" s="311" t="str">
        <f>IF(全车数据表!AZ162="","",全车数据表!AZ162)</f>
        <v>大奖赛</v>
      </c>
      <c r="AF161" s="311" t="str">
        <f>IF(全车数据表!BA162="","",全车数据表!BA162)</f>
        <v/>
      </c>
      <c r="AG161" s="311" t="str">
        <f>IF(全车数据表!BB162="","",全车数据表!BB162)</f>
        <v/>
      </c>
      <c r="AH161" s="311" t="str">
        <f>IF(全车数据表!BC162="","",全车数据表!BC162)</f>
        <v/>
      </c>
      <c r="AI161" s="311" t="str">
        <f>IF(全车数据表!BD162="","",全车数据表!BD162)</f>
        <v/>
      </c>
      <c r="AJ161" s="311" t="str">
        <f>IF(全车数据表!BE162="","",全车数据表!BE162)</f>
        <v/>
      </c>
      <c r="AK161" s="311" t="str">
        <f>IF(全车数据表!BF162="","",全车数据表!BF162)</f>
        <v/>
      </c>
      <c r="AL161" s="311" t="str">
        <f>IF(全车数据表!BG162="","",全车数据表!BG162)</f>
        <v/>
      </c>
      <c r="AM161" s="311" t="str">
        <f>IF(全车数据表!BH162="","",全车数据表!BH162)</f>
        <v/>
      </c>
      <c r="AN161" s="311" t="str">
        <f>IF(全车数据表!BI162="","",全车数据表!BI162)</f>
        <v/>
      </c>
      <c r="AO161" s="311" t="str">
        <f>IF(全车数据表!BJ162="","",全车数据表!BJ162)</f>
        <v/>
      </c>
      <c r="AP161" s="311" t="str">
        <f>IF(全车数据表!BK162="","",全车数据表!BK162)</f>
        <v/>
      </c>
      <c r="AQ161" s="311">
        <f>IF(全车数据表!BL162="","",全车数据表!BL162)</f>
        <v>1</v>
      </c>
      <c r="AR161" s="311" t="str">
        <f>IF(全车数据表!BM162="","",全车数据表!BM162)</f>
        <v/>
      </c>
      <c r="AS161" s="311">
        <f>IF(全车数据表!BN162="","",全车数据表!BN162)</f>
        <v>1</v>
      </c>
      <c r="AT161" s="311">
        <f>IF(全车数据表!BO162="","",全车数据表!BO162)</f>
        <v>1</v>
      </c>
      <c r="AU161" s="311" t="str">
        <f>IF(全车数据表!BP162="","",全车数据表!BP162)</f>
        <v/>
      </c>
      <c r="AV161" s="311" t="str">
        <f>IF(全车数据表!BQ162="","",全车数据表!BQ162)</f>
        <v/>
      </c>
      <c r="AW161" s="311" t="str">
        <f>IF(全车数据表!BR162="","",全车数据表!BR162)</f>
        <v/>
      </c>
      <c r="AX161" s="311" t="str">
        <f>IF(全车数据表!BS162="","",全车数据表!BS162)</f>
        <v/>
      </c>
      <c r="AY161" s="311" t="str">
        <f>IF(全车数据表!BT162="","",全车数据表!BT162)</f>
        <v/>
      </c>
      <c r="AZ161" s="311" t="str">
        <f>IF(全车数据表!BU162="","",全车数据表!BU162)</f>
        <v>保时捷</v>
      </c>
      <c r="BA161" s="311" t="str">
        <f>IF(全车数据表!AV162="","",全车数据表!AV162)</f>
        <v/>
      </c>
    </row>
    <row r="162" spans="1:53">
      <c r="A162" s="311">
        <f>全车数据表!A163</f>
        <v>161</v>
      </c>
      <c r="B162" s="311" t="str">
        <f>全车数据表!B163</f>
        <v>Pagani Huayra BC</v>
      </c>
      <c r="C162" s="311" t="str">
        <f>IF(全车数据表!AQ163="","",全车数据表!AQ163)</f>
        <v>Pagani</v>
      </c>
      <c r="D162" s="313" t="str">
        <f>全车数据表!AT163</f>
        <v>bc</v>
      </c>
      <c r="E162" s="313" t="str">
        <f>全车数据表!AS163</f>
        <v>1.0</v>
      </c>
      <c r="F162" s="313" t="str">
        <f>全车数据表!C163</f>
        <v>BC</v>
      </c>
      <c r="G162" s="311" t="str">
        <f>全车数据表!D163</f>
        <v>A</v>
      </c>
      <c r="H162" s="311">
        <f>LEN(全车数据表!E163)</f>
        <v>6</v>
      </c>
      <c r="I162" s="311">
        <f>IF(全车数据表!H163="×",0,全车数据表!H163)</f>
        <v>50</v>
      </c>
      <c r="J162" s="311">
        <f>IF(全车数据表!I163="×",0,全车数据表!I163)</f>
        <v>12</v>
      </c>
      <c r="K162" s="311">
        <f>IF(全车数据表!J163="×",0,全车数据表!J163)</f>
        <v>15</v>
      </c>
      <c r="L162" s="311">
        <f>IF(全车数据表!K163="×",0,全车数据表!K163)</f>
        <v>24</v>
      </c>
      <c r="M162" s="311">
        <f>IF(全车数据表!L163="×",0,全车数据表!L163)</f>
        <v>37</v>
      </c>
      <c r="N162" s="311">
        <f>IF(全车数据表!M163="×",0,全车数据表!M163)</f>
        <v>45</v>
      </c>
      <c r="O162" s="311">
        <f>全车数据表!O163</f>
        <v>4274</v>
      </c>
      <c r="P162" s="311">
        <f>全车数据表!P163</f>
        <v>365.4</v>
      </c>
      <c r="Q162" s="311">
        <f>全车数据表!Q163</f>
        <v>80.040000000000006</v>
      </c>
      <c r="R162" s="311">
        <f>全车数据表!R163</f>
        <v>63.11</v>
      </c>
      <c r="S162" s="311">
        <f>全车数据表!S163</f>
        <v>86.75</v>
      </c>
      <c r="T162" s="311">
        <f>全车数据表!T163</f>
        <v>11.832000000000001</v>
      </c>
      <c r="U162" s="311">
        <f>全车数据表!AH163</f>
        <v>6375160</v>
      </c>
      <c r="V162" s="311">
        <f>全车数据表!AO163</f>
        <v>6400000</v>
      </c>
      <c r="W162" s="311">
        <f>全车数据表!AP163</f>
        <v>12775160</v>
      </c>
      <c r="X162" s="311">
        <f>全车数据表!AJ163</f>
        <v>6</v>
      </c>
      <c r="Y162" s="311">
        <f>全车数据表!AL163</f>
        <v>5</v>
      </c>
      <c r="Z162" s="311">
        <f>IF(全车数据表!AN163="×",0,全车数据表!AN163)</f>
        <v>4</v>
      </c>
      <c r="AA162" s="313" t="str">
        <f>全车数据表!AU163</f>
        <v>epic</v>
      </c>
      <c r="AB162" s="311">
        <f>全车数据表!AW163</f>
        <v>380</v>
      </c>
      <c r="AC162" s="311">
        <f>全车数据表!AX163</f>
        <v>0</v>
      </c>
      <c r="AD162" s="311">
        <f>全车数据表!AY163</f>
        <v>504</v>
      </c>
      <c r="AE162" s="311" t="str">
        <f>IF(全车数据表!AZ163="","",全车数据表!AZ163)</f>
        <v>传奇商店</v>
      </c>
      <c r="AF162" s="311" t="str">
        <f>IF(全车数据表!BA163="","",全车数据表!BA163)</f>
        <v/>
      </c>
      <c r="AG162" s="311" t="str">
        <f>IF(全车数据表!BB163="","",全车数据表!BB163)</f>
        <v/>
      </c>
      <c r="AH162" s="311" t="str">
        <f>IF(全车数据表!BC163="","",全车数据表!BC163)</f>
        <v/>
      </c>
      <c r="AI162" s="311">
        <f>IF(全车数据表!BD163="","",全车数据表!BD163)</f>
        <v>1</v>
      </c>
      <c r="AJ162" s="311" t="str">
        <f>IF(全车数据表!BE163="","",全车数据表!BE163)</f>
        <v/>
      </c>
      <c r="AK162" s="311" t="str">
        <f>IF(全车数据表!BF163="","",全车数据表!BF163)</f>
        <v/>
      </c>
      <c r="AL162" s="311" t="str">
        <f>IF(全车数据表!BG163="","",全车数据表!BG163)</f>
        <v/>
      </c>
      <c r="AM162" s="311" t="str">
        <f>IF(全车数据表!BH163="","",全车数据表!BH163)</f>
        <v/>
      </c>
      <c r="AN162" s="311" t="str">
        <f>IF(全车数据表!BI163="","",全车数据表!BI163)</f>
        <v/>
      </c>
      <c r="AO162" s="311" t="str">
        <f>IF(全车数据表!BJ163="","",全车数据表!BJ163)</f>
        <v/>
      </c>
      <c r="AP162" s="311" t="str">
        <f>IF(全车数据表!BK163="","",全车数据表!BK163)</f>
        <v/>
      </c>
      <c r="AQ162" s="311" t="str">
        <f>IF(全车数据表!BL163="","",全车数据表!BL163)</f>
        <v/>
      </c>
      <c r="AR162" s="311" t="str">
        <f>IF(全车数据表!BM163="","",全车数据表!BM163)</f>
        <v/>
      </c>
      <c r="AS162" s="311" t="str">
        <f>IF(全车数据表!BN163="","",全车数据表!BN163)</f>
        <v/>
      </c>
      <c r="AT162" s="311" t="str">
        <f>IF(全车数据表!BO163="","",全车数据表!BO163)</f>
        <v/>
      </c>
      <c r="AU162" s="311" t="str">
        <f>IF(全车数据表!BP163="","",全车数据表!BP163)</f>
        <v/>
      </c>
      <c r="AV162" s="311" t="str">
        <f>IF(全车数据表!BQ163="","",全车数据表!BQ163)</f>
        <v/>
      </c>
      <c r="AW162" s="311" t="str">
        <f>IF(全车数据表!BR163="","",全车数据表!BR163)</f>
        <v/>
      </c>
      <c r="AX162" s="311" t="str">
        <f>IF(全车数据表!BS163="","",全车数据表!BS163)</f>
        <v/>
      </c>
      <c r="AY162" s="311">
        <f>IF(全车数据表!BT163="","",全车数据表!BT163)</f>
        <v>1</v>
      </c>
      <c r="AZ162" s="311" t="str">
        <f>IF(全车数据表!BU163="","",全车数据表!BU163)</f>
        <v>帕加尼 风神</v>
      </c>
      <c r="BA162" s="311">
        <f>IF(全车数据表!AV163="","",全车数据表!AV163)</f>
        <v>17</v>
      </c>
    </row>
    <row r="163" spans="1:53">
      <c r="A163" s="311">
        <f>全车数据表!A164</f>
        <v>162</v>
      </c>
      <c r="B163" s="311" t="str">
        <f>全车数据表!B164</f>
        <v>McLaren 650S GT3</v>
      </c>
      <c r="C163" s="311" t="str">
        <f>IF(全车数据表!AQ164="","",全车数据表!AQ164)</f>
        <v>McLaren</v>
      </c>
      <c r="D163" s="313" t="str">
        <f>全车数据表!AT164</f>
        <v>650s</v>
      </c>
      <c r="E163" s="313" t="str">
        <f>全车数据表!AS164</f>
        <v>3.8</v>
      </c>
      <c r="F163" s="313" t="str">
        <f>全车数据表!C164</f>
        <v>650S</v>
      </c>
      <c r="G163" s="311" t="str">
        <f>全车数据表!D164</f>
        <v>A</v>
      </c>
      <c r="H163" s="311">
        <f>LEN(全车数据表!E164)</f>
        <v>6</v>
      </c>
      <c r="I163" s="311">
        <f>IF(全车数据表!H164="×",0,全车数据表!H164)</f>
        <v>70</v>
      </c>
      <c r="J163" s="311">
        <f>IF(全车数据表!I164="×",0,全车数据表!I164)</f>
        <v>23</v>
      </c>
      <c r="K163" s="311">
        <f>IF(全车数据表!J164="×",0,全车数据表!J164)</f>
        <v>27</v>
      </c>
      <c r="L163" s="311">
        <f>IF(全车数据表!K164="×",0,全车数据表!K164)</f>
        <v>36</v>
      </c>
      <c r="M163" s="311">
        <f>IF(全车数据表!L164="×",0,全车数据表!L164)</f>
        <v>52</v>
      </c>
      <c r="N163" s="311">
        <f>IF(全车数据表!M164="×",0,全车数据表!M164)</f>
        <v>59</v>
      </c>
      <c r="O163" s="311">
        <f>全车数据表!O164</f>
        <v>4279</v>
      </c>
      <c r="P163" s="311">
        <f>全车数据表!P164</f>
        <v>357</v>
      </c>
      <c r="Q163" s="311">
        <f>全车数据表!Q164</f>
        <v>84.34</v>
      </c>
      <c r="R163" s="311">
        <f>全车数据表!R164</f>
        <v>85.82</v>
      </c>
      <c r="S163" s="311">
        <f>全车数据表!S164</f>
        <v>78.22</v>
      </c>
      <c r="T163" s="311">
        <f>全车数据表!T164</f>
        <v>0</v>
      </c>
      <c r="U163" s="311">
        <f>全车数据表!AH164</f>
        <v>19407600</v>
      </c>
      <c r="V163" s="311">
        <f>全车数据表!AO164</f>
        <v>12800000</v>
      </c>
      <c r="W163" s="311">
        <f>全车数据表!AP164</f>
        <v>32207600</v>
      </c>
      <c r="X163" s="311">
        <f>全车数据表!AJ164</f>
        <v>6</v>
      </c>
      <c r="Y163" s="311">
        <f>全车数据表!AL164</f>
        <v>5</v>
      </c>
      <c r="Z163" s="311">
        <f>IF(全车数据表!AN164="×",0,全车数据表!AN164)</f>
        <v>4</v>
      </c>
      <c r="AA163" s="313" t="str">
        <f>全车数据表!AU164</f>
        <v>epic</v>
      </c>
      <c r="AB163" s="311">
        <f>全车数据表!AW164</f>
        <v>371</v>
      </c>
      <c r="AC163" s="311">
        <f>全车数据表!AX164</f>
        <v>0</v>
      </c>
      <c r="AD163" s="311">
        <f>全车数据表!AY164</f>
        <v>490</v>
      </c>
      <c r="AE163" s="311" t="str">
        <f>IF(全车数据表!AZ164="","",全车数据表!AZ164)</f>
        <v>Clash商店</v>
      </c>
      <c r="AF163" s="311" t="str">
        <f>IF(全车数据表!BA164="","",全车数据表!BA164)</f>
        <v/>
      </c>
      <c r="AG163" s="311" t="str">
        <f>IF(全车数据表!BB164="","",全车数据表!BB164)</f>
        <v/>
      </c>
      <c r="AH163" s="311" t="str">
        <f>IF(全车数据表!BC164="","",全车数据表!BC164)</f>
        <v/>
      </c>
      <c r="AI163" s="311" t="str">
        <f>IF(全车数据表!BD164="","",全车数据表!BD164)</f>
        <v/>
      </c>
      <c r="AJ163" s="311" t="str">
        <f>IF(全车数据表!BE164="","",全车数据表!BE164)</f>
        <v/>
      </c>
      <c r="AK163" s="311" t="str">
        <f>IF(全车数据表!BF164="","",全车数据表!BF164)</f>
        <v/>
      </c>
      <c r="AL163" s="311" t="str">
        <f>IF(全车数据表!BG164="","",全车数据表!BG164)</f>
        <v/>
      </c>
      <c r="AM163" s="311" t="str">
        <f>IF(全车数据表!BH164="","",全车数据表!BH164)</f>
        <v/>
      </c>
      <c r="AN163" s="311" t="str">
        <f>IF(全车数据表!BI164="","",全车数据表!BI164)</f>
        <v/>
      </c>
      <c r="AO163" s="311" t="str">
        <f>IF(全车数据表!BJ164="","",全车数据表!BJ164)</f>
        <v/>
      </c>
      <c r="AP163" s="311" t="str">
        <f>IF(全车数据表!BK164="","",全车数据表!BK164)</f>
        <v/>
      </c>
      <c r="AQ163" s="311" t="str">
        <f>IF(全车数据表!BL164="","",全车数据表!BL164)</f>
        <v/>
      </c>
      <c r="AR163" s="311" t="str">
        <f>IF(全车数据表!BM164="","",全车数据表!BM164)</f>
        <v/>
      </c>
      <c r="AS163" s="311" t="str">
        <f>IF(全车数据表!BN164="","",全车数据表!BN164)</f>
        <v/>
      </c>
      <c r="AT163" s="311" t="str">
        <f>IF(全车数据表!BO164="","",全车数据表!BO164)</f>
        <v/>
      </c>
      <c r="AU163" s="311" t="str">
        <f>IF(全车数据表!BP164="","",全车数据表!BP164)</f>
        <v/>
      </c>
      <c r="AV163" s="311" t="str">
        <f>IF(全车数据表!BQ164="","",全车数据表!BQ164)</f>
        <v/>
      </c>
      <c r="AW163" s="311" t="str">
        <f>IF(全车数据表!BR164="","",全车数据表!BR164)</f>
        <v/>
      </c>
      <c r="AX163" s="311" t="str">
        <f>IF(全车数据表!BS164="","",全车数据表!BS164)</f>
        <v/>
      </c>
      <c r="AY163" s="311" t="str">
        <f>IF(全车数据表!BT164="","",全车数据表!BT164)</f>
        <v/>
      </c>
      <c r="AZ163" s="311" t="str">
        <f>IF(全车数据表!BU164="","",全车数据表!BU164)</f>
        <v>迈凯伦</v>
      </c>
      <c r="BA163" s="311" t="str">
        <f>IF(全车数据表!AV164="","",全车数据表!AV164)</f>
        <v/>
      </c>
    </row>
    <row r="164" spans="1:53">
      <c r="A164" s="311">
        <f>全车数据表!A165</f>
        <v>163</v>
      </c>
      <c r="B164" s="311" t="str">
        <f>全车数据表!B165</f>
        <v>Lamborghini SC18🔑</v>
      </c>
      <c r="C164" s="311" t="str">
        <f>IF(全车数据表!AQ165="","",全车数据表!AQ165)</f>
        <v>Lamborghini</v>
      </c>
      <c r="D164" s="313" t="str">
        <f>全车数据表!AT165</f>
        <v>sc18</v>
      </c>
      <c r="E164" s="313" t="str">
        <f>全车数据表!AS165</f>
        <v>2.2</v>
      </c>
      <c r="F164" s="313" t="str">
        <f>全车数据表!C165</f>
        <v>SC18</v>
      </c>
      <c r="G164" s="311" t="str">
        <f>全车数据表!D165</f>
        <v>A</v>
      </c>
      <c r="H164" s="311">
        <f>LEN(全车数据表!E165)</f>
        <v>6</v>
      </c>
      <c r="I164" s="311" t="str">
        <f>IF(全车数据表!H165="×",0,全车数据表!H165)</f>
        <v>🔑</v>
      </c>
      <c r="J164" s="311">
        <f>IF(全车数据表!I165="×",0,全车数据表!I165)</f>
        <v>28</v>
      </c>
      <c r="K164" s="311">
        <f>IF(全车数据表!J165="×",0,全车数据表!J165)</f>
        <v>32</v>
      </c>
      <c r="L164" s="311">
        <f>IF(全车数据表!K165="×",0,全车数据表!K165)</f>
        <v>44</v>
      </c>
      <c r="M164" s="311">
        <f>IF(全车数据表!L165="×",0,全车数据表!L165)</f>
        <v>59</v>
      </c>
      <c r="N164" s="311">
        <f>IF(全车数据表!M165="×",0,全车数据表!M165)</f>
        <v>86</v>
      </c>
      <c r="O164" s="311">
        <f>全车数据表!O165</f>
        <v>4284</v>
      </c>
      <c r="P164" s="311">
        <f>全车数据表!P165</f>
        <v>362.1</v>
      </c>
      <c r="Q164" s="311">
        <f>全车数据表!Q165</f>
        <v>82.03</v>
      </c>
      <c r="R164" s="311">
        <f>全车数据表!R165</f>
        <v>64</v>
      </c>
      <c r="S164" s="311">
        <f>全车数据表!S165</f>
        <v>82.48</v>
      </c>
      <c r="T164" s="311">
        <f>全车数据表!T165</f>
        <v>10.35</v>
      </c>
      <c r="U164" s="311">
        <f>全车数据表!AH165</f>
        <v>19407600</v>
      </c>
      <c r="V164" s="311">
        <f>全车数据表!AO165</f>
        <v>12800000</v>
      </c>
      <c r="W164" s="311">
        <f>全车数据表!AP165</f>
        <v>32207600</v>
      </c>
      <c r="X164" s="311">
        <f>全车数据表!AJ165</f>
        <v>6</v>
      </c>
      <c r="Y164" s="311">
        <f>全车数据表!AL165</f>
        <v>5</v>
      </c>
      <c r="Z164" s="311">
        <f>IF(全车数据表!AN165="×",0,全车数据表!AN165)</f>
        <v>4</v>
      </c>
      <c r="AA164" s="313" t="str">
        <f>全车数据表!AU165</f>
        <v>epic</v>
      </c>
      <c r="AB164" s="311">
        <f>全车数据表!AW165</f>
        <v>376</v>
      </c>
      <c r="AC164" s="311">
        <f>全车数据表!AX165</f>
        <v>0</v>
      </c>
      <c r="AD164" s="311">
        <f>全车数据表!AY165</f>
        <v>499</v>
      </c>
      <c r="AE164" s="311" t="str">
        <f>IF(全车数据表!AZ165="","",全车数据表!AZ165)</f>
        <v>大奖赛</v>
      </c>
      <c r="AF164" s="311" t="str">
        <f>IF(全车数据表!BA165="","",全车数据表!BA165)</f>
        <v/>
      </c>
      <c r="AG164" s="311" t="str">
        <f>IF(全车数据表!BB165="","",全车数据表!BB165)</f>
        <v/>
      </c>
      <c r="AH164" s="311" t="str">
        <f>IF(全车数据表!BC165="","",全车数据表!BC165)</f>
        <v/>
      </c>
      <c r="AI164" s="311" t="str">
        <f>IF(全车数据表!BD165="","",全车数据表!BD165)</f>
        <v/>
      </c>
      <c r="AJ164" s="311" t="str">
        <f>IF(全车数据表!BE165="","",全车数据表!BE165)</f>
        <v/>
      </c>
      <c r="AK164" s="311" t="str">
        <f>IF(全车数据表!BF165="","",全车数据表!BF165)</f>
        <v/>
      </c>
      <c r="AL164" s="311" t="str">
        <f>IF(全车数据表!BG165="","",全车数据表!BG165)</f>
        <v/>
      </c>
      <c r="AM164" s="311" t="str">
        <f>IF(全车数据表!BH165="","",全车数据表!BH165)</f>
        <v/>
      </c>
      <c r="AN164" s="311" t="str">
        <f>IF(全车数据表!BI165="","",全车数据表!BI165)</f>
        <v/>
      </c>
      <c r="AO164" s="311" t="str">
        <f>IF(全车数据表!BJ165="","",全车数据表!BJ165)</f>
        <v/>
      </c>
      <c r="AP164" s="311" t="str">
        <f>IF(全车数据表!BK165="","",全车数据表!BK165)</f>
        <v/>
      </c>
      <c r="AQ164" s="311" t="str">
        <f>IF(全车数据表!BL165="","",全车数据表!BL165)</f>
        <v/>
      </c>
      <c r="AR164" s="311" t="str">
        <f>IF(全车数据表!BM165="","",全车数据表!BM165)</f>
        <v/>
      </c>
      <c r="AS164" s="311">
        <f>IF(全车数据表!BN165="","",全车数据表!BN165)</f>
        <v>1</v>
      </c>
      <c r="AT164" s="311">
        <f>IF(全车数据表!BO165="","",全车数据表!BO165)</f>
        <v>1</v>
      </c>
      <c r="AU164" s="311" t="str">
        <f>IF(全车数据表!BP165="","",全车数据表!BP165)</f>
        <v/>
      </c>
      <c r="AV164" s="311" t="str">
        <f>IF(全车数据表!BQ165="","",全车数据表!BQ165)</f>
        <v/>
      </c>
      <c r="AW164" s="311" t="str">
        <f>IF(全车数据表!BR165="","",全车数据表!BR165)</f>
        <v/>
      </c>
      <c r="AX164" s="311" t="str">
        <f>IF(全车数据表!BS165="","",全车数据表!BS165)</f>
        <v/>
      </c>
      <c r="AY164" s="311" t="str">
        <f>IF(全车数据表!BT165="","",全车数据表!BT165)</f>
        <v/>
      </c>
      <c r="AZ164" s="311" t="str">
        <f>IF(全车数据表!BU165="","",全车数据表!BU165)</f>
        <v>兰博基尼</v>
      </c>
      <c r="BA164" s="311" t="str">
        <f>IF(全车数据表!AV165="","",全车数据表!AV165)</f>
        <v/>
      </c>
    </row>
    <row r="165" spans="1:53">
      <c r="A165" s="311">
        <f>全车数据表!A166</f>
        <v>164</v>
      </c>
      <c r="B165" s="311" t="str">
        <f>全车数据表!B166</f>
        <v>Ferrari LaFerrari Aperta</v>
      </c>
      <c r="C165" s="311" t="str">
        <f>IF(全车数据表!AQ166="","",全车数据表!AQ166)</f>
        <v>Ferrari</v>
      </c>
      <c r="D165" s="313" t="str">
        <f>全车数据表!AT166</f>
        <v>aperta</v>
      </c>
      <c r="E165" s="313" t="str">
        <f>全车数据表!AS166</f>
        <v>1.6</v>
      </c>
      <c r="F165" s="313" t="str">
        <f>全车数据表!C166</f>
        <v>黑拉法</v>
      </c>
      <c r="G165" s="311" t="str">
        <f>全车数据表!D166</f>
        <v>A</v>
      </c>
      <c r="H165" s="311">
        <f>LEN(全车数据表!E166)</f>
        <v>6</v>
      </c>
      <c r="I165" s="311">
        <f>IF(全车数据表!H166="×",0,全车数据表!H166)</f>
        <v>50</v>
      </c>
      <c r="J165" s="311">
        <f>IF(全车数据表!I166="×",0,全车数据表!I166)</f>
        <v>23</v>
      </c>
      <c r="K165" s="311">
        <f>IF(全车数据表!J166="×",0,全车数据表!J166)</f>
        <v>27</v>
      </c>
      <c r="L165" s="311">
        <f>IF(全车数据表!K166="×",0,全车数据表!K166)</f>
        <v>36</v>
      </c>
      <c r="M165" s="311">
        <f>IF(全车数据表!L166="×",0,全车数据表!L166)</f>
        <v>52</v>
      </c>
      <c r="N165" s="311">
        <f>IF(全车数据表!M166="×",0,全车数据表!M166)</f>
        <v>62</v>
      </c>
      <c r="O165" s="311">
        <f>全车数据表!O166</f>
        <v>4291</v>
      </c>
      <c r="P165" s="311">
        <f>全车数据表!P166</f>
        <v>366.2</v>
      </c>
      <c r="Q165" s="311">
        <f>全车数据表!Q166</f>
        <v>81.03</v>
      </c>
      <c r="R165" s="311">
        <f>全车数据表!R166</f>
        <v>82.48</v>
      </c>
      <c r="S165" s="311">
        <f>全车数据表!S166</f>
        <v>70.099999999999994</v>
      </c>
      <c r="T165" s="311">
        <f>全车数据表!T166</f>
        <v>7.2</v>
      </c>
      <c r="U165" s="311">
        <f>全车数据表!AH166</f>
        <v>19407600</v>
      </c>
      <c r="V165" s="311">
        <f>全车数据表!AO166</f>
        <v>12800000</v>
      </c>
      <c r="W165" s="311">
        <f>全车数据表!AP166</f>
        <v>32207600</v>
      </c>
      <c r="X165" s="311">
        <f>全车数据表!AJ166</f>
        <v>6</v>
      </c>
      <c r="Y165" s="311">
        <f>全车数据表!AL166</f>
        <v>5</v>
      </c>
      <c r="Z165" s="311">
        <f>IF(全车数据表!AN166="×",0,全车数据表!AN166)</f>
        <v>4</v>
      </c>
      <c r="AA165" s="313" t="str">
        <f>全车数据表!AU166</f>
        <v>epic</v>
      </c>
      <c r="AB165" s="311">
        <f>全车数据表!AW166</f>
        <v>381</v>
      </c>
      <c r="AC165" s="311">
        <f>全车数据表!AX166</f>
        <v>0</v>
      </c>
      <c r="AD165" s="311">
        <f>全车数据表!AY166</f>
        <v>506</v>
      </c>
      <c r="AE165" s="311" t="str">
        <f>IF(全车数据表!AZ166="","",全车数据表!AZ166)</f>
        <v>传奇商店</v>
      </c>
      <c r="AF165" s="311" t="str">
        <f>IF(全车数据表!BA166="","",全车数据表!BA166)</f>
        <v/>
      </c>
      <c r="AG165" s="311" t="str">
        <f>IF(全车数据表!BB166="","",全车数据表!BB166)</f>
        <v/>
      </c>
      <c r="AH165" s="311" t="str">
        <f>IF(全车数据表!BC166="","",全车数据表!BC166)</f>
        <v/>
      </c>
      <c r="AI165" s="311">
        <f>IF(全车数据表!BD166="","",全车数据表!BD166)</f>
        <v>1</v>
      </c>
      <c r="AJ165" s="311" t="str">
        <f>IF(全车数据表!BE166="","",全车数据表!BE166)</f>
        <v/>
      </c>
      <c r="AK165" s="311" t="str">
        <f>IF(全车数据表!BF166="","",全车数据表!BF166)</f>
        <v/>
      </c>
      <c r="AL165" s="311" t="str">
        <f>IF(全车数据表!BG166="","",全车数据表!BG166)</f>
        <v/>
      </c>
      <c r="AM165" s="311" t="str">
        <f>IF(全车数据表!BH166="","",全车数据表!BH166)</f>
        <v/>
      </c>
      <c r="AN165" s="311" t="str">
        <f>IF(全车数据表!BI166="","",全车数据表!BI166)</f>
        <v/>
      </c>
      <c r="AO165" s="311" t="str">
        <f>IF(全车数据表!BJ166="","",全车数据表!BJ166)</f>
        <v/>
      </c>
      <c r="AP165" s="311" t="str">
        <f>IF(全车数据表!BK166="","",全车数据表!BK166)</f>
        <v/>
      </c>
      <c r="AQ165" s="311" t="str">
        <f>IF(全车数据表!BL166="","",全车数据表!BL166)</f>
        <v/>
      </c>
      <c r="AR165" s="311" t="str">
        <f>IF(全车数据表!BM166="","",全车数据表!BM166)</f>
        <v/>
      </c>
      <c r="AS165" s="311" t="str">
        <f>IF(全车数据表!BN166="","",全车数据表!BN166)</f>
        <v/>
      </c>
      <c r="AT165" s="311">
        <f>IF(全车数据表!BO166="","",全车数据表!BO166)</f>
        <v>1</v>
      </c>
      <c r="AU165" s="311" t="str">
        <f>IF(全车数据表!BP166="","",全车数据表!BP166)</f>
        <v/>
      </c>
      <c r="AV165" s="311" t="str">
        <f>IF(全车数据表!BQ166="","",全车数据表!BQ166)</f>
        <v/>
      </c>
      <c r="AW165" s="311" t="str">
        <f>IF(全车数据表!BR166="","",全车数据表!BR166)</f>
        <v>无顶</v>
      </c>
      <c r="AX165" s="311" t="str">
        <f>IF(全车数据表!BS166="","",全车数据表!BS166)</f>
        <v/>
      </c>
      <c r="AY165" s="311">
        <f>IF(全车数据表!BT166="","",全车数据表!BT166)</f>
        <v>1</v>
      </c>
      <c r="AZ165" s="311" t="str">
        <f>IF(全车数据表!BU166="","",全车数据表!BU166)</f>
        <v>法拉利 黑拉法 敞篷拉法</v>
      </c>
      <c r="BA165" s="311">
        <f>IF(全车数据表!AV166="","",全车数据表!AV166)</f>
        <v>17</v>
      </c>
    </row>
    <row r="166" spans="1:53">
      <c r="A166" s="311">
        <f>全车数据表!A167</f>
        <v>165</v>
      </c>
      <c r="B166" s="311" t="str">
        <f>全车数据表!B167</f>
        <v>Ferrari F8 Tributo</v>
      </c>
      <c r="C166" s="311" t="str">
        <f>IF(全车数据表!AQ167="","",全车数据表!AQ167)</f>
        <v>Ferrari</v>
      </c>
      <c r="D166" s="313" t="str">
        <f>全车数据表!AT167</f>
        <v>f8</v>
      </c>
      <c r="E166" s="313" t="str">
        <f>全车数据表!AS167</f>
        <v>2.5</v>
      </c>
      <c r="F166" s="313" t="str">
        <f>全车数据表!C167</f>
        <v>F8</v>
      </c>
      <c r="G166" s="311" t="str">
        <f>全车数据表!D167</f>
        <v>A</v>
      </c>
      <c r="H166" s="311">
        <f>LEN(全车数据表!E167)</f>
        <v>6</v>
      </c>
      <c r="I166" s="311">
        <f>IF(全车数据表!H167="×",0,全车数据表!H167)</f>
        <v>50</v>
      </c>
      <c r="J166" s="311">
        <f>IF(全车数据表!I167="×",0,全车数据表!I167)</f>
        <v>23</v>
      </c>
      <c r="K166" s="311">
        <f>IF(全车数据表!J167="×",0,全车数据表!J167)</f>
        <v>27</v>
      </c>
      <c r="L166" s="311">
        <f>IF(全车数据表!K167="×",0,全车数据表!K167)</f>
        <v>36</v>
      </c>
      <c r="M166" s="311">
        <f>IF(全车数据表!L167="×",0,全车数据表!L167)</f>
        <v>52</v>
      </c>
      <c r="N166" s="311">
        <f>IF(全车数据表!M167="×",0,全车数据表!M167)</f>
        <v>62</v>
      </c>
      <c r="O166" s="311">
        <f>全车数据表!O167</f>
        <v>4305</v>
      </c>
      <c r="P166" s="311">
        <f>全车数据表!P167</f>
        <v>360.2</v>
      </c>
      <c r="Q166" s="311">
        <f>全车数据表!Q167</f>
        <v>83.14</v>
      </c>
      <c r="R166" s="311">
        <f>全车数据表!R167</f>
        <v>94.22</v>
      </c>
      <c r="S166" s="311">
        <f>全车数据表!S167</f>
        <v>69.790000000000006</v>
      </c>
      <c r="T166" s="311">
        <f>全车数据表!T167</f>
        <v>0</v>
      </c>
      <c r="U166" s="311">
        <f>全车数据表!AH167</f>
        <v>19407600</v>
      </c>
      <c r="V166" s="311">
        <f>全车数据表!AO167</f>
        <v>12800000</v>
      </c>
      <c r="W166" s="311">
        <f>全车数据表!AP167</f>
        <v>32207600</v>
      </c>
      <c r="X166" s="311">
        <f>全车数据表!AJ167</f>
        <v>6</v>
      </c>
      <c r="Y166" s="311">
        <f>全车数据表!AL167</f>
        <v>5</v>
      </c>
      <c r="Z166" s="311">
        <f>IF(全车数据表!AN167="×",0,全车数据表!AN167)</f>
        <v>4</v>
      </c>
      <c r="AA166" s="313" t="str">
        <f>全车数据表!AU167</f>
        <v>epic</v>
      </c>
      <c r="AB166" s="311">
        <f>全车数据表!AW167</f>
        <v>375</v>
      </c>
      <c r="AC166" s="311">
        <f>全车数据表!AX167</f>
        <v>0</v>
      </c>
      <c r="AD166" s="311">
        <f>全车数据表!AY167</f>
        <v>496</v>
      </c>
      <c r="AE166" s="311" t="str">
        <f>IF(全车数据表!AZ167="","",全车数据表!AZ167)</f>
        <v>特殊赛事</v>
      </c>
      <c r="AF166" s="311" t="str">
        <f>IF(全车数据表!BA167="","",全车数据表!BA167)</f>
        <v/>
      </c>
      <c r="AG166" s="311" t="str">
        <f>IF(全车数据表!BB167="","",全车数据表!BB167)</f>
        <v/>
      </c>
      <c r="AH166" s="311" t="str">
        <f>IF(全车数据表!BC167="","",全车数据表!BC167)</f>
        <v/>
      </c>
      <c r="AI166" s="311" t="str">
        <f>IF(全车数据表!BD167="","",全车数据表!BD167)</f>
        <v/>
      </c>
      <c r="AJ166" s="311" t="str">
        <f>IF(全车数据表!BE167="","",全车数据表!BE167)</f>
        <v/>
      </c>
      <c r="AK166" s="311" t="str">
        <f>IF(全车数据表!BF167="","",全车数据表!BF167)</f>
        <v/>
      </c>
      <c r="AL166" s="311" t="str">
        <f>IF(全车数据表!BG167="","",全车数据表!BG167)</f>
        <v/>
      </c>
      <c r="AM166" s="311" t="str">
        <f>IF(全车数据表!BH167="","",全车数据表!BH167)</f>
        <v/>
      </c>
      <c r="AN166" s="311" t="str">
        <f>IF(全车数据表!BI167="","",全车数据表!BI167)</f>
        <v/>
      </c>
      <c r="AO166" s="311" t="str">
        <f>IF(全车数据表!BJ167="","",全车数据表!BJ167)</f>
        <v/>
      </c>
      <c r="AP166" s="311">
        <f>IF(全车数据表!BK167="","",全车数据表!BK167)</f>
        <v>1</v>
      </c>
      <c r="AQ166" s="311" t="str">
        <f>IF(全车数据表!BL167="","",全车数据表!BL167)</f>
        <v/>
      </c>
      <c r="AR166" s="311" t="str">
        <f>IF(全车数据表!BM167="","",全车数据表!BM167)</f>
        <v/>
      </c>
      <c r="AS166" s="311" t="str">
        <f>IF(全车数据表!BN167="","",全车数据表!BN167)</f>
        <v/>
      </c>
      <c r="AT166" s="311">
        <f>IF(全车数据表!BO167="","",全车数据表!BO167)</f>
        <v>1</v>
      </c>
      <c r="AU166" s="311" t="str">
        <f>IF(全车数据表!BP167="","",全车数据表!BP167)</f>
        <v/>
      </c>
      <c r="AV166" s="311" t="str">
        <f>IF(全车数据表!BQ167="","",全车数据表!BQ167)</f>
        <v/>
      </c>
      <c r="AW166" s="311" t="str">
        <f>IF(全车数据表!BR167="","",全车数据表!BR167)</f>
        <v/>
      </c>
      <c r="AX166" s="311" t="str">
        <f>IF(全车数据表!BS167="","",全车数据表!BS167)</f>
        <v/>
      </c>
      <c r="AY166" s="311" t="str">
        <f>IF(全车数据表!BT167="","",全车数据表!BT167)</f>
        <v/>
      </c>
      <c r="AZ166" s="311" t="str">
        <f>IF(全车数据表!BU167="","",全车数据表!BU167)</f>
        <v>法拉利</v>
      </c>
      <c r="BA166" s="311" t="str">
        <f>IF(全车数据表!AV167="","",全车数据表!AV167)</f>
        <v/>
      </c>
    </row>
    <row r="167" spans="1:53">
      <c r="A167" s="311">
        <f>全车数据表!A168</f>
        <v>166</v>
      </c>
      <c r="B167" s="311" t="str">
        <f>全车数据表!B168</f>
        <v>Lamborghini SC20🔑</v>
      </c>
      <c r="C167" s="311" t="str">
        <f>IF(全车数据表!AQ168="","",全车数据表!AQ168)</f>
        <v>Lamborghini</v>
      </c>
      <c r="D167" s="313" t="str">
        <f>全车数据表!AT168</f>
        <v>sc20</v>
      </c>
      <c r="E167" s="313" t="str">
        <f>全车数据表!AS168</f>
        <v>3.0</v>
      </c>
      <c r="F167" s="313" t="str">
        <f>全车数据表!C168</f>
        <v>SC20</v>
      </c>
      <c r="G167" s="311" t="str">
        <f>全车数据表!D168</f>
        <v>A</v>
      </c>
      <c r="H167" s="311">
        <f>LEN(全车数据表!E168)</f>
        <v>6</v>
      </c>
      <c r="I167" s="311" t="str">
        <f>IF(全车数据表!H168="×",0,全车数据表!H168)</f>
        <v>🔑</v>
      </c>
      <c r="J167" s="311">
        <f>IF(全车数据表!I168="×",0,全车数据表!I168)</f>
        <v>28</v>
      </c>
      <c r="K167" s="311">
        <f>IF(全车数据表!J168="×",0,全车数据表!J168)</f>
        <v>32</v>
      </c>
      <c r="L167" s="311">
        <f>IF(全车数据表!K168="×",0,全车数据表!K168)</f>
        <v>44</v>
      </c>
      <c r="M167" s="311">
        <f>IF(全车数据表!L168="×",0,全车数据表!L168)</f>
        <v>59</v>
      </c>
      <c r="N167" s="311">
        <f>IF(全车数据表!M168="×",0,全车数据表!M168)</f>
        <v>86</v>
      </c>
      <c r="O167" s="311">
        <f>全车数据表!O168</f>
        <v>4307</v>
      </c>
      <c r="P167" s="311">
        <f>全车数据表!P168</f>
        <v>370.7</v>
      </c>
      <c r="Q167" s="311">
        <f>全车数据表!Q168</f>
        <v>81.900000000000006</v>
      </c>
      <c r="R167" s="311">
        <f>全车数据表!R168</f>
        <v>72.510000000000005</v>
      </c>
      <c r="S167" s="311">
        <f>全车数据表!S168</f>
        <v>68.900000000000006</v>
      </c>
      <c r="T167" s="311">
        <f>全车数据表!T168</f>
        <v>0</v>
      </c>
      <c r="U167" s="311">
        <f>全车数据表!AH168</f>
        <v>19407600</v>
      </c>
      <c r="V167" s="311">
        <f>全车数据表!AO168</f>
        <v>12800000</v>
      </c>
      <c r="W167" s="311">
        <f>全车数据表!AP168</f>
        <v>32207600</v>
      </c>
      <c r="X167" s="311">
        <f>全车数据表!AJ168</f>
        <v>6</v>
      </c>
      <c r="Y167" s="311">
        <f>全车数据表!AL168</f>
        <v>5</v>
      </c>
      <c r="Z167" s="311">
        <f>IF(全车数据表!AN168="×",0,全车数据表!AN168)</f>
        <v>4</v>
      </c>
      <c r="AA167" s="313" t="str">
        <f>全车数据表!AU168</f>
        <v>epic</v>
      </c>
      <c r="AB167" s="311">
        <f>全车数据表!AW168</f>
        <v>385</v>
      </c>
      <c r="AC167" s="311">
        <f>全车数据表!AX168</f>
        <v>0</v>
      </c>
      <c r="AD167" s="311">
        <f>全车数据表!AY168</f>
        <v>514</v>
      </c>
      <c r="AE167" s="311" t="str">
        <f>IF(全车数据表!AZ168="","",全车数据表!AZ168)</f>
        <v>大奖赛</v>
      </c>
      <c r="AF167" s="311" t="str">
        <f>IF(全车数据表!BA168="","",全车数据表!BA168)</f>
        <v/>
      </c>
      <c r="AG167" s="311" t="str">
        <f>IF(全车数据表!BB168="","",全车数据表!BB168)</f>
        <v/>
      </c>
      <c r="AH167" s="311" t="str">
        <f>IF(全车数据表!BC168="","",全车数据表!BC168)</f>
        <v/>
      </c>
      <c r="AI167" s="311" t="str">
        <f>IF(全车数据表!BD168="","",全车数据表!BD168)</f>
        <v/>
      </c>
      <c r="AJ167" s="311" t="str">
        <f>IF(全车数据表!BE168="","",全车数据表!BE168)</f>
        <v/>
      </c>
      <c r="AK167" s="311" t="str">
        <f>IF(全车数据表!BF168="","",全车数据表!BF168)</f>
        <v/>
      </c>
      <c r="AL167" s="311" t="str">
        <f>IF(全车数据表!BG168="","",全车数据表!BG168)</f>
        <v/>
      </c>
      <c r="AM167" s="311" t="str">
        <f>IF(全车数据表!BH168="","",全车数据表!BH168)</f>
        <v/>
      </c>
      <c r="AN167" s="311" t="str">
        <f>IF(全车数据表!BI168="","",全车数据表!BI168)</f>
        <v/>
      </c>
      <c r="AO167" s="311" t="str">
        <f>IF(全车数据表!BJ168="","",全车数据表!BJ168)</f>
        <v/>
      </c>
      <c r="AP167" s="311" t="str">
        <f>IF(全车数据表!BK168="","",全车数据表!BK168)</f>
        <v/>
      </c>
      <c r="AQ167" s="311">
        <f>IF(全车数据表!BL168="","",全车数据表!BL168)</f>
        <v>1</v>
      </c>
      <c r="AR167" s="311" t="str">
        <f>IF(全车数据表!BM168="","",全车数据表!BM168)</f>
        <v/>
      </c>
      <c r="AS167" s="311">
        <f>IF(全车数据表!BN168="","",全车数据表!BN168)</f>
        <v>1</v>
      </c>
      <c r="AT167" s="311">
        <f>IF(全车数据表!BO168="","",全车数据表!BO168)</f>
        <v>1</v>
      </c>
      <c r="AU167" s="311" t="str">
        <f>IF(全车数据表!BP168="","",全车数据表!BP168)</f>
        <v/>
      </c>
      <c r="AV167" s="311" t="str">
        <f>IF(全车数据表!BQ168="","",全车数据表!BQ168)</f>
        <v/>
      </c>
      <c r="AW167" s="311" t="str">
        <f>IF(全车数据表!BR168="","",全车数据表!BR168)</f>
        <v>无顶</v>
      </c>
      <c r="AX167" s="311" t="str">
        <f>IF(全车数据表!BS168="","",全车数据表!BS168)</f>
        <v/>
      </c>
      <c r="AY167" s="311" t="str">
        <f>IF(全车数据表!BT168="","",全车数据表!BT168)</f>
        <v/>
      </c>
      <c r="AZ167" s="311" t="str">
        <f>IF(全车数据表!BU168="","",全车数据表!BU168)</f>
        <v>兰博基尼</v>
      </c>
      <c r="BA167" s="311" t="str">
        <f>IF(全车数据表!AV168="","",全车数据表!AV168)</f>
        <v/>
      </c>
    </row>
    <row r="168" spans="1:53">
      <c r="A168" s="311">
        <f>全车数据表!A169</f>
        <v>167</v>
      </c>
      <c r="B168" s="311" t="str">
        <f>全车数据表!B169</f>
        <v>Genty Akylone</v>
      </c>
      <c r="C168" s="311" t="str">
        <f>IF(全车数据表!AQ169="","",全车数据表!AQ169)</f>
        <v>Genty</v>
      </c>
      <c r="D168" s="313" t="str">
        <f>全车数据表!AT169</f>
        <v>akylone</v>
      </c>
      <c r="E168" s="313" t="str">
        <f>全车数据表!AS169</f>
        <v>1.2</v>
      </c>
      <c r="F168" s="313" t="str">
        <f>全车数据表!C169</f>
        <v>AKL</v>
      </c>
      <c r="G168" s="311" t="str">
        <f>全车数据表!D169</f>
        <v>A</v>
      </c>
      <c r="H168" s="311">
        <f>LEN(全车数据表!E169)</f>
        <v>6</v>
      </c>
      <c r="I168" s="311">
        <f>IF(全车数据表!H169="×",0,全车数据表!H169)</f>
        <v>50</v>
      </c>
      <c r="J168" s="311">
        <f>IF(全车数据表!I169="×",0,全车数据表!I169)</f>
        <v>23</v>
      </c>
      <c r="K168" s="311">
        <f>IF(全车数据表!J169="×",0,全车数据表!J169)</f>
        <v>27</v>
      </c>
      <c r="L168" s="311">
        <f>IF(全车数据表!K169="×",0,全车数据表!K169)</f>
        <v>36</v>
      </c>
      <c r="M168" s="311">
        <f>IF(全车数据表!L169="×",0,全车数据表!L169)</f>
        <v>52</v>
      </c>
      <c r="N168" s="311">
        <f>IF(全车数据表!M169="×",0,全车数据表!M169)</f>
        <v>62</v>
      </c>
      <c r="O168" s="311">
        <f>全车数据表!O169</f>
        <v>4310</v>
      </c>
      <c r="P168" s="311">
        <f>全车数据表!P169</f>
        <v>371.7</v>
      </c>
      <c r="Q168" s="311">
        <f>全车数据表!Q169</f>
        <v>82.93</v>
      </c>
      <c r="R168" s="311">
        <f>全车数据表!R169</f>
        <v>67.81</v>
      </c>
      <c r="S168" s="311">
        <f>全车数据表!S169</f>
        <v>70.349999999999994</v>
      </c>
      <c r="T168" s="311">
        <f>全车数据表!T169</f>
        <v>7.15</v>
      </c>
      <c r="U168" s="311">
        <f>全车数据表!AH169</f>
        <v>19407600</v>
      </c>
      <c r="V168" s="311">
        <f>全车数据表!AO169</f>
        <v>12800000</v>
      </c>
      <c r="W168" s="311">
        <f>全车数据表!AP169</f>
        <v>32207600</v>
      </c>
      <c r="X168" s="311">
        <f>全车数据表!AJ169</f>
        <v>6</v>
      </c>
      <c r="Y168" s="311">
        <f>全车数据表!AL169</f>
        <v>5</v>
      </c>
      <c r="Z168" s="311">
        <f>IF(全车数据表!AN169="×",0,全车数据表!AN169)</f>
        <v>4</v>
      </c>
      <c r="AA168" s="313" t="str">
        <f>全车数据表!AU169</f>
        <v>epic</v>
      </c>
      <c r="AB168" s="311">
        <f>全车数据表!AW169</f>
        <v>386</v>
      </c>
      <c r="AC168" s="311">
        <f>全车数据表!AX169</f>
        <v>0</v>
      </c>
      <c r="AD168" s="311">
        <f>全车数据表!AY169</f>
        <v>515</v>
      </c>
      <c r="AE168" s="311" t="str">
        <f>IF(全车数据表!AZ169="","",全车数据表!AZ169)</f>
        <v>传奇商店</v>
      </c>
      <c r="AF168" s="311" t="str">
        <f>IF(全车数据表!BA169="","",全车数据表!BA169)</f>
        <v/>
      </c>
      <c r="AG168" s="311" t="str">
        <f>IF(全车数据表!BB169="","",全车数据表!BB169)</f>
        <v/>
      </c>
      <c r="AH168" s="311" t="str">
        <f>IF(全车数据表!BC169="","",全车数据表!BC169)</f>
        <v/>
      </c>
      <c r="AI168" s="311">
        <f>IF(全车数据表!BD169="","",全车数据表!BD169)</f>
        <v>1</v>
      </c>
      <c r="AJ168" s="311" t="str">
        <f>IF(全车数据表!BE169="","",全车数据表!BE169)</f>
        <v/>
      </c>
      <c r="AK168" s="311" t="str">
        <f>IF(全车数据表!BF169="","",全车数据表!BF169)</f>
        <v/>
      </c>
      <c r="AL168" s="311" t="str">
        <f>IF(全车数据表!BG169="","",全车数据表!BG169)</f>
        <v/>
      </c>
      <c r="AM168" s="311" t="str">
        <f>IF(全车数据表!BH169="","",全车数据表!BH169)</f>
        <v/>
      </c>
      <c r="AN168" s="311" t="str">
        <f>IF(全车数据表!BI169="","",全车数据表!BI169)</f>
        <v/>
      </c>
      <c r="AO168" s="311" t="str">
        <f>IF(全车数据表!BJ169="","",全车数据表!BJ169)</f>
        <v/>
      </c>
      <c r="AP168" s="311" t="str">
        <f>IF(全车数据表!BK169="","",全车数据表!BK169)</f>
        <v/>
      </c>
      <c r="AQ168" s="311" t="str">
        <f>IF(全车数据表!BL169="","",全车数据表!BL169)</f>
        <v/>
      </c>
      <c r="AR168" s="311" t="str">
        <f>IF(全车数据表!BM169="","",全车数据表!BM169)</f>
        <v/>
      </c>
      <c r="AS168" s="311" t="str">
        <f>IF(全车数据表!BN169="","",全车数据表!BN169)</f>
        <v/>
      </c>
      <c r="AT168" s="311" t="str">
        <f>IF(全车数据表!BO169="","",全车数据表!BO169)</f>
        <v/>
      </c>
      <c r="AU168" s="311" t="str">
        <f>IF(全车数据表!BP169="","",全车数据表!BP169)</f>
        <v/>
      </c>
      <c r="AV168" s="311" t="str">
        <f>IF(全车数据表!BQ169="","",全车数据表!BQ169)</f>
        <v/>
      </c>
      <c r="AW168" s="311" t="str">
        <f>IF(全车数据表!BR169="","",全车数据表!BR169)</f>
        <v/>
      </c>
      <c r="AX168" s="311" t="str">
        <f>IF(全车数据表!BS169="","",全车数据表!BS169)</f>
        <v/>
      </c>
      <c r="AY168" s="311">
        <f>IF(全车数据表!BT169="","",全车数据表!BT169)</f>
        <v>1</v>
      </c>
      <c r="AZ168" s="311" t="str">
        <f>IF(全车数据表!BU169="","",全车数据表!BU169)</f>
        <v>阿卡龙</v>
      </c>
      <c r="BA168" s="311">
        <f>IF(全车数据表!AV169="","",全车数据表!AV169)</f>
        <v>18</v>
      </c>
    </row>
    <row r="169" spans="1:53">
      <c r="A169" s="311">
        <f>全车数据表!A170</f>
        <v>168</v>
      </c>
      <c r="B169" s="311" t="str">
        <f>全车数据表!B170</f>
        <v>TechRules AT96 Track Version🔑</v>
      </c>
      <c r="C169" s="311" t="str">
        <f>IF(全车数据表!AQ170="","",全车数据表!AQ170)</f>
        <v>TechRules</v>
      </c>
      <c r="D169" s="313" t="str">
        <f>全车数据表!AT170</f>
        <v>at96</v>
      </c>
      <c r="E169" s="313" t="str">
        <f>全车数据表!AS170</f>
        <v>1.9</v>
      </c>
      <c r="F169" s="313" t="str">
        <f>全车数据表!C170</f>
        <v>腾风</v>
      </c>
      <c r="G169" s="311" t="str">
        <f>全车数据表!D170</f>
        <v>A</v>
      </c>
      <c r="H169" s="311">
        <f>LEN(全车数据表!E170)</f>
        <v>6</v>
      </c>
      <c r="I169" s="311" t="str">
        <f>IF(全车数据表!H170="×",0,全车数据表!H170)</f>
        <v>🔑</v>
      </c>
      <c r="J169" s="311">
        <f>IF(全车数据表!I170="×",0,全车数据表!I170)</f>
        <v>30</v>
      </c>
      <c r="K169" s="311">
        <f>IF(全车数据表!J170="×",0,全车数据表!J170)</f>
        <v>40</v>
      </c>
      <c r="L169" s="311">
        <f>IF(全车数据表!K170="×",0,全车数据表!K170)</f>
        <v>50</v>
      </c>
      <c r="M169" s="311">
        <f>IF(全车数据表!L170="×",0,全车数据表!L170)</f>
        <v>65</v>
      </c>
      <c r="N169" s="311">
        <f>IF(全车数据表!M170="×",0,全车数据表!M170)</f>
        <v>80</v>
      </c>
      <c r="O169" s="311">
        <f>全车数据表!O170</f>
        <v>4444</v>
      </c>
      <c r="P169" s="311">
        <f>全车数据表!P170</f>
        <v>364.6</v>
      </c>
      <c r="Q169" s="311">
        <f>全车数据表!Q170</f>
        <v>85.53</v>
      </c>
      <c r="R169" s="311">
        <f>全车数据表!R170</f>
        <v>75.739999999999995</v>
      </c>
      <c r="S169" s="311">
        <f>全车数据表!S170</f>
        <v>69.650000000000006</v>
      </c>
      <c r="T169" s="311">
        <f>全车数据表!T170</f>
        <v>7.13</v>
      </c>
      <c r="U169" s="311">
        <f>全车数据表!AH170</f>
        <v>19407600</v>
      </c>
      <c r="V169" s="311">
        <f>全车数据表!AO170</f>
        <v>12800000</v>
      </c>
      <c r="W169" s="311">
        <f>全车数据表!AP170</f>
        <v>32207600</v>
      </c>
      <c r="X169" s="311">
        <f>全车数据表!AJ170</f>
        <v>6</v>
      </c>
      <c r="Y169" s="311">
        <f>全车数据表!AL170</f>
        <v>5</v>
      </c>
      <c r="Z169" s="311">
        <f>IF(全车数据表!AN170="×",0,全车数据表!AN170)</f>
        <v>4</v>
      </c>
      <c r="AA169" s="313" t="str">
        <f>全车数据表!AU170</f>
        <v>epic</v>
      </c>
      <c r="AB169" s="311">
        <f>全车数据表!AW170</f>
        <v>379</v>
      </c>
      <c r="AC169" s="311">
        <f>全车数据表!AX170</f>
        <v>0</v>
      </c>
      <c r="AD169" s="311">
        <f>全车数据表!AY170</f>
        <v>503</v>
      </c>
      <c r="AE169" s="311" t="str">
        <f>IF(全车数据表!AZ170="","",全车数据表!AZ170)</f>
        <v>大奖赛</v>
      </c>
      <c r="AF169" s="311" t="str">
        <f>IF(全车数据表!BA170="","",全车数据表!BA170)</f>
        <v/>
      </c>
      <c r="AG169" s="311" t="str">
        <f>IF(全车数据表!BB170="","",全车数据表!BB170)</f>
        <v/>
      </c>
      <c r="AH169" s="311" t="str">
        <f>IF(全车数据表!BC170="","",全车数据表!BC170)</f>
        <v/>
      </c>
      <c r="AI169" s="311" t="str">
        <f>IF(全车数据表!BD170="","",全车数据表!BD170)</f>
        <v/>
      </c>
      <c r="AJ169" s="311" t="str">
        <f>IF(全车数据表!BE170="","",全车数据表!BE170)</f>
        <v/>
      </c>
      <c r="AK169" s="311" t="str">
        <f>IF(全车数据表!BF170="","",全车数据表!BF170)</f>
        <v/>
      </c>
      <c r="AL169" s="311" t="str">
        <f>IF(全车数据表!BG170="","",全车数据表!BG170)</f>
        <v/>
      </c>
      <c r="AM169" s="311" t="str">
        <f>IF(全车数据表!BH170="","",全车数据表!BH170)</f>
        <v/>
      </c>
      <c r="AN169" s="311" t="str">
        <f>IF(全车数据表!BI170="","",全车数据表!BI170)</f>
        <v/>
      </c>
      <c r="AO169" s="311" t="str">
        <f>IF(全车数据表!BJ170="","",全车数据表!BJ170)</f>
        <v/>
      </c>
      <c r="AP169" s="311" t="str">
        <f>IF(全车数据表!BK170="","",全车数据表!BK170)</f>
        <v/>
      </c>
      <c r="AQ169" s="311">
        <f>IF(全车数据表!BL170="","",全车数据表!BL170)</f>
        <v>1</v>
      </c>
      <c r="AR169" s="311" t="str">
        <f>IF(全车数据表!BM170="","",全车数据表!BM170)</f>
        <v/>
      </c>
      <c r="AS169" s="311">
        <f>IF(全车数据表!BN170="","",全车数据表!BN170)</f>
        <v>1</v>
      </c>
      <c r="AT169" s="311">
        <f>IF(全车数据表!BO170="","",全车数据表!BO170)</f>
        <v>1</v>
      </c>
      <c r="AU169" s="311" t="str">
        <f>IF(全车数据表!BP170="","",全车数据表!BP170)</f>
        <v/>
      </c>
      <c r="AV169" s="311" t="str">
        <f>IF(全车数据表!BQ170="","",全车数据表!BQ170)</f>
        <v/>
      </c>
      <c r="AW169" s="311" t="str">
        <f>IF(全车数据表!BR170="","",全车数据表!BR170)</f>
        <v/>
      </c>
      <c r="AX169" s="311" t="str">
        <f>IF(全车数据表!BS170="","",全车数据表!BS170)</f>
        <v/>
      </c>
      <c r="AY169" s="311" t="str">
        <f>IF(全车数据表!BT170="","",全车数据表!BT170)</f>
        <v/>
      </c>
      <c r="AZ169" s="311" t="str">
        <f>IF(全车数据表!BU170="","",全车数据表!BU170)</f>
        <v>泰克鲁斯</v>
      </c>
      <c r="BA169" s="311" t="str">
        <f>IF(全车数据表!AV170="","",全车数据表!AV170)</f>
        <v/>
      </c>
    </row>
    <row r="170" spans="1:53">
      <c r="A170" s="311">
        <f>全车数据表!A171</f>
        <v>169</v>
      </c>
      <c r="B170" s="311" t="str">
        <f>全车数据表!B171</f>
        <v>Noble M600 Speedster</v>
      </c>
      <c r="C170" s="311" t="str">
        <f>IF(全车数据表!AQ171="","",全车数据表!AQ171)</f>
        <v>Noble</v>
      </c>
      <c r="D170" s="313" t="str">
        <f>全车数据表!AT171</f>
        <v>m600</v>
      </c>
      <c r="E170" s="313" t="str">
        <f>全车数据表!AS171</f>
        <v>4.2</v>
      </c>
      <c r="F170" s="313" t="str">
        <f>全车数据表!C171</f>
        <v>M600</v>
      </c>
      <c r="G170" s="311" t="str">
        <f>全车数据表!D171</f>
        <v>A</v>
      </c>
      <c r="H170" s="311">
        <f>LEN(全车数据表!E171)</f>
        <v>6</v>
      </c>
      <c r="I170" s="311">
        <f>IF(全车数据表!H171="×",0,全车数据表!H171)</f>
        <v>70</v>
      </c>
      <c r="J170" s="311">
        <f>IF(全车数据表!I171="×",0,全车数据表!I171)</f>
        <v>23</v>
      </c>
      <c r="K170" s="311">
        <f>IF(全车数据表!J171="×",0,全车数据表!J171)</f>
        <v>27</v>
      </c>
      <c r="L170" s="311">
        <f>IF(全车数据表!K171="×",0,全车数据表!K171)</f>
        <v>36</v>
      </c>
      <c r="M170" s="311">
        <f>IF(全车数据表!L171="×",0,全车数据表!L171)</f>
        <v>52</v>
      </c>
      <c r="N170" s="311">
        <f>IF(全车数据表!M171="×",0,全车数据表!M171)</f>
        <v>59</v>
      </c>
      <c r="O170" s="311">
        <f>全车数据表!O171</f>
        <v>4464</v>
      </c>
      <c r="P170" s="311">
        <f>全车数据表!P171</f>
        <v>375.7</v>
      </c>
      <c r="Q170" s="311">
        <f>全车数据表!Q171</f>
        <v>81.3</v>
      </c>
      <c r="R170" s="311">
        <f>全车数据表!R171</f>
        <v>85.47</v>
      </c>
      <c r="S170" s="311">
        <f>全车数据表!S171</f>
        <v>61.71</v>
      </c>
      <c r="T170" s="311">
        <f>全车数据表!T171</f>
        <v>0</v>
      </c>
      <c r="U170" s="311">
        <f>全车数据表!AH171</f>
        <v>19407600</v>
      </c>
      <c r="V170" s="311">
        <f>全车数据表!AO171</f>
        <v>12800000</v>
      </c>
      <c r="W170" s="311">
        <f>全车数据表!AP171</f>
        <v>32207600</v>
      </c>
      <c r="X170" s="311">
        <f>全车数据表!AJ171</f>
        <v>6</v>
      </c>
      <c r="Y170" s="311">
        <f>全车数据表!AL171</f>
        <v>5</v>
      </c>
      <c r="Z170" s="311">
        <f>IF(全车数据表!AN171="×",0,全车数据表!AN171)</f>
        <v>4</v>
      </c>
      <c r="AA170" s="313" t="str">
        <f>全车数据表!AU171</f>
        <v>epic</v>
      </c>
      <c r="AB170" s="311">
        <f>全车数据表!AW171</f>
        <v>390</v>
      </c>
      <c r="AC170" s="311">
        <f>全车数据表!AX171</f>
        <v>0</v>
      </c>
      <c r="AD170" s="311">
        <f>全车数据表!AY171</f>
        <v>522</v>
      </c>
      <c r="AE170" s="311" t="str">
        <f>IF(全车数据表!AZ171="","",全车数据表!AZ171)</f>
        <v>联会赛事</v>
      </c>
      <c r="AF170" s="311" t="str">
        <f>IF(全车数据表!BA171="","",全车数据表!BA171)</f>
        <v/>
      </c>
      <c r="AG170" s="311" t="str">
        <f>IF(全车数据表!BB171="","",全车数据表!BB171)</f>
        <v/>
      </c>
      <c r="AH170" s="311" t="str">
        <f>IF(全车数据表!BC171="","",全车数据表!BC171)</f>
        <v/>
      </c>
      <c r="AI170" s="311" t="str">
        <f>IF(全车数据表!BD171="","",全车数据表!BD171)</f>
        <v/>
      </c>
      <c r="AJ170" s="311" t="str">
        <f>IF(全车数据表!BE171="","",全车数据表!BE171)</f>
        <v/>
      </c>
      <c r="AK170" s="311" t="str">
        <f>IF(全车数据表!BF171="","",全车数据表!BF171)</f>
        <v/>
      </c>
      <c r="AL170" s="311" t="str">
        <f>IF(全车数据表!BG171="","",全车数据表!BG171)</f>
        <v/>
      </c>
      <c r="AM170" s="311" t="str">
        <f>IF(全车数据表!BH171="","",全车数据表!BH171)</f>
        <v/>
      </c>
      <c r="AN170" s="311" t="str">
        <f>IF(全车数据表!BI171="","",全车数据表!BI171)</f>
        <v/>
      </c>
      <c r="AO170" s="311" t="str">
        <f>IF(全车数据表!BJ171="","",全车数据表!BJ171)</f>
        <v/>
      </c>
      <c r="AP170" s="311" t="str">
        <f>IF(全车数据表!BK171="","",全车数据表!BK171)</f>
        <v/>
      </c>
      <c r="AQ170" s="311" t="str">
        <f>IF(全车数据表!BL171="","",全车数据表!BL171)</f>
        <v/>
      </c>
      <c r="AR170" s="311" t="str">
        <f>IF(全车数据表!BM171="","",全车数据表!BM171)</f>
        <v/>
      </c>
      <c r="AS170" s="311" t="str">
        <f>IF(全车数据表!BN171="","",全车数据表!BN171)</f>
        <v/>
      </c>
      <c r="AT170" s="311" t="str">
        <f>IF(全车数据表!BO171="","",全车数据表!BO171)</f>
        <v/>
      </c>
      <c r="AU170" s="311" t="str">
        <f>IF(全车数据表!BP171="","",全车数据表!BP171)</f>
        <v/>
      </c>
      <c r="AV170" s="311" t="str">
        <f>IF(全车数据表!BQ171="","",全车数据表!BQ171)</f>
        <v/>
      </c>
      <c r="AW170" s="311" t="str">
        <f>IF(全车数据表!BR171="","",全车数据表!BR171)</f>
        <v/>
      </c>
      <c r="AX170" s="311" t="str">
        <f>IF(全车数据表!BS171="","",全车数据表!BS171)</f>
        <v/>
      </c>
      <c r="AY170" s="311" t="str">
        <f>IF(全车数据表!BT171="","",全车数据表!BT171)</f>
        <v/>
      </c>
      <c r="AZ170" s="311" t="str">
        <f>IF(全车数据表!BU171="","",全车数据表!BU171)</f>
        <v>诺贝尔</v>
      </c>
      <c r="BA170" s="311" t="str">
        <f>IF(全车数据表!AV171="","",全车数据表!AV171)</f>
        <v/>
      </c>
    </row>
    <row r="171" spans="1:53">
      <c r="A171" s="311">
        <f>全车数据表!A172</f>
        <v>170</v>
      </c>
      <c r="B171" s="311" t="str">
        <f>全车数据表!B172</f>
        <v>Rimac Concept_One</v>
      </c>
      <c r="C171" s="311" t="str">
        <f>IF(全车数据表!AQ172="","",全车数据表!AQ172)</f>
        <v>Rimac</v>
      </c>
      <c r="D171" s="313" t="str">
        <f>全车数据表!AT172</f>
        <v>c1</v>
      </c>
      <c r="E171" s="313" t="str">
        <f>全车数据表!AS172</f>
        <v>3.1</v>
      </c>
      <c r="F171" s="313" t="str">
        <f>全车数据表!C172</f>
        <v>C_One</v>
      </c>
      <c r="G171" s="311" t="str">
        <f>全车数据表!D172</f>
        <v>A</v>
      </c>
      <c r="H171" s="311">
        <f>LEN(全车数据表!E172)</f>
        <v>6</v>
      </c>
      <c r="I171" s="311">
        <f>IF(全车数据表!H172="×",0,全车数据表!H172)</f>
        <v>70</v>
      </c>
      <c r="J171" s="311">
        <f>IF(全车数据表!I172="×",0,全车数据表!I172)</f>
        <v>23</v>
      </c>
      <c r="K171" s="311">
        <f>IF(全车数据表!J172="×",0,全车数据表!J172)</f>
        <v>27</v>
      </c>
      <c r="L171" s="311">
        <f>IF(全车数据表!K172="×",0,全车数据表!K172)</f>
        <v>36</v>
      </c>
      <c r="M171" s="311">
        <f>IF(全车数据表!L172="×",0,全车数据表!L172)</f>
        <v>52</v>
      </c>
      <c r="N171" s="311">
        <f>IF(全车数据表!M172="×",0,全车数据表!M172)</f>
        <v>59</v>
      </c>
      <c r="O171" s="311">
        <f>全车数据表!O172</f>
        <v>4480</v>
      </c>
      <c r="P171" s="311">
        <f>全车数据表!P172</f>
        <v>368.5</v>
      </c>
      <c r="Q171" s="311">
        <f>全车数据表!Q172</f>
        <v>86.34</v>
      </c>
      <c r="R171" s="311">
        <f>全车数据表!R172</f>
        <v>84.08</v>
      </c>
      <c r="S171" s="311">
        <f>全车数据表!S172</f>
        <v>54.53</v>
      </c>
      <c r="T171" s="311">
        <f>全车数据表!T172</f>
        <v>5.23</v>
      </c>
      <c r="U171" s="311">
        <f>全车数据表!AH172</f>
        <v>19407600</v>
      </c>
      <c r="V171" s="311">
        <f>全车数据表!AO172</f>
        <v>12800000</v>
      </c>
      <c r="W171" s="311">
        <f>全车数据表!AP172</f>
        <v>32207600</v>
      </c>
      <c r="X171" s="311">
        <f>全车数据表!AJ172</f>
        <v>6</v>
      </c>
      <c r="Y171" s="311">
        <f>全车数据表!AL172</f>
        <v>5</v>
      </c>
      <c r="Z171" s="311">
        <f>IF(全车数据表!AN172="×",0,全车数据表!AN172)</f>
        <v>4</v>
      </c>
      <c r="AA171" s="313" t="str">
        <f>全车数据表!AU172</f>
        <v>epic</v>
      </c>
      <c r="AB171" s="311">
        <f>全车数据表!AW172</f>
        <v>383</v>
      </c>
      <c r="AC171" s="311">
        <f>全车数据表!AX172</f>
        <v>0</v>
      </c>
      <c r="AD171" s="311">
        <f>全车数据表!AY172</f>
        <v>510</v>
      </c>
      <c r="AE171" s="311" t="str">
        <f>IF(全车数据表!AZ172="","",全车数据表!AZ172)</f>
        <v>特殊赛事</v>
      </c>
      <c r="AF171" s="311" t="str">
        <f>IF(全车数据表!BA172="","",全车数据表!BA172)</f>
        <v/>
      </c>
      <c r="AG171" s="311" t="str">
        <f>IF(全车数据表!BB172="","",全车数据表!BB172)</f>
        <v/>
      </c>
      <c r="AH171" s="311" t="str">
        <f>IF(全车数据表!BC172="","",全车数据表!BC172)</f>
        <v/>
      </c>
      <c r="AI171" s="311" t="str">
        <f>IF(全车数据表!BD172="","",全车数据表!BD172)</f>
        <v/>
      </c>
      <c r="AJ171" s="311" t="str">
        <f>IF(全车数据表!BE172="","",全车数据表!BE172)</f>
        <v/>
      </c>
      <c r="AK171" s="311" t="str">
        <f>IF(全车数据表!BF172="","",全车数据表!BF172)</f>
        <v/>
      </c>
      <c r="AL171" s="311" t="str">
        <f>IF(全车数据表!BG172="","",全车数据表!BG172)</f>
        <v/>
      </c>
      <c r="AM171" s="311" t="str">
        <f>IF(全车数据表!BH172="","",全车数据表!BH172)</f>
        <v/>
      </c>
      <c r="AN171" s="311" t="str">
        <f>IF(全车数据表!BI172="","",全车数据表!BI172)</f>
        <v/>
      </c>
      <c r="AO171" s="311" t="str">
        <f>IF(全车数据表!BJ172="","",全车数据表!BJ172)</f>
        <v/>
      </c>
      <c r="AP171" s="311" t="str">
        <f>IF(全车数据表!BK172="","",全车数据表!BK172)</f>
        <v/>
      </c>
      <c r="AQ171" s="311" t="str">
        <f>IF(全车数据表!BL172="","",全车数据表!BL172)</f>
        <v/>
      </c>
      <c r="AR171" s="311" t="str">
        <f>IF(全车数据表!BM172="","",全车数据表!BM172)</f>
        <v/>
      </c>
      <c r="AS171" s="311" t="str">
        <f>IF(全车数据表!BN172="","",全车数据表!BN172)</f>
        <v/>
      </c>
      <c r="AT171" s="311" t="str">
        <f>IF(全车数据表!BO172="","",全车数据表!BO172)</f>
        <v/>
      </c>
      <c r="AU171" s="311" t="str">
        <f>IF(全车数据表!BP172="","",全车数据表!BP172)</f>
        <v/>
      </c>
      <c r="AV171" s="311" t="str">
        <f>IF(全车数据表!BQ172="","",全车数据表!BQ172)</f>
        <v/>
      </c>
      <c r="AW171" s="311" t="str">
        <f>IF(全车数据表!BR172="","",全车数据表!BR172)</f>
        <v/>
      </c>
      <c r="AX171" s="311" t="str">
        <f>IF(全车数据表!BS172="","",全车数据表!BS172)</f>
        <v/>
      </c>
      <c r="AY171" s="311" t="str">
        <f>IF(全车数据表!BT172="","",全车数据表!BT172)</f>
        <v/>
      </c>
      <c r="AZ171" s="311" t="str">
        <f>IF(全车数据表!BU172="","",全车数据表!BU172)</f>
        <v>c1</v>
      </c>
      <c r="BA171" s="311" t="str">
        <f>IF(全车数据表!AV172="","",全车数据表!AV172)</f>
        <v/>
      </c>
    </row>
    <row r="172" spans="1:53">
      <c r="A172" s="311">
        <f>全车数据表!A173</f>
        <v>171</v>
      </c>
      <c r="B172" s="311" t="str">
        <f>全车数据表!B173</f>
        <v>Aston Martin Valhalla Concept Car</v>
      </c>
      <c r="C172" s="311" t="str">
        <f>IF(全车数据表!AQ173="","",全车数据表!AQ173)</f>
        <v>Aston Martin</v>
      </c>
      <c r="D172" s="313" t="str">
        <f>全车数据表!AT173</f>
        <v>valhalla</v>
      </c>
      <c r="E172" s="313" t="str">
        <f>全车数据表!AS173</f>
        <v>2.4</v>
      </c>
      <c r="F172" s="313" t="str">
        <f>全车数据表!C173</f>
        <v>英灵殿</v>
      </c>
      <c r="G172" s="311" t="str">
        <f>全车数据表!D173</f>
        <v>A</v>
      </c>
      <c r="H172" s="311">
        <f>LEN(全车数据表!E173)</f>
        <v>6</v>
      </c>
      <c r="I172" s="311">
        <f>IF(全车数据表!H173="×",0,全车数据表!H173)</f>
        <v>50</v>
      </c>
      <c r="J172" s="311">
        <f>IF(全车数据表!I173="×",0,全车数据表!I173)</f>
        <v>23</v>
      </c>
      <c r="K172" s="311">
        <f>IF(全车数据表!J173="×",0,全车数据表!J173)</f>
        <v>27</v>
      </c>
      <c r="L172" s="311">
        <f>IF(全车数据表!K173="×",0,全车数据表!K173)</f>
        <v>36</v>
      </c>
      <c r="M172" s="311">
        <f>IF(全车数据表!L173="×",0,全车数据表!L173)</f>
        <v>52</v>
      </c>
      <c r="N172" s="311">
        <f>IF(全车数据表!M173="×",0,全车数据表!M173)</f>
        <v>77</v>
      </c>
      <c r="O172" s="311">
        <f>全车数据表!O173</f>
        <v>4517</v>
      </c>
      <c r="P172" s="311">
        <f>全车数据表!P173</f>
        <v>377.4</v>
      </c>
      <c r="Q172" s="311">
        <f>全车数据表!Q173</f>
        <v>82.23</v>
      </c>
      <c r="R172" s="311">
        <f>全车数据表!R173</f>
        <v>81.760000000000005</v>
      </c>
      <c r="S172" s="311">
        <f>全车数据表!S173</f>
        <v>59.55</v>
      </c>
      <c r="T172" s="311">
        <f>全车数据表!T173</f>
        <v>5.68</v>
      </c>
      <c r="U172" s="311">
        <f>全车数据表!AH173</f>
        <v>19407600</v>
      </c>
      <c r="V172" s="311">
        <f>全车数据表!AO173</f>
        <v>12800000</v>
      </c>
      <c r="W172" s="311">
        <f>全车数据表!AP173</f>
        <v>32207600</v>
      </c>
      <c r="X172" s="311">
        <f>全车数据表!AJ173</f>
        <v>6</v>
      </c>
      <c r="Y172" s="311">
        <f>全车数据表!AL173</f>
        <v>5</v>
      </c>
      <c r="Z172" s="311">
        <f>IF(全车数据表!AN173="×",0,全车数据表!AN173)</f>
        <v>4</v>
      </c>
      <c r="AA172" s="313" t="str">
        <f>全车数据表!AU173</f>
        <v>epic</v>
      </c>
      <c r="AB172" s="311">
        <f>全车数据表!AW173</f>
        <v>392</v>
      </c>
      <c r="AC172" s="311">
        <f>全车数据表!AX173</f>
        <v>0</v>
      </c>
      <c r="AD172" s="311">
        <f>全车数据表!AY173</f>
        <v>525</v>
      </c>
      <c r="AE172" s="311" t="str">
        <f>IF(全车数据表!AZ173="","",全车数据表!AZ173)</f>
        <v>特殊赛事</v>
      </c>
      <c r="AF172" s="311" t="str">
        <f>IF(全车数据表!BA173="","",全车数据表!BA173)</f>
        <v/>
      </c>
      <c r="AG172" s="311" t="str">
        <f>IF(全车数据表!BB173="","",全车数据表!BB173)</f>
        <v/>
      </c>
      <c r="AH172" s="311" t="str">
        <f>IF(全车数据表!BC173="","",全车数据表!BC173)</f>
        <v/>
      </c>
      <c r="AI172" s="311" t="str">
        <f>IF(全车数据表!BD173="","",全车数据表!BD173)</f>
        <v/>
      </c>
      <c r="AJ172" s="311" t="str">
        <f>IF(全车数据表!BE173="","",全车数据表!BE173)</f>
        <v/>
      </c>
      <c r="AK172" s="311" t="str">
        <f>IF(全车数据表!BF173="","",全车数据表!BF173)</f>
        <v/>
      </c>
      <c r="AL172" s="311" t="str">
        <f>IF(全车数据表!BG173="","",全车数据表!BG173)</f>
        <v/>
      </c>
      <c r="AM172" s="311" t="str">
        <f>IF(全车数据表!BH173="","",全车数据表!BH173)</f>
        <v/>
      </c>
      <c r="AN172" s="311" t="str">
        <f>IF(全车数据表!BI173="","",全车数据表!BI173)</f>
        <v/>
      </c>
      <c r="AO172" s="311" t="str">
        <f>IF(全车数据表!BJ173="","",全车数据表!BJ173)</f>
        <v/>
      </c>
      <c r="AP172" s="311">
        <f>IF(全车数据表!BK173="","",全车数据表!BK173)</f>
        <v>1</v>
      </c>
      <c r="AQ172" s="311" t="str">
        <f>IF(全车数据表!BL173="","",全车数据表!BL173)</f>
        <v/>
      </c>
      <c r="AR172" s="311" t="str">
        <f>IF(全车数据表!BM173="","",全车数据表!BM173)</f>
        <v/>
      </c>
      <c r="AS172" s="311" t="str">
        <f>IF(全车数据表!BN173="","",全车数据表!BN173)</f>
        <v/>
      </c>
      <c r="AT172" s="311" t="str">
        <f>IF(全车数据表!BO173="","",全车数据表!BO173)</f>
        <v/>
      </c>
      <c r="AU172" s="311" t="str">
        <f>IF(全车数据表!BP173="","",全车数据表!BP173)</f>
        <v/>
      </c>
      <c r="AV172" s="311" t="str">
        <f>IF(全车数据表!BQ173="","",全车数据表!BQ173)</f>
        <v/>
      </c>
      <c r="AW172" s="311" t="str">
        <f>IF(全车数据表!BR173="","",全车数据表!BR173)</f>
        <v/>
      </c>
      <c r="AX172" s="311" t="str">
        <f>IF(全车数据表!BS173="","",全车数据表!BS173)</f>
        <v/>
      </c>
      <c r="AY172" s="311" t="str">
        <f>IF(全车数据表!BT173="","",全车数据表!BT173)</f>
        <v/>
      </c>
      <c r="AZ172" s="311" t="str">
        <f>IF(全车数据表!BU173="","",全车数据表!BU173)</f>
        <v>阿斯顿马丁 英灵殿</v>
      </c>
      <c r="BA172" s="311" t="str">
        <f>IF(全车数据表!AV173="","",全车数据表!AV173)</f>
        <v/>
      </c>
    </row>
    <row r="173" spans="1:53">
      <c r="A173" s="311">
        <f>全车数据表!A174</f>
        <v>172</v>
      </c>
      <c r="B173" s="311" t="str">
        <f>全车数据表!B174</f>
        <v>Pagani Imola</v>
      </c>
      <c r="C173" s="311" t="str">
        <f>IF(全车数据表!AQ174="","",全车数据表!AQ174)</f>
        <v>Pagani</v>
      </c>
      <c r="D173" s="313" t="str">
        <f>全车数据表!AT174</f>
        <v>imola</v>
      </c>
      <c r="E173" s="313" t="str">
        <f>全车数据表!AS174</f>
        <v>2.8</v>
      </c>
      <c r="F173" s="313" t="str">
        <f>全车数据表!C174</f>
        <v>伊莫拉</v>
      </c>
      <c r="G173" s="311" t="str">
        <f>全车数据表!D174</f>
        <v>A</v>
      </c>
      <c r="H173" s="311">
        <f>LEN(全车数据表!E174)</f>
        <v>6</v>
      </c>
      <c r="I173" s="311">
        <f>IF(全车数据表!H174="×",0,全车数据表!H174)</f>
        <v>70</v>
      </c>
      <c r="J173" s="311">
        <f>IF(全车数据表!I174="×",0,全车数据表!I174)</f>
        <v>23</v>
      </c>
      <c r="K173" s="311">
        <f>IF(全车数据表!J174="×",0,全车数据表!J174)</f>
        <v>27</v>
      </c>
      <c r="L173" s="311">
        <f>IF(全车数据表!K174="×",0,全车数据表!K174)</f>
        <v>36</v>
      </c>
      <c r="M173" s="311">
        <f>IF(全车数据表!L174="×",0,全车数据表!L174)</f>
        <v>52</v>
      </c>
      <c r="N173" s="311">
        <f>IF(全车数据表!M174="×",0,全车数据表!M174)</f>
        <v>59</v>
      </c>
      <c r="O173" s="311">
        <f>全车数据表!O174</f>
        <v>4545</v>
      </c>
      <c r="P173" s="311">
        <f>全车数据表!P174</f>
        <v>378.9</v>
      </c>
      <c r="Q173" s="311">
        <f>全车数据表!Q174</f>
        <v>80.23</v>
      </c>
      <c r="R173" s="311">
        <f>全车数据表!R174</f>
        <v>72.17</v>
      </c>
      <c r="S173" s="311">
        <f>全车数据表!S174</f>
        <v>71.14</v>
      </c>
      <c r="T173" s="311">
        <f>全车数据表!T174</f>
        <v>6.98</v>
      </c>
      <c r="U173" s="311">
        <f>全车数据表!AH174</f>
        <v>19407600</v>
      </c>
      <c r="V173" s="311">
        <f>全车数据表!AO174</f>
        <v>12800000</v>
      </c>
      <c r="W173" s="311">
        <f>全车数据表!AP174</f>
        <v>32207600</v>
      </c>
      <c r="X173" s="311">
        <f>全车数据表!AJ174</f>
        <v>6</v>
      </c>
      <c r="Y173" s="311">
        <f>全车数据表!AL174</f>
        <v>5</v>
      </c>
      <c r="Z173" s="311">
        <f>IF(全车数据表!AN174="×",0,全车数据表!AN174)</f>
        <v>4</v>
      </c>
      <c r="AA173" s="313" t="str">
        <f>全车数据表!AU174</f>
        <v>epic</v>
      </c>
      <c r="AB173" s="311">
        <f>全车数据表!AW174</f>
        <v>394</v>
      </c>
      <c r="AC173" s="311">
        <f>全车数据表!AX174</f>
        <v>0</v>
      </c>
      <c r="AD173" s="311">
        <f>全车数据表!AY174</f>
        <v>528</v>
      </c>
      <c r="AE173" s="311" t="str">
        <f>IF(全车数据表!AZ174="","",全车数据表!AZ174)</f>
        <v>特殊赛事</v>
      </c>
      <c r="AF173" s="311" t="str">
        <f>IF(全车数据表!BA174="","",全车数据表!BA174)</f>
        <v/>
      </c>
      <c r="AG173" s="311" t="str">
        <f>IF(全车数据表!BB174="","",全车数据表!BB174)</f>
        <v/>
      </c>
      <c r="AH173" s="311" t="str">
        <f>IF(全车数据表!BC174="","",全车数据表!BC174)</f>
        <v/>
      </c>
      <c r="AI173" s="311" t="str">
        <f>IF(全车数据表!BD174="","",全车数据表!BD174)</f>
        <v/>
      </c>
      <c r="AJ173" s="311" t="str">
        <f>IF(全车数据表!BE174="","",全车数据表!BE174)</f>
        <v/>
      </c>
      <c r="AK173" s="311" t="str">
        <f>IF(全车数据表!BF174="","",全车数据表!BF174)</f>
        <v/>
      </c>
      <c r="AL173" s="311" t="str">
        <f>IF(全车数据表!BG174="","",全车数据表!BG174)</f>
        <v/>
      </c>
      <c r="AM173" s="311" t="str">
        <f>IF(全车数据表!BH174="","",全车数据表!BH174)</f>
        <v/>
      </c>
      <c r="AN173" s="311" t="str">
        <f>IF(全车数据表!BI174="","",全车数据表!BI174)</f>
        <v/>
      </c>
      <c r="AO173" s="311" t="str">
        <f>IF(全车数据表!BJ174="","",全车数据表!BJ174)</f>
        <v/>
      </c>
      <c r="AP173" s="311">
        <f>IF(全车数据表!BK174="","",全车数据表!BK174)</f>
        <v>1</v>
      </c>
      <c r="AQ173" s="311" t="str">
        <f>IF(全车数据表!BL174="","",全车数据表!BL174)</f>
        <v/>
      </c>
      <c r="AR173" s="311" t="str">
        <f>IF(全车数据表!BM174="","",全车数据表!BM174)</f>
        <v/>
      </c>
      <c r="AS173" s="311" t="str">
        <f>IF(全车数据表!BN174="","",全车数据表!BN174)</f>
        <v/>
      </c>
      <c r="AT173" s="311">
        <f>IF(全车数据表!BO174="","",全车数据表!BO174)</f>
        <v>1</v>
      </c>
      <c r="AU173" s="311" t="str">
        <f>IF(全车数据表!BP174="","",全车数据表!BP174)</f>
        <v/>
      </c>
      <c r="AV173" s="311" t="str">
        <f>IF(全车数据表!BQ174="","",全车数据表!BQ174)</f>
        <v/>
      </c>
      <c r="AW173" s="311" t="str">
        <f>IF(全车数据表!BR174="","",全车数据表!BR174)</f>
        <v/>
      </c>
      <c r="AX173" s="311" t="str">
        <f>IF(全车数据表!BS174="","",全车数据表!BS174)</f>
        <v/>
      </c>
      <c r="AY173" s="311" t="str">
        <f>IF(全车数据表!BT174="","",全车数据表!BT174)</f>
        <v/>
      </c>
      <c r="AZ173" s="311" t="str">
        <f>IF(全车数据表!BU174="","",全车数据表!BU174)</f>
        <v>帕加尼</v>
      </c>
      <c r="BA173" s="311" t="str">
        <f>IF(全车数据表!AV174="","",全车数据表!AV174)</f>
        <v/>
      </c>
    </row>
    <row r="174" spans="1:53">
      <c r="A174" s="311">
        <f>全车数据表!A175</f>
        <v>173</v>
      </c>
      <c r="B174" s="311" t="str">
        <f>全车数据表!B175</f>
        <v>Jaguar XJR-9🔑</v>
      </c>
      <c r="C174" s="311" t="str">
        <f>IF(全车数据表!AQ175="","",全车数据表!AQ175)</f>
        <v>Jaguar</v>
      </c>
      <c r="D174" s="313" t="str">
        <f>全车数据表!AT175</f>
        <v>xjr</v>
      </c>
      <c r="E174" s="313" t="str">
        <f>全车数据表!AS175</f>
        <v>4.0</v>
      </c>
      <c r="F174" s="313" t="str">
        <f>全车数据表!C175</f>
        <v>XJR</v>
      </c>
      <c r="G174" s="311" t="str">
        <f>全车数据表!D175</f>
        <v>A</v>
      </c>
      <c r="H174" s="311">
        <f>LEN(全车数据表!E175)</f>
        <v>6</v>
      </c>
      <c r="I174" s="311" t="str">
        <f>IF(全车数据表!H175="×",0,全车数据表!H175)</f>
        <v>🔑</v>
      </c>
      <c r="J174" s="311">
        <f>IF(全车数据表!I175="×",0,全车数据表!I175)</f>
        <v>30</v>
      </c>
      <c r="K174" s="311">
        <f>IF(全车数据表!J175="×",0,全车数据表!J175)</f>
        <v>40</v>
      </c>
      <c r="L174" s="311">
        <f>IF(全车数据表!K175="×",0,全车数据表!K175)</f>
        <v>50</v>
      </c>
      <c r="M174" s="311">
        <f>IF(全车数据表!L175="×",0,全车数据表!L175)</f>
        <v>65</v>
      </c>
      <c r="N174" s="311">
        <f>IF(全车数据表!M175="×",0,全车数据表!M175)</f>
        <v>80</v>
      </c>
      <c r="O174" s="311">
        <f>全车数据表!O175</f>
        <v>4551</v>
      </c>
      <c r="P174" s="311">
        <f>全车数据表!P175</f>
        <v>412.3</v>
      </c>
      <c r="Q174" s="311">
        <f>全车数据表!Q175</f>
        <v>69.239999999999995</v>
      </c>
      <c r="R174" s="311">
        <f>全车数据表!R175</f>
        <v>59.33</v>
      </c>
      <c r="S174" s="311">
        <f>全车数据表!S175</f>
        <v>84.95</v>
      </c>
      <c r="T174" s="311">
        <f>全车数据表!T175</f>
        <v>8.4700000000000006</v>
      </c>
      <c r="U174" s="311">
        <f>全车数据表!AH175</f>
        <v>19407600</v>
      </c>
      <c r="V174" s="311">
        <f>全车数据表!AO175</f>
        <v>12800000</v>
      </c>
      <c r="W174" s="311">
        <f>全车数据表!AP175</f>
        <v>32207600</v>
      </c>
      <c r="X174" s="311">
        <f>全车数据表!AJ175</f>
        <v>6</v>
      </c>
      <c r="Y174" s="311">
        <f>全车数据表!AL175</f>
        <v>5</v>
      </c>
      <c r="Z174" s="311">
        <f>IF(全车数据表!AN175="×",0,全车数据表!AN175)</f>
        <v>4</v>
      </c>
      <c r="AA174" s="313" t="str">
        <f>全车数据表!AU175</f>
        <v>epic</v>
      </c>
      <c r="AB174" s="311">
        <f>全车数据表!AW175</f>
        <v>432</v>
      </c>
      <c r="AC174" s="311">
        <f>全车数据表!AX175</f>
        <v>0</v>
      </c>
      <c r="AD174" s="311">
        <f>全车数据表!AY175</f>
        <v>563</v>
      </c>
      <c r="AE174" s="311" t="str">
        <f>IF(全车数据表!AZ175="","",全车数据表!AZ175)</f>
        <v>特殊赛事</v>
      </c>
      <c r="AF174" s="311" t="str">
        <f>IF(全车数据表!BA175="","",全车数据表!BA175)</f>
        <v/>
      </c>
      <c r="AG174" s="311" t="str">
        <f>IF(全车数据表!BB175="","",全车数据表!BB175)</f>
        <v/>
      </c>
      <c r="AH174" s="311" t="str">
        <f>IF(全车数据表!BC175="","",全车数据表!BC175)</f>
        <v/>
      </c>
      <c r="AI174" s="311" t="str">
        <f>IF(全车数据表!BD175="","",全车数据表!BD175)</f>
        <v/>
      </c>
      <c r="AJ174" s="311" t="str">
        <f>IF(全车数据表!BE175="","",全车数据表!BE175)</f>
        <v/>
      </c>
      <c r="AK174" s="311" t="str">
        <f>IF(全车数据表!BF175="","",全车数据表!BF175)</f>
        <v/>
      </c>
      <c r="AL174" s="311" t="str">
        <f>IF(全车数据表!BG175="","",全车数据表!BG175)</f>
        <v/>
      </c>
      <c r="AM174" s="311" t="str">
        <f>IF(全车数据表!BH175="","",全车数据表!BH175)</f>
        <v/>
      </c>
      <c r="AN174" s="311" t="str">
        <f>IF(全车数据表!BI175="","",全车数据表!BI175)</f>
        <v/>
      </c>
      <c r="AO174" s="311" t="str">
        <f>IF(全车数据表!BJ175="","",全车数据表!BJ175)</f>
        <v/>
      </c>
      <c r="AP174" s="311" t="str">
        <f>IF(全车数据表!BK175="","",全车数据表!BK175)</f>
        <v/>
      </c>
      <c r="AQ174" s="311" t="str">
        <f>IF(全车数据表!BL175="","",全车数据表!BL175)</f>
        <v/>
      </c>
      <c r="AR174" s="311" t="str">
        <f>IF(全车数据表!BM175="","",全车数据表!BM175)</f>
        <v/>
      </c>
      <c r="AS174" s="311">
        <f>IF(全车数据表!BN175="","",全车数据表!BN175)</f>
        <v>1</v>
      </c>
      <c r="AT174" s="311" t="str">
        <f>IF(全车数据表!BO175="","",全车数据表!BO175)</f>
        <v/>
      </c>
      <c r="AU174" s="311" t="str">
        <f>IF(全车数据表!BP175="","",全车数据表!BP175)</f>
        <v/>
      </c>
      <c r="AV174" s="311" t="str">
        <f>IF(全车数据表!BQ175="","",全车数据表!BQ175)</f>
        <v/>
      </c>
      <c r="AW174" s="311" t="str">
        <f>IF(全车数据表!BR175="","",全车数据表!BR175)</f>
        <v/>
      </c>
      <c r="AX174" s="311" t="str">
        <f>IF(全车数据表!BS175="","",全车数据表!BS175)</f>
        <v/>
      </c>
      <c r="AY174" s="311" t="str">
        <f>IF(全车数据表!BT175="","",全车数据表!BT175)</f>
        <v/>
      </c>
      <c r="AZ174" s="311" t="str">
        <f>IF(全车数据表!BU175="","",全车数据表!BU175)</f>
        <v>捷豹</v>
      </c>
      <c r="BA174" s="311" t="str">
        <f>IF(全车数据表!AV175="","",全车数据表!AV175)</f>
        <v/>
      </c>
    </row>
    <row r="175" spans="1:53">
      <c r="A175" s="311">
        <f>全车数据表!A176</f>
        <v>174</v>
      </c>
      <c r="B175" s="311" t="str">
        <f>全车数据表!B176</f>
        <v>Lamborghini Countach LPI 800-4🔑</v>
      </c>
      <c r="C175" s="311" t="str">
        <f>IF(全车数据表!AQ176="","",全车数据表!AQ176)</f>
        <v>Lamborghini</v>
      </c>
      <c r="D175" s="313" t="str">
        <f>全车数据表!AT176</f>
        <v>lpi800</v>
      </c>
      <c r="E175" s="313" t="str">
        <f>全车数据表!AS176</f>
        <v>3.5</v>
      </c>
      <c r="F175" s="313" t="str">
        <f>全车数据表!C176</f>
        <v>新康塔什</v>
      </c>
      <c r="G175" s="311" t="str">
        <f>全车数据表!D176</f>
        <v>A</v>
      </c>
      <c r="H175" s="311">
        <f>LEN(全车数据表!E176)</f>
        <v>6</v>
      </c>
      <c r="I175" s="311" t="str">
        <f>IF(全车数据表!H176="×",0,全车数据表!H176)</f>
        <v>🔑</v>
      </c>
      <c r="J175" s="311">
        <f>IF(全车数据表!I176="×",0,全车数据表!I176)</f>
        <v>30</v>
      </c>
      <c r="K175" s="311">
        <f>IF(全车数据表!J176="×",0,全车数据表!J176)</f>
        <v>40</v>
      </c>
      <c r="L175" s="311">
        <f>IF(全车数据表!K176="×",0,全车数据表!K176)</f>
        <v>50</v>
      </c>
      <c r="M175" s="311">
        <f>IF(全车数据表!L176="×",0,全车数据表!L176)</f>
        <v>65</v>
      </c>
      <c r="N175" s="311">
        <f>IF(全车数据表!M176="×",0,全车数据表!M176)</f>
        <v>80</v>
      </c>
      <c r="O175" s="311">
        <f>全车数据表!O176</f>
        <v>4559</v>
      </c>
      <c r="P175" s="311">
        <f>全车数据表!P176</f>
        <v>373.4</v>
      </c>
      <c r="Q175" s="311">
        <f>全车数据表!Q176</f>
        <v>81.23</v>
      </c>
      <c r="R175" s="311">
        <f>全车数据表!R176</f>
        <v>85.96</v>
      </c>
      <c r="S175" s="311">
        <f>全车数据表!S176</f>
        <v>72.400000000000006</v>
      </c>
      <c r="T175" s="311">
        <f>全车数据表!T176</f>
        <v>0</v>
      </c>
      <c r="U175" s="311">
        <f>全车数据表!AH176</f>
        <v>19407600</v>
      </c>
      <c r="V175" s="311">
        <f>全车数据表!AO176</f>
        <v>12800000</v>
      </c>
      <c r="W175" s="311">
        <f>全车数据表!AP176</f>
        <v>32207600</v>
      </c>
      <c r="X175" s="311">
        <f>全车数据表!AJ176</f>
        <v>6</v>
      </c>
      <c r="Y175" s="311">
        <f>全车数据表!AL176</f>
        <v>5</v>
      </c>
      <c r="Z175" s="311">
        <f>IF(全车数据表!AN176="×",0,全车数据表!AN176)</f>
        <v>4</v>
      </c>
      <c r="AA175" s="313" t="str">
        <f>全车数据表!AU176</f>
        <v>epic</v>
      </c>
      <c r="AB175" s="311">
        <f>全车数据表!AW176</f>
        <v>388</v>
      </c>
      <c r="AC175" s="311">
        <f>全车数据表!AX176</f>
        <v>0</v>
      </c>
      <c r="AD175" s="311">
        <f>全车数据表!AY176</f>
        <v>518</v>
      </c>
      <c r="AE175" s="311" t="str">
        <f>IF(全车数据表!AZ176="","",全车数据表!AZ176)</f>
        <v>特殊赛事</v>
      </c>
      <c r="AF175" s="311" t="str">
        <f>IF(全车数据表!BA176="","",全车数据表!BA176)</f>
        <v/>
      </c>
      <c r="AG175" s="311" t="str">
        <f>IF(全车数据表!BB176="","",全车数据表!BB176)</f>
        <v/>
      </c>
      <c r="AH175" s="311" t="str">
        <f>IF(全车数据表!BC176="","",全车数据表!BC176)</f>
        <v/>
      </c>
      <c r="AI175" s="311" t="str">
        <f>IF(全车数据表!BD176="","",全车数据表!BD176)</f>
        <v/>
      </c>
      <c r="AJ175" s="311" t="str">
        <f>IF(全车数据表!BE176="","",全车数据表!BE176)</f>
        <v/>
      </c>
      <c r="AK175" s="311" t="str">
        <f>IF(全车数据表!BF176="","",全车数据表!BF176)</f>
        <v/>
      </c>
      <c r="AL175" s="311" t="str">
        <f>IF(全车数据表!BG176="","",全车数据表!BG176)</f>
        <v/>
      </c>
      <c r="AM175" s="311" t="str">
        <f>IF(全车数据表!BH176="","",全车数据表!BH176)</f>
        <v/>
      </c>
      <c r="AN175" s="311" t="str">
        <f>IF(全车数据表!BI176="","",全车数据表!BI176)</f>
        <v/>
      </c>
      <c r="AO175" s="311" t="str">
        <f>IF(全车数据表!BJ176="","",全车数据表!BJ176)</f>
        <v/>
      </c>
      <c r="AP175" s="311" t="str">
        <f>IF(全车数据表!BK176="","",全车数据表!BK176)</f>
        <v/>
      </c>
      <c r="AQ175" s="311" t="str">
        <f>IF(全车数据表!BL176="","",全车数据表!BL176)</f>
        <v/>
      </c>
      <c r="AR175" s="311" t="str">
        <f>IF(全车数据表!BM176="","",全车数据表!BM176)</f>
        <v/>
      </c>
      <c r="AS175" s="311">
        <f>IF(全车数据表!BN176="","",全车数据表!BN176)</f>
        <v>1</v>
      </c>
      <c r="AT175" s="311">
        <f>IF(全车数据表!BO176="","",全车数据表!BO176)</f>
        <v>1</v>
      </c>
      <c r="AU175" s="311" t="str">
        <f>IF(全车数据表!BP176="","",全车数据表!BP176)</f>
        <v/>
      </c>
      <c r="AV175" s="311" t="str">
        <f>IF(全车数据表!BQ176="","",全车数据表!BQ176)</f>
        <v/>
      </c>
      <c r="AW175" s="311" t="str">
        <f>IF(全车数据表!BR176="","",全车数据表!BR176)</f>
        <v/>
      </c>
      <c r="AX175" s="311" t="str">
        <f>IF(全车数据表!BS176="","",全车数据表!BS176)</f>
        <v/>
      </c>
      <c r="AY175" s="311" t="str">
        <f>IF(全车数据表!BT176="","",全车数据表!BT176)</f>
        <v/>
      </c>
      <c r="AZ175" s="311" t="str">
        <f>IF(全车数据表!BU176="","",全车数据表!BU176)</f>
        <v>兰博基尼</v>
      </c>
      <c r="BA175" s="311" t="str">
        <f>IF(全车数据表!AV176="","",全车数据表!AV176)</f>
        <v/>
      </c>
    </row>
    <row r="176" spans="1:53">
      <c r="A176" s="311">
        <f>全车数据表!A177</f>
        <v>175</v>
      </c>
      <c r="B176" s="311" t="str">
        <f>全车数据表!B177</f>
        <v>De Tomaso P72🔑</v>
      </c>
      <c r="C176" s="311" t="str">
        <f>IF(全车数据表!AQ177="","",全车数据表!AQ177)</f>
        <v>De</v>
      </c>
      <c r="D176" s="313" t="str">
        <f>全车数据表!AT177</f>
        <v>p72</v>
      </c>
      <c r="E176" s="313" t="str">
        <f>全车数据表!AS177</f>
        <v>4.1</v>
      </c>
      <c r="F176" s="313" t="str">
        <f>全车数据表!C177</f>
        <v>P72</v>
      </c>
      <c r="G176" s="311" t="str">
        <f>全车数据表!D177</f>
        <v>A</v>
      </c>
      <c r="H176" s="311">
        <f>LEN(全车数据表!E177)</f>
        <v>6</v>
      </c>
      <c r="I176" s="311" t="str">
        <f>IF(全车数据表!H177="×",0,全车数据表!H177)</f>
        <v>🔑</v>
      </c>
      <c r="J176" s="311">
        <f>IF(全车数据表!I177="×",0,全车数据表!I177)</f>
        <v>30</v>
      </c>
      <c r="K176" s="311">
        <f>IF(全车数据表!J177="×",0,全车数据表!J177)</f>
        <v>40</v>
      </c>
      <c r="L176" s="311">
        <f>IF(全车数据表!K177="×",0,全车数据表!K177)</f>
        <v>50</v>
      </c>
      <c r="M176" s="311">
        <f>IF(全车数据表!L177="×",0,全车数据表!L177)</f>
        <v>65</v>
      </c>
      <c r="N176" s="311">
        <f>IF(全车数据表!M177="×",0,全车数据表!M177)</f>
        <v>80</v>
      </c>
      <c r="O176" s="311">
        <f>全车数据表!O177</f>
        <v>4586</v>
      </c>
      <c r="P176" s="311">
        <f>全车数据表!P177</f>
        <v>375.6</v>
      </c>
      <c r="Q176" s="311">
        <f>全车数据表!Q177</f>
        <v>82.74</v>
      </c>
      <c r="R176" s="311">
        <f>全车数据表!R177</f>
        <v>75.239999999999995</v>
      </c>
      <c r="S176" s="311">
        <f>全车数据表!S177</f>
        <v>71.180000000000007</v>
      </c>
      <c r="T176" s="311">
        <f>全车数据表!T177</f>
        <v>7.06</v>
      </c>
      <c r="U176" s="311">
        <f>全车数据表!AH177</f>
        <v>19407600</v>
      </c>
      <c r="V176" s="311">
        <f>全车数据表!AO177</f>
        <v>12800000</v>
      </c>
      <c r="W176" s="311">
        <f>全车数据表!AP177</f>
        <v>32207600</v>
      </c>
      <c r="X176" s="311">
        <f>全车数据表!AJ177</f>
        <v>6</v>
      </c>
      <c r="Y176" s="311">
        <f>全车数据表!AL177</f>
        <v>5</v>
      </c>
      <c r="Z176" s="311">
        <f>IF(全车数据表!AN177="×",0,全车数据表!AN177)</f>
        <v>4</v>
      </c>
      <c r="AA176" s="313" t="str">
        <f>全车数据表!AU177</f>
        <v>epic</v>
      </c>
      <c r="AB176" s="311">
        <f>全车数据表!AW177</f>
        <v>390</v>
      </c>
      <c r="AC176" s="311">
        <f>全车数据表!AX177</f>
        <v>0</v>
      </c>
      <c r="AD176" s="311">
        <f>全车数据表!AY177</f>
        <v>522</v>
      </c>
      <c r="AE176" s="311" t="str">
        <f>IF(全车数据表!AZ177="","",全车数据表!AZ177)</f>
        <v>特殊赛事</v>
      </c>
      <c r="AF176" s="311" t="str">
        <f>IF(全车数据表!BA177="","",全车数据表!BA177)</f>
        <v/>
      </c>
      <c r="AG176" s="311" t="str">
        <f>IF(全车数据表!BB177="","",全车数据表!BB177)</f>
        <v/>
      </c>
      <c r="AH176" s="311" t="str">
        <f>IF(全车数据表!BC177="","",全车数据表!BC177)</f>
        <v/>
      </c>
      <c r="AI176" s="311" t="str">
        <f>IF(全车数据表!BD177="","",全车数据表!BD177)</f>
        <v/>
      </c>
      <c r="AJ176" s="311" t="str">
        <f>IF(全车数据表!BE177="","",全车数据表!BE177)</f>
        <v/>
      </c>
      <c r="AK176" s="311" t="str">
        <f>IF(全车数据表!BF177="","",全车数据表!BF177)</f>
        <v/>
      </c>
      <c r="AL176" s="311" t="str">
        <f>IF(全车数据表!BG177="","",全车数据表!BG177)</f>
        <v/>
      </c>
      <c r="AM176" s="311" t="str">
        <f>IF(全车数据表!BH177="","",全车数据表!BH177)</f>
        <v/>
      </c>
      <c r="AN176" s="311" t="str">
        <f>IF(全车数据表!BI177="","",全车数据表!BI177)</f>
        <v/>
      </c>
      <c r="AO176" s="311" t="str">
        <f>IF(全车数据表!BJ177="","",全车数据表!BJ177)</f>
        <v/>
      </c>
      <c r="AP176" s="311" t="str">
        <f>IF(全车数据表!BK177="","",全车数据表!BK177)</f>
        <v/>
      </c>
      <c r="AQ176" s="311" t="str">
        <f>IF(全车数据表!BL177="","",全车数据表!BL177)</f>
        <v/>
      </c>
      <c r="AR176" s="311" t="str">
        <f>IF(全车数据表!BM177="","",全车数据表!BM177)</f>
        <v/>
      </c>
      <c r="AS176" s="311">
        <f>IF(全车数据表!BN177="","",全车数据表!BN177)</f>
        <v>1</v>
      </c>
      <c r="AT176" s="311" t="str">
        <f>IF(全车数据表!BO177="","",全车数据表!BO177)</f>
        <v/>
      </c>
      <c r="AU176" s="311" t="str">
        <f>IF(全车数据表!BP177="","",全车数据表!BP177)</f>
        <v/>
      </c>
      <c r="AV176" s="311" t="str">
        <f>IF(全车数据表!BQ177="","",全车数据表!BQ177)</f>
        <v/>
      </c>
      <c r="AW176" s="311" t="str">
        <f>IF(全车数据表!BR177="","",全车数据表!BR177)</f>
        <v/>
      </c>
      <c r="AX176" s="311" t="str">
        <f>IF(全车数据表!BS177="","",全车数据表!BS177)</f>
        <v/>
      </c>
      <c r="AY176" s="311" t="str">
        <f>IF(全车数据表!BT177="","",全车数据表!BT177)</f>
        <v/>
      </c>
      <c r="AZ176" s="311" t="str">
        <f>IF(全车数据表!BU177="","",全车数据表!BU177)</f>
        <v/>
      </c>
      <c r="BA176" s="311" t="str">
        <f>IF(全车数据表!AV177="","",全车数据表!AV177)</f>
        <v/>
      </c>
    </row>
    <row r="177" spans="1:53">
      <c r="A177" s="311">
        <f>全车数据表!A178</f>
        <v>176</v>
      </c>
      <c r="B177" s="311" t="str">
        <f>全车数据表!B178</f>
        <v>Lamborghini Centenario</v>
      </c>
      <c r="C177" s="311" t="str">
        <f>IF(全车数据表!AQ178="","",全车数据表!AQ178)</f>
        <v>Lamborghini</v>
      </c>
      <c r="D177" s="313" t="str">
        <f>全车数据表!AT178</f>
        <v>centenario</v>
      </c>
      <c r="E177" s="313" t="str">
        <f>全车数据表!AS178</f>
        <v>1.0</v>
      </c>
      <c r="F177" s="313" t="str">
        <f>全车数据表!C178</f>
        <v>百年牛</v>
      </c>
      <c r="G177" s="311" t="str">
        <f>全车数据表!D178</f>
        <v>S</v>
      </c>
      <c r="H177" s="311">
        <f>LEN(全车数据表!E178)</f>
        <v>5</v>
      </c>
      <c r="I177" s="311">
        <f>IF(全车数据表!H178="×",0,全车数据表!H178)</f>
        <v>40</v>
      </c>
      <c r="J177" s="311">
        <f>IF(全车数据表!I178="×",0,全车数据表!I178)</f>
        <v>13</v>
      </c>
      <c r="K177" s="311">
        <f>IF(全车数据表!J178="×",0,全车数据表!J178)</f>
        <v>16</v>
      </c>
      <c r="L177" s="311">
        <f>IF(全车数据表!K178="×",0,全车数据表!K178)</f>
        <v>25</v>
      </c>
      <c r="M177" s="311">
        <f>IF(全车数据表!L178="×",0,全车数据表!L178)</f>
        <v>39</v>
      </c>
      <c r="N177" s="311">
        <f>IF(全车数据表!M178="×",0,全车数据表!M178)</f>
        <v>0</v>
      </c>
      <c r="O177" s="311">
        <f>全车数据表!O178</f>
        <v>3709</v>
      </c>
      <c r="P177" s="311">
        <f>全车数据表!P178</f>
        <v>363.9</v>
      </c>
      <c r="Q177" s="311">
        <f>全车数据表!Q178</f>
        <v>80.48</v>
      </c>
      <c r="R177" s="311">
        <f>全车数据表!R178</f>
        <v>47.46</v>
      </c>
      <c r="S177" s="311">
        <f>全车数据表!S178</f>
        <v>70.31</v>
      </c>
      <c r="T177" s="311">
        <f>全车数据表!T178</f>
        <v>7.25</v>
      </c>
      <c r="U177" s="311">
        <f>全车数据表!AH178</f>
        <v>3748400</v>
      </c>
      <c r="V177" s="311">
        <f>全车数据表!AO178</f>
        <v>4900000</v>
      </c>
      <c r="W177" s="311">
        <f>全车数据表!AP178</f>
        <v>8648400</v>
      </c>
      <c r="X177" s="311">
        <f>全车数据表!AJ178</f>
        <v>7</v>
      </c>
      <c r="Y177" s="311">
        <f>全车数据表!AL178</f>
        <v>5</v>
      </c>
      <c r="Z177" s="311">
        <f>IF(全车数据表!AN178="×",0,全车数据表!AN178)</f>
        <v>3</v>
      </c>
      <c r="AA177" s="313" t="str">
        <f>全车数据表!AU178</f>
        <v>epic</v>
      </c>
      <c r="AB177" s="311">
        <f>全车数据表!AW178</f>
        <v>378</v>
      </c>
      <c r="AC177" s="311">
        <f>全车数据表!AX178</f>
        <v>0</v>
      </c>
      <c r="AD177" s="311">
        <f>全车数据表!AY178</f>
        <v>502</v>
      </c>
      <c r="AE177" s="311" t="str">
        <f>IF(全车数据表!AZ178="","",全车数据表!AZ178)</f>
        <v>级别杯</v>
      </c>
      <c r="AF177" s="311">
        <f>IF(全车数据表!BA178="","",全车数据表!BA178)</f>
        <v>1</v>
      </c>
      <c r="AG177" s="311" t="str">
        <f>IF(全车数据表!BB178="","",全车数据表!BB178)</f>
        <v/>
      </c>
      <c r="AH177" s="311">
        <f>IF(全车数据表!BC178="","",全车数据表!BC178)</f>
        <v>1</v>
      </c>
      <c r="AI177" s="311">
        <f>IF(全车数据表!BD178="","",全车数据表!BD178)</f>
        <v>1</v>
      </c>
      <c r="AJ177" s="311" t="str">
        <f>IF(全车数据表!BE178="","",全车数据表!BE178)</f>
        <v/>
      </c>
      <c r="AK177" s="311">
        <f>IF(全车数据表!BF178="","",全车数据表!BF178)</f>
        <v>1</v>
      </c>
      <c r="AL177" s="311" t="str">
        <f>IF(全车数据表!BG178="","",全车数据表!BG178)</f>
        <v/>
      </c>
      <c r="AM177" s="311" t="str">
        <f>IF(全车数据表!BH178="","",全车数据表!BH178)</f>
        <v/>
      </c>
      <c r="AN177" s="311" t="str">
        <f>IF(全车数据表!BI178="","",全车数据表!BI178)</f>
        <v/>
      </c>
      <c r="AO177" s="311" t="str">
        <f>IF(全车数据表!BJ178="","",全车数据表!BJ178)</f>
        <v/>
      </c>
      <c r="AP177" s="311" t="str">
        <f>IF(全车数据表!BK178="","",全车数据表!BK178)</f>
        <v/>
      </c>
      <c r="AQ177" s="311" t="str">
        <f>IF(全车数据表!BL178="","",全车数据表!BL178)</f>
        <v/>
      </c>
      <c r="AR177" s="311" t="str">
        <f>IF(全车数据表!BM178="","",全车数据表!BM178)</f>
        <v/>
      </c>
      <c r="AS177" s="311" t="str">
        <f>IF(全车数据表!BN178="","",全车数据表!BN178)</f>
        <v/>
      </c>
      <c r="AT177" s="311" t="str">
        <f>IF(全车数据表!BO178="","",全车数据表!BO178)</f>
        <v/>
      </c>
      <c r="AU177" s="311" t="str">
        <f>IF(全车数据表!BP178="","",全车数据表!BP178)</f>
        <v/>
      </c>
      <c r="AV177" s="311" t="str">
        <f>IF(全车数据表!BQ178="","",全车数据表!BQ178)</f>
        <v/>
      </c>
      <c r="AW177" s="311" t="str">
        <f>IF(全车数据表!BR178="","",全车数据表!BR178)</f>
        <v/>
      </c>
      <c r="AX177" s="311" t="str">
        <f>IF(全车数据表!BS178="","",全车数据表!BS178)</f>
        <v/>
      </c>
      <c r="AY177" s="311">
        <f>IF(全车数据表!BT178="","",全车数据表!BT178)</f>
        <v>1</v>
      </c>
      <c r="AZ177" s="311" t="str">
        <f>IF(全车数据表!BU178="","",全车数据表!BU178)</f>
        <v>兰博基尼 百年牛 C霸</v>
      </c>
      <c r="BA177" s="311">
        <f>IF(全车数据表!AV178="","",全车数据表!AV178)</f>
        <v>11</v>
      </c>
    </row>
    <row r="178" spans="1:53">
      <c r="A178" s="311">
        <f>全车数据表!A179</f>
        <v>177</v>
      </c>
      <c r="B178" s="311" t="str">
        <f>全车数据表!B179</f>
        <v>Ferrari FXX K</v>
      </c>
      <c r="C178" s="311" t="str">
        <f>IF(全车数据表!AQ179="","",全车数据表!AQ179)</f>
        <v>Ferrari</v>
      </c>
      <c r="D178" s="313" t="str">
        <f>全车数据表!AT179</f>
        <v>fxxk</v>
      </c>
      <c r="E178" s="313" t="str">
        <f>全车数据表!AS179</f>
        <v>1.0</v>
      </c>
      <c r="F178" s="313" t="str">
        <f>全车数据表!C179</f>
        <v>FXXK</v>
      </c>
      <c r="G178" s="311" t="str">
        <f>全车数据表!D179</f>
        <v>S</v>
      </c>
      <c r="H178" s="311">
        <f>LEN(全车数据表!E179)</f>
        <v>5</v>
      </c>
      <c r="I178" s="311">
        <f>IF(全车数据表!H179="×",0,全车数据表!H179)</f>
        <v>40</v>
      </c>
      <c r="J178" s="311">
        <f>IF(全车数据表!I179="×",0,全车数据表!I179)</f>
        <v>13</v>
      </c>
      <c r="K178" s="311">
        <f>IF(全车数据表!J179="×",0,全车数据表!J179)</f>
        <v>16</v>
      </c>
      <c r="L178" s="311">
        <f>IF(全车数据表!K179="×",0,全车数据表!K179)</f>
        <v>25</v>
      </c>
      <c r="M178" s="311">
        <f>IF(全车数据表!L179="×",0,全车数据表!L179)</f>
        <v>39</v>
      </c>
      <c r="N178" s="311">
        <f>IF(全车数据表!M179="×",0,全车数据表!M179)</f>
        <v>0</v>
      </c>
      <c r="O178" s="311">
        <f>全车数据表!O179</f>
        <v>3832</v>
      </c>
      <c r="P178" s="311">
        <f>全车数据表!P179</f>
        <v>363.1</v>
      </c>
      <c r="Q178" s="311">
        <f>全车数据表!Q179</f>
        <v>83.9</v>
      </c>
      <c r="R178" s="311">
        <f>全车数据表!R179</f>
        <v>43.75</v>
      </c>
      <c r="S178" s="311">
        <f>全车数据表!S179</f>
        <v>72.39</v>
      </c>
      <c r="T178" s="311">
        <f>全车数据表!T179</f>
        <v>7.6670000000000007</v>
      </c>
      <c r="U178" s="311">
        <f>全车数据表!AH179</f>
        <v>3748400</v>
      </c>
      <c r="V178" s="311">
        <f>全车数据表!AO179</f>
        <v>4900000</v>
      </c>
      <c r="W178" s="311">
        <f>全车数据表!AP179</f>
        <v>8648400</v>
      </c>
      <c r="X178" s="311">
        <f>全车数据表!AJ179</f>
        <v>7</v>
      </c>
      <c r="Y178" s="311">
        <f>全车数据表!AL179</f>
        <v>5</v>
      </c>
      <c r="Z178" s="311">
        <f>IF(全车数据表!AN179="×",0,全车数据表!AN179)</f>
        <v>3</v>
      </c>
      <c r="AA178" s="313" t="str">
        <f>全车数据表!AU179</f>
        <v>epic</v>
      </c>
      <c r="AB178" s="311">
        <f>全车数据表!AW179</f>
        <v>378</v>
      </c>
      <c r="AC178" s="311">
        <f>全车数据表!AX179</f>
        <v>0</v>
      </c>
      <c r="AD178" s="311">
        <f>全车数据表!AY179</f>
        <v>501</v>
      </c>
      <c r="AE178" s="311" t="str">
        <f>IF(全车数据表!AZ179="","",全车数据表!AZ179)</f>
        <v>级别杯</v>
      </c>
      <c r="AF178" s="311">
        <f>IF(全车数据表!BA179="","",全车数据表!BA179)</f>
        <v>1</v>
      </c>
      <c r="AG178" s="311" t="str">
        <f>IF(全车数据表!BB179="","",全车数据表!BB179)</f>
        <v/>
      </c>
      <c r="AH178" s="311">
        <f>IF(全车数据表!BC179="","",全车数据表!BC179)</f>
        <v>1</v>
      </c>
      <c r="AI178" s="311">
        <f>IF(全车数据表!BD179="","",全车数据表!BD179)</f>
        <v>1</v>
      </c>
      <c r="AJ178" s="311" t="str">
        <f>IF(全车数据表!BE179="","",全车数据表!BE179)</f>
        <v/>
      </c>
      <c r="AK178" s="311">
        <f>IF(全车数据表!BF179="","",全车数据表!BF179)</f>
        <v>1</v>
      </c>
      <c r="AL178" s="311" t="str">
        <f>IF(全车数据表!BG179="","",全车数据表!BG179)</f>
        <v/>
      </c>
      <c r="AM178" s="311" t="str">
        <f>IF(全车数据表!BH179="","",全车数据表!BH179)</f>
        <v/>
      </c>
      <c r="AN178" s="311" t="str">
        <f>IF(全车数据表!BI179="","",全车数据表!BI179)</f>
        <v/>
      </c>
      <c r="AO178" s="311" t="str">
        <f>IF(全车数据表!BJ179="","",全车数据表!BJ179)</f>
        <v/>
      </c>
      <c r="AP178" s="311" t="str">
        <f>IF(全车数据表!BK179="","",全车数据表!BK179)</f>
        <v/>
      </c>
      <c r="AQ178" s="311" t="str">
        <f>IF(全车数据表!BL179="","",全车数据表!BL179)</f>
        <v/>
      </c>
      <c r="AR178" s="311" t="str">
        <f>IF(全车数据表!BM179="","",全车数据表!BM179)</f>
        <v/>
      </c>
      <c r="AS178" s="311" t="str">
        <f>IF(全车数据表!BN179="","",全车数据表!BN179)</f>
        <v/>
      </c>
      <c r="AT178" s="311" t="str">
        <f>IF(全车数据表!BO179="","",全车数据表!BO179)</f>
        <v/>
      </c>
      <c r="AU178" s="311" t="str">
        <f>IF(全车数据表!BP179="","",全车数据表!BP179)</f>
        <v/>
      </c>
      <c r="AV178" s="311" t="str">
        <f>IF(全车数据表!BQ179="","",全车数据表!BQ179)</f>
        <v/>
      </c>
      <c r="AW178" s="311" t="str">
        <f>IF(全车数据表!BR179="","",全车数据表!BR179)</f>
        <v/>
      </c>
      <c r="AX178" s="311" t="str">
        <f>IF(全车数据表!BS179="","",全车数据表!BS179)</f>
        <v/>
      </c>
      <c r="AY178" s="311">
        <f>IF(全车数据表!BT179="","",全车数据表!BT179)</f>
        <v>1</v>
      </c>
      <c r="AZ178" s="311" t="str">
        <f>IF(全车数据表!BU179="","",全车数据表!BU179)</f>
        <v>法拉利 马王 fxxk</v>
      </c>
      <c r="BA178" s="311">
        <f>IF(全车数据表!AV179="","",全车数据表!AV179)</f>
        <v>12</v>
      </c>
    </row>
    <row r="179" spans="1:53">
      <c r="A179" s="311">
        <f>全车数据表!A180</f>
        <v>178</v>
      </c>
      <c r="B179" s="311" t="str">
        <f>全车数据表!B180</f>
        <v>Icona Vulcano Titanium</v>
      </c>
      <c r="C179" s="311" t="str">
        <f>IF(全车数据表!AQ180="","",全车数据表!AQ180)</f>
        <v>Icona</v>
      </c>
      <c r="D179" s="313" t="str">
        <f>全车数据表!AT180</f>
        <v>vulcano</v>
      </c>
      <c r="E179" s="313" t="str">
        <f>全车数据表!AS180</f>
        <v>1.0</v>
      </c>
      <c r="F179" s="313" t="str">
        <f>全车数据表!C180</f>
        <v>火山</v>
      </c>
      <c r="G179" s="311" t="str">
        <f>全车数据表!D180</f>
        <v>S</v>
      </c>
      <c r="H179" s="311">
        <f>LEN(全车数据表!E180)</f>
        <v>5</v>
      </c>
      <c r="I179" s="311">
        <f>IF(全车数据表!H180="×",0,全车数据表!H180)</f>
        <v>40</v>
      </c>
      <c r="J179" s="311">
        <f>IF(全车数据表!I180="×",0,全车数据表!I180)</f>
        <v>13</v>
      </c>
      <c r="K179" s="311">
        <f>IF(全车数据表!J180="×",0,全车数据表!J180)</f>
        <v>16</v>
      </c>
      <c r="L179" s="311">
        <f>IF(全车数据表!K180="×",0,全车数据表!K180)</f>
        <v>25</v>
      </c>
      <c r="M179" s="311">
        <f>IF(全车数据表!L180="×",0,全车数据表!L180)</f>
        <v>39</v>
      </c>
      <c r="N179" s="311">
        <f>IF(全车数据表!M180="×",0,全车数据表!M180)</f>
        <v>0</v>
      </c>
      <c r="O179" s="311">
        <f>全车数据表!O180</f>
        <v>3957</v>
      </c>
      <c r="P179" s="311">
        <f>全车数据表!P180</f>
        <v>381.7</v>
      </c>
      <c r="Q179" s="311">
        <f>全车数据表!Q180</f>
        <v>81.38</v>
      </c>
      <c r="R179" s="311">
        <f>全车数据表!R180</f>
        <v>43.38</v>
      </c>
      <c r="S179" s="311">
        <f>全车数据表!S180</f>
        <v>65.89</v>
      </c>
      <c r="T179" s="311">
        <f>全车数据表!T180</f>
        <v>6.3</v>
      </c>
      <c r="U179" s="311">
        <f>全车数据表!AH180</f>
        <v>3748400</v>
      </c>
      <c r="V179" s="311">
        <f>全车数据表!AO180</f>
        <v>4900000</v>
      </c>
      <c r="W179" s="311">
        <f>全车数据表!AP180</f>
        <v>8648400</v>
      </c>
      <c r="X179" s="311">
        <f>全车数据表!AJ180</f>
        <v>7</v>
      </c>
      <c r="Y179" s="311">
        <f>全车数据表!AL180</f>
        <v>5</v>
      </c>
      <c r="Z179" s="311">
        <f>IF(全车数据表!AN180="×",0,全车数据表!AN180)</f>
        <v>3</v>
      </c>
      <c r="AA179" s="313" t="str">
        <f>全车数据表!AU180</f>
        <v>epic</v>
      </c>
      <c r="AB179" s="311">
        <f>全车数据表!AW180</f>
        <v>397</v>
      </c>
      <c r="AC179" s="311">
        <f>全车数据表!AX180</f>
        <v>0</v>
      </c>
      <c r="AD179" s="311">
        <f>全车数据表!AY180</f>
        <v>533</v>
      </c>
      <c r="AE179" s="311" t="str">
        <f>IF(全车数据表!AZ180="","",全车数据表!AZ180)</f>
        <v>级别杯</v>
      </c>
      <c r="AF179" s="311" t="str">
        <f>IF(全车数据表!BA180="","",全车数据表!BA180)</f>
        <v/>
      </c>
      <c r="AG179" s="311" t="str">
        <f>IF(全车数据表!BB180="","",全车数据表!BB180)</f>
        <v/>
      </c>
      <c r="AH179" s="311">
        <f>IF(全车数据表!BC180="","",全车数据表!BC180)</f>
        <v>1</v>
      </c>
      <c r="AI179" s="311">
        <f>IF(全车数据表!BD180="","",全车数据表!BD180)</f>
        <v>1</v>
      </c>
      <c r="AJ179" s="311" t="str">
        <f>IF(全车数据表!BE180="","",全车数据表!BE180)</f>
        <v/>
      </c>
      <c r="AK179" s="311">
        <f>IF(全车数据表!BF180="","",全车数据表!BF180)</f>
        <v>1</v>
      </c>
      <c r="AL179" s="311" t="str">
        <f>IF(全车数据表!BG180="","",全车数据表!BG180)</f>
        <v/>
      </c>
      <c r="AM179" s="311" t="str">
        <f>IF(全车数据表!BH180="","",全车数据表!BH180)</f>
        <v/>
      </c>
      <c r="AN179" s="311" t="str">
        <f>IF(全车数据表!BI180="","",全车数据表!BI180)</f>
        <v/>
      </c>
      <c r="AO179" s="311" t="str">
        <f>IF(全车数据表!BJ180="","",全车数据表!BJ180)</f>
        <v/>
      </c>
      <c r="AP179" s="311" t="str">
        <f>IF(全车数据表!BK180="","",全车数据表!BK180)</f>
        <v/>
      </c>
      <c r="AQ179" s="311" t="str">
        <f>IF(全车数据表!BL180="","",全车数据表!BL180)</f>
        <v/>
      </c>
      <c r="AR179" s="311" t="str">
        <f>IF(全车数据表!BM180="","",全车数据表!BM180)</f>
        <v/>
      </c>
      <c r="AS179" s="311" t="str">
        <f>IF(全车数据表!BN180="","",全车数据表!BN180)</f>
        <v/>
      </c>
      <c r="AT179" s="311" t="str">
        <f>IF(全车数据表!BO180="","",全车数据表!BO180)</f>
        <v/>
      </c>
      <c r="AU179" s="311" t="str">
        <f>IF(全车数据表!BP180="","",全车数据表!BP180)</f>
        <v/>
      </c>
      <c r="AV179" s="311">
        <f>IF(全车数据表!BQ180="","",全车数据表!BQ180)</f>
        <v>1</v>
      </c>
      <c r="AW179" s="311" t="str">
        <f>IF(全车数据表!BR180="","",全车数据表!BR180)</f>
        <v/>
      </c>
      <c r="AX179" s="311" t="str">
        <f>IF(全车数据表!BS180="","",全车数据表!BS180)</f>
        <v/>
      </c>
      <c r="AY179" s="311">
        <f>IF(全车数据表!BT180="","",全车数据表!BT180)</f>
        <v>1</v>
      </c>
      <c r="AZ179" s="311" t="str">
        <f>IF(全车数据表!BU180="","",全车数据表!BU180)</f>
        <v>火山</v>
      </c>
      <c r="BA179" s="311">
        <f>IF(全车数据表!AV180="","",全车数据表!AV180)</f>
        <v>13</v>
      </c>
    </row>
    <row r="180" spans="1:53">
      <c r="A180" s="311">
        <f>全车数据表!A181</f>
        <v>179</v>
      </c>
      <c r="B180" s="311" t="str">
        <f>全车数据表!B181</f>
        <v>W Motors Lykan HyperSport</v>
      </c>
      <c r="C180" s="311" t="str">
        <f>IF(全车数据表!AQ181="","",全车数据表!AQ181)</f>
        <v>W Motors</v>
      </c>
      <c r="D180" s="313" t="str">
        <f>全车数据表!AT181</f>
        <v>lykan</v>
      </c>
      <c r="E180" s="313" t="str">
        <f>全车数据表!AS181</f>
        <v>1.0</v>
      </c>
      <c r="F180" s="313" t="str">
        <f>全车数据表!C181</f>
        <v>狼崽</v>
      </c>
      <c r="G180" s="311" t="str">
        <f>全车数据表!D181</f>
        <v>S</v>
      </c>
      <c r="H180" s="311">
        <f>LEN(全车数据表!E181)</f>
        <v>5</v>
      </c>
      <c r="I180" s="311">
        <f>IF(全车数据表!H181="×",0,全车数据表!H181)</f>
        <v>40</v>
      </c>
      <c r="J180" s="311">
        <f>IF(全车数据表!I181="×",0,全车数据表!I181)</f>
        <v>13</v>
      </c>
      <c r="K180" s="311">
        <f>IF(全车数据表!J181="×",0,全车数据表!J181)</f>
        <v>16</v>
      </c>
      <c r="L180" s="311">
        <f>IF(全车数据表!K181="×",0,全车数据表!K181)</f>
        <v>25</v>
      </c>
      <c r="M180" s="311">
        <f>IF(全车数据表!L181="×",0,全车数据表!L181)</f>
        <v>39</v>
      </c>
      <c r="N180" s="311">
        <f>IF(全车数据表!M181="×",0,全车数据表!M181)</f>
        <v>0</v>
      </c>
      <c r="O180" s="311">
        <f>全车数据表!O181</f>
        <v>4083</v>
      </c>
      <c r="P180" s="311">
        <f>全车数据表!P181</f>
        <v>407.5</v>
      </c>
      <c r="Q180" s="311">
        <f>全车数据表!Q181</f>
        <v>80.48</v>
      </c>
      <c r="R180" s="311">
        <f>全车数据表!R181</f>
        <v>40.97</v>
      </c>
      <c r="S180" s="311">
        <f>全车数据表!S181</f>
        <v>58.26</v>
      </c>
      <c r="T180" s="311">
        <f>全车数据表!T181</f>
        <v>5.25</v>
      </c>
      <c r="U180" s="311">
        <f>全车数据表!AH181</f>
        <v>3748400</v>
      </c>
      <c r="V180" s="311">
        <f>全车数据表!AO181</f>
        <v>4900000</v>
      </c>
      <c r="W180" s="311">
        <f>全车数据表!AP181</f>
        <v>8648400</v>
      </c>
      <c r="X180" s="311">
        <f>全车数据表!AJ181</f>
        <v>7</v>
      </c>
      <c r="Y180" s="311">
        <f>全车数据表!AL181</f>
        <v>5</v>
      </c>
      <c r="Z180" s="311">
        <f>IF(全车数据表!AN181="×",0,全车数据表!AN181)</f>
        <v>3</v>
      </c>
      <c r="AA180" s="313" t="str">
        <f>全车数据表!AU181</f>
        <v>epic</v>
      </c>
      <c r="AB180" s="311">
        <f>全车数据表!AW181</f>
        <v>425</v>
      </c>
      <c r="AC180" s="311">
        <f>全车数据表!AX181</f>
        <v>0</v>
      </c>
      <c r="AD180" s="311">
        <f>全车数据表!AY181</f>
        <v>560</v>
      </c>
      <c r="AE180" s="311" t="str">
        <f>IF(全车数据表!AZ181="","",全车数据表!AZ181)</f>
        <v>级别杯</v>
      </c>
      <c r="AF180" s="311" t="str">
        <f>IF(全车数据表!BA181="","",全车数据表!BA181)</f>
        <v/>
      </c>
      <c r="AG180" s="311" t="str">
        <f>IF(全车数据表!BB181="","",全车数据表!BB181)</f>
        <v/>
      </c>
      <c r="AH180" s="311">
        <f>IF(全车数据表!BC181="","",全车数据表!BC181)</f>
        <v>1</v>
      </c>
      <c r="AI180" s="311">
        <f>IF(全车数据表!BD181="","",全车数据表!BD181)</f>
        <v>1</v>
      </c>
      <c r="AJ180" s="311" t="str">
        <f>IF(全车数据表!BE181="","",全车数据表!BE181)</f>
        <v/>
      </c>
      <c r="AK180" s="311" t="str">
        <f>IF(全车数据表!BF181="","",全车数据表!BF181)</f>
        <v/>
      </c>
      <c r="AL180" s="311" t="str">
        <f>IF(全车数据表!BG181="","",全车数据表!BG181)</f>
        <v/>
      </c>
      <c r="AM180" s="311" t="str">
        <f>IF(全车数据表!BH181="","",全车数据表!BH181)</f>
        <v/>
      </c>
      <c r="AN180" s="311" t="str">
        <f>IF(全车数据表!BI181="","",全车数据表!BI181)</f>
        <v/>
      </c>
      <c r="AO180" s="311" t="str">
        <f>IF(全车数据表!BJ181="","",全车数据表!BJ181)</f>
        <v/>
      </c>
      <c r="AP180" s="311" t="str">
        <f>IF(全车数据表!BK181="","",全车数据表!BK181)</f>
        <v/>
      </c>
      <c r="AQ180" s="311" t="str">
        <f>IF(全车数据表!BL181="","",全车数据表!BL181)</f>
        <v/>
      </c>
      <c r="AR180" s="311" t="str">
        <f>IF(全车数据表!BM181="","",全车数据表!BM181)</f>
        <v/>
      </c>
      <c r="AS180" s="311" t="str">
        <f>IF(全车数据表!BN181="","",全车数据表!BN181)</f>
        <v/>
      </c>
      <c r="AT180" s="311" t="str">
        <f>IF(全车数据表!BO181="","",全车数据表!BO181)</f>
        <v/>
      </c>
      <c r="AU180" s="311" t="str">
        <f>IF(全车数据表!BP181="","",全车数据表!BP181)</f>
        <v/>
      </c>
      <c r="AV180" s="311" t="str">
        <f>IF(全车数据表!BQ181="","",全车数据表!BQ181)</f>
        <v/>
      </c>
      <c r="AW180" s="311" t="str">
        <f>IF(全车数据表!BR181="","",全车数据表!BR181)</f>
        <v/>
      </c>
      <c r="AX180" s="311" t="str">
        <f>IF(全车数据表!BS181="","",全车数据表!BS181)</f>
        <v/>
      </c>
      <c r="AY180" s="311">
        <f>IF(全车数据表!BT181="","",全车数据表!BT181)</f>
        <v>1</v>
      </c>
      <c r="AZ180" s="311" t="str">
        <f>IF(全车数据表!BU181="","",全车数据表!BU181)</f>
        <v>狼崽 莱肯</v>
      </c>
      <c r="BA180" s="311">
        <f>IF(全车数据表!AV181="","",全车数据表!AV181)</f>
        <v>15</v>
      </c>
    </row>
    <row r="181" spans="1:53">
      <c r="A181" s="311">
        <f>全车数据表!A182</f>
        <v>180</v>
      </c>
      <c r="B181" s="311" t="str">
        <f>全车数据表!B182</f>
        <v>Raesr Tachyon Speed🔑</v>
      </c>
      <c r="C181" s="311" t="str">
        <f>IF(全车数据表!AQ182="","",全车数据表!AQ182)</f>
        <v>Raesr</v>
      </c>
      <c r="D181" s="313" t="str">
        <f>全车数据表!AT182</f>
        <v>tachyon</v>
      </c>
      <c r="E181" s="313" t="str">
        <f>全车数据表!AS182</f>
        <v>3.1</v>
      </c>
      <c r="F181" s="313" t="str">
        <f>全车数据表!C182</f>
        <v>超光速</v>
      </c>
      <c r="G181" s="311" t="str">
        <f>全车数据表!D182</f>
        <v>S</v>
      </c>
      <c r="H181" s="311">
        <f>LEN(全车数据表!E182)</f>
        <v>6</v>
      </c>
      <c r="I181" s="311" t="str">
        <f>IF(全车数据表!H182="×",0,全车数据表!H182)</f>
        <v>🔑</v>
      </c>
      <c r="J181" s="311">
        <f>IF(全车数据表!I182="×",0,全车数据表!I182)</f>
        <v>40</v>
      </c>
      <c r="K181" s="311">
        <f>IF(全车数据表!J182="×",0,全车数据表!J182)</f>
        <v>45</v>
      </c>
      <c r="L181" s="311">
        <f>IF(全车数据表!K182="×",0,全车数据表!K182)</f>
        <v>60</v>
      </c>
      <c r="M181" s="311">
        <f>IF(全车数据表!L182="×",0,全车数据表!L182)</f>
        <v>70</v>
      </c>
      <c r="N181" s="311">
        <f>IF(全车数据表!M182="×",0,全车数据表!M182)</f>
        <v>85</v>
      </c>
      <c r="O181" s="311">
        <f>全车数据表!O182</f>
        <v>4109</v>
      </c>
      <c r="P181" s="311">
        <f>全车数据表!P182</f>
        <v>400.3</v>
      </c>
      <c r="Q181" s="311">
        <f>全车数据表!Q182</f>
        <v>77.91</v>
      </c>
      <c r="R181" s="311">
        <f>全车数据表!R182</f>
        <v>53.44</v>
      </c>
      <c r="S181" s="311">
        <f>全车数据表!S182</f>
        <v>59.94</v>
      </c>
      <c r="T181" s="311">
        <f>全车数据表!T182</f>
        <v>5.4</v>
      </c>
      <c r="U181" s="311">
        <f>全车数据表!AH182</f>
        <v>27726000</v>
      </c>
      <c r="V181" s="311">
        <f>全车数据表!AO182</f>
        <v>7380000</v>
      </c>
      <c r="W181" s="311">
        <f>全车数据表!AP182</f>
        <v>35106000</v>
      </c>
      <c r="X181" s="311">
        <f>全车数据表!AJ182</f>
        <v>7</v>
      </c>
      <c r="Y181" s="311">
        <f>全车数据表!AL182</f>
        <v>5</v>
      </c>
      <c r="Z181" s="311">
        <f>IF(全车数据表!AN182="×",0,全车数据表!AN182)</f>
        <v>4</v>
      </c>
      <c r="AA181" s="313" t="str">
        <f>全车数据表!AU182</f>
        <v>epic</v>
      </c>
      <c r="AB181" s="311">
        <f>全车数据表!AW182</f>
        <v>416</v>
      </c>
      <c r="AC181" s="311">
        <f>全车数据表!AX182</f>
        <v>0</v>
      </c>
      <c r="AD181" s="311">
        <f>全车数据表!AY182</f>
        <v>555</v>
      </c>
      <c r="AE181" s="311" t="str">
        <f>IF(全车数据表!AZ182="","",全车数据表!AZ182)</f>
        <v>大奖赛</v>
      </c>
      <c r="AF181" s="311" t="str">
        <f>IF(全车数据表!BA182="","",全车数据表!BA182)</f>
        <v/>
      </c>
      <c r="AG181" s="311" t="str">
        <f>IF(全车数据表!BB182="","",全车数据表!BB182)</f>
        <v/>
      </c>
      <c r="AH181" s="311" t="str">
        <f>IF(全车数据表!BC182="","",全车数据表!BC182)</f>
        <v/>
      </c>
      <c r="AI181" s="311" t="str">
        <f>IF(全车数据表!BD182="","",全车数据表!BD182)</f>
        <v/>
      </c>
      <c r="AJ181" s="311" t="str">
        <f>IF(全车数据表!BE182="","",全车数据表!BE182)</f>
        <v/>
      </c>
      <c r="AK181" s="311" t="str">
        <f>IF(全车数据表!BF182="","",全车数据表!BF182)</f>
        <v/>
      </c>
      <c r="AL181" s="311" t="str">
        <f>IF(全车数据表!BG182="","",全车数据表!BG182)</f>
        <v/>
      </c>
      <c r="AM181" s="311" t="str">
        <f>IF(全车数据表!BH182="","",全车数据表!BH182)</f>
        <v/>
      </c>
      <c r="AN181" s="311" t="str">
        <f>IF(全车数据表!BI182="","",全车数据表!BI182)</f>
        <v/>
      </c>
      <c r="AO181" s="311" t="str">
        <f>IF(全车数据表!BJ182="","",全车数据表!BJ182)</f>
        <v/>
      </c>
      <c r="AP181" s="311" t="str">
        <f>IF(全车数据表!BK182="","",全车数据表!BK182)</f>
        <v/>
      </c>
      <c r="AQ181" s="311">
        <f>IF(全车数据表!BL182="","",全车数据表!BL182)</f>
        <v>1</v>
      </c>
      <c r="AR181" s="311" t="str">
        <f>IF(全车数据表!BM182="","",全车数据表!BM182)</f>
        <v/>
      </c>
      <c r="AS181" s="311">
        <f>IF(全车数据表!BN182="","",全车数据表!BN182)</f>
        <v>1</v>
      </c>
      <c r="AT181" s="311">
        <f>IF(全车数据表!BO182="","",全车数据表!BO182)</f>
        <v>1</v>
      </c>
      <c r="AU181" s="311" t="str">
        <f>IF(全车数据表!BP182="","",全车数据表!BP182)</f>
        <v/>
      </c>
      <c r="AV181" s="311" t="str">
        <f>IF(全车数据表!BQ182="","",全车数据表!BQ182)</f>
        <v/>
      </c>
      <c r="AW181" s="311" t="str">
        <f>IF(全车数据表!BR182="","",全车数据表!BR182)</f>
        <v/>
      </c>
      <c r="AX181" s="311" t="str">
        <f>IF(全车数据表!BS182="","",全车数据表!BS182)</f>
        <v/>
      </c>
      <c r="AY181" s="311" t="str">
        <f>IF(全车数据表!BT182="","",全车数据表!BT182)</f>
        <v/>
      </c>
      <c r="AZ181" s="311" t="str">
        <f>IF(全车数据表!BU182="","",全车数据表!BU182)</f>
        <v>超光速</v>
      </c>
      <c r="BA181" s="311" t="str">
        <f>IF(全车数据表!AV182="","",全车数据表!AV182)</f>
        <v/>
      </c>
    </row>
    <row r="182" spans="1:53">
      <c r="A182" s="311">
        <f>全车数据表!A183</f>
        <v>181</v>
      </c>
      <c r="B182" s="311" t="str">
        <f>全车数据表!B183</f>
        <v>Lamborghini Veneno</v>
      </c>
      <c r="C182" s="311" t="str">
        <f>IF(全车数据表!AQ183="","",全车数据表!AQ183)</f>
        <v>Lamborghini</v>
      </c>
      <c r="D182" s="313" t="str">
        <f>全车数据表!AT183</f>
        <v>veneno</v>
      </c>
      <c r="E182" s="313" t="str">
        <f>全车数据表!AS183</f>
        <v>2.2</v>
      </c>
      <c r="F182" s="313" t="str">
        <f>全车数据表!C183</f>
        <v>毒药</v>
      </c>
      <c r="G182" s="311" t="str">
        <f>全车数据表!D183</f>
        <v>S</v>
      </c>
      <c r="H182" s="311">
        <f>LEN(全车数据表!E183)</f>
        <v>6</v>
      </c>
      <c r="I182" s="311">
        <f>IF(全车数据表!H183="×",0,全车数据表!H183)</f>
        <v>60</v>
      </c>
      <c r="J182" s="311">
        <f>IF(全车数据表!I183="×",0,全车数据表!I183)</f>
        <v>13</v>
      </c>
      <c r="K182" s="311">
        <f>IF(全车数据表!J183="×",0,全车数据表!J183)</f>
        <v>16</v>
      </c>
      <c r="L182" s="311">
        <f>IF(全车数据表!K183="×",0,全车数据表!K183)</f>
        <v>25</v>
      </c>
      <c r="M182" s="311">
        <f>IF(全车数据表!L183="×",0,全车数据表!L183)</f>
        <v>38</v>
      </c>
      <c r="N182" s="311">
        <f>IF(全车数据表!M183="×",0,全车数据表!M183)</f>
        <v>48</v>
      </c>
      <c r="O182" s="311">
        <f>全车数据表!O183</f>
        <v>4148</v>
      </c>
      <c r="P182" s="311">
        <f>全车数据表!P183</f>
        <v>370.2</v>
      </c>
      <c r="Q182" s="311">
        <f>全车数据表!Q183</f>
        <v>81.2</v>
      </c>
      <c r="R182" s="311">
        <f>全车数据表!R183</f>
        <v>62.39</v>
      </c>
      <c r="S182" s="311">
        <f>全车数据表!S183</f>
        <v>78.790000000000006</v>
      </c>
      <c r="T182" s="311">
        <f>全车数据表!T183</f>
        <v>8.82</v>
      </c>
      <c r="U182" s="311">
        <f>全车数据表!AH183</f>
        <v>27726000</v>
      </c>
      <c r="V182" s="311">
        <f>全车数据表!AO183</f>
        <v>7380000</v>
      </c>
      <c r="W182" s="311">
        <f>全车数据表!AP183</f>
        <v>35106000</v>
      </c>
      <c r="X182" s="311">
        <f>全车数据表!AJ183</f>
        <v>7</v>
      </c>
      <c r="Y182" s="311">
        <f>全车数据表!AL183</f>
        <v>5</v>
      </c>
      <c r="Z182" s="311">
        <f>IF(全车数据表!AN183="×",0,全车数据表!AN183)</f>
        <v>4</v>
      </c>
      <c r="AA182" s="313" t="str">
        <f>全车数据表!AU183</f>
        <v>epic</v>
      </c>
      <c r="AB182" s="311">
        <f>全车数据表!AW183</f>
        <v>387</v>
      </c>
      <c r="AC182" s="311">
        <f>全车数据表!AX183</f>
        <v>0</v>
      </c>
      <c r="AD182" s="311">
        <f>全车数据表!AY183</f>
        <v>516</v>
      </c>
      <c r="AE182" s="311" t="str">
        <f>IF(全车数据表!AZ183="","",全车数据表!AZ183)</f>
        <v>特殊赛事</v>
      </c>
      <c r="AF182" s="311" t="str">
        <f>IF(全车数据表!BA183="","",全车数据表!BA183)</f>
        <v/>
      </c>
      <c r="AG182" s="311" t="str">
        <f>IF(全车数据表!BB183="","",全车数据表!BB183)</f>
        <v/>
      </c>
      <c r="AH182" s="311" t="str">
        <f>IF(全车数据表!BC183="","",全车数据表!BC183)</f>
        <v/>
      </c>
      <c r="AI182" s="311" t="str">
        <f>IF(全车数据表!BD183="","",全车数据表!BD183)</f>
        <v/>
      </c>
      <c r="AJ182" s="311" t="str">
        <f>IF(全车数据表!BE183="","",全车数据表!BE183)</f>
        <v/>
      </c>
      <c r="AK182" s="311" t="str">
        <f>IF(全车数据表!BF183="","",全车数据表!BF183)</f>
        <v/>
      </c>
      <c r="AL182" s="311" t="str">
        <f>IF(全车数据表!BG183="","",全车数据表!BG183)</f>
        <v/>
      </c>
      <c r="AM182" s="311" t="str">
        <f>IF(全车数据表!BH183="","",全车数据表!BH183)</f>
        <v/>
      </c>
      <c r="AN182" s="311" t="str">
        <f>IF(全车数据表!BI183="","",全车数据表!BI183)</f>
        <v/>
      </c>
      <c r="AO182" s="311" t="str">
        <f>IF(全车数据表!BJ183="","",全车数据表!BJ183)</f>
        <v/>
      </c>
      <c r="AP182" s="311">
        <f>IF(全车数据表!BK183="","",全车数据表!BK183)</f>
        <v>1</v>
      </c>
      <c r="AQ182" s="311" t="str">
        <f>IF(全车数据表!BL183="","",全车数据表!BL183)</f>
        <v/>
      </c>
      <c r="AR182" s="311" t="str">
        <f>IF(全车数据表!BM183="","",全车数据表!BM183)</f>
        <v/>
      </c>
      <c r="AS182" s="311" t="str">
        <f>IF(全车数据表!BN183="","",全车数据表!BN183)</f>
        <v/>
      </c>
      <c r="AT182" s="311">
        <f>IF(全车数据表!BO183="","",全车数据表!BO183)</f>
        <v>1</v>
      </c>
      <c r="AU182" s="311" t="str">
        <f>IF(全车数据表!BP183="","",全车数据表!BP183)</f>
        <v/>
      </c>
      <c r="AV182" s="311" t="str">
        <f>IF(全车数据表!BQ183="","",全车数据表!BQ183)</f>
        <v/>
      </c>
      <c r="AW182" s="311" t="str">
        <f>IF(全车数据表!BR183="","",全车数据表!BR183)</f>
        <v/>
      </c>
      <c r="AX182" s="311" t="str">
        <f>IF(全车数据表!BS183="","",全车数据表!BS183)</f>
        <v/>
      </c>
      <c r="AY182" s="311" t="str">
        <f>IF(全车数据表!BT183="","",全车数据表!BT183)</f>
        <v/>
      </c>
      <c r="AZ182" s="311" t="str">
        <f>IF(全车数据表!BU183="","",全车数据表!BU183)</f>
        <v>兰博基尼 毒药</v>
      </c>
      <c r="BA182" s="311" t="str">
        <f>IF(全车数据表!AV183="","",全车数据表!AV183)</f>
        <v/>
      </c>
    </row>
    <row r="183" spans="1:53">
      <c r="A183" s="311">
        <f>全车数据表!A184</f>
        <v>182</v>
      </c>
      <c r="B183" s="311" t="str">
        <f>全车数据表!B184</f>
        <v>Jaguar XJ220 TWR🔑</v>
      </c>
      <c r="C183" s="311" t="str">
        <f>IF(全车数据表!AQ184="","",全车数据表!AQ184)</f>
        <v>Jaguar</v>
      </c>
      <c r="D183" s="313" t="str">
        <f>全车数据表!AT184</f>
        <v>xj220</v>
      </c>
      <c r="E183" s="313" t="str">
        <f>全车数据表!AS184</f>
        <v>3.3</v>
      </c>
      <c r="F183" s="313" t="str">
        <f>全车数据表!C184</f>
        <v>XJ220</v>
      </c>
      <c r="G183" s="311" t="str">
        <f>全车数据表!D184</f>
        <v>S</v>
      </c>
      <c r="H183" s="311">
        <f>LEN(全车数据表!E184)</f>
        <v>6</v>
      </c>
      <c r="I183" s="311" t="str">
        <f>IF(全车数据表!H184="×",0,全车数据表!H184)</f>
        <v>🔑</v>
      </c>
      <c r="J183" s="311">
        <f>IF(全车数据表!I184="×",0,全车数据表!I184)</f>
        <v>40</v>
      </c>
      <c r="K183" s="311">
        <f>IF(全车数据表!J184="×",0,全车数据表!J184)</f>
        <v>45</v>
      </c>
      <c r="L183" s="311">
        <f>IF(全车数据表!K184="×",0,全车数据表!K184)</f>
        <v>60</v>
      </c>
      <c r="M183" s="311">
        <f>IF(全车数据表!L184="×",0,全车数据表!L184)</f>
        <v>70</v>
      </c>
      <c r="N183" s="311">
        <f>IF(全车数据表!M184="×",0,全车数据表!M184)</f>
        <v>85</v>
      </c>
      <c r="O183" s="311">
        <f>全车数据表!O184</f>
        <v>4173</v>
      </c>
      <c r="P183" s="311">
        <f>全车数据表!P184</f>
        <v>383.2</v>
      </c>
      <c r="Q183" s="311">
        <f>全车数据表!Q184</f>
        <v>75.17</v>
      </c>
      <c r="R183" s="311">
        <f>全车数据表!R184</f>
        <v>60.57</v>
      </c>
      <c r="S183" s="311">
        <f>全车数据表!S184</f>
        <v>82.21</v>
      </c>
      <c r="T183" s="311">
        <f>全车数据表!T184</f>
        <v>0</v>
      </c>
      <c r="U183" s="311">
        <f>全车数据表!AH184</f>
        <v>27726000</v>
      </c>
      <c r="V183" s="311">
        <f>全车数据表!AO184</f>
        <v>7380000</v>
      </c>
      <c r="W183" s="311">
        <f>全车数据表!AP184</f>
        <v>35106000</v>
      </c>
      <c r="X183" s="311">
        <f>全车数据表!AJ184</f>
        <v>7</v>
      </c>
      <c r="Y183" s="311">
        <f>全车数据表!AL184</f>
        <v>5</v>
      </c>
      <c r="Z183" s="311">
        <f>IF(全车数据表!AN184="×",0,全车数据表!AN184)</f>
        <v>4</v>
      </c>
      <c r="AA183" s="313" t="str">
        <f>全车数据表!AU184</f>
        <v>epic</v>
      </c>
      <c r="AB183" s="311">
        <f>全车数据表!AW184</f>
        <v>398</v>
      </c>
      <c r="AC183" s="311">
        <f>全车数据表!AX184</f>
        <v>0</v>
      </c>
      <c r="AD183" s="311">
        <f>全车数据表!AY184</f>
        <v>535</v>
      </c>
      <c r="AE183" s="311" t="str">
        <f>IF(全车数据表!AZ184="","",全车数据表!AZ184)</f>
        <v>大奖赛</v>
      </c>
      <c r="AF183" s="311" t="str">
        <f>IF(全车数据表!BA184="","",全车数据表!BA184)</f>
        <v/>
      </c>
      <c r="AG183" s="311" t="str">
        <f>IF(全车数据表!BB184="","",全车数据表!BB184)</f>
        <v/>
      </c>
      <c r="AH183" s="311" t="str">
        <f>IF(全车数据表!BC184="","",全车数据表!BC184)</f>
        <v/>
      </c>
      <c r="AI183" s="311" t="str">
        <f>IF(全车数据表!BD184="","",全车数据表!BD184)</f>
        <v/>
      </c>
      <c r="AJ183" s="311" t="str">
        <f>IF(全车数据表!BE184="","",全车数据表!BE184)</f>
        <v/>
      </c>
      <c r="AK183" s="311" t="str">
        <f>IF(全车数据表!BF184="","",全车数据表!BF184)</f>
        <v/>
      </c>
      <c r="AL183" s="311" t="str">
        <f>IF(全车数据表!BG184="","",全车数据表!BG184)</f>
        <v/>
      </c>
      <c r="AM183" s="311" t="str">
        <f>IF(全车数据表!BH184="","",全车数据表!BH184)</f>
        <v/>
      </c>
      <c r="AN183" s="311" t="str">
        <f>IF(全车数据表!BI184="","",全车数据表!BI184)</f>
        <v/>
      </c>
      <c r="AO183" s="311" t="str">
        <f>IF(全车数据表!BJ184="","",全车数据表!BJ184)</f>
        <v/>
      </c>
      <c r="AP183" s="311" t="str">
        <f>IF(全车数据表!BK184="","",全车数据表!BK184)</f>
        <v/>
      </c>
      <c r="AQ183" s="311">
        <f>IF(全车数据表!BL184="","",全车数据表!BL184)</f>
        <v>1</v>
      </c>
      <c r="AR183" s="311" t="str">
        <f>IF(全车数据表!BM184="","",全车数据表!BM184)</f>
        <v/>
      </c>
      <c r="AS183" s="311">
        <f>IF(全车数据表!BN184="","",全车数据表!BN184)</f>
        <v>1</v>
      </c>
      <c r="AT183" s="311">
        <f>IF(全车数据表!BO184="","",全车数据表!BO184)</f>
        <v>1</v>
      </c>
      <c r="AU183" s="311" t="str">
        <f>IF(全车数据表!BP184="","",全车数据表!BP184)</f>
        <v/>
      </c>
      <c r="AV183" s="311" t="str">
        <f>IF(全车数据表!BQ184="","",全车数据表!BQ184)</f>
        <v/>
      </c>
      <c r="AW183" s="311" t="str">
        <f>IF(全车数据表!BR184="","",全车数据表!BR184)</f>
        <v/>
      </c>
      <c r="AX183" s="311" t="str">
        <f>IF(全车数据表!BS184="","",全车数据表!BS184)</f>
        <v/>
      </c>
      <c r="AY183" s="311" t="str">
        <f>IF(全车数据表!BT184="","",全车数据表!BT184)</f>
        <v/>
      </c>
      <c r="AZ183" s="311" t="str">
        <f>IF(全车数据表!BU184="","",全车数据表!BU184)</f>
        <v>捷豹</v>
      </c>
      <c r="BA183" s="311" t="str">
        <f>IF(全车数据表!AV184="","",全车数据表!AV184)</f>
        <v/>
      </c>
    </row>
    <row r="184" spans="1:53">
      <c r="A184" s="311">
        <f>全车数据表!A185</f>
        <v>183</v>
      </c>
      <c r="B184" s="311" t="str">
        <f>全车数据表!B185</f>
        <v>Lamborghini Egoista</v>
      </c>
      <c r="C184" s="311" t="str">
        <f>IF(全车数据表!AQ185="","",全车数据表!AQ185)</f>
        <v>Lamborghini</v>
      </c>
      <c r="D184" s="313" t="str">
        <f>全车数据表!AT185</f>
        <v>egoista</v>
      </c>
      <c r="E184" s="313" t="str">
        <f>全车数据表!AS185</f>
        <v>1.0</v>
      </c>
      <c r="F184" s="313" t="str">
        <f>全车数据表!C185</f>
        <v>自私</v>
      </c>
      <c r="G184" s="311" t="str">
        <f>全车数据表!D185</f>
        <v>S</v>
      </c>
      <c r="H184" s="311">
        <f>LEN(全车数据表!E185)</f>
        <v>6</v>
      </c>
      <c r="I184" s="311">
        <f>IF(全车数据表!H185="×",0,全车数据表!H185)</f>
        <v>60</v>
      </c>
      <c r="J184" s="311">
        <f>IF(全车数据表!I185="×",0,全车数据表!I185)</f>
        <v>13</v>
      </c>
      <c r="K184" s="311">
        <f>IF(全车数据表!J185="×",0,全车数据表!J185)</f>
        <v>16</v>
      </c>
      <c r="L184" s="311">
        <f>IF(全车数据表!K185="×",0,全车数据表!K185)</f>
        <v>25</v>
      </c>
      <c r="M184" s="311">
        <f>IF(全车数据表!L185="×",0,全车数据表!L185)</f>
        <v>38</v>
      </c>
      <c r="N184" s="311">
        <f>IF(全车数据表!M185="×",0,全车数据表!M185)</f>
        <v>48</v>
      </c>
      <c r="O184" s="311">
        <f>全车数据表!O185</f>
        <v>4213</v>
      </c>
      <c r="P184" s="311">
        <f>全车数据表!P185</f>
        <v>366.4</v>
      </c>
      <c r="Q184" s="311">
        <f>全车数据表!Q185</f>
        <v>84.48</v>
      </c>
      <c r="R184" s="311">
        <f>全车数据表!R185</f>
        <v>61.54</v>
      </c>
      <c r="S184" s="311">
        <f>全车数据表!S185</f>
        <v>72.02</v>
      </c>
      <c r="T184" s="311">
        <f>全车数据表!T185</f>
        <v>7.516</v>
      </c>
      <c r="U184" s="311">
        <f>全车数据表!AH185</f>
        <v>6798160</v>
      </c>
      <c r="V184" s="311">
        <f>全车数据表!AO185</f>
        <v>7380000</v>
      </c>
      <c r="W184" s="311">
        <f>全车数据表!AP185</f>
        <v>14178160</v>
      </c>
      <c r="X184" s="311">
        <f>全车数据表!AJ185</f>
        <v>7</v>
      </c>
      <c r="Y184" s="311">
        <f>全车数据表!AL185</f>
        <v>5</v>
      </c>
      <c r="Z184" s="311">
        <f>IF(全车数据表!AN185="×",0,全车数据表!AN185)</f>
        <v>4</v>
      </c>
      <c r="AA184" s="313" t="str">
        <f>全车数据表!AU185</f>
        <v>epic</v>
      </c>
      <c r="AB184" s="311">
        <f>全车数据表!AW185</f>
        <v>381</v>
      </c>
      <c r="AC184" s="311">
        <f>全车数据表!AX185</f>
        <v>0</v>
      </c>
      <c r="AD184" s="311">
        <f>全车数据表!AY185</f>
        <v>506</v>
      </c>
      <c r="AE184" s="311" t="str">
        <f>IF(全车数据表!AZ185="","",全车数据表!AZ185)</f>
        <v>独家赛事</v>
      </c>
      <c r="AF184" s="311" t="str">
        <f>IF(全车数据表!BA185="","",全车数据表!BA185)</f>
        <v/>
      </c>
      <c r="AG184" s="311" t="str">
        <f>IF(全车数据表!BB185="","",全车数据表!BB185)</f>
        <v/>
      </c>
      <c r="AH184" s="311" t="str">
        <f>IF(全车数据表!BC185="","",全车数据表!BC185)</f>
        <v/>
      </c>
      <c r="AI184" s="311" t="str">
        <f>IF(全车数据表!BD185="","",全车数据表!BD185)</f>
        <v/>
      </c>
      <c r="AJ184" s="311">
        <f>IF(全车数据表!BE185="","",全车数据表!BE185)</f>
        <v>1</v>
      </c>
      <c r="AK184" s="311" t="str">
        <f>IF(全车数据表!BF185="","",全车数据表!BF185)</f>
        <v/>
      </c>
      <c r="AL184" s="311" t="str">
        <f>IF(全车数据表!BG185="","",全车数据表!BG185)</f>
        <v/>
      </c>
      <c r="AM184" s="311" t="str">
        <f>IF(全车数据表!BH185="","",全车数据表!BH185)</f>
        <v/>
      </c>
      <c r="AN184" s="311" t="str">
        <f>IF(全车数据表!BI185="","",全车数据表!BI185)</f>
        <v/>
      </c>
      <c r="AO184" s="311" t="str">
        <f>IF(全车数据表!BJ185="","",全车数据表!BJ185)</f>
        <v/>
      </c>
      <c r="AP184" s="311" t="str">
        <f>IF(全车数据表!BK185="","",全车数据表!BK185)</f>
        <v/>
      </c>
      <c r="AQ184" s="311" t="str">
        <f>IF(全车数据表!BL185="","",全车数据表!BL185)</f>
        <v/>
      </c>
      <c r="AR184" s="311" t="str">
        <f>IF(全车数据表!BM185="","",全车数据表!BM185)</f>
        <v/>
      </c>
      <c r="AS184" s="311" t="str">
        <f>IF(全车数据表!BN185="","",全车数据表!BN185)</f>
        <v/>
      </c>
      <c r="AT184" s="311" t="str">
        <f>IF(全车数据表!BO185="","",全车数据表!BO185)</f>
        <v/>
      </c>
      <c r="AU184" s="311" t="str">
        <f>IF(全车数据表!BP185="","",全车数据表!BP185)</f>
        <v/>
      </c>
      <c r="AV184" s="311" t="str">
        <f>IF(全车数据表!BQ185="","",全车数据表!BQ185)</f>
        <v/>
      </c>
      <c r="AW184" s="311" t="str">
        <f>IF(全车数据表!BR185="","",全车数据表!BR185)</f>
        <v/>
      </c>
      <c r="AX184" s="311" t="str">
        <f>IF(全车数据表!BS185="","",全车数据表!BS185)</f>
        <v/>
      </c>
      <c r="AY184" s="311" t="str">
        <f>IF(全车数据表!BT185="","",全车数据表!BT185)</f>
        <v/>
      </c>
      <c r="AZ184" s="311" t="str">
        <f>IF(全车数据表!BU185="","",全车数据表!BU185)</f>
        <v>兰博基尼 自私</v>
      </c>
      <c r="BA184" s="311" t="str">
        <f>IF(全车数据表!AV185="","",全车数据表!AV185)</f>
        <v/>
      </c>
    </row>
    <row r="185" spans="1:53">
      <c r="A185" s="311">
        <f>全车数据表!A186</f>
        <v>184</v>
      </c>
      <c r="B185" s="311" t="str">
        <f>全车数据表!B186</f>
        <v>Chrysler ME412</v>
      </c>
      <c r="C185" s="311" t="str">
        <f>IF(全车数据表!AQ186="","",全车数据表!AQ186)</f>
        <v>Chrysler</v>
      </c>
      <c r="D185" s="313" t="str">
        <f>全车数据表!AT186</f>
        <v>me412</v>
      </c>
      <c r="E185" s="313" t="str">
        <f>全车数据表!AS186</f>
        <v>3.8</v>
      </c>
      <c r="F185" s="313" t="str">
        <f>全车数据表!C186</f>
        <v>ME412</v>
      </c>
      <c r="G185" s="311" t="str">
        <f>全车数据表!D186</f>
        <v>S</v>
      </c>
      <c r="H185" s="311">
        <f>LEN(全车数据表!E186)</f>
        <v>6</v>
      </c>
      <c r="I185" s="311">
        <f>IF(全车数据表!H186="×",0,全车数据表!H186)</f>
        <v>85</v>
      </c>
      <c r="J185" s="311">
        <f>IF(全车数据表!I186="×",0,全车数据表!I186)</f>
        <v>25</v>
      </c>
      <c r="K185" s="311">
        <f>IF(全车数据表!J186="×",0,全车数据表!J186)</f>
        <v>29</v>
      </c>
      <c r="L185" s="311">
        <f>IF(全车数据表!K186="×",0,全车数据表!K186)</f>
        <v>38</v>
      </c>
      <c r="M185" s="311">
        <f>IF(全车数据表!L186="×",0,全车数据表!L186)</f>
        <v>54</v>
      </c>
      <c r="N185" s="311">
        <f>IF(全车数据表!M186="×",0,全车数据表!M186)</f>
        <v>69</v>
      </c>
      <c r="O185" s="311">
        <f>全车数据表!O186</f>
        <v>4241</v>
      </c>
      <c r="P185" s="311">
        <f>全车数据表!P186</f>
        <v>399.1</v>
      </c>
      <c r="Q185" s="311">
        <f>全车数据表!Q186</f>
        <v>74.900000000000006</v>
      </c>
      <c r="R185" s="311">
        <f>全车数据表!R186</f>
        <v>66.52</v>
      </c>
      <c r="S185" s="311">
        <f>全车数据表!S186</f>
        <v>63.39</v>
      </c>
      <c r="T185" s="311">
        <f>全车数据表!T186</f>
        <v>0</v>
      </c>
      <c r="U185" s="311">
        <f>全车数据表!AH186</f>
        <v>27726000</v>
      </c>
      <c r="V185" s="311">
        <f>全车数据表!AO186</f>
        <v>14760000</v>
      </c>
      <c r="W185" s="311">
        <f>全车数据表!AP186</f>
        <v>42486000</v>
      </c>
      <c r="X185" s="311">
        <f>全车数据表!AJ186</f>
        <v>7</v>
      </c>
      <c r="Y185" s="311">
        <f>全车数据表!AL186</f>
        <v>5</v>
      </c>
      <c r="Z185" s="311">
        <f>IF(全车数据表!AN186="×",0,全车数据表!AN186)</f>
        <v>4</v>
      </c>
      <c r="AA185" s="313" t="str">
        <f>全车数据表!AU186</f>
        <v>epic</v>
      </c>
      <c r="AB185" s="311">
        <f>全车数据表!AW186</f>
        <v>415</v>
      </c>
      <c r="AC185" s="311">
        <f>全车数据表!AX186</f>
        <v>0</v>
      </c>
      <c r="AD185" s="311">
        <f>全车数据表!AY186</f>
        <v>555</v>
      </c>
      <c r="AE185" s="311" t="str">
        <f>IF(全车数据表!AZ186="","",全车数据表!AZ186)</f>
        <v>特殊赛事</v>
      </c>
      <c r="AF185" s="311" t="str">
        <f>IF(全车数据表!BA186="","",全车数据表!BA186)</f>
        <v/>
      </c>
      <c r="AG185" s="311" t="str">
        <f>IF(全车数据表!BB186="","",全车数据表!BB186)</f>
        <v/>
      </c>
      <c r="AH185" s="311" t="str">
        <f>IF(全车数据表!BC186="","",全车数据表!BC186)</f>
        <v/>
      </c>
      <c r="AI185" s="311" t="str">
        <f>IF(全车数据表!BD186="","",全车数据表!BD186)</f>
        <v/>
      </c>
      <c r="AJ185" s="311" t="str">
        <f>IF(全车数据表!BE186="","",全车数据表!BE186)</f>
        <v/>
      </c>
      <c r="AK185" s="311" t="str">
        <f>IF(全车数据表!BF186="","",全车数据表!BF186)</f>
        <v/>
      </c>
      <c r="AL185" s="311" t="str">
        <f>IF(全车数据表!BG186="","",全车数据表!BG186)</f>
        <v/>
      </c>
      <c r="AM185" s="311" t="str">
        <f>IF(全车数据表!BH186="","",全车数据表!BH186)</f>
        <v/>
      </c>
      <c r="AN185" s="311" t="str">
        <f>IF(全车数据表!BI186="","",全车数据表!BI186)</f>
        <v/>
      </c>
      <c r="AO185" s="311" t="str">
        <f>IF(全车数据表!BJ186="","",全车数据表!BJ186)</f>
        <v/>
      </c>
      <c r="AP185" s="311" t="str">
        <f>IF(全车数据表!BK186="","",全车数据表!BK186)</f>
        <v/>
      </c>
      <c r="AQ185" s="311" t="str">
        <f>IF(全车数据表!BL186="","",全车数据表!BL186)</f>
        <v/>
      </c>
      <c r="AR185" s="311" t="str">
        <f>IF(全车数据表!BM186="","",全车数据表!BM186)</f>
        <v/>
      </c>
      <c r="AS185" s="311" t="str">
        <f>IF(全车数据表!BN186="","",全车数据表!BN186)</f>
        <v/>
      </c>
      <c r="AT185" s="311" t="str">
        <f>IF(全车数据表!BO186="","",全车数据表!BO186)</f>
        <v/>
      </c>
      <c r="AU185" s="311" t="str">
        <f>IF(全车数据表!BP186="","",全车数据表!BP186)</f>
        <v/>
      </c>
      <c r="AV185" s="311" t="str">
        <f>IF(全车数据表!BQ186="","",全车数据表!BQ186)</f>
        <v/>
      </c>
      <c r="AW185" s="311" t="str">
        <f>IF(全车数据表!BR186="","",全车数据表!BR186)</f>
        <v/>
      </c>
      <c r="AX185" s="311" t="str">
        <f>IF(全车数据表!BS186="","",全车数据表!BS186)</f>
        <v/>
      </c>
      <c r="AY185" s="311" t="str">
        <f>IF(全车数据表!BT186="","",全车数据表!BT186)</f>
        <v/>
      </c>
      <c r="AZ185" s="311" t="str">
        <f>IF(全车数据表!BU186="","",全车数据表!BU186)</f>
        <v>克莱斯勒</v>
      </c>
      <c r="BA185" s="311" t="str">
        <f>IF(全车数据表!AV186="","",全车数据表!AV186)</f>
        <v/>
      </c>
    </row>
    <row r="186" spans="1:53">
      <c r="A186" s="311">
        <f>全车数据表!A187</f>
        <v>185</v>
      </c>
      <c r="B186" s="311" t="str">
        <f>全车数据表!B187</f>
        <v>Trion Nemesis</v>
      </c>
      <c r="C186" s="311" t="str">
        <f>IF(全车数据表!AQ187="","",全车数据表!AQ187)</f>
        <v>Trion</v>
      </c>
      <c r="D186" s="313" t="str">
        <f>全车数据表!AT187</f>
        <v>nemesis</v>
      </c>
      <c r="E186" s="313" t="str">
        <f>全车数据表!AS187</f>
        <v>1.0</v>
      </c>
      <c r="F186" s="313" t="str">
        <f>全车数据表!C187</f>
        <v>复仇</v>
      </c>
      <c r="G186" s="311" t="str">
        <f>全车数据表!D187</f>
        <v>S</v>
      </c>
      <c r="H186" s="311">
        <f>LEN(全车数据表!E187)</f>
        <v>6</v>
      </c>
      <c r="I186" s="311">
        <f>IF(全车数据表!H187="×",0,全车数据表!H187)</f>
        <v>60</v>
      </c>
      <c r="J186" s="311">
        <f>IF(全车数据表!I187="×",0,全车数据表!I187)</f>
        <v>13</v>
      </c>
      <c r="K186" s="311">
        <f>IF(全车数据表!J187="×",0,全车数据表!J187)</f>
        <v>16</v>
      </c>
      <c r="L186" s="311">
        <f>IF(全车数据表!K187="×",0,全车数据表!K187)</f>
        <v>25</v>
      </c>
      <c r="M186" s="311">
        <f>IF(全车数据表!L187="×",0,全车数据表!L187)</f>
        <v>38</v>
      </c>
      <c r="N186" s="311">
        <f>IF(全车数据表!M187="×",0,全车数据表!M187)</f>
        <v>48</v>
      </c>
      <c r="O186" s="311">
        <f>全车数据表!O187</f>
        <v>4344</v>
      </c>
      <c r="P186" s="311">
        <f>全车数据表!P187</f>
        <v>450.7</v>
      </c>
      <c r="Q186" s="311">
        <f>全车数据表!Q187</f>
        <v>79.98</v>
      </c>
      <c r="R186" s="311">
        <f>全车数据表!R187</f>
        <v>48.49</v>
      </c>
      <c r="S186" s="311">
        <f>全车数据表!S187</f>
        <v>44.79</v>
      </c>
      <c r="T186" s="311">
        <f>全车数据表!T187</f>
        <v>4.2659999999999991</v>
      </c>
      <c r="U186" s="311">
        <f>全车数据表!AH187</f>
        <v>6798160</v>
      </c>
      <c r="V186" s="311">
        <f>全车数据表!AO187</f>
        <v>7380000</v>
      </c>
      <c r="W186" s="311">
        <f>全车数据表!AP187</f>
        <v>14178160</v>
      </c>
      <c r="X186" s="311">
        <f>全车数据表!AJ187</f>
        <v>7</v>
      </c>
      <c r="Y186" s="311">
        <f>全车数据表!AL187</f>
        <v>5</v>
      </c>
      <c r="Z186" s="311">
        <f>IF(全车数据表!AN187="×",0,全车数据表!AN187)</f>
        <v>4</v>
      </c>
      <c r="AA186" s="313" t="str">
        <f>全车数据表!AU187</f>
        <v>epic</v>
      </c>
      <c r="AB186" s="311">
        <f>全车数据表!AW187</f>
        <v>475</v>
      </c>
      <c r="AC186" s="311">
        <f>全车数据表!AX187</f>
        <v>0</v>
      </c>
      <c r="AD186" s="311">
        <f>全车数据表!AY187</f>
        <v>582</v>
      </c>
      <c r="AE186" s="311" t="str">
        <f>IF(全车数据表!AZ187="","",全车数据表!AZ187)</f>
        <v>独家赛事</v>
      </c>
      <c r="AF186" s="311" t="str">
        <f>IF(全车数据表!BA187="","",全车数据表!BA187)</f>
        <v/>
      </c>
      <c r="AG186" s="311" t="str">
        <f>IF(全车数据表!BB187="","",全车数据表!BB187)</f>
        <v/>
      </c>
      <c r="AH186" s="311" t="str">
        <f>IF(全车数据表!BC187="","",全车数据表!BC187)</f>
        <v/>
      </c>
      <c r="AI186" s="311" t="str">
        <f>IF(全车数据表!BD187="","",全车数据表!BD187)</f>
        <v/>
      </c>
      <c r="AJ186" s="311">
        <f>IF(全车数据表!BE187="","",全车数据表!BE187)</f>
        <v>1</v>
      </c>
      <c r="AK186" s="311" t="str">
        <f>IF(全车数据表!BF187="","",全车数据表!BF187)</f>
        <v/>
      </c>
      <c r="AL186" s="311" t="str">
        <f>IF(全车数据表!BG187="","",全车数据表!BG187)</f>
        <v/>
      </c>
      <c r="AM186" s="311" t="str">
        <f>IF(全车数据表!BH187="","",全车数据表!BH187)</f>
        <v/>
      </c>
      <c r="AN186" s="311" t="str">
        <f>IF(全车数据表!BI187="","",全车数据表!BI187)</f>
        <v/>
      </c>
      <c r="AO186" s="311" t="str">
        <f>IF(全车数据表!BJ187="","",全车数据表!BJ187)</f>
        <v/>
      </c>
      <c r="AP186" s="311" t="str">
        <f>IF(全车数据表!BK187="","",全车数据表!BK187)</f>
        <v/>
      </c>
      <c r="AQ186" s="311" t="str">
        <f>IF(全车数据表!BL187="","",全车数据表!BL187)</f>
        <v/>
      </c>
      <c r="AR186" s="311" t="str">
        <f>IF(全车数据表!BM187="","",全车数据表!BM187)</f>
        <v/>
      </c>
      <c r="AS186" s="311" t="str">
        <f>IF(全车数据表!BN187="","",全车数据表!BN187)</f>
        <v/>
      </c>
      <c r="AT186" s="311" t="str">
        <f>IF(全车数据表!BO187="","",全车数据表!BO187)</f>
        <v/>
      </c>
      <c r="AU186" s="311" t="str">
        <f>IF(全车数据表!BP187="","",全车数据表!BP187)</f>
        <v/>
      </c>
      <c r="AV186" s="311" t="str">
        <f>IF(全车数据表!BQ187="","",全车数据表!BQ187)</f>
        <v/>
      </c>
      <c r="AW186" s="311" t="str">
        <f>IF(全车数据表!BR187="","",全车数据表!BR187)</f>
        <v/>
      </c>
      <c r="AX186" s="311" t="str">
        <f>IF(全车数据表!BS187="","",全车数据表!BS187)</f>
        <v/>
      </c>
      <c r="AY186" s="311" t="str">
        <f>IF(全车数据表!BT187="","",全车数据表!BT187)</f>
        <v/>
      </c>
      <c r="AZ186" s="311" t="str">
        <f>IF(全车数据表!BU187="","",全车数据表!BU187)</f>
        <v>复仇</v>
      </c>
      <c r="BA186" s="311" t="str">
        <f>IF(全车数据表!AV187="","",全车数据表!AV187)</f>
        <v/>
      </c>
    </row>
    <row r="187" spans="1:53">
      <c r="A187" s="311">
        <f>全车数据表!A188</f>
        <v>186</v>
      </c>
      <c r="B187" s="311" t="str">
        <f>全车数据表!B188</f>
        <v>Spania GTA 2015 GTA Spano</v>
      </c>
      <c r="C187" s="311" t="str">
        <f>IF(全车数据表!AQ188="","",全车数据表!AQ188)</f>
        <v>Spania GTA</v>
      </c>
      <c r="D187" s="313" t="str">
        <f>全车数据表!AT188</f>
        <v>spano</v>
      </c>
      <c r="E187" s="313" t="str">
        <f>全车数据表!AS188</f>
        <v>3.9</v>
      </c>
      <c r="F187" s="313" t="str">
        <f>全车数据表!C188</f>
        <v>Spano</v>
      </c>
      <c r="G187" s="311" t="str">
        <f>全车数据表!D188</f>
        <v>S</v>
      </c>
      <c r="H187" s="311">
        <f>LEN(全车数据表!E188)</f>
        <v>6</v>
      </c>
      <c r="I187" s="311">
        <f>IF(全车数据表!H188="×",0,全车数据表!H188)</f>
        <v>85</v>
      </c>
      <c r="J187" s="311">
        <f>IF(全车数据表!I188="×",0,全车数据表!I188)</f>
        <v>25</v>
      </c>
      <c r="K187" s="311">
        <f>IF(全车数据表!J188="×",0,全车数据表!J188)</f>
        <v>29</v>
      </c>
      <c r="L187" s="311">
        <f>IF(全车数据表!K188="×",0,全车数据表!K188)</f>
        <v>38</v>
      </c>
      <c r="M187" s="311">
        <f>IF(全车数据表!L188="×",0,全车数据表!L188)</f>
        <v>54</v>
      </c>
      <c r="N187" s="311">
        <f>IF(全车数据表!M188="×",0,全车数据表!M188)</f>
        <v>69</v>
      </c>
      <c r="O187" s="311">
        <f>全车数据表!O188</f>
        <v>4373</v>
      </c>
      <c r="P187" s="311">
        <f>全车数据表!P188</f>
        <v>383.7</v>
      </c>
      <c r="Q187" s="311">
        <f>全车数据表!Q188</f>
        <v>81.2</v>
      </c>
      <c r="R187" s="311">
        <f>全车数据表!R188</f>
        <v>59.72</v>
      </c>
      <c r="S187" s="311">
        <f>全车数据表!S188</f>
        <v>69.97</v>
      </c>
      <c r="T187" s="311">
        <f>全车数据表!T188</f>
        <v>0</v>
      </c>
      <c r="U187" s="311">
        <f>全车数据表!AH188</f>
        <v>27726000</v>
      </c>
      <c r="V187" s="311">
        <f>全车数据表!AO188</f>
        <v>14760000</v>
      </c>
      <c r="W187" s="311">
        <f>全车数据表!AP188</f>
        <v>42486000</v>
      </c>
      <c r="X187" s="311">
        <f>全车数据表!AJ188</f>
        <v>7</v>
      </c>
      <c r="Y187" s="311">
        <f>全车数据表!AL188</f>
        <v>5</v>
      </c>
      <c r="Z187" s="311">
        <f>IF(全车数据表!AN188="×",0,全车数据表!AN188)</f>
        <v>4</v>
      </c>
      <c r="AA187" s="313" t="str">
        <f>全车数据表!AU188</f>
        <v>epic</v>
      </c>
      <c r="AB187" s="311">
        <f>全车数据表!AW188</f>
        <v>399</v>
      </c>
      <c r="AC187" s="311">
        <f>全车数据表!AX188</f>
        <v>0</v>
      </c>
      <c r="AD187" s="311">
        <f>全车数据表!AY188</f>
        <v>536</v>
      </c>
      <c r="AE187" s="311" t="str">
        <f>IF(全车数据表!AZ188="","",全车数据表!AZ188)</f>
        <v>特殊赛事</v>
      </c>
      <c r="AF187" s="311" t="str">
        <f>IF(全车数据表!BA188="","",全车数据表!BA188)</f>
        <v/>
      </c>
      <c r="AG187" s="311" t="str">
        <f>IF(全车数据表!BB188="","",全车数据表!BB188)</f>
        <v/>
      </c>
      <c r="AH187" s="311" t="str">
        <f>IF(全车数据表!BC188="","",全车数据表!BC188)</f>
        <v/>
      </c>
      <c r="AI187" s="311" t="str">
        <f>IF(全车数据表!BD188="","",全车数据表!BD188)</f>
        <v/>
      </c>
      <c r="AJ187" s="311" t="str">
        <f>IF(全车数据表!BE188="","",全车数据表!BE188)</f>
        <v/>
      </c>
      <c r="AK187" s="311" t="str">
        <f>IF(全车数据表!BF188="","",全车数据表!BF188)</f>
        <v/>
      </c>
      <c r="AL187" s="311" t="str">
        <f>IF(全车数据表!BG188="","",全车数据表!BG188)</f>
        <v/>
      </c>
      <c r="AM187" s="311" t="str">
        <f>IF(全车数据表!BH188="","",全车数据表!BH188)</f>
        <v/>
      </c>
      <c r="AN187" s="311" t="str">
        <f>IF(全车数据表!BI188="","",全车数据表!BI188)</f>
        <v/>
      </c>
      <c r="AO187" s="311" t="str">
        <f>IF(全车数据表!BJ188="","",全车数据表!BJ188)</f>
        <v/>
      </c>
      <c r="AP187" s="311" t="str">
        <f>IF(全车数据表!BK188="","",全车数据表!BK188)</f>
        <v/>
      </c>
      <c r="AQ187" s="311" t="str">
        <f>IF(全车数据表!BL188="","",全车数据表!BL188)</f>
        <v/>
      </c>
      <c r="AR187" s="311" t="str">
        <f>IF(全车数据表!BM188="","",全车数据表!BM188)</f>
        <v/>
      </c>
      <c r="AS187" s="311" t="str">
        <f>IF(全车数据表!BN188="","",全车数据表!BN188)</f>
        <v/>
      </c>
      <c r="AT187" s="311" t="str">
        <f>IF(全车数据表!BO188="","",全车数据表!BO188)</f>
        <v/>
      </c>
      <c r="AU187" s="311" t="str">
        <f>IF(全车数据表!BP188="","",全车数据表!BP188)</f>
        <v/>
      </c>
      <c r="AV187" s="311" t="str">
        <f>IF(全车数据表!BQ188="","",全车数据表!BQ188)</f>
        <v/>
      </c>
      <c r="AW187" s="311" t="str">
        <f>IF(全车数据表!BR188="","",全车数据表!BR188)</f>
        <v/>
      </c>
      <c r="AX187" s="311" t="str">
        <f>IF(全车数据表!BS188="","",全车数据表!BS188)</f>
        <v/>
      </c>
      <c r="AY187" s="311" t="str">
        <f>IF(全车数据表!BT188="","",全车数据表!BT188)</f>
        <v/>
      </c>
      <c r="AZ187" s="311" t="str">
        <f>IF(全车数据表!BU188="","",全车数据表!BU188)</f>
        <v/>
      </c>
      <c r="BA187" s="311" t="str">
        <f>IF(全车数据表!AV188="","",全车数据表!AV188)</f>
        <v/>
      </c>
    </row>
    <row r="188" spans="1:53">
      <c r="A188" s="311">
        <f>全车数据表!A189</f>
        <v>187</v>
      </c>
      <c r="B188" s="311" t="str">
        <f>全车数据表!B189</f>
        <v>Ferrari SF90 Stradale</v>
      </c>
      <c r="C188" s="311" t="str">
        <f>IF(全车数据表!AQ189="","",全车数据表!AQ189)</f>
        <v>Ferrari</v>
      </c>
      <c r="D188" s="313" t="str">
        <f>全车数据表!AT189</f>
        <v>sf90</v>
      </c>
      <c r="E188" s="313" t="str">
        <f>全车数据表!AS189</f>
        <v>2.5</v>
      </c>
      <c r="F188" s="313" t="str">
        <f>全车数据表!C189</f>
        <v>SF90</v>
      </c>
      <c r="G188" s="311" t="str">
        <f>全车数据表!D189</f>
        <v>S</v>
      </c>
      <c r="H188" s="311">
        <f>LEN(全车数据表!E189)</f>
        <v>6</v>
      </c>
      <c r="I188" s="311">
        <f>IF(全车数据表!H189="×",0,全车数据表!H189)</f>
        <v>60</v>
      </c>
      <c r="J188" s="311">
        <f>IF(全车数据表!I189="×",0,全车数据表!I189)</f>
        <v>25</v>
      </c>
      <c r="K188" s="311">
        <f>IF(全车数据表!J189="×",0,全车数据表!J189)</f>
        <v>30</v>
      </c>
      <c r="L188" s="311">
        <f>IF(全车数据表!K189="×",0,全车数据表!K189)</f>
        <v>35</v>
      </c>
      <c r="M188" s="311">
        <f>IF(全车数据表!L189="×",0,全车数据表!L189)</f>
        <v>45</v>
      </c>
      <c r="N188" s="311">
        <f>IF(全车数据表!M189="×",0,全车数据表!M189)</f>
        <v>55</v>
      </c>
      <c r="O188" s="311">
        <f>全车数据表!O189</f>
        <v>4395</v>
      </c>
      <c r="P188" s="311">
        <f>全车数据表!P189</f>
        <v>355.4</v>
      </c>
      <c r="Q188" s="311">
        <f>全车数据表!Q189</f>
        <v>86.83</v>
      </c>
      <c r="R188" s="311">
        <f>全车数据表!R189</f>
        <v>93.51</v>
      </c>
      <c r="S188" s="311">
        <f>全车数据表!S189</f>
        <v>69.900000000000006</v>
      </c>
      <c r="T188" s="311">
        <f>全车数据表!T189</f>
        <v>7.33</v>
      </c>
      <c r="U188" s="311">
        <f>全车数据表!AH189</f>
        <v>27726000</v>
      </c>
      <c r="V188" s="311">
        <f>全车数据表!AO189</f>
        <v>14760000</v>
      </c>
      <c r="W188" s="311">
        <f>全车数据表!AP189</f>
        <v>42486000</v>
      </c>
      <c r="X188" s="311">
        <f>全车数据表!AJ189</f>
        <v>7</v>
      </c>
      <c r="Y188" s="311">
        <f>全车数据表!AL189</f>
        <v>5</v>
      </c>
      <c r="Z188" s="311">
        <f>IF(全车数据表!AN189="×",0,全车数据表!AN189)</f>
        <v>4</v>
      </c>
      <c r="AA188" s="313" t="str">
        <f>全车数据表!AU189</f>
        <v>epic</v>
      </c>
      <c r="AB188" s="311">
        <f>全车数据表!AW189</f>
        <v>370</v>
      </c>
      <c r="AC188" s="311">
        <f>全车数据表!AX189</f>
        <v>379</v>
      </c>
      <c r="AD188" s="311">
        <f>全车数据表!AY189</f>
        <v>501</v>
      </c>
      <c r="AE188" s="311" t="str">
        <f>IF(全车数据表!AZ189="","",全车数据表!AZ189)</f>
        <v>特殊赛事</v>
      </c>
      <c r="AF188" s="311" t="str">
        <f>IF(全车数据表!BA189="","",全车数据表!BA189)</f>
        <v/>
      </c>
      <c r="AG188" s="311" t="str">
        <f>IF(全车数据表!BB189="","",全车数据表!BB189)</f>
        <v/>
      </c>
      <c r="AH188" s="311" t="str">
        <f>IF(全车数据表!BC189="","",全车数据表!BC189)</f>
        <v/>
      </c>
      <c r="AI188" s="311" t="str">
        <f>IF(全车数据表!BD189="","",全车数据表!BD189)</f>
        <v/>
      </c>
      <c r="AJ188" s="311" t="str">
        <f>IF(全车数据表!BE189="","",全车数据表!BE189)</f>
        <v/>
      </c>
      <c r="AK188" s="311" t="str">
        <f>IF(全车数据表!BF189="","",全车数据表!BF189)</f>
        <v/>
      </c>
      <c r="AL188" s="311" t="str">
        <f>IF(全车数据表!BG189="","",全车数据表!BG189)</f>
        <v/>
      </c>
      <c r="AM188" s="311" t="str">
        <f>IF(全车数据表!BH189="","",全车数据表!BH189)</f>
        <v/>
      </c>
      <c r="AN188" s="311" t="str">
        <f>IF(全车数据表!BI189="","",全车数据表!BI189)</f>
        <v/>
      </c>
      <c r="AO188" s="311" t="str">
        <f>IF(全车数据表!BJ189="","",全车数据表!BJ189)</f>
        <v/>
      </c>
      <c r="AP188" s="311">
        <f>IF(全车数据表!BK189="","",全车数据表!BK189)</f>
        <v>1</v>
      </c>
      <c r="AQ188" s="311" t="str">
        <f>IF(全车数据表!BL189="","",全车数据表!BL189)</f>
        <v/>
      </c>
      <c r="AR188" s="311" t="str">
        <f>IF(全车数据表!BM189="","",全车数据表!BM189)</f>
        <v/>
      </c>
      <c r="AS188" s="311" t="str">
        <f>IF(全车数据表!BN189="","",全车数据表!BN189)</f>
        <v/>
      </c>
      <c r="AT188" s="311">
        <f>IF(全车数据表!BO189="","",全车数据表!BO189)</f>
        <v>1</v>
      </c>
      <c r="AU188" s="311" t="str">
        <f>IF(全车数据表!BP189="","",全车数据表!BP189)</f>
        <v/>
      </c>
      <c r="AV188" s="311" t="str">
        <f>IF(全车数据表!BQ189="","",全车数据表!BQ189)</f>
        <v/>
      </c>
      <c r="AW188" s="311" t="str">
        <f>IF(全车数据表!BR189="","",全车数据表!BR189)</f>
        <v/>
      </c>
      <c r="AX188" s="311" t="str">
        <f>IF(全车数据表!BS189="","",全车数据表!BS189)</f>
        <v/>
      </c>
      <c r="AY188" s="311" t="str">
        <f>IF(全车数据表!BT189="","",全车数据表!BT189)</f>
        <v/>
      </c>
      <c r="AZ188" s="311" t="str">
        <f>IF(全车数据表!BU189="","",全车数据表!BU189)</f>
        <v>法拉利 顺丰</v>
      </c>
      <c r="BA188" s="311" t="str">
        <f>IF(全车数据表!AV189="","",全车数据表!AV189)</f>
        <v/>
      </c>
    </row>
    <row r="189" spans="1:53">
      <c r="A189" s="311">
        <f>全车数据表!A190</f>
        <v>188</v>
      </c>
      <c r="B189" s="311" t="str">
        <f>全车数据表!B190</f>
        <v>FV Frangivento Sorpasso GT3</v>
      </c>
      <c r="C189" s="311" t="str">
        <f>IF(全车数据表!AQ190="","",全车数据表!AQ190)</f>
        <v>FV Frangivento</v>
      </c>
      <c r="D189" s="313" t="str">
        <f>全车数据表!AT190</f>
        <v>sorpasso</v>
      </c>
      <c r="E189" s="313" t="str">
        <f>全车数据表!AS190</f>
        <v>4.0</v>
      </c>
      <c r="F189" s="313" t="str">
        <f>全车数据表!C190</f>
        <v>Sorpasso</v>
      </c>
      <c r="G189" s="311" t="str">
        <f>全车数据表!D190</f>
        <v>S</v>
      </c>
      <c r="H189" s="311">
        <f>LEN(全车数据表!E190)</f>
        <v>6</v>
      </c>
      <c r="I189" s="311" t="str">
        <f>IF(全车数据表!H190="×",0,全车数据表!H190)</f>
        <v>🔑</v>
      </c>
      <c r="J189" s="311">
        <f>IF(全车数据表!I190="×",0,全车数据表!I190)</f>
        <v>40</v>
      </c>
      <c r="K189" s="311">
        <f>IF(全车数据表!J190="×",0,全车数据表!J190)</f>
        <v>45</v>
      </c>
      <c r="L189" s="311">
        <f>IF(全车数据表!K190="×",0,全车数据表!K190)</f>
        <v>60</v>
      </c>
      <c r="M189" s="311">
        <f>IF(全车数据表!L190="×",0,全车数据表!L190)</f>
        <v>70</v>
      </c>
      <c r="N189" s="311">
        <f>IF(全车数据表!M190="×",0,全车数据表!M190)</f>
        <v>85</v>
      </c>
      <c r="O189" s="311">
        <f>全车数据表!O190</f>
        <v>4398</v>
      </c>
      <c r="P189" s="311">
        <f>全车数据表!P190</f>
        <v>391.3</v>
      </c>
      <c r="Q189" s="311">
        <f>全车数据表!Q190</f>
        <v>85.7</v>
      </c>
      <c r="R189" s="311">
        <f>全车数据表!R190</f>
        <v>56.68</v>
      </c>
      <c r="S189" s="311">
        <f>全车数据表!S190</f>
        <v>47.35</v>
      </c>
      <c r="T189" s="311">
        <f>全车数据表!T190</f>
        <v>3.3</v>
      </c>
      <c r="U189" s="311">
        <f>全车数据表!AH190</f>
        <v>27726000</v>
      </c>
      <c r="V189" s="311">
        <f>全车数据表!AO190</f>
        <v>14760000</v>
      </c>
      <c r="W189" s="311">
        <f>全车数据表!AP190</f>
        <v>0</v>
      </c>
      <c r="X189" s="311">
        <f>全车数据表!AJ190</f>
        <v>7</v>
      </c>
      <c r="Y189" s="311">
        <f>全车数据表!AL190</f>
        <v>5</v>
      </c>
      <c r="Z189" s="311">
        <f>IF(全车数据表!AN190="×",0,全车数据表!AN190)</f>
        <v>4</v>
      </c>
      <c r="AA189" s="313" t="str">
        <f>全车数据表!AU190</f>
        <v>epic</v>
      </c>
      <c r="AB189" s="311">
        <f>全车数据表!AW190</f>
        <v>407</v>
      </c>
      <c r="AC189" s="311">
        <f>全车数据表!AX190</f>
        <v>0</v>
      </c>
      <c r="AD189" s="311">
        <f>全车数据表!AY190</f>
        <v>549</v>
      </c>
      <c r="AE189" s="311" t="str">
        <f>IF(全车数据表!AZ190="","",全车数据表!AZ190)</f>
        <v>大奖赛</v>
      </c>
      <c r="AF189" s="311" t="str">
        <f>IF(全车数据表!BA190="","",全车数据表!BA190)</f>
        <v/>
      </c>
      <c r="AG189" s="311" t="str">
        <f>IF(全车数据表!BB190="","",全车数据表!BB190)</f>
        <v/>
      </c>
      <c r="AH189" s="311" t="str">
        <f>IF(全车数据表!BC190="","",全车数据表!BC190)</f>
        <v/>
      </c>
      <c r="AI189" s="311" t="str">
        <f>IF(全车数据表!BD190="","",全车数据表!BD190)</f>
        <v/>
      </c>
      <c r="AJ189" s="311" t="str">
        <f>IF(全车数据表!BE190="","",全车数据表!BE190)</f>
        <v/>
      </c>
      <c r="AK189" s="311" t="str">
        <f>IF(全车数据表!BF190="","",全车数据表!BF190)</f>
        <v/>
      </c>
      <c r="AL189" s="311" t="str">
        <f>IF(全车数据表!BG190="","",全车数据表!BG190)</f>
        <v/>
      </c>
      <c r="AM189" s="311" t="str">
        <f>IF(全车数据表!BH190="","",全车数据表!BH190)</f>
        <v/>
      </c>
      <c r="AN189" s="311" t="str">
        <f>IF(全车数据表!BI190="","",全车数据表!BI190)</f>
        <v/>
      </c>
      <c r="AO189" s="311" t="str">
        <f>IF(全车数据表!BJ190="","",全车数据表!BJ190)</f>
        <v/>
      </c>
      <c r="AP189" s="311" t="str">
        <f>IF(全车数据表!BK190="","",全车数据表!BK190)</f>
        <v/>
      </c>
      <c r="AQ189" s="311" t="str">
        <f>IF(全车数据表!BL190="","",全车数据表!BL190)</f>
        <v/>
      </c>
      <c r="AR189" s="311" t="str">
        <f>IF(全车数据表!BM190="","",全车数据表!BM190)</f>
        <v/>
      </c>
      <c r="AS189" s="311">
        <f>IF(全车数据表!BN190="","",全车数据表!BN190)</f>
        <v>1</v>
      </c>
      <c r="AT189" s="311" t="str">
        <f>IF(全车数据表!BO190="","",全车数据表!BO190)</f>
        <v/>
      </c>
      <c r="AU189" s="311" t="str">
        <f>IF(全车数据表!BP190="","",全车数据表!BP190)</f>
        <v/>
      </c>
      <c r="AV189" s="311" t="str">
        <f>IF(全车数据表!BQ190="","",全车数据表!BQ190)</f>
        <v/>
      </c>
      <c r="AW189" s="311" t="str">
        <f>IF(全车数据表!BR190="","",全车数据表!BR190)</f>
        <v/>
      </c>
      <c r="AX189" s="311" t="str">
        <f>IF(全车数据表!BS190="","",全车数据表!BS190)</f>
        <v/>
      </c>
      <c r="AY189" s="311" t="str">
        <f>IF(全车数据表!BT190="","",全车数据表!BT190)</f>
        <v/>
      </c>
      <c r="AZ189" s="311" t="str">
        <f>IF(全车数据表!BU190="","",全车数据表!BU190)</f>
        <v/>
      </c>
      <c r="BA189" s="311" t="str">
        <f>IF(全车数据表!AV190="","",全车数据表!AV190)</f>
        <v/>
      </c>
    </row>
    <row r="190" spans="1:53">
      <c r="A190" s="311">
        <f>全车数据表!A191</f>
        <v>189</v>
      </c>
      <c r="B190" s="311" t="str">
        <f>全车数据表!B191</f>
        <v>McLaren Senna</v>
      </c>
      <c r="C190" s="311" t="str">
        <f>IF(全车数据表!AQ191="","",全车数据表!AQ191)</f>
        <v>McLaren</v>
      </c>
      <c r="D190" s="313" t="str">
        <f>全车数据表!AT191</f>
        <v>senna</v>
      </c>
      <c r="E190" s="313" t="str">
        <f>全车数据表!AS191</f>
        <v>1.7</v>
      </c>
      <c r="F190" s="313" t="str">
        <f>全车数据表!C191</f>
        <v>Senna</v>
      </c>
      <c r="G190" s="311" t="str">
        <f>全车数据表!D191</f>
        <v>S</v>
      </c>
      <c r="H190" s="311">
        <f>LEN(全车数据表!E191)</f>
        <v>6</v>
      </c>
      <c r="I190" s="311">
        <f>IF(全车数据表!H191="×",0,全车数据表!H191)</f>
        <v>60</v>
      </c>
      <c r="J190" s="311">
        <f>IF(全车数据表!I191="×",0,全车数据表!I191)</f>
        <v>13</v>
      </c>
      <c r="K190" s="311">
        <f>IF(全车数据表!J191="×",0,全车数据表!J191)</f>
        <v>16</v>
      </c>
      <c r="L190" s="311">
        <f>IF(全车数据表!K191="×",0,全车数据表!K191)</f>
        <v>25</v>
      </c>
      <c r="M190" s="311">
        <f>IF(全车数据表!L191="×",0,全车数据表!L191)</f>
        <v>38</v>
      </c>
      <c r="N190" s="311">
        <f>IF(全车数据表!M191="×",0,全车数据表!M191)</f>
        <v>48</v>
      </c>
      <c r="O190" s="311">
        <f>全车数据表!O191</f>
        <v>4406</v>
      </c>
      <c r="P190" s="311">
        <f>全车数据表!P191</f>
        <v>358.7</v>
      </c>
      <c r="Q190" s="311">
        <f>全车数据表!Q191</f>
        <v>82.91</v>
      </c>
      <c r="R190" s="311">
        <f>全车数据表!R191</f>
        <v>101.81</v>
      </c>
      <c r="S190" s="311">
        <f>全车数据表!S191</f>
        <v>78.25</v>
      </c>
      <c r="T190" s="311">
        <f>全车数据表!T191</f>
        <v>9.1489999999999974</v>
      </c>
      <c r="U190" s="311">
        <f>全车数据表!AH191</f>
        <v>27726000</v>
      </c>
      <c r="V190" s="311">
        <f>全车数据表!AO191</f>
        <v>14760000</v>
      </c>
      <c r="W190" s="311">
        <f>全车数据表!AP191</f>
        <v>42486000</v>
      </c>
      <c r="X190" s="311">
        <f>全车数据表!AJ191</f>
        <v>7</v>
      </c>
      <c r="Y190" s="311">
        <f>全车数据表!AL191</f>
        <v>5</v>
      </c>
      <c r="Z190" s="311">
        <f>IF(全车数据表!AN191="×",0,全车数据表!AN191)</f>
        <v>4</v>
      </c>
      <c r="AA190" s="313" t="str">
        <f>全车数据表!AU191</f>
        <v>epic</v>
      </c>
      <c r="AB190" s="311">
        <f>全车数据表!AW191</f>
        <v>373</v>
      </c>
      <c r="AC190" s="311">
        <f>全车数据表!AX191</f>
        <v>0</v>
      </c>
      <c r="AD190" s="311">
        <f>全车数据表!AY191</f>
        <v>493</v>
      </c>
      <c r="AE190" s="311" t="str">
        <f>IF(全车数据表!AZ191="","",全车数据表!AZ191)</f>
        <v>特殊赛事</v>
      </c>
      <c r="AF190" s="311" t="str">
        <f>IF(全车数据表!BA191="","",全车数据表!BA191)</f>
        <v/>
      </c>
      <c r="AG190" s="311" t="str">
        <f>IF(全车数据表!BB191="","",全车数据表!BB191)</f>
        <v/>
      </c>
      <c r="AH190" s="311" t="str">
        <f>IF(全车数据表!BC191="","",全车数据表!BC191)</f>
        <v/>
      </c>
      <c r="AI190" s="311" t="str">
        <f>IF(全车数据表!BD191="","",全车数据表!BD191)</f>
        <v/>
      </c>
      <c r="AJ190" s="311" t="str">
        <f>IF(全车数据表!BE191="","",全车数据表!BE191)</f>
        <v/>
      </c>
      <c r="AK190" s="311" t="str">
        <f>IF(全车数据表!BF191="","",全车数据表!BF191)</f>
        <v/>
      </c>
      <c r="AL190" s="311" t="str">
        <f>IF(全车数据表!BG191="","",全车数据表!BG191)</f>
        <v/>
      </c>
      <c r="AM190" s="311" t="str">
        <f>IF(全车数据表!BH191="","",全车数据表!BH191)</f>
        <v/>
      </c>
      <c r="AN190" s="311" t="str">
        <f>IF(全车数据表!BI191="","",全车数据表!BI191)</f>
        <v/>
      </c>
      <c r="AO190" s="311" t="str">
        <f>IF(全车数据表!BJ191="","",全车数据表!BJ191)</f>
        <v/>
      </c>
      <c r="AP190" s="311">
        <f>IF(全车数据表!BK191="","",全车数据表!BK191)</f>
        <v>1</v>
      </c>
      <c r="AQ190" s="311" t="str">
        <f>IF(全车数据表!BL191="","",全车数据表!BL191)</f>
        <v/>
      </c>
      <c r="AR190" s="311" t="str">
        <f>IF(全车数据表!BM191="","",全车数据表!BM191)</f>
        <v/>
      </c>
      <c r="AS190" s="311" t="str">
        <f>IF(全车数据表!BN191="","",全车数据表!BN191)</f>
        <v/>
      </c>
      <c r="AT190" s="311">
        <f>IF(全车数据表!BO191="","",全车数据表!BO191)</f>
        <v>1</v>
      </c>
      <c r="AU190" s="311" t="str">
        <f>IF(全车数据表!BP191="","",全车数据表!BP191)</f>
        <v/>
      </c>
      <c r="AV190" s="311">
        <f>IF(全车数据表!BQ191="","",全车数据表!BQ191)</f>
        <v>1</v>
      </c>
      <c r="AW190" s="311" t="str">
        <f>IF(全车数据表!BR191="","",全车数据表!BR191)</f>
        <v/>
      </c>
      <c r="AX190" s="311" t="str">
        <f>IF(全车数据表!BS191="","",全车数据表!BS191)</f>
        <v/>
      </c>
      <c r="AY190" s="311" t="str">
        <f>IF(全车数据表!BT191="","",全车数据表!BT191)</f>
        <v/>
      </c>
      <c r="AZ190" s="311" t="str">
        <f>IF(全车数据表!BU191="","",全车数据表!BU191)</f>
        <v>迈凯伦 塞纳</v>
      </c>
      <c r="BA190" s="311" t="str">
        <f>IF(全车数据表!AV191="","",全车数据表!AV191)</f>
        <v/>
      </c>
    </row>
    <row r="191" spans="1:53">
      <c r="A191" s="311">
        <f>全车数据表!A192</f>
        <v>190</v>
      </c>
      <c r="B191" s="311" t="str">
        <f>全车数据表!B192</f>
        <v>Bugatti Veyron 16.4 Grand Sport Vitesse</v>
      </c>
      <c r="C191" s="311" t="str">
        <f>IF(全车数据表!AQ192="","",全车数据表!AQ192)</f>
        <v>Bugatti</v>
      </c>
      <c r="D191" s="313" t="str">
        <f>全车数据表!AT192</f>
        <v>veyron</v>
      </c>
      <c r="E191" s="313" t="str">
        <f>全车数据表!AS192</f>
        <v>3.0</v>
      </c>
      <c r="F191" s="313" t="str">
        <f>全车数据表!C192</f>
        <v>威龙</v>
      </c>
      <c r="G191" s="311" t="str">
        <f>全车数据表!D192</f>
        <v>S</v>
      </c>
      <c r="H191" s="311">
        <f>LEN(全车数据表!E192)</f>
        <v>6</v>
      </c>
      <c r="I191" s="311">
        <f>IF(全车数据表!H192="×",0,全车数据表!H192)</f>
        <v>85</v>
      </c>
      <c r="J191" s="311">
        <f>IF(全车数据表!I192="×",0,全车数据表!I192)</f>
        <v>25</v>
      </c>
      <c r="K191" s="311">
        <f>IF(全车数据表!J192="×",0,全车数据表!J192)</f>
        <v>29</v>
      </c>
      <c r="L191" s="311">
        <f>IF(全车数据表!K192="×",0,全车数据表!K192)</f>
        <v>38</v>
      </c>
      <c r="M191" s="311">
        <f>IF(全车数据表!L192="×",0,全车数据表!L192)</f>
        <v>54</v>
      </c>
      <c r="N191" s="311">
        <f>IF(全车数据表!M192="×",0,全车数据表!M192)</f>
        <v>69</v>
      </c>
      <c r="O191" s="311">
        <f>全车数据表!O192</f>
        <v>4406</v>
      </c>
      <c r="P191" s="311">
        <f>全车数据表!P192</f>
        <v>419</v>
      </c>
      <c r="Q191" s="311">
        <f>全车数据表!Q192</f>
        <v>81.06</v>
      </c>
      <c r="R191" s="311">
        <f>全车数据表!R192</f>
        <v>49.15</v>
      </c>
      <c r="S191" s="311">
        <f>全车数据表!S192</f>
        <v>50.72</v>
      </c>
      <c r="T191" s="311">
        <f>全车数据表!T192</f>
        <v>0</v>
      </c>
      <c r="U191" s="311">
        <f>全车数据表!AH192</f>
        <v>27726000</v>
      </c>
      <c r="V191" s="311">
        <f>全车数据表!AO192</f>
        <v>14760000</v>
      </c>
      <c r="W191" s="311">
        <f>全车数据表!AP192</f>
        <v>42486000</v>
      </c>
      <c r="X191" s="311">
        <f>全车数据表!AJ192</f>
        <v>7</v>
      </c>
      <c r="Y191" s="311">
        <f>全车数据表!AL192</f>
        <v>5</v>
      </c>
      <c r="Z191" s="311">
        <f>IF(全车数据表!AN192="×",0,全车数据表!AN192)</f>
        <v>4</v>
      </c>
      <c r="AA191" s="313" t="str">
        <f>全车数据表!AU192</f>
        <v>epic</v>
      </c>
      <c r="AB191" s="311">
        <f>全车数据表!AW192</f>
        <v>441</v>
      </c>
      <c r="AC191" s="311">
        <f>全车数据表!AX192</f>
        <v>0</v>
      </c>
      <c r="AD191" s="311">
        <f>全车数据表!AY192</f>
        <v>568</v>
      </c>
      <c r="AE191" s="311" t="str">
        <f>IF(全车数据表!AZ192="","",全车数据表!AZ192)</f>
        <v>特殊赛事</v>
      </c>
      <c r="AF191" s="311" t="str">
        <f>IF(全车数据表!BA192="","",全车数据表!BA192)</f>
        <v/>
      </c>
      <c r="AG191" s="311" t="str">
        <f>IF(全车数据表!BB192="","",全车数据表!BB192)</f>
        <v/>
      </c>
      <c r="AH191" s="311" t="str">
        <f>IF(全车数据表!BC192="","",全车数据表!BC192)</f>
        <v/>
      </c>
      <c r="AI191" s="311" t="str">
        <f>IF(全车数据表!BD192="","",全车数据表!BD192)</f>
        <v/>
      </c>
      <c r="AJ191" s="311" t="str">
        <f>IF(全车数据表!BE192="","",全车数据表!BE192)</f>
        <v/>
      </c>
      <c r="AK191" s="311" t="str">
        <f>IF(全车数据表!BF192="","",全车数据表!BF192)</f>
        <v/>
      </c>
      <c r="AL191" s="311" t="str">
        <f>IF(全车数据表!BG192="","",全车数据表!BG192)</f>
        <v/>
      </c>
      <c r="AM191" s="311" t="str">
        <f>IF(全车数据表!BH192="","",全车数据表!BH192)</f>
        <v/>
      </c>
      <c r="AN191" s="311" t="str">
        <f>IF(全车数据表!BI192="","",全车数据表!BI192)</f>
        <v/>
      </c>
      <c r="AO191" s="311" t="str">
        <f>IF(全车数据表!BJ192="","",全车数据表!BJ192)</f>
        <v/>
      </c>
      <c r="AP191" s="311">
        <f>IF(全车数据表!BK192="","",全车数据表!BK192)</f>
        <v>1</v>
      </c>
      <c r="AQ191" s="311" t="str">
        <f>IF(全车数据表!BL192="","",全车数据表!BL192)</f>
        <v/>
      </c>
      <c r="AR191" s="311" t="str">
        <f>IF(全车数据表!BM192="","",全车数据表!BM192)</f>
        <v/>
      </c>
      <c r="AS191" s="311" t="str">
        <f>IF(全车数据表!BN192="","",全车数据表!BN192)</f>
        <v/>
      </c>
      <c r="AT191" s="311">
        <f>IF(全车数据表!BO192="","",全车数据表!BO192)</f>
        <v>1</v>
      </c>
      <c r="AU191" s="311" t="str">
        <f>IF(全车数据表!BP192="","",全车数据表!BP192)</f>
        <v/>
      </c>
      <c r="AV191" s="311" t="str">
        <f>IF(全车数据表!BQ192="","",全车数据表!BQ192)</f>
        <v/>
      </c>
      <c r="AW191" s="311" t="str">
        <f>IF(全车数据表!BR192="","",全车数据表!BR192)</f>
        <v>无顶</v>
      </c>
      <c r="AX191" s="311" t="str">
        <f>IF(全车数据表!BS192="","",全车数据表!BS192)</f>
        <v/>
      </c>
      <c r="AY191" s="311" t="str">
        <f>IF(全车数据表!BT192="","",全车数据表!BT192)</f>
        <v/>
      </c>
      <c r="AZ191" s="311" t="str">
        <f>IF(全车数据表!BU192="","",全车数据表!BU192)</f>
        <v>布加迪 威龙 威航</v>
      </c>
      <c r="BA191" s="311" t="str">
        <f>IF(全车数据表!AV192="","",全车数据表!AV192)</f>
        <v/>
      </c>
    </row>
    <row r="192" spans="1:53">
      <c r="A192" s="311">
        <f>全车数据表!A193</f>
        <v>191</v>
      </c>
      <c r="B192" s="311" t="str">
        <f>全车数据表!B193</f>
        <v>Lamborghini Terzo Millennio</v>
      </c>
      <c r="C192" s="311" t="str">
        <f>IF(全车数据表!AQ193="","",全车数据表!AQ193)</f>
        <v>Lamborghini</v>
      </c>
      <c r="D192" s="313" t="str">
        <f>全车数据表!AT193</f>
        <v>terzo</v>
      </c>
      <c r="E192" s="313" t="str">
        <f>全车数据表!AS193</f>
        <v>1.0</v>
      </c>
      <c r="F192" s="313" t="str">
        <f>全车数据表!C193</f>
        <v>千年牛</v>
      </c>
      <c r="G192" s="311" t="str">
        <f>全车数据表!D193</f>
        <v>S</v>
      </c>
      <c r="H192" s="311">
        <f>LEN(全车数据表!E193)</f>
        <v>6</v>
      </c>
      <c r="I192" s="311">
        <f>IF(全车数据表!H193="×",0,全车数据表!H193)</f>
        <v>60</v>
      </c>
      <c r="J192" s="311">
        <f>IF(全车数据表!I193="×",0,全车数据表!I193)</f>
        <v>13</v>
      </c>
      <c r="K192" s="311">
        <f>IF(全车数据表!J193="×",0,全车数据表!J193)</f>
        <v>16</v>
      </c>
      <c r="L192" s="311">
        <f>IF(全车数据表!K193="×",0,全车数据表!K193)</f>
        <v>25</v>
      </c>
      <c r="M192" s="311">
        <f>IF(全车数据表!L193="×",0,全车数据表!L193)</f>
        <v>38</v>
      </c>
      <c r="N192" s="311">
        <f>IF(全车数据表!M193="×",0,全车数据表!M193)</f>
        <v>48</v>
      </c>
      <c r="O192" s="311">
        <f>全车数据表!O193</f>
        <v>4411</v>
      </c>
      <c r="P192" s="311">
        <f>全车数据表!P193</f>
        <v>394.3</v>
      </c>
      <c r="Q192" s="311">
        <f>全车数据表!Q193</f>
        <v>82.77</v>
      </c>
      <c r="R192" s="311">
        <f>全车数据表!R193</f>
        <v>52.84</v>
      </c>
      <c r="S192" s="311">
        <f>全车数据表!S193</f>
        <v>69.290000000000006</v>
      </c>
      <c r="T192" s="311">
        <f>全车数据表!T193</f>
        <v>6.55</v>
      </c>
      <c r="U192" s="311">
        <f>全车数据表!AH193</f>
        <v>27726000</v>
      </c>
      <c r="V192" s="311">
        <f>全车数据表!AO193</f>
        <v>14760000</v>
      </c>
      <c r="W192" s="311">
        <f>全车数据表!AP193</f>
        <v>42486000</v>
      </c>
      <c r="X192" s="311">
        <f>全车数据表!AJ193</f>
        <v>7</v>
      </c>
      <c r="Y192" s="311">
        <f>全车数据表!AL193</f>
        <v>5</v>
      </c>
      <c r="Z192" s="311">
        <f>IF(全车数据表!AN193="×",0,全车数据表!AN193)</f>
        <v>4</v>
      </c>
      <c r="AA192" s="313" t="str">
        <f>全车数据表!AU193</f>
        <v>epic</v>
      </c>
      <c r="AB192" s="311">
        <f>全车数据表!AW193</f>
        <v>410</v>
      </c>
      <c r="AC192" s="311">
        <f>全车数据表!AX193</f>
        <v>0</v>
      </c>
      <c r="AD192" s="311">
        <f>全车数据表!AY193</f>
        <v>551</v>
      </c>
      <c r="AE192" s="311" t="str">
        <f>IF(全车数据表!AZ193="","",全车数据表!AZ193)</f>
        <v>红币商店</v>
      </c>
      <c r="AF192" s="311" t="str">
        <f>IF(全车数据表!BA193="","",全车数据表!BA193)</f>
        <v/>
      </c>
      <c r="AG192" s="311" t="str">
        <f>IF(全车数据表!BB193="","",全车数据表!BB193)</f>
        <v/>
      </c>
      <c r="AH192" s="311" t="str">
        <f>IF(全车数据表!BC193="","",全车数据表!BC193)</f>
        <v/>
      </c>
      <c r="AI192" s="311">
        <f>IF(全车数据表!BD193="","",全车数据表!BD193)</f>
        <v>1</v>
      </c>
      <c r="AJ192" s="311" t="str">
        <f>IF(全车数据表!BE193="","",全车数据表!BE193)</f>
        <v/>
      </c>
      <c r="AK192" s="311" t="str">
        <f>IF(全车数据表!BF193="","",全车数据表!BF193)</f>
        <v/>
      </c>
      <c r="AL192" s="311" t="str">
        <f>IF(全车数据表!BG193="","",全车数据表!BG193)</f>
        <v/>
      </c>
      <c r="AM192" s="311" t="str">
        <f>IF(全车数据表!BH193="","",全车数据表!BH193)</f>
        <v/>
      </c>
      <c r="AN192" s="311" t="str">
        <f>IF(全车数据表!BI193="","",全车数据表!BI193)</f>
        <v/>
      </c>
      <c r="AO192" s="311" t="str">
        <f>IF(全车数据表!BJ193="","",全车数据表!BJ193)</f>
        <v/>
      </c>
      <c r="AP192" s="311">
        <f>IF(全车数据表!BK193="","",全车数据表!BK193)</f>
        <v>1</v>
      </c>
      <c r="AQ192" s="311" t="str">
        <f>IF(全车数据表!BL193="","",全车数据表!BL193)</f>
        <v/>
      </c>
      <c r="AR192" s="311" t="str">
        <f>IF(全车数据表!BM193="","",全车数据表!BM193)</f>
        <v/>
      </c>
      <c r="AS192" s="311" t="str">
        <f>IF(全车数据表!BN193="","",全车数据表!BN193)</f>
        <v/>
      </c>
      <c r="AT192" s="311">
        <f>IF(全车数据表!BO193="","",全车数据表!BO193)</f>
        <v>1</v>
      </c>
      <c r="AU192" s="311" t="str">
        <f>IF(全车数据表!BP193="","",全车数据表!BP193)</f>
        <v/>
      </c>
      <c r="AV192" s="311" t="str">
        <f>IF(全车数据表!BQ193="","",全车数据表!BQ193)</f>
        <v/>
      </c>
      <c r="AW192" s="311" t="str">
        <f>IF(全车数据表!BR193="","",全车数据表!BR193)</f>
        <v/>
      </c>
      <c r="AX192" s="311" t="str">
        <f>IF(全车数据表!BS193="","",全车数据表!BS193)</f>
        <v/>
      </c>
      <c r="AY192" s="311">
        <f>IF(全车数据表!BT193="","",全车数据表!BT193)</f>
        <v>1</v>
      </c>
      <c r="AZ192" s="311" t="str">
        <f>IF(全车数据表!BU193="","",全车数据表!BU193)</f>
        <v>兰博基尼 千年牛 电牛</v>
      </c>
      <c r="BA192" s="311" t="str">
        <f>IF(全车数据表!AV193="","",全车数据表!AV193)</f>
        <v/>
      </c>
    </row>
    <row r="193" spans="1:53">
      <c r="A193" s="311">
        <f>全车数据表!A194</f>
        <v>192</v>
      </c>
      <c r="B193" s="311" t="str">
        <f>全车数据表!B194</f>
        <v>Vision 1789</v>
      </c>
      <c r="C193" s="311" t="str">
        <f>IF(全车数据表!AQ194="","",全车数据表!AQ194)</f>
        <v>Vision</v>
      </c>
      <c r="D193" s="313" t="str">
        <f>全车数据表!AT194</f>
        <v>1789</v>
      </c>
      <c r="E193" s="313" t="str">
        <f>全车数据表!AS194</f>
        <v>3.4</v>
      </c>
      <c r="F193" s="313" t="str">
        <f>全车数据表!C194</f>
        <v>1789</v>
      </c>
      <c r="G193" s="311" t="str">
        <f>全车数据表!D194</f>
        <v>S</v>
      </c>
      <c r="H193" s="311">
        <f>LEN(全车数据表!E194)</f>
        <v>6</v>
      </c>
      <c r="I193" s="311">
        <f>IF(全车数据表!H194="×",0,全车数据表!H194)</f>
        <v>85</v>
      </c>
      <c r="J193" s="311">
        <f>IF(全车数据表!I194="×",0,全车数据表!I194)</f>
        <v>25</v>
      </c>
      <c r="K193" s="311">
        <f>IF(全车数据表!J194="×",0,全车数据表!J194)</f>
        <v>29</v>
      </c>
      <c r="L193" s="311">
        <f>IF(全车数据表!K194="×",0,全车数据表!K194)</f>
        <v>38</v>
      </c>
      <c r="M193" s="311">
        <f>IF(全车数据表!L194="×",0,全车数据表!L194)</f>
        <v>54</v>
      </c>
      <c r="N193" s="311">
        <f>IF(全车数据表!M194="×",0,全车数据表!M194)</f>
        <v>69</v>
      </c>
      <c r="O193" s="311">
        <f>全车数据表!O194</f>
        <v>4435</v>
      </c>
      <c r="P193" s="311">
        <f>全车数据表!P194</f>
        <v>390.2</v>
      </c>
      <c r="Q193" s="311">
        <f>全车数据表!Q194</f>
        <v>81.290000000000006</v>
      </c>
      <c r="R193" s="311">
        <f>全车数据表!R194</f>
        <v>59.91</v>
      </c>
      <c r="S193" s="311">
        <f>全车数据表!S194</f>
        <v>72.19</v>
      </c>
      <c r="T193" s="311">
        <f>全车数据表!T194</f>
        <v>0</v>
      </c>
      <c r="U193" s="311">
        <f>全车数据表!AH194</f>
        <v>27726000</v>
      </c>
      <c r="V193" s="311">
        <f>全车数据表!AO194</f>
        <v>14760000</v>
      </c>
      <c r="W193" s="311">
        <f>全车数据表!AP194</f>
        <v>42486000</v>
      </c>
      <c r="X193" s="311">
        <f>全车数据表!AJ194</f>
        <v>7</v>
      </c>
      <c r="Y193" s="311">
        <f>全车数据表!AL194</f>
        <v>5</v>
      </c>
      <c r="Z193" s="311">
        <f>IF(全车数据表!AN194="×",0,全车数据表!AN194)</f>
        <v>4</v>
      </c>
      <c r="AA193" s="313" t="str">
        <f>全车数据表!AU194</f>
        <v>epic</v>
      </c>
      <c r="AB193" s="311">
        <f>全车数据表!AW194</f>
        <v>405</v>
      </c>
      <c r="AC193" s="311">
        <f>全车数据表!AX194</f>
        <v>0</v>
      </c>
      <c r="AD193" s="311">
        <f>全车数据表!AY194</f>
        <v>547</v>
      </c>
      <c r="AE193" s="311" t="str">
        <f>IF(全车数据表!AZ194="","",全车数据表!AZ194)</f>
        <v>每日多人</v>
      </c>
      <c r="AF193" s="311" t="str">
        <f>IF(全车数据表!BA194="","",全车数据表!BA194)</f>
        <v/>
      </c>
      <c r="AG193" s="311" t="str">
        <f>IF(全车数据表!BB194="","",全车数据表!BB194)</f>
        <v/>
      </c>
      <c r="AH193" s="311" t="str">
        <f>IF(全车数据表!BC194="","",全车数据表!BC194)</f>
        <v/>
      </c>
      <c r="AI193" s="311" t="str">
        <f>IF(全车数据表!BD194="","",全车数据表!BD194)</f>
        <v/>
      </c>
      <c r="AJ193" s="311" t="str">
        <f>IF(全车数据表!BE194="","",全车数据表!BE194)</f>
        <v/>
      </c>
      <c r="AK193" s="311" t="str">
        <f>IF(全车数据表!BF194="","",全车数据表!BF194)</f>
        <v/>
      </c>
      <c r="AL193" s="311" t="str">
        <f>IF(全车数据表!BG194="","",全车数据表!BG194)</f>
        <v/>
      </c>
      <c r="AM193" s="311" t="str">
        <f>IF(全车数据表!BH194="","",全车数据表!BH194)</f>
        <v/>
      </c>
      <c r="AN193" s="311">
        <f>IF(全车数据表!BI194="","",全车数据表!BI194)</f>
        <v>1</v>
      </c>
      <c r="AO193" s="311" t="str">
        <f>IF(全车数据表!BJ194="","",全车数据表!BJ194)</f>
        <v/>
      </c>
      <c r="AP193" s="311" t="str">
        <f>IF(全车数据表!BK194="","",全车数据表!BK194)</f>
        <v/>
      </c>
      <c r="AQ193" s="311" t="str">
        <f>IF(全车数据表!BL194="","",全车数据表!BL194)</f>
        <v/>
      </c>
      <c r="AR193" s="311" t="str">
        <f>IF(全车数据表!BM194="","",全车数据表!BM194)</f>
        <v/>
      </c>
      <c r="AS193" s="311" t="str">
        <f>IF(全车数据表!BN194="","",全车数据表!BN194)</f>
        <v/>
      </c>
      <c r="AT193" s="311" t="str">
        <f>IF(全车数据表!BO194="","",全车数据表!BO194)</f>
        <v/>
      </c>
      <c r="AU193" s="311" t="str">
        <f>IF(全车数据表!BP194="","",全车数据表!BP194)</f>
        <v/>
      </c>
      <c r="AV193" s="311" t="str">
        <f>IF(全车数据表!BQ194="","",全车数据表!BQ194)</f>
        <v/>
      </c>
      <c r="AW193" s="311" t="str">
        <f>IF(全车数据表!BR194="","",全车数据表!BR194)</f>
        <v/>
      </c>
      <c r="AX193" s="311" t="str">
        <f>IF(全车数据表!BS194="","",全车数据表!BS194)</f>
        <v/>
      </c>
      <c r="AY193" s="311" t="str">
        <f>IF(全车数据表!BT194="","",全车数据表!BT194)</f>
        <v/>
      </c>
      <c r="AZ193" s="311" t="str">
        <f>IF(全车数据表!BU194="","",全车数据表!BU194)</f>
        <v/>
      </c>
      <c r="BA193" s="311" t="str">
        <f>IF(全车数据表!AV194="","",全车数据表!AV194)</f>
        <v/>
      </c>
    </row>
    <row r="194" spans="1:53">
      <c r="A194" s="311">
        <f>全车数据表!A195</f>
        <v>193</v>
      </c>
      <c r="B194" s="311" t="str">
        <f>全车数据表!B195</f>
        <v>W Motors Fenyr SuperSport</v>
      </c>
      <c r="C194" s="311" t="str">
        <f>IF(全车数据表!AQ195="","",全车数据表!AQ195)</f>
        <v>W Motors</v>
      </c>
      <c r="D194" s="313" t="str">
        <f>全车数据表!AT195</f>
        <v>fenyr</v>
      </c>
      <c r="E194" s="313" t="str">
        <f>全车数据表!AS195</f>
        <v>1.0</v>
      </c>
      <c r="F194" s="313" t="str">
        <f>全车数据表!C195</f>
        <v>狼王</v>
      </c>
      <c r="G194" s="311" t="str">
        <f>全车数据表!D195</f>
        <v>S</v>
      </c>
      <c r="H194" s="311">
        <f>LEN(全车数据表!E195)</f>
        <v>6</v>
      </c>
      <c r="I194" s="311">
        <f>IF(全车数据表!H195="×",0,全车数据表!H195)</f>
        <v>60</v>
      </c>
      <c r="J194" s="311">
        <f>IF(全车数据表!I195="×",0,全车数据表!I195)</f>
        <v>13</v>
      </c>
      <c r="K194" s="311">
        <f>IF(全车数据表!J195="×",0,全车数据表!J195)</f>
        <v>16</v>
      </c>
      <c r="L194" s="311">
        <f>IF(全车数据表!K195="×",0,全车数据表!K195)</f>
        <v>25</v>
      </c>
      <c r="M194" s="311">
        <f>IF(全车数据表!L195="×",0,全车数据表!L195)</f>
        <v>38</v>
      </c>
      <c r="N194" s="311">
        <f>IF(全车数据表!M195="×",0,全车数据表!M195)</f>
        <v>48</v>
      </c>
      <c r="O194" s="311">
        <f>全车数据表!O195</f>
        <v>4479</v>
      </c>
      <c r="P194" s="311">
        <f>全车数据表!P195</f>
        <v>416.9</v>
      </c>
      <c r="Q194" s="311">
        <f>全车数据表!Q195</f>
        <v>82.19</v>
      </c>
      <c r="R194" s="311">
        <f>全车数据表!R195</f>
        <v>43.24</v>
      </c>
      <c r="S194" s="311">
        <f>全车数据表!S195</f>
        <v>68.599999999999994</v>
      </c>
      <c r="T194" s="311">
        <f>全车数据表!T195</f>
        <v>6.1</v>
      </c>
      <c r="U194" s="311">
        <f>全车数据表!AH195</f>
        <v>6798160</v>
      </c>
      <c r="V194" s="311">
        <f>全车数据表!AO195</f>
        <v>7380000</v>
      </c>
      <c r="W194" s="311">
        <f>全车数据表!AP195</f>
        <v>14178160</v>
      </c>
      <c r="X194" s="311">
        <f>全车数据表!AJ195</f>
        <v>7</v>
      </c>
      <c r="Y194" s="311">
        <f>全车数据表!AL195</f>
        <v>5</v>
      </c>
      <c r="Z194" s="311">
        <f>IF(全车数据表!AN195="×",0,全车数据表!AN195)</f>
        <v>4</v>
      </c>
      <c r="AA194" s="313" t="str">
        <f>全车数据表!AU195</f>
        <v>epic</v>
      </c>
      <c r="AB194" s="311">
        <f>全车数据表!AW195</f>
        <v>438</v>
      </c>
      <c r="AC194" s="311">
        <f>全车数据表!AX195</f>
        <v>0</v>
      </c>
      <c r="AD194" s="311">
        <f>全车数据表!AY195</f>
        <v>566</v>
      </c>
      <c r="AE194" s="311" t="str">
        <f>IF(全车数据表!AZ195="","",全车数据表!AZ195)</f>
        <v>多人</v>
      </c>
      <c r="AF194" s="311" t="str">
        <f>IF(全车数据表!BA195="","",全车数据表!BA195)</f>
        <v/>
      </c>
      <c r="AG194" s="311" t="str">
        <f>IF(全车数据表!BB195="","",全车数据表!BB195)</f>
        <v/>
      </c>
      <c r="AH194" s="311" t="str">
        <f>IF(全车数据表!BC195="","",全车数据表!BC195)</f>
        <v/>
      </c>
      <c r="AI194" s="311" t="str">
        <f>IF(全车数据表!BD195="","",全车数据表!BD195)</f>
        <v/>
      </c>
      <c r="AJ194" s="311" t="str">
        <f>IF(全车数据表!BE195="","",全车数据表!BE195)</f>
        <v/>
      </c>
      <c r="AK194" s="311" t="str">
        <f>IF(全车数据表!BF195="","",全车数据表!BF195)</f>
        <v/>
      </c>
      <c r="AL194" s="311" t="str">
        <f>IF(全车数据表!BG195="","",全车数据表!BG195)</f>
        <v/>
      </c>
      <c r="AM194" s="311" t="str">
        <f>IF(全车数据表!BH195="","",全车数据表!BH195)</f>
        <v/>
      </c>
      <c r="AN194" s="311">
        <f>IF(全车数据表!BI195="","",全车数据表!BI195)</f>
        <v>1</v>
      </c>
      <c r="AO194" s="311" t="str">
        <f>IF(全车数据表!BJ195="","",全车数据表!BJ195)</f>
        <v/>
      </c>
      <c r="AP194" s="311" t="str">
        <f>IF(全车数据表!BK195="","",全车数据表!BK195)</f>
        <v/>
      </c>
      <c r="AQ194" s="311" t="str">
        <f>IF(全车数据表!BL195="","",全车数据表!BL195)</f>
        <v/>
      </c>
      <c r="AR194" s="311" t="str">
        <f>IF(全车数据表!BM195="","",全车数据表!BM195)</f>
        <v/>
      </c>
      <c r="AS194" s="311" t="str">
        <f>IF(全车数据表!BN195="","",全车数据表!BN195)</f>
        <v/>
      </c>
      <c r="AT194" s="311" t="str">
        <f>IF(全车数据表!BO195="","",全车数据表!BO195)</f>
        <v/>
      </c>
      <c r="AU194" s="311" t="str">
        <f>IF(全车数据表!BP195="","",全车数据表!BP195)</f>
        <v/>
      </c>
      <c r="AV194" s="311" t="str">
        <f>IF(全车数据表!BQ195="","",全车数据表!BQ195)</f>
        <v/>
      </c>
      <c r="AW194" s="311" t="str">
        <f>IF(全车数据表!BR195="","",全车数据表!BR195)</f>
        <v/>
      </c>
      <c r="AX194" s="311" t="str">
        <f>IF(全车数据表!BS195="","",全车数据表!BS195)</f>
        <v/>
      </c>
      <c r="AY194" s="311" t="str">
        <f>IF(全车数据表!BT195="","",全车数据表!BT195)</f>
        <v/>
      </c>
      <c r="AZ194" s="311" t="str">
        <f>IF(全车数据表!BU195="","",全车数据表!BU195)</f>
        <v>芬尼尔 狼王</v>
      </c>
      <c r="BA194" s="311" t="str">
        <f>IF(全车数据表!AV195="","",全车数据表!AV195)</f>
        <v/>
      </c>
    </row>
    <row r="195" spans="1:53">
      <c r="A195" s="311">
        <f>全车数据表!A196</f>
        <v>194</v>
      </c>
      <c r="B195" s="311" t="str">
        <f>全车数据表!B196</f>
        <v>Aston Martin Valkyrie</v>
      </c>
      <c r="C195" s="311" t="str">
        <f>IF(全车数据表!AQ196="","",全车数据表!AQ196)</f>
        <v>Aston Martin</v>
      </c>
      <c r="D195" s="313" t="str">
        <f>全车数据表!AT196</f>
        <v>valkyrie</v>
      </c>
      <c r="E195" s="313" t="str">
        <f>全车数据表!AS196</f>
        <v>2.9</v>
      </c>
      <c r="F195" s="313" t="str">
        <f>全车数据表!C196</f>
        <v>女武神</v>
      </c>
      <c r="G195" s="311" t="str">
        <f>全车数据表!D196</f>
        <v>S</v>
      </c>
      <c r="H195" s="311">
        <f>LEN(全车数据表!E196)</f>
        <v>6</v>
      </c>
      <c r="I195" s="311">
        <f>IF(全车数据表!H196="×",0,全车数据表!H196)</f>
        <v>85</v>
      </c>
      <c r="J195" s="311">
        <f>IF(全车数据表!I196="×",0,全车数据表!I196)</f>
        <v>25</v>
      </c>
      <c r="K195" s="311">
        <f>IF(全车数据表!J196="×",0,全车数据表!J196)</f>
        <v>29</v>
      </c>
      <c r="L195" s="311">
        <f>IF(全车数据表!K196="×",0,全车数据表!K196)</f>
        <v>38</v>
      </c>
      <c r="M195" s="311">
        <f>IF(全车数据表!L196="×",0,全车数据表!L196)</f>
        <v>54</v>
      </c>
      <c r="N195" s="311">
        <f>IF(全车数据表!M196="×",0,全车数据表!M196)</f>
        <v>69</v>
      </c>
      <c r="O195" s="311">
        <f>全车数据表!O196</f>
        <v>4488</v>
      </c>
      <c r="P195" s="311">
        <f>全车数据表!P196</f>
        <v>378.2</v>
      </c>
      <c r="Q195" s="311">
        <f>全车数据表!Q196</f>
        <v>80.3</v>
      </c>
      <c r="R195" s="311">
        <f>全车数据表!R196</f>
        <v>77.91</v>
      </c>
      <c r="S195" s="311">
        <f>全车数据表!S196</f>
        <v>76.7</v>
      </c>
      <c r="T195" s="311">
        <f>全车数据表!T196</f>
        <v>8</v>
      </c>
      <c r="U195" s="311">
        <f>全车数据表!AH196</f>
        <v>27726000</v>
      </c>
      <c r="V195" s="311">
        <f>全车数据表!AO196</f>
        <v>14760000</v>
      </c>
      <c r="W195" s="311">
        <f>全车数据表!AP196</f>
        <v>42486000</v>
      </c>
      <c r="X195" s="311">
        <f>全车数据表!AJ196</f>
        <v>7</v>
      </c>
      <c r="Y195" s="311">
        <f>全车数据表!AL196</f>
        <v>5</v>
      </c>
      <c r="Z195" s="311">
        <f>IF(全车数据表!AN196="×",0,全车数据表!AN196)</f>
        <v>4</v>
      </c>
      <c r="AA195" s="313" t="str">
        <f>全车数据表!AU196</f>
        <v>epic</v>
      </c>
      <c r="AB195" s="311">
        <f>全车数据表!AW196</f>
        <v>393</v>
      </c>
      <c r="AC195" s="311">
        <f>全车数据表!AX196</f>
        <v>0</v>
      </c>
      <c r="AD195" s="311">
        <f>全车数据表!AY196</f>
        <v>527</v>
      </c>
      <c r="AE195" s="311" t="str">
        <f>IF(全车数据表!AZ196="","",全车数据表!AZ196)</f>
        <v>特殊赛事</v>
      </c>
      <c r="AF195" s="311" t="str">
        <f>IF(全车数据表!BA196="","",全车数据表!BA196)</f>
        <v/>
      </c>
      <c r="AG195" s="311" t="str">
        <f>IF(全车数据表!BB196="","",全车数据表!BB196)</f>
        <v/>
      </c>
      <c r="AH195" s="311" t="str">
        <f>IF(全车数据表!BC196="","",全车数据表!BC196)</f>
        <v/>
      </c>
      <c r="AI195" s="311" t="str">
        <f>IF(全车数据表!BD196="","",全车数据表!BD196)</f>
        <v/>
      </c>
      <c r="AJ195" s="311" t="str">
        <f>IF(全车数据表!BE196="","",全车数据表!BE196)</f>
        <v/>
      </c>
      <c r="AK195" s="311" t="str">
        <f>IF(全车数据表!BF196="","",全车数据表!BF196)</f>
        <v/>
      </c>
      <c r="AL195" s="311" t="str">
        <f>IF(全车数据表!BG196="","",全车数据表!BG196)</f>
        <v/>
      </c>
      <c r="AM195" s="311" t="str">
        <f>IF(全车数据表!BH196="","",全车数据表!BH196)</f>
        <v/>
      </c>
      <c r="AN195" s="311" t="str">
        <f>IF(全车数据表!BI196="","",全车数据表!BI196)</f>
        <v/>
      </c>
      <c r="AO195" s="311" t="str">
        <f>IF(全车数据表!BJ196="","",全车数据表!BJ196)</f>
        <v/>
      </c>
      <c r="AP195" s="311">
        <f>IF(全车数据表!BK196="","",全车数据表!BK196)</f>
        <v>1</v>
      </c>
      <c r="AQ195" s="311" t="str">
        <f>IF(全车数据表!BL196="","",全车数据表!BL196)</f>
        <v/>
      </c>
      <c r="AR195" s="311" t="str">
        <f>IF(全车数据表!BM196="","",全车数据表!BM196)</f>
        <v/>
      </c>
      <c r="AS195" s="311" t="str">
        <f>IF(全车数据表!BN196="","",全车数据表!BN196)</f>
        <v/>
      </c>
      <c r="AT195" s="311">
        <f>IF(全车数据表!BO196="","",全车数据表!BO196)</f>
        <v>1</v>
      </c>
      <c r="AU195" s="311" t="str">
        <f>IF(全车数据表!BP196="","",全车数据表!BP196)</f>
        <v/>
      </c>
      <c r="AV195" s="311" t="str">
        <f>IF(全车数据表!BQ196="","",全车数据表!BQ196)</f>
        <v/>
      </c>
      <c r="AW195" s="311" t="str">
        <f>IF(全车数据表!BR196="","",全车数据表!BR196)</f>
        <v/>
      </c>
      <c r="AX195" s="311" t="str">
        <f>IF(全车数据表!BS196="","",全车数据表!BS196)</f>
        <v/>
      </c>
      <c r="AY195" s="311" t="str">
        <f>IF(全车数据表!BT196="","",全车数据表!BT196)</f>
        <v/>
      </c>
      <c r="AZ195" s="311" t="str">
        <f>IF(全车数据表!BU196="","",全车数据表!BU196)</f>
        <v>阿斯顿马丁 女武神</v>
      </c>
      <c r="BA195" s="311" t="str">
        <f>IF(全车数据表!AV196="","",全车数据表!AV196)</f>
        <v/>
      </c>
    </row>
    <row r="196" spans="1:53">
      <c r="A196" s="311">
        <f>全车数据表!A197</f>
        <v>195</v>
      </c>
      <c r="B196" s="311" t="str">
        <f>全车数据表!B197</f>
        <v>Zenvo TS1 GT Anniversary</v>
      </c>
      <c r="C196" s="311" t="str">
        <f>IF(全车数据表!AQ197="","",全车数据表!AQ197)</f>
        <v>Zenvo</v>
      </c>
      <c r="D196" s="313" t="str">
        <f>全车数据表!AT197</f>
        <v>ts1</v>
      </c>
      <c r="E196" s="313" t="str">
        <f>全车数据表!AS197</f>
        <v>1.3</v>
      </c>
      <c r="F196" s="313" t="str">
        <f>全车数据表!C197</f>
        <v>自燃车</v>
      </c>
      <c r="G196" s="311" t="str">
        <f>全车数据表!D197</f>
        <v>S</v>
      </c>
      <c r="H196" s="311">
        <f>LEN(全车数据表!E197)</f>
        <v>6</v>
      </c>
      <c r="I196" s="311">
        <f>IF(全车数据表!H197="×",0,全车数据表!H197)</f>
        <v>60</v>
      </c>
      <c r="J196" s="311">
        <f>IF(全车数据表!I197="×",0,全车数据表!I197)</f>
        <v>13</v>
      </c>
      <c r="K196" s="311">
        <f>IF(全车数据表!J197="×",0,全车数据表!J197)</f>
        <v>16</v>
      </c>
      <c r="L196" s="311">
        <f>IF(全车数据表!K197="×",0,全车数据表!K197)</f>
        <v>25</v>
      </c>
      <c r="M196" s="311">
        <f>IF(全车数据表!L197="×",0,全车数据表!L197)</f>
        <v>38</v>
      </c>
      <c r="N196" s="311">
        <f>IF(全车数据表!M197="×",0,全车数据表!M197)</f>
        <v>48</v>
      </c>
      <c r="O196" s="311">
        <f>全车数据表!O197</f>
        <v>4514</v>
      </c>
      <c r="P196" s="311">
        <f>全车数据表!P197</f>
        <v>418.2</v>
      </c>
      <c r="Q196" s="311">
        <f>全车数据表!Q197</f>
        <v>81.290000000000006</v>
      </c>
      <c r="R196" s="311">
        <f>全车数据表!R197</f>
        <v>46.66</v>
      </c>
      <c r="S196" s="311">
        <f>全车数据表!S197</f>
        <v>63.43</v>
      </c>
      <c r="T196" s="311">
        <f>全车数据表!T197</f>
        <v>5.5670000000000011</v>
      </c>
      <c r="U196" s="311">
        <f>全车数据表!AH197</f>
        <v>27726000</v>
      </c>
      <c r="V196" s="311">
        <f>全车数据表!AO197</f>
        <v>14760000</v>
      </c>
      <c r="W196" s="311">
        <f>全车数据表!AP197</f>
        <v>42486000</v>
      </c>
      <c r="X196" s="311">
        <f>全车数据表!AJ197</f>
        <v>7</v>
      </c>
      <c r="Y196" s="311">
        <f>全车数据表!AL197</f>
        <v>5</v>
      </c>
      <c r="Z196" s="311">
        <f>IF(全车数据表!AN197="×",0,全车数据表!AN197)</f>
        <v>4</v>
      </c>
      <c r="AA196" s="313" t="str">
        <f>全车数据表!AU197</f>
        <v>epic</v>
      </c>
      <c r="AB196" s="311">
        <f>全车数据表!AW197</f>
        <v>443</v>
      </c>
      <c r="AC196" s="311">
        <f>全车数据表!AX197</f>
        <v>0</v>
      </c>
      <c r="AD196" s="311">
        <f>全车数据表!AY197</f>
        <v>568</v>
      </c>
      <c r="AE196" s="311" t="str">
        <f>IF(全车数据表!AZ197="","",全车数据表!AZ197)</f>
        <v>多人</v>
      </c>
      <c r="AF196" s="311" t="str">
        <f>IF(全车数据表!BA197="","",全车数据表!BA197)</f>
        <v/>
      </c>
      <c r="AG196" s="311" t="str">
        <f>IF(全车数据表!BB197="","",全车数据表!BB197)</f>
        <v/>
      </c>
      <c r="AH196" s="311" t="str">
        <f>IF(全车数据表!BC197="","",全车数据表!BC197)</f>
        <v/>
      </c>
      <c r="AI196" s="311" t="str">
        <f>IF(全车数据表!BD197="","",全车数据表!BD197)</f>
        <v/>
      </c>
      <c r="AJ196" s="311" t="str">
        <f>IF(全车数据表!BE197="","",全车数据表!BE197)</f>
        <v/>
      </c>
      <c r="AK196" s="311" t="str">
        <f>IF(全车数据表!BF197="","",全车数据表!BF197)</f>
        <v/>
      </c>
      <c r="AL196" s="311" t="str">
        <f>IF(全车数据表!BG197="","",全车数据表!BG197)</f>
        <v/>
      </c>
      <c r="AM196" s="311" t="str">
        <f>IF(全车数据表!BH197="","",全车数据表!BH197)</f>
        <v/>
      </c>
      <c r="AN196" s="311">
        <f>IF(全车数据表!BI197="","",全车数据表!BI197)</f>
        <v>1</v>
      </c>
      <c r="AO196" s="311" t="str">
        <f>IF(全车数据表!BJ197="","",全车数据表!BJ197)</f>
        <v/>
      </c>
      <c r="AP196" s="311">
        <f>IF(全车数据表!BK197="","",全车数据表!BK197)</f>
        <v>1</v>
      </c>
      <c r="AQ196" s="311" t="str">
        <f>IF(全车数据表!BL197="","",全车数据表!BL197)</f>
        <v/>
      </c>
      <c r="AR196" s="311" t="str">
        <f>IF(全车数据表!BM197="","",全车数据表!BM197)</f>
        <v/>
      </c>
      <c r="AS196" s="311" t="str">
        <f>IF(全车数据表!BN197="","",全车数据表!BN197)</f>
        <v/>
      </c>
      <c r="AT196" s="311" t="str">
        <f>IF(全车数据表!BO197="","",全车数据表!BO197)</f>
        <v/>
      </c>
      <c r="AU196" s="311" t="str">
        <f>IF(全车数据表!BP197="","",全车数据表!BP197)</f>
        <v/>
      </c>
      <c r="AV196" s="311" t="str">
        <f>IF(全车数据表!BQ197="","",全车数据表!BQ197)</f>
        <v/>
      </c>
      <c r="AW196" s="311" t="str">
        <f>IF(全车数据表!BR197="","",全车数据表!BR197)</f>
        <v/>
      </c>
      <c r="AX196" s="311" t="str">
        <f>IF(全车数据表!BS197="","",全车数据表!BS197)</f>
        <v/>
      </c>
      <c r="AY196" s="311" t="str">
        <f>IF(全车数据表!BT197="","",全车数据表!BT197)</f>
        <v/>
      </c>
      <c r="AZ196" s="311" t="str">
        <f>IF(全车数据表!BU197="","",全车数据表!BU197)</f>
        <v>自燃</v>
      </c>
      <c r="BA196" s="311" t="str">
        <f>IF(全车数据表!AV197="","",全车数据表!AV197)</f>
        <v/>
      </c>
    </row>
    <row r="197" spans="1:53">
      <c r="A197" s="311">
        <f>全车数据表!A198</f>
        <v>196</v>
      </c>
      <c r="B197" s="311" t="str">
        <f>全车数据表!B198</f>
        <v>Rimac Concept S</v>
      </c>
      <c r="C197" s="311" t="str">
        <f>IF(全车数据表!AQ198="","",全车数据表!AQ198)</f>
        <v>Rimac</v>
      </c>
      <c r="D197" s="313" t="str">
        <f>全车数据表!AT198</f>
        <v>cs</v>
      </c>
      <c r="E197" s="313" t="str">
        <f>全车数据表!AS198</f>
        <v>4.3</v>
      </c>
      <c r="F197" s="313" t="str">
        <f>全车数据表!C198</f>
        <v>CS</v>
      </c>
      <c r="G197" s="311" t="str">
        <f>全车数据表!D198</f>
        <v>S</v>
      </c>
      <c r="H197" s="311">
        <f>LEN(全车数据表!E198)</f>
        <v>6</v>
      </c>
      <c r="I197" s="311">
        <f>IF(全车数据表!H198="×",0,全车数据表!H198)</f>
        <v>85</v>
      </c>
      <c r="J197" s="311">
        <f>IF(全车数据表!I198="×",0,全车数据表!I198)</f>
        <v>25</v>
      </c>
      <c r="K197" s="311">
        <f>IF(全车数据表!J198="×",0,全车数据表!J198)</f>
        <v>29</v>
      </c>
      <c r="L197" s="311">
        <f>IF(全车数据表!K198="×",0,全车数据表!K198)</f>
        <v>38</v>
      </c>
      <c r="M197" s="311">
        <f>IF(全车数据表!L198="×",0,全车数据表!L198)</f>
        <v>54</v>
      </c>
      <c r="N197" s="311">
        <f>IF(全车数据表!M198="×",0,全车数据表!M198)</f>
        <v>69</v>
      </c>
      <c r="O197" s="311">
        <f>全车数据表!O198</f>
        <v>4528</v>
      </c>
      <c r="P197" s="311">
        <f>全车数据表!P198</f>
        <v>376.3</v>
      </c>
      <c r="Q197" s="311">
        <f>全车数据表!Q198</f>
        <v>84.53</v>
      </c>
      <c r="R197" s="311">
        <f>全车数据表!R198</f>
        <v>79.900000000000006</v>
      </c>
      <c r="S197" s="311">
        <f>全车数据表!S198</f>
        <v>69.86</v>
      </c>
      <c r="T197" s="311">
        <f>全车数据表!T198</f>
        <v>0</v>
      </c>
      <c r="U197" s="311">
        <f>全车数据表!AH198</f>
        <v>27726000</v>
      </c>
      <c r="V197" s="311">
        <f>全车数据表!AO198</f>
        <v>14760000</v>
      </c>
      <c r="W197" s="311">
        <f>全车数据表!AP198</f>
        <v>42486000</v>
      </c>
      <c r="X197" s="311">
        <f>全车数据表!AJ198</f>
        <v>7</v>
      </c>
      <c r="Y197" s="311">
        <f>全车数据表!AL198</f>
        <v>5</v>
      </c>
      <c r="Z197" s="311">
        <f>IF(全车数据表!AN198="×",0,全车数据表!AN198)</f>
        <v>4</v>
      </c>
      <c r="AA197" s="313" t="str">
        <f>全车数据表!AU198</f>
        <v>epic</v>
      </c>
      <c r="AB197" s="311">
        <f>全车数据表!AW198</f>
        <v>0</v>
      </c>
      <c r="AC197" s="311">
        <f>全车数据表!AX198</f>
        <v>0</v>
      </c>
      <c r="AD197" s="311">
        <f>全车数据表!AY198</f>
        <v>0</v>
      </c>
      <c r="AE197" s="311" t="str">
        <f>IF(全车数据表!AZ198="","",全车数据表!AZ198)</f>
        <v>特殊赛事</v>
      </c>
      <c r="AF197" s="311" t="str">
        <f>IF(全车数据表!BA198="","",全车数据表!BA198)</f>
        <v/>
      </c>
      <c r="AG197" s="311" t="str">
        <f>IF(全车数据表!BB198="","",全车数据表!BB198)</f>
        <v/>
      </c>
      <c r="AH197" s="311" t="str">
        <f>IF(全车数据表!BC198="","",全车数据表!BC198)</f>
        <v/>
      </c>
      <c r="AI197" s="311" t="str">
        <f>IF(全车数据表!BD198="","",全车数据表!BD198)</f>
        <v/>
      </c>
      <c r="AJ197" s="311" t="str">
        <f>IF(全车数据表!BE198="","",全车数据表!BE198)</f>
        <v/>
      </c>
      <c r="AK197" s="311" t="str">
        <f>IF(全车数据表!BF198="","",全车数据表!BF198)</f>
        <v/>
      </c>
      <c r="AL197" s="311" t="str">
        <f>IF(全车数据表!BG198="","",全车数据表!BG198)</f>
        <v/>
      </c>
      <c r="AM197" s="311" t="str">
        <f>IF(全车数据表!BH198="","",全车数据表!BH198)</f>
        <v/>
      </c>
      <c r="AN197" s="311" t="str">
        <f>IF(全车数据表!BI198="","",全车数据表!BI198)</f>
        <v/>
      </c>
      <c r="AO197" s="311" t="str">
        <f>IF(全车数据表!BJ198="","",全车数据表!BJ198)</f>
        <v/>
      </c>
      <c r="AP197" s="311" t="str">
        <f>IF(全车数据表!BK198="","",全车数据表!BK198)</f>
        <v/>
      </c>
      <c r="AQ197" s="311" t="str">
        <f>IF(全车数据表!BL198="","",全车数据表!BL198)</f>
        <v/>
      </c>
      <c r="AR197" s="311" t="str">
        <f>IF(全车数据表!BM198="","",全车数据表!BM198)</f>
        <v/>
      </c>
      <c r="AS197" s="311" t="str">
        <f>IF(全车数据表!BN198="","",全车数据表!BN198)</f>
        <v/>
      </c>
      <c r="AT197" s="311" t="str">
        <f>IF(全车数据表!BO198="","",全车数据表!BO198)</f>
        <v/>
      </c>
      <c r="AU197" s="311" t="str">
        <f>IF(全车数据表!BP198="","",全车数据表!BP198)</f>
        <v/>
      </c>
      <c r="AV197" s="311" t="str">
        <f>IF(全车数据表!BQ198="","",全车数据表!BQ198)</f>
        <v/>
      </c>
      <c r="AW197" s="311" t="str">
        <f>IF(全车数据表!BR198="","",全车数据表!BR198)</f>
        <v/>
      </c>
      <c r="AX197" s="311" t="str">
        <f>IF(全车数据表!BS198="","",全车数据表!BS198)</f>
        <v/>
      </c>
      <c r="AY197" s="311" t="str">
        <f>IF(全车数据表!BT198="","",全车数据表!BT198)</f>
        <v/>
      </c>
      <c r="AZ197" s="311" t="str">
        <f>IF(全车数据表!BU198="","",全车数据表!BU198)</f>
        <v/>
      </c>
      <c r="BA197" s="311" t="str">
        <f>IF(全车数据表!AV198="","",全车数据表!AV198)</f>
        <v/>
      </c>
    </row>
    <row r="198" spans="1:53">
      <c r="A198" s="311">
        <f>全车数据表!A199</f>
        <v>197</v>
      </c>
      <c r="B198" s="311" t="str">
        <f>全车数据表!B199</f>
        <v>Automobili Pininfarina Battista</v>
      </c>
      <c r="C198" s="311" t="str">
        <f>IF(全车数据表!AQ199="","",全车数据表!AQ199)</f>
        <v>Automobili Pininfarina</v>
      </c>
      <c r="D198" s="313" t="str">
        <f>全车数据表!AT199</f>
        <v>battista</v>
      </c>
      <c r="E198" s="313" t="str">
        <f>全车数据表!AS199</f>
        <v>1.8</v>
      </c>
      <c r="F198" s="313" t="str">
        <f>全车数据表!C199</f>
        <v>秋王</v>
      </c>
      <c r="G198" s="311" t="str">
        <f>全车数据表!D199</f>
        <v>S</v>
      </c>
      <c r="H198" s="311">
        <f>LEN(全车数据表!E199)</f>
        <v>6</v>
      </c>
      <c r="I198" s="311">
        <f>IF(全车数据表!H199="×",0,全车数据表!H199)</f>
        <v>60</v>
      </c>
      <c r="J198" s="311">
        <f>IF(全车数据表!I199="×",0,全车数据表!I199)</f>
        <v>25</v>
      </c>
      <c r="K198" s="311">
        <f>IF(全车数据表!J199="×",0,全车数据表!J199)</f>
        <v>35</v>
      </c>
      <c r="L198" s="311">
        <f>IF(全车数据表!K199="×",0,全车数据表!K199)</f>
        <v>46</v>
      </c>
      <c r="M198" s="311">
        <f>IF(全车数据表!L199="×",0,全车数据表!L199)</f>
        <v>58</v>
      </c>
      <c r="N198" s="311">
        <f>IF(全车数据表!M199="×",0,全车数据表!M199)</f>
        <v>76</v>
      </c>
      <c r="O198" s="311">
        <f>全车数据表!O199</f>
        <v>4550</v>
      </c>
      <c r="P198" s="311">
        <f>全车数据表!P199</f>
        <v>368.5</v>
      </c>
      <c r="Q198" s="311">
        <f>全车数据表!Q199</f>
        <v>88.49</v>
      </c>
      <c r="R198" s="311">
        <f>全车数据表!R199</f>
        <v>80.45</v>
      </c>
      <c r="S198" s="311">
        <f>全车数据表!S199</f>
        <v>78.260000000000005</v>
      </c>
      <c r="T198" s="311">
        <f>全车数据表!T199</f>
        <v>8.6300000000000008</v>
      </c>
      <c r="U198" s="311">
        <f>全车数据表!AH199</f>
        <v>27726000</v>
      </c>
      <c r="V198" s="311">
        <f>全车数据表!AO199</f>
        <v>14760000</v>
      </c>
      <c r="W198" s="311">
        <f>全车数据表!AP199</f>
        <v>42486000</v>
      </c>
      <c r="X198" s="311">
        <f>全车数据表!AJ199</f>
        <v>7</v>
      </c>
      <c r="Y198" s="311">
        <f>全车数据表!AL199</f>
        <v>5</v>
      </c>
      <c r="Z198" s="311">
        <f>IF(全车数据表!AN199="×",0,全车数据表!AN199)</f>
        <v>4</v>
      </c>
      <c r="AA198" s="313" t="str">
        <f>全车数据表!AU199</f>
        <v>epic</v>
      </c>
      <c r="AB198" s="311">
        <f>全车数据表!AW199</f>
        <v>383</v>
      </c>
      <c r="AC198" s="311">
        <f>全车数据表!AX199</f>
        <v>0</v>
      </c>
      <c r="AD198" s="311">
        <f>全车数据表!AY199</f>
        <v>509</v>
      </c>
      <c r="AE198" s="311" t="str">
        <f>IF(全车数据表!AZ199="","",全车数据表!AZ199)</f>
        <v>特殊赛事</v>
      </c>
      <c r="AF198" s="311" t="str">
        <f>IF(全车数据表!BA199="","",全车数据表!BA199)</f>
        <v/>
      </c>
      <c r="AG198" s="311" t="str">
        <f>IF(全车数据表!BB199="","",全车数据表!BB199)</f>
        <v/>
      </c>
      <c r="AH198" s="311" t="str">
        <f>IF(全车数据表!BC199="","",全车数据表!BC199)</f>
        <v/>
      </c>
      <c r="AI198" s="311" t="str">
        <f>IF(全车数据表!BD199="","",全车数据表!BD199)</f>
        <v/>
      </c>
      <c r="AJ198" s="311" t="str">
        <f>IF(全车数据表!BE199="","",全车数据表!BE199)</f>
        <v/>
      </c>
      <c r="AK198" s="311" t="str">
        <f>IF(全车数据表!BF199="","",全车数据表!BF199)</f>
        <v/>
      </c>
      <c r="AL198" s="311" t="str">
        <f>IF(全车数据表!BG199="","",全车数据表!BG199)</f>
        <v/>
      </c>
      <c r="AM198" s="311" t="str">
        <f>IF(全车数据表!BH199="","",全车数据表!BH199)</f>
        <v/>
      </c>
      <c r="AN198" s="311" t="str">
        <f>IF(全车数据表!BI199="","",全车数据表!BI199)</f>
        <v/>
      </c>
      <c r="AO198" s="311" t="str">
        <f>IF(全车数据表!BJ199="","",全车数据表!BJ199)</f>
        <v/>
      </c>
      <c r="AP198" s="311">
        <f>IF(全车数据表!BK199="","",全车数据表!BK199)</f>
        <v>1</v>
      </c>
      <c r="AQ198" s="311" t="str">
        <f>IF(全车数据表!BL199="","",全车数据表!BL199)</f>
        <v/>
      </c>
      <c r="AR198" s="311" t="str">
        <f>IF(全车数据表!BM199="","",全车数据表!BM199)</f>
        <v/>
      </c>
      <c r="AS198" s="311" t="str">
        <f>IF(全车数据表!BN199="","",全车数据表!BN199)</f>
        <v/>
      </c>
      <c r="AT198" s="311">
        <f>IF(全车数据表!BO199="","",全车数据表!BO199)</f>
        <v>1</v>
      </c>
      <c r="AU198" s="311" t="str">
        <f>IF(全车数据表!BP199="","",全车数据表!BP199)</f>
        <v/>
      </c>
      <c r="AV198" s="311" t="str">
        <f>IF(全车数据表!BQ199="","",全车数据表!BQ199)</f>
        <v/>
      </c>
      <c r="AW198" s="311" t="str">
        <f>IF(全车数据表!BR199="","",全车数据表!BR199)</f>
        <v/>
      </c>
      <c r="AX198" s="311" t="str">
        <f>IF(全车数据表!BS199="","",全车数据表!BS199)</f>
        <v/>
      </c>
      <c r="AY198" s="311" t="str">
        <f>IF(全车数据表!BT199="","",全车数据表!BT199)</f>
        <v/>
      </c>
      <c r="AZ198" s="311" t="str">
        <f>IF(全车数据表!BU199="","",全车数据表!BU199)</f>
        <v>巴蒂斯塔 秋王</v>
      </c>
      <c r="BA198" s="311" t="str">
        <f>IF(全车数据表!AV199="","",全车数据表!AV199)</f>
        <v/>
      </c>
    </row>
    <row r="199" spans="1:53">
      <c r="A199" s="311">
        <f>全车数据表!A200</f>
        <v>198</v>
      </c>
      <c r="B199" s="311" t="str">
        <f>全车数据表!B200</f>
        <v>Naran Hyper Coupe</v>
      </c>
      <c r="C199" s="311" t="str">
        <f>IF(全车数据表!AQ200="","",全车数据表!AQ200)</f>
        <v>Naran</v>
      </c>
      <c r="D199" s="313" t="str">
        <f>全车数据表!AT200</f>
        <v>naran</v>
      </c>
      <c r="E199" s="313" t="str">
        <f>全车数据表!AS200</f>
        <v>3.2</v>
      </c>
      <c r="F199" s="313" t="str">
        <f>全车数据表!C200</f>
        <v>纳兰</v>
      </c>
      <c r="G199" s="311" t="str">
        <f>全车数据表!D200</f>
        <v>S</v>
      </c>
      <c r="H199" s="311">
        <f>LEN(全车数据表!E200)</f>
        <v>6</v>
      </c>
      <c r="I199" s="311">
        <f>IF(全车数据表!H200="×",0,全车数据表!H200)</f>
        <v>85</v>
      </c>
      <c r="J199" s="311">
        <f>IF(全车数据表!I200="×",0,全车数据表!I200)</f>
        <v>25</v>
      </c>
      <c r="K199" s="311">
        <f>IF(全车数据表!J200="×",0,全车数据表!J200)</f>
        <v>29</v>
      </c>
      <c r="L199" s="311">
        <f>IF(全车数据表!K200="×",0,全车数据表!K200)</f>
        <v>38</v>
      </c>
      <c r="M199" s="311">
        <f>IF(全车数据表!L200="×",0,全车数据表!L200)</f>
        <v>54</v>
      </c>
      <c r="N199" s="311">
        <f>IF(全车数据表!M200="×",0,全车数据表!M200)</f>
        <v>69</v>
      </c>
      <c r="O199" s="311">
        <f>全车数据表!O200</f>
        <v>4566</v>
      </c>
      <c r="P199" s="311">
        <f>全车数据表!P200</f>
        <v>383.4</v>
      </c>
      <c r="Q199" s="311">
        <f>全车数据表!Q200</f>
        <v>85.79</v>
      </c>
      <c r="R199" s="311">
        <f>全车数据表!R200</f>
        <v>67.31</v>
      </c>
      <c r="S199" s="311">
        <f>全车数据表!S200</f>
        <v>65.58</v>
      </c>
      <c r="T199" s="311">
        <f>全车数据表!T200</f>
        <v>0</v>
      </c>
      <c r="U199" s="311">
        <f>全车数据表!AH200</f>
        <v>27726000</v>
      </c>
      <c r="V199" s="311">
        <f>全车数据表!AO200</f>
        <v>14760000</v>
      </c>
      <c r="W199" s="311">
        <f>全车数据表!AP200</f>
        <v>42486000</v>
      </c>
      <c r="X199" s="311">
        <f>全车数据表!AJ200</f>
        <v>7</v>
      </c>
      <c r="Y199" s="311">
        <f>全车数据表!AL200</f>
        <v>5</v>
      </c>
      <c r="Z199" s="311">
        <f>IF(全车数据表!AN200="×",0,全车数据表!AN200)</f>
        <v>4</v>
      </c>
      <c r="AA199" s="313" t="str">
        <f>全车数据表!AU200</f>
        <v>epic</v>
      </c>
      <c r="AB199" s="311">
        <f>全车数据表!AW200</f>
        <v>398</v>
      </c>
      <c r="AC199" s="311">
        <f>全车数据表!AX200</f>
        <v>0</v>
      </c>
      <c r="AD199" s="311">
        <f>全车数据表!AY200</f>
        <v>536</v>
      </c>
      <c r="AE199" s="311" t="str">
        <f>IF(全车数据表!AZ200="","",全车数据表!AZ200)</f>
        <v>特殊赛事</v>
      </c>
      <c r="AF199" s="311" t="str">
        <f>IF(全车数据表!BA200="","",全车数据表!BA200)</f>
        <v/>
      </c>
      <c r="AG199" s="311" t="str">
        <f>IF(全车数据表!BB200="","",全车数据表!BB200)</f>
        <v/>
      </c>
      <c r="AH199" s="311" t="str">
        <f>IF(全车数据表!BC200="","",全车数据表!BC200)</f>
        <v/>
      </c>
      <c r="AI199" s="311" t="str">
        <f>IF(全车数据表!BD200="","",全车数据表!BD200)</f>
        <v/>
      </c>
      <c r="AJ199" s="311" t="str">
        <f>IF(全车数据表!BE200="","",全车数据表!BE200)</f>
        <v/>
      </c>
      <c r="AK199" s="311" t="str">
        <f>IF(全车数据表!BF200="","",全车数据表!BF200)</f>
        <v/>
      </c>
      <c r="AL199" s="311" t="str">
        <f>IF(全车数据表!BG200="","",全车数据表!BG200)</f>
        <v/>
      </c>
      <c r="AM199" s="311" t="str">
        <f>IF(全车数据表!BH200="","",全车数据表!BH200)</f>
        <v/>
      </c>
      <c r="AN199" s="311" t="str">
        <f>IF(全车数据表!BI200="","",全车数据表!BI200)</f>
        <v/>
      </c>
      <c r="AO199" s="311" t="str">
        <f>IF(全车数据表!BJ200="","",全车数据表!BJ200)</f>
        <v/>
      </c>
      <c r="AP199" s="311" t="str">
        <f>IF(全车数据表!BK200="","",全车数据表!BK200)</f>
        <v/>
      </c>
      <c r="AQ199" s="311" t="str">
        <f>IF(全车数据表!BL200="","",全车数据表!BL200)</f>
        <v/>
      </c>
      <c r="AR199" s="311" t="str">
        <f>IF(全车数据表!BM200="","",全车数据表!BM200)</f>
        <v/>
      </c>
      <c r="AS199" s="311" t="str">
        <f>IF(全车数据表!BN200="","",全车数据表!BN200)</f>
        <v/>
      </c>
      <c r="AT199" s="311" t="str">
        <f>IF(全车数据表!BO200="","",全车数据表!BO200)</f>
        <v/>
      </c>
      <c r="AU199" s="311" t="str">
        <f>IF(全车数据表!BP200="","",全车数据表!BP200)</f>
        <v/>
      </c>
      <c r="AV199" s="311" t="str">
        <f>IF(全车数据表!BQ200="","",全车数据表!BQ200)</f>
        <v/>
      </c>
      <c r="AW199" s="311" t="str">
        <f>IF(全车数据表!BR200="","",全车数据表!BR200)</f>
        <v/>
      </c>
      <c r="AX199" s="311" t="str">
        <f>IF(全车数据表!BS200="","",全车数据表!BS200)</f>
        <v/>
      </c>
      <c r="AY199" s="311" t="str">
        <f>IF(全车数据表!BT200="","",全车数据表!BT200)</f>
        <v/>
      </c>
      <c r="AZ199" s="311" t="str">
        <f>IF(全车数据表!BU200="","",全车数据表!BU200)</f>
        <v>纳兰</v>
      </c>
      <c r="BA199" s="311" t="str">
        <f>IF(全车数据表!AV200="","",全车数据表!AV200)</f>
        <v/>
      </c>
    </row>
    <row r="200" spans="1:53">
      <c r="A200" s="311">
        <f>全车数据表!A201</f>
        <v>199</v>
      </c>
      <c r="B200" s="311" t="str">
        <f>全车数据表!B201</f>
        <v>McLaren Speedtail</v>
      </c>
      <c r="C200" s="311" t="str">
        <f>IF(全车数据表!AQ201="","",全车数据表!AQ201)</f>
        <v>McLaren</v>
      </c>
      <c r="D200" s="313" t="str">
        <f>全车数据表!AT201</f>
        <v>speedtail</v>
      </c>
      <c r="E200" s="313" t="str">
        <f>全车数据表!AS201</f>
        <v>2.4</v>
      </c>
      <c r="F200" s="313" t="str">
        <f>全车数据表!C201</f>
        <v>速尾</v>
      </c>
      <c r="G200" s="311" t="str">
        <f>全车数据表!D201</f>
        <v>S</v>
      </c>
      <c r="H200" s="311">
        <f>LEN(全车数据表!E201)</f>
        <v>6</v>
      </c>
      <c r="I200" s="311">
        <f>IF(全车数据表!H201="×",0,全车数据表!H201)</f>
        <v>85</v>
      </c>
      <c r="J200" s="311">
        <f>IF(全车数据表!I201="×",0,全车数据表!I201)</f>
        <v>25</v>
      </c>
      <c r="K200" s="311">
        <f>IF(全车数据表!J201="×",0,全车数据表!J201)</f>
        <v>29</v>
      </c>
      <c r="L200" s="311">
        <f>IF(全车数据表!K201="×",0,全车数据表!K201)</f>
        <v>38</v>
      </c>
      <c r="M200" s="311">
        <f>IF(全车数据表!L201="×",0,全车数据表!L201)</f>
        <v>54</v>
      </c>
      <c r="N200" s="311">
        <f>IF(全车数据表!M201="×",0,全车数据表!M201)</f>
        <v>69</v>
      </c>
      <c r="O200" s="311">
        <f>全车数据表!O201</f>
        <v>4593</v>
      </c>
      <c r="P200" s="311">
        <f>全车数据表!P201</f>
        <v>416.7</v>
      </c>
      <c r="Q200" s="311">
        <f>全车数据表!Q201</f>
        <v>81.11</v>
      </c>
      <c r="R200" s="311">
        <f>全车数据表!R201</f>
        <v>56.65</v>
      </c>
      <c r="S200" s="311">
        <f>全车数据表!S201</f>
        <v>74.2</v>
      </c>
      <c r="T200" s="311">
        <f>全车数据表!T201</f>
        <v>6.77</v>
      </c>
      <c r="U200" s="311">
        <f>全车数据表!AH201</f>
        <v>27726000</v>
      </c>
      <c r="V200" s="311">
        <f>全车数据表!AO201</f>
        <v>14760000</v>
      </c>
      <c r="W200" s="311">
        <f>全车数据表!AP201</f>
        <v>42486000</v>
      </c>
      <c r="X200" s="311">
        <f>全车数据表!AJ201</f>
        <v>7</v>
      </c>
      <c r="Y200" s="311">
        <f>全车数据表!AL201</f>
        <v>5</v>
      </c>
      <c r="Z200" s="311">
        <f>IF(全车数据表!AN201="×",0,全车数据表!AN201)</f>
        <v>4</v>
      </c>
      <c r="AA200" s="313" t="str">
        <f>全车数据表!AU201</f>
        <v>epic</v>
      </c>
      <c r="AB200" s="311">
        <f>全车数据表!AW201</f>
        <v>438</v>
      </c>
      <c r="AC200" s="311">
        <f>全车数据表!AX201</f>
        <v>0</v>
      </c>
      <c r="AD200" s="311">
        <f>全车数据表!AY201</f>
        <v>566</v>
      </c>
      <c r="AE200" s="311" t="str">
        <f>IF(全车数据表!AZ201="","",全车数据表!AZ201)</f>
        <v>特殊赛事</v>
      </c>
      <c r="AF200" s="311" t="str">
        <f>IF(全车数据表!BA201="","",全车数据表!BA201)</f>
        <v/>
      </c>
      <c r="AG200" s="311" t="str">
        <f>IF(全车数据表!BB201="","",全车数据表!BB201)</f>
        <v/>
      </c>
      <c r="AH200" s="311" t="str">
        <f>IF(全车数据表!BC201="","",全车数据表!BC201)</f>
        <v/>
      </c>
      <c r="AI200" s="311" t="str">
        <f>IF(全车数据表!BD201="","",全车数据表!BD201)</f>
        <v/>
      </c>
      <c r="AJ200" s="311" t="str">
        <f>IF(全车数据表!BE201="","",全车数据表!BE201)</f>
        <v/>
      </c>
      <c r="AK200" s="311" t="str">
        <f>IF(全车数据表!BF201="","",全车数据表!BF201)</f>
        <v/>
      </c>
      <c r="AL200" s="311" t="str">
        <f>IF(全车数据表!BG201="","",全车数据表!BG201)</f>
        <v/>
      </c>
      <c r="AM200" s="311" t="str">
        <f>IF(全车数据表!BH201="","",全车数据表!BH201)</f>
        <v/>
      </c>
      <c r="AN200" s="311" t="str">
        <f>IF(全车数据表!BI201="","",全车数据表!BI201)</f>
        <v/>
      </c>
      <c r="AO200" s="311" t="str">
        <f>IF(全车数据表!BJ201="","",全车数据表!BJ201)</f>
        <v/>
      </c>
      <c r="AP200" s="311">
        <f>IF(全车数据表!BK201="","",全车数据表!BK201)</f>
        <v>1</v>
      </c>
      <c r="AQ200" s="311" t="str">
        <f>IF(全车数据表!BL201="","",全车数据表!BL201)</f>
        <v/>
      </c>
      <c r="AR200" s="311" t="str">
        <f>IF(全车数据表!BM201="","",全车数据表!BM201)</f>
        <v/>
      </c>
      <c r="AS200" s="311" t="str">
        <f>IF(全车数据表!BN201="","",全车数据表!BN201)</f>
        <v/>
      </c>
      <c r="AT200" s="311">
        <f>IF(全车数据表!BO201="","",全车数据表!BO201)</f>
        <v>1</v>
      </c>
      <c r="AU200" s="311" t="str">
        <f>IF(全车数据表!BP201="","",全车数据表!BP201)</f>
        <v/>
      </c>
      <c r="AV200" s="311" t="str">
        <f>IF(全车数据表!BQ201="","",全车数据表!BQ201)</f>
        <v/>
      </c>
      <c r="AW200" s="311" t="str">
        <f>IF(全车数据表!BR201="","",全车数据表!BR201)</f>
        <v/>
      </c>
      <c r="AX200" s="311" t="str">
        <f>IF(全车数据表!BS201="","",全车数据表!BS201)</f>
        <v/>
      </c>
      <c r="AY200" s="311" t="str">
        <f>IF(全车数据表!BT201="","",全车数据表!BT201)</f>
        <v/>
      </c>
      <c r="AZ200" s="311" t="str">
        <f>IF(全车数据表!BU201="","",全车数据表!BU201)</f>
        <v>迈凯伦 速尾 速度尾巴</v>
      </c>
      <c r="BA200" s="311" t="str">
        <f>IF(全车数据表!AV201="","",全车数据表!AV201)</f>
        <v/>
      </c>
    </row>
    <row r="201" spans="1:53">
      <c r="A201" s="311">
        <f>全车数据表!A202</f>
        <v>200</v>
      </c>
      <c r="B201" s="311" t="str">
        <f>全车数据表!B202</f>
        <v>Faraday FFZero1</v>
      </c>
      <c r="C201" s="311" t="str">
        <f>IF(全车数据表!AQ202="","",全车数据表!AQ202)</f>
        <v>Faraday</v>
      </c>
      <c r="D201" s="313" t="str">
        <f>全车数据表!AT202</f>
        <v>ff01</v>
      </c>
      <c r="E201" s="313" t="str">
        <f>全车数据表!AS202</f>
        <v>3.9</v>
      </c>
      <c r="F201" s="313" t="str">
        <f>全车数据表!C202</f>
        <v>FF01</v>
      </c>
      <c r="G201" s="311" t="str">
        <f>全车数据表!D202</f>
        <v>S</v>
      </c>
      <c r="H201" s="311">
        <f>LEN(全车数据表!E202)</f>
        <v>6</v>
      </c>
      <c r="I201" s="311">
        <f>IF(全车数据表!H202="×",0,全车数据表!H202)</f>
        <v>85</v>
      </c>
      <c r="J201" s="311">
        <f>IF(全车数据表!I202="×",0,全车数据表!I202)</f>
        <v>25</v>
      </c>
      <c r="K201" s="311">
        <f>IF(全车数据表!J202="×",0,全车数据表!J202)</f>
        <v>29</v>
      </c>
      <c r="L201" s="311">
        <f>IF(全车数据表!K202="×",0,全车数据表!K202)</f>
        <v>38</v>
      </c>
      <c r="M201" s="311">
        <f>IF(全车数据表!L202="×",0,全车数据表!L202)</f>
        <v>54</v>
      </c>
      <c r="N201" s="311">
        <f>IF(全车数据表!M202="×",0,全车数据表!M202)</f>
        <v>69</v>
      </c>
      <c r="O201" s="311">
        <f>全车数据表!O202</f>
        <v>4602</v>
      </c>
      <c r="P201" s="311">
        <f>全车数据表!P202</f>
        <v>423</v>
      </c>
      <c r="Q201" s="311">
        <f>全车数据表!Q202</f>
        <v>86.06</v>
      </c>
      <c r="R201" s="311">
        <f>全车数据表!R202</f>
        <v>42.83</v>
      </c>
      <c r="S201" s="311">
        <f>全车数据表!S202</f>
        <v>51.7</v>
      </c>
      <c r="T201" s="311">
        <f>全车数据表!T202</f>
        <v>0</v>
      </c>
      <c r="U201" s="311">
        <f>全车数据表!AH202</f>
        <v>27726000</v>
      </c>
      <c r="V201" s="311">
        <f>全车数据表!AO202</f>
        <v>14760000</v>
      </c>
      <c r="W201" s="311">
        <f>全车数据表!AP202</f>
        <v>42486000</v>
      </c>
      <c r="X201" s="311">
        <f>全车数据表!AJ202</f>
        <v>7</v>
      </c>
      <c r="Y201" s="311">
        <f>全车数据表!AL202</f>
        <v>5</v>
      </c>
      <c r="Z201" s="311">
        <f>IF(全车数据表!AN202="×",0,全车数据表!AN202)</f>
        <v>4</v>
      </c>
      <c r="AA201" s="313" t="str">
        <f>全车数据表!AU202</f>
        <v>epic</v>
      </c>
      <c r="AB201" s="311">
        <f>全车数据表!AW202</f>
        <v>445</v>
      </c>
      <c r="AC201" s="311">
        <f>全车数据表!AX202</f>
        <v>0</v>
      </c>
      <c r="AD201" s="311">
        <f>全车数据表!AY202</f>
        <v>569</v>
      </c>
      <c r="AE201" s="311" t="str">
        <f>IF(全车数据表!AZ202="","",全车数据表!AZ202)</f>
        <v>道路测试</v>
      </c>
      <c r="AF201" s="311" t="str">
        <f>IF(全车数据表!BA202="","",全车数据表!BA202)</f>
        <v/>
      </c>
      <c r="AG201" s="311" t="str">
        <f>IF(全车数据表!BB202="","",全车数据表!BB202)</f>
        <v/>
      </c>
      <c r="AH201" s="311" t="str">
        <f>IF(全车数据表!BC202="","",全车数据表!BC202)</f>
        <v/>
      </c>
      <c r="AI201" s="311" t="str">
        <f>IF(全车数据表!BD202="","",全车数据表!BD202)</f>
        <v/>
      </c>
      <c r="AJ201" s="311" t="str">
        <f>IF(全车数据表!BE202="","",全车数据表!BE202)</f>
        <v/>
      </c>
      <c r="AK201" s="311" t="str">
        <f>IF(全车数据表!BF202="","",全车数据表!BF202)</f>
        <v/>
      </c>
      <c r="AL201" s="311" t="str">
        <f>IF(全车数据表!BG202="","",全车数据表!BG202)</f>
        <v/>
      </c>
      <c r="AM201" s="311" t="str">
        <f>IF(全车数据表!BH202="","",全车数据表!BH202)</f>
        <v/>
      </c>
      <c r="AN201" s="311" t="str">
        <f>IF(全车数据表!BI202="","",全车数据表!BI202)</f>
        <v/>
      </c>
      <c r="AO201" s="311" t="str">
        <f>IF(全车数据表!BJ202="","",全车数据表!BJ202)</f>
        <v/>
      </c>
      <c r="AP201" s="311" t="str">
        <f>IF(全车数据表!BK202="","",全车数据表!BK202)</f>
        <v/>
      </c>
      <c r="AQ201" s="311" t="str">
        <f>IF(全车数据表!BL202="","",全车数据表!BL202)</f>
        <v/>
      </c>
      <c r="AR201" s="311" t="str">
        <f>IF(全车数据表!BM202="","",全车数据表!BM202)</f>
        <v/>
      </c>
      <c r="AS201" s="311" t="str">
        <f>IF(全车数据表!BN202="","",全车数据表!BN202)</f>
        <v/>
      </c>
      <c r="AT201" s="311" t="str">
        <f>IF(全车数据表!BO202="","",全车数据表!BO202)</f>
        <v/>
      </c>
      <c r="AU201" s="311" t="str">
        <f>IF(全车数据表!BP202="","",全车数据表!BP202)</f>
        <v/>
      </c>
      <c r="AV201" s="311" t="str">
        <f>IF(全车数据表!BQ202="","",全车数据表!BQ202)</f>
        <v/>
      </c>
      <c r="AW201" s="311" t="str">
        <f>IF(全车数据表!BR202="","",全车数据表!BR202)</f>
        <v/>
      </c>
      <c r="AX201" s="311" t="str">
        <f>IF(全车数据表!BS202="","",全车数据表!BS202)</f>
        <v/>
      </c>
      <c r="AY201" s="311" t="str">
        <f>IF(全车数据表!BT202="","",全车数据表!BT202)</f>
        <v/>
      </c>
      <c r="AZ201" s="311" t="str">
        <f>IF(全车数据表!BU202="","",全车数据表!BU202)</f>
        <v>法拉第未来</v>
      </c>
      <c r="BA201" s="311" t="str">
        <f>IF(全车数据表!AV202="","",全车数据表!AV202)</f>
        <v/>
      </c>
    </row>
    <row r="202" spans="1:53">
      <c r="A202" s="311">
        <f>全车数据表!A203</f>
        <v>201</v>
      </c>
      <c r="B202" s="311" t="str">
        <f>全车数据表!B203</f>
        <v>Koenigsegg Regera</v>
      </c>
      <c r="C202" s="311" t="str">
        <f>IF(全车数据表!AQ203="","",全车数据表!AQ203)</f>
        <v>Koenigsegg</v>
      </c>
      <c r="D202" s="313" t="str">
        <f>全车数据表!AT203</f>
        <v>regera</v>
      </c>
      <c r="E202" s="313" t="str">
        <f>全车数据表!AS203</f>
        <v>1.0</v>
      </c>
      <c r="F202" s="313" t="str">
        <f>全车数据表!C203</f>
        <v>regera</v>
      </c>
      <c r="G202" s="311" t="str">
        <f>全车数据表!D203</f>
        <v>S</v>
      </c>
      <c r="H202" s="311">
        <f>LEN(全车数据表!E203)</f>
        <v>6</v>
      </c>
      <c r="I202" s="311">
        <f>IF(全车数据表!H203="×",0,全车数据表!H203)</f>
        <v>60</v>
      </c>
      <c r="J202" s="311">
        <f>IF(全车数据表!I203="×",0,全车数据表!I203)</f>
        <v>13</v>
      </c>
      <c r="K202" s="311">
        <f>IF(全车数据表!J203="×",0,全车数据表!J203)</f>
        <v>16</v>
      </c>
      <c r="L202" s="311">
        <f>IF(全车数据表!K203="×",0,全车数据表!K203)</f>
        <v>25</v>
      </c>
      <c r="M202" s="311">
        <f>IF(全车数据表!L203="×",0,全车数据表!L203)</f>
        <v>38</v>
      </c>
      <c r="N202" s="311">
        <f>IF(全车数据表!M203="×",0,全车数据表!M203)</f>
        <v>48</v>
      </c>
      <c r="O202" s="311">
        <f>全车数据表!O203</f>
        <v>4616</v>
      </c>
      <c r="P202" s="311">
        <f>全车数据表!P203</f>
        <v>457.1</v>
      </c>
      <c r="Q202" s="311">
        <f>全车数据表!Q203</f>
        <v>80.88</v>
      </c>
      <c r="R202" s="311">
        <f>全车数据表!R203</f>
        <v>48.75</v>
      </c>
      <c r="S202" s="311">
        <f>全车数据表!S203</f>
        <v>52.48</v>
      </c>
      <c r="T202" s="311">
        <f>全车数据表!T203</f>
        <v>4.6159999999999997</v>
      </c>
      <c r="U202" s="311">
        <f>全车数据表!AH203</f>
        <v>27726000</v>
      </c>
      <c r="V202" s="311">
        <f>全车数据表!AO203</f>
        <v>14760000</v>
      </c>
      <c r="W202" s="311">
        <f>全车数据表!AP203</f>
        <v>42486000</v>
      </c>
      <c r="X202" s="311">
        <f>全车数据表!AJ203</f>
        <v>7</v>
      </c>
      <c r="Y202" s="311">
        <f>全车数据表!AL203</f>
        <v>5</v>
      </c>
      <c r="Z202" s="311">
        <f>IF(全车数据表!AN203="×",0,全车数据表!AN203)</f>
        <v>4</v>
      </c>
      <c r="AA202" s="313" t="str">
        <f>全车数据表!AU203</f>
        <v>epic</v>
      </c>
      <c r="AB202" s="311">
        <f>全车数据表!AW203</f>
        <v>481</v>
      </c>
      <c r="AC202" s="311">
        <f>全车数据表!AX203</f>
        <v>0</v>
      </c>
      <c r="AD202" s="311">
        <f>全车数据表!AY203</f>
        <v>585</v>
      </c>
      <c r="AE202" s="311" t="str">
        <f>IF(全车数据表!AZ203="","",全车数据表!AZ203)</f>
        <v>传奇商店</v>
      </c>
      <c r="AF202" s="311" t="str">
        <f>IF(全车数据表!BA203="","",全车数据表!BA203)</f>
        <v/>
      </c>
      <c r="AG202" s="311" t="str">
        <f>IF(全车数据表!BB203="","",全车数据表!BB203)</f>
        <v/>
      </c>
      <c r="AH202" s="311" t="str">
        <f>IF(全车数据表!BC203="","",全车数据表!BC203)</f>
        <v/>
      </c>
      <c r="AI202" s="311">
        <f>IF(全车数据表!BD203="","",全车数据表!BD203)</f>
        <v>1</v>
      </c>
      <c r="AJ202" s="311" t="str">
        <f>IF(全车数据表!BE203="","",全车数据表!BE203)</f>
        <v/>
      </c>
      <c r="AK202" s="311" t="str">
        <f>IF(全车数据表!BF203="","",全车数据表!BF203)</f>
        <v/>
      </c>
      <c r="AL202" s="311" t="str">
        <f>IF(全车数据表!BG203="","",全车数据表!BG203)</f>
        <v/>
      </c>
      <c r="AM202" s="311" t="str">
        <f>IF(全车数据表!BH203="","",全车数据表!BH203)</f>
        <v/>
      </c>
      <c r="AN202" s="311" t="str">
        <f>IF(全车数据表!BI203="","",全车数据表!BI203)</f>
        <v/>
      </c>
      <c r="AO202" s="311" t="str">
        <f>IF(全车数据表!BJ203="","",全车数据表!BJ203)</f>
        <v/>
      </c>
      <c r="AP202" s="311">
        <f>IF(全车数据表!BK203="","",全车数据表!BK203)</f>
        <v>1</v>
      </c>
      <c r="AQ202" s="311" t="str">
        <f>IF(全车数据表!BL203="","",全车数据表!BL203)</f>
        <v/>
      </c>
      <c r="AR202" s="311" t="str">
        <f>IF(全车数据表!BM203="","",全车数据表!BM203)</f>
        <v/>
      </c>
      <c r="AS202" s="311" t="str">
        <f>IF(全车数据表!BN203="","",全车数据表!BN203)</f>
        <v/>
      </c>
      <c r="AT202" s="311">
        <f>IF(全车数据表!BO203="","",全车数据表!BO203)</f>
        <v>1</v>
      </c>
      <c r="AU202" s="311" t="str">
        <f>IF(全车数据表!BP203="","",全车数据表!BP203)</f>
        <v/>
      </c>
      <c r="AV202" s="311" t="str">
        <f>IF(全车数据表!BQ203="","",全车数据表!BQ203)</f>
        <v/>
      </c>
      <c r="AW202" s="311" t="str">
        <f>IF(全车数据表!BR203="","",全车数据表!BR203)</f>
        <v/>
      </c>
      <c r="AX202" s="311" t="str">
        <f>IF(全车数据表!BS203="","",全车数据表!BS203)</f>
        <v/>
      </c>
      <c r="AY202" s="311">
        <f>IF(全车数据表!BT203="","",全车数据表!BT203)</f>
        <v>1</v>
      </c>
      <c r="AZ202" s="311" t="str">
        <f>IF(全车数据表!BU203="","",全车数据表!BU203)</f>
        <v>柯尼塞格 统治 雷旮旯</v>
      </c>
      <c r="BA202" s="311">
        <f>IF(全车数据表!AV203="","",全车数据表!AV203)</f>
        <v>17</v>
      </c>
    </row>
    <row r="203" spans="1:53">
      <c r="A203" s="311">
        <f>全车数据表!A204</f>
        <v>202</v>
      </c>
      <c r="B203" s="311" t="str">
        <f>全车数据表!B204</f>
        <v>Saleen S7 Twin Turbo🔑</v>
      </c>
      <c r="C203" s="311" t="str">
        <f>IF(全车数据表!AQ204="","",全车数据表!AQ204)</f>
        <v>Saleen</v>
      </c>
      <c r="D203" s="313" t="str">
        <f>全车数据表!AT204</f>
        <v>saleens7</v>
      </c>
      <c r="E203" s="313" t="str">
        <f>全车数据表!AS204</f>
        <v>4.2</v>
      </c>
      <c r="F203" s="313" t="str">
        <f>全车数据表!C204</f>
        <v>萨林S7</v>
      </c>
      <c r="G203" s="311" t="str">
        <f>全车数据表!D204</f>
        <v>S</v>
      </c>
      <c r="H203" s="311">
        <f>LEN(全车数据表!E204)</f>
        <v>6</v>
      </c>
      <c r="I203" s="311" t="str">
        <f>IF(全车数据表!H204="×",0,全车数据表!H204)</f>
        <v>🔑</v>
      </c>
      <c r="J203" s="311">
        <f>IF(全车数据表!I204="×",0,全车数据表!I204)</f>
        <v>40</v>
      </c>
      <c r="K203" s="311">
        <f>IF(全车数据表!J204="×",0,全车数据表!J204)</f>
        <v>45</v>
      </c>
      <c r="L203" s="311">
        <f>IF(全车数据表!K204="×",0,全车数据表!K204)</f>
        <v>60</v>
      </c>
      <c r="M203" s="311">
        <f>IF(全车数据表!L204="×",0,全车数据表!L204)</f>
        <v>70</v>
      </c>
      <c r="N203" s="311">
        <f>IF(全车数据表!M204="×",0,全车数据表!M204)</f>
        <v>85</v>
      </c>
      <c r="O203" s="311">
        <f>全车数据表!O204</f>
        <v>4629</v>
      </c>
      <c r="P203" s="311">
        <f>全车数据表!P204</f>
        <v>429.9</v>
      </c>
      <c r="Q203" s="311">
        <f>全车数据表!Q204</f>
        <v>69.5</v>
      </c>
      <c r="R203" s="311">
        <f>全车数据表!R204</f>
        <v>68.97</v>
      </c>
      <c r="S203" s="311">
        <f>全车数据表!S204</f>
        <v>77.31</v>
      </c>
      <c r="T203" s="311">
        <f>全车数据表!T204</f>
        <v>0</v>
      </c>
      <c r="U203" s="311">
        <f>全车数据表!AH204</f>
        <v>27726000</v>
      </c>
      <c r="V203" s="311">
        <f>全车数据表!AO204</f>
        <v>14760000</v>
      </c>
      <c r="W203" s="311">
        <f>全车数据表!AP204</f>
        <v>42486000</v>
      </c>
      <c r="X203" s="311">
        <f>全车数据表!AJ204</f>
        <v>7</v>
      </c>
      <c r="Y203" s="311">
        <f>全车数据表!AL204</f>
        <v>5</v>
      </c>
      <c r="Z203" s="311">
        <f>IF(全车数据表!AN204="×",0,全车数据表!AN204)</f>
        <v>4</v>
      </c>
      <c r="AA203" s="313" t="str">
        <f>全车数据表!AU204</f>
        <v>epic</v>
      </c>
      <c r="AB203" s="311">
        <f>全车数据表!AW204</f>
        <v>452</v>
      </c>
      <c r="AC203" s="311">
        <f>全车数据表!AX204</f>
        <v>0</v>
      </c>
      <c r="AD203" s="311">
        <f>全车数据表!AY204</f>
        <v>572</v>
      </c>
      <c r="AE203" s="311" t="str">
        <f>IF(全车数据表!AZ204="","",全车数据表!AZ204)</f>
        <v>特殊赛事</v>
      </c>
      <c r="AF203" s="311" t="str">
        <f>IF(全车数据表!BA204="","",全车数据表!BA204)</f>
        <v/>
      </c>
      <c r="AG203" s="311" t="str">
        <f>IF(全车数据表!BB204="","",全车数据表!BB204)</f>
        <v/>
      </c>
      <c r="AH203" s="311" t="str">
        <f>IF(全车数据表!BC204="","",全车数据表!BC204)</f>
        <v/>
      </c>
      <c r="AI203" s="311" t="str">
        <f>IF(全车数据表!BD204="","",全车数据表!BD204)</f>
        <v/>
      </c>
      <c r="AJ203" s="311" t="str">
        <f>IF(全车数据表!BE204="","",全车数据表!BE204)</f>
        <v/>
      </c>
      <c r="AK203" s="311" t="str">
        <f>IF(全车数据表!BF204="","",全车数据表!BF204)</f>
        <v/>
      </c>
      <c r="AL203" s="311" t="str">
        <f>IF(全车数据表!BG204="","",全车数据表!BG204)</f>
        <v/>
      </c>
      <c r="AM203" s="311" t="str">
        <f>IF(全车数据表!BH204="","",全车数据表!BH204)</f>
        <v/>
      </c>
      <c r="AN203" s="311" t="str">
        <f>IF(全车数据表!BI204="","",全车数据表!BI204)</f>
        <v/>
      </c>
      <c r="AO203" s="311" t="str">
        <f>IF(全车数据表!BJ204="","",全车数据表!BJ204)</f>
        <v/>
      </c>
      <c r="AP203" s="311" t="str">
        <f>IF(全车数据表!BK204="","",全车数据表!BK204)</f>
        <v/>
      </c>
      <c r="AQ203" s="311" t="str">
        <f>IF(全车数据表!BL204="","",全车数据表!BL204)</f>
        <v/>
      </c>
      <c r="AR203" s="311" t="str">
        <f>IF(全车数据表!BM204="","",全车数据表!BM204)</f>
        <v/>
      </c>
      <c r="AS203" s="311">
        <f>IF(全车数据表!BN204="","",全车数据表!BN204)</f>
        <v>1</v>
      </c>
      <c r="AT203" s="311" t="str">
        <f>IF(全车数据表!BO204="","",全车数据表!BO204)</f>
        <v/>
      </c>
      <c r="AU203" s="311" t="str">
        <f>IF(全车数据表!BP204="","",全车数据表!BP204)</f>
        <v/>
      </c>
      <c r="AV203" s="311" t="str">
        <f>IF(全车数据表!BQ204="","",全车数据表!BQ204)</f>
        <v/>
      </c>
      <c r="AW203" s="311" t="str">
        <f>IF(全车数据表!BR204="","",全车数据表!BR204)</f>
        <v/>
      </c>
      <c r="AX203" s="311" t="str">
        <f>IF(全车数据表!BS204="","",全车数据表!BS204)</f>
        <v/>
      </c>
      <c r="AY203" s="311" t="str">
        <f>IF(全车数据表!BT204="","",全车数据表!BT204)</f>
        <v/>
      </c>
      <c r="AZ203" s="311" t="str">
        <f>IF(全车数据表!BU204="","",全车数据表!BU204)</f>
        <v>赛麟</v>
      </c>
      <c r="BA203" s="311" t="str">
        <f>IF(全车数据表!AV204="","",全车数据表!AV204)</f>
        <v/>
      </c>
    </row>
    <row r="204" spans="1:53">
      <c r="A204" s="311">
        <f>全车数据表!A205</f>
        <v>203</v>
      </c>
      <c r="B204" s="311" t="str">
        <f>全车数据表!B205</f>
        <v>Ultima RS🔑</v>
      </c>
      <c r="C204" s="311" t="str">
        <f>IF(全车数据表!AQ205="","",全车数据表!AQ205)</f>
        <v>Ultima</v>
      </c>
      <c r="D204" s="313" t="str">
        <f>全车数据表!AT205</f>
        <v>ultimars</v>
      </c>
      <c r="E204" s="313" t="str">
        <f>全车数据表!AS205</f>
        <v>3.3</v>
      </c>
      <c r="F204" s="313" t="str">
        <f>全车数据表!C205</f>
        <v>Ultima RS</v>
      </c>
      <c r="G204" s="311" t="str">
        <f>全车数据表!D205</f>
        <v>S</v>
      </c>
      <c r="H204" s="311">
        <f>LEN(全车数据表!E205)</f>
        <v>6</v>
      </c>
      <c r="I204" s="311" t="str">
        <f>IF(全车数据表!H205="×",0,全车数据表!H205)</f>
        <v>🔑</v>
      </c>
      <c r="J204" s="311">
        <f>IF(全车数据表!I205="×",0,全车数据表!I205)</f>
        <v>40</v>
      </c>
      <c r="K204" s="311">
        <f>IF(全车数据表!J205="×",0,全车数据表!J205)</f>
        <v>45</v>
      </c>
      <c r="L204" s="311">
        <f>IF(全车数据表!K205="×",0,全车数据表!K205)</f>
        <v>60</v>
      </c>
      <c r="M204" s="311">
        <f>IF(全车数据表!L205="×",0,全车数据表!L205)</f>
        <v>70</v>
      </c>
      <c r="N204" s="311">
        <f>IF(全车数据表!M205="×",0,全车数据表!M205)</f>
        <v>85</v>
      </c>
      <c r="O204" s="311">
        <f>全车数据表!O205</f>
        <v>4644</v>
      </c>
      <c r="P204" s="311">
        <f>全车数据表!P205</f>
        <v>418.2</v>
      </c>
      <c r="Q204" s="311">
        <f>全车数据表!Q205</f>
        <v>81.38</v>
      </c>
      <c r="R204" s="311">
        <f>全车数据表!R205</f>
        <v>63.54</v>
      </c>
      <c r="S204" s="311">
        <f>全车数据表!S205</f>
        <v>63.24</v>
      </c>
      <c r="T204" s="311">
        <f>全车数据表!T205</f>
        <v>0</v>
      </c>
      <c r="U204" s="311">
        <f>全车数据表!AH205</f>
        <v>27726000</v>
      </c>
      <c r="V204" s="311">
        <f>全车数据表!AO205</f>
        <v>14760000</v>
      </c>
      <c r="W204" s="311">
        <f>全车数据表!AP205</f>
        <v>42486000</v>
      </c>
      <c r="X204" s="311">
        <f>全车数据表!AJ205</f>
        <v>7</v>
      </c>
      <c r="Y204" s="311">
        <f>全车数据表!AL205</f>
        <v>5</v>
      </c>
      <c r="Z204" s="311">
        <f>IF(全车数据表!AN205="×",0,全车数据表!AN205)</f>
        <v>4</v>
      </c>
      <c r="AA204" s="313" t="str">
        <f>全车数据表!AU205</f>
        <v>epic</v>
      </c>
      <c r="AB204" s="311">
        <f>全车数据表!AW205</f>
        <v>440</v>
      </c>
      <c r="AC204" s="311">
        <f>全车数据表!AX205</f>
        <v>0</v>
      </c>
      <c r="AD204" s="311">
        <f>全车数据表!AY205</f>
        <v>567</v>
      </c>
      <c r="AE204" s="311" t="str">
        <f>IF(全车数据表!AZ205="","",全车数据表!AZ205)</f>
        <v>特殊赛事</v>
      </c>
      <c r="AF204" s="311" t="str">
        <f>IF(全车数据表!BA205="","",全车数据表!BA205)</f>
        <v/>
      </c>
      <c r="AG204" s="311" t="str">
        <f>IF(全车数据表!BB205="","",全车数据表!BB205)</f>
        <v/>
      </c>
      <c r="AH204" s="311" t="str">
        <f>IF(全车数据表!BC205="","",全车数据表!BC205)</f>
        <v/>
      </c>
      <c r="AI204" s="311" t="str">
        <f>IF(全车数据表!BD205="","",全车数据表!BD205)</f>
        <v/>
      </c>
      <c r="AJ204" s="311" t="str">
        <f>IF(全车数据表!BE205="","",全车数据表!BE205)</f>
        <v/>
      </c>
      <c r="AK204" s="311" t="str">
        <f>IF(全车数据表!BF205="","",全车数据表!BF205)</f>
        <v/>
      </c>
      <c r="AL204" s="311" t="str">
        <f>IF(全车数据表!BG205="","",全车数据表!BG205)</f>
        <v/>
      </c>
      <c r="AM204" s="311" t="str">
        <f>IF(全车数据表!BH205="","",全车数据表!BH205)</f>
        <v/>
      </c>
      <c r="AN204" s="311" t="str">
        <f>IF(全车数据表!BI205="","",全车数据表!BI205)</f>
        <v/>
      </c>
      <c r="AO204" s="311" t="str">
        <f>IF(全车数据表!BJ205="","",全车数据表!BJ205)</f>
        <v/>
      </c>
      <c r="AP204" s="311">
        <f>IF(全车数据表!BK205="","",全车数据表!BK205)</f>
        <v>1</v>
      </c>
      <c r="AQ204" s="311" t="str">
        <f>IF(全车数据表!BL205="","",全车数据表!BL205)</f>
        <v/>
      </c>
      <c r="AR204" s="311" t="str">
        <f>IF(全车数据表!BM205="","",全车数据表!BM205)</f>
        <v/>
      </c>
      <c r="AS204" s="311">
        <f>IF(全车数据表!BN205="","",全车数据表!BN205)</f>
        <v>1</v>
      </c>
      <c r="AT204" s="311">
        <f>IF(全车数据表!BO205="","",全车数据表!BO205)</f>
        <v>1</v>
      </c>
      <c r="AU204" s="311" t="str">
        <f>IF(全车数据表!BP205="","",全车数据表!BP205)</f>
        <v/>
      </c>
      <c r="AV204" s="311" t="str">
        <f>IF(全车数据表!BQ205="","",全车数据表!BQ205)</f>
        <v/>
      </c>
      <c r="AW204" s="311" t="str">
        <f>IF(全车数据表!BR205="","",全车数据表!BR205)</f>
        <v/>
      </c>
      <c r="AX204" s="311" t="str">
        <f>IF(全车数据表!BS205="","",全车数据表!BS205)</f>
        <v/>
      </c>
      <c r="AY204" s="311" t="str">
        <f>IF(全车数据表!BT205="","",全车数据表!BT205)</f>
        <v/>
      </c>
      <c r="AZ204" s="311" t="str">
        <f>IF(全车数据表!BU205="","",全车数据表!BU205)</f>
        <v>奥特曼</v>
      </c>
      <c r="BA204" s="311" t="str">
        <f>IF(全车数据表!AV205="","",全车数据表!AV205)</f>
        <v/>
      </c>
    </row>
    <row r="205" spans="1:53">
      <c r="A205" s="311">
        <f>全车数据表!A206</f>
        <v>204</v>
      </c>
      <c r="B205" s="311" t="str">
        <f>全车数据表!B206</f>
        <v>Lamborghini Sian FKP 37</v>
      </c>
      <c r="C205" s="311" t="str">
        <f>IF(全车数据表!AQ206="","",全车数据表!AQ206)</f>
        <v>Lamborghini</v>
      </c>
      <c r="D205" s="313" t="str">
        <f>全车数据表!AT206</f>
        <v>sian</v>
      </c>
      <c r="E205" s="313" t="str">
        <f>全车数据表!AS206</f>
        <v>2.2</v>
      </c>
      <c r="F205" s="313" t="str">
        <f>全车数据表!C206</f>
        <v>Sian</v>
      </c>
      <c r="G205" s="311" t="str">
        <f>全车数据表!D206</f>
        <v>S</v>
      </c>
      <c r="H205" s="311">
        <f>LEN(全车数据表!E206)</f>
        <v>6</v>
      </c>
      <c r="I205" s="311">
        <f>IF(全车数据表!H206="×",0,全车数据表!H206)</f>
        <v>85</v>
      </c>
      <c r="J205" s="311">
        <f>IF(全车数据表!I206="×",0,全车数据表!I206)</f>
        <v>25</v>
      </c>
      <c r="K205" s="311">
        <f>IF(全车数据表!J206="×",0,全车数据表!J206)</f>
        <v>29</v>
      </c>
      <c r="L205" s="311">
        <f>IF(全车数据表!K206="×",0,全车数据表!K206)</f>
        <v>38</v>
      </c>
      <c r="M205" s="311">
        <f>IF(全车数据表!L206="×",0,全车数据表!L206)</f>
        <v>54</v>
      </c>
      <c r="N205" s="311">
        <f>IF(全车数据表!M206="×",0,全车数据表!M206)</f>
        <v>69</v>
      </c>
      <c r="O205" s="311">
        <f>全车数据表!O206</f>
        <v>4685</v>
      </c>
      <c r="P205" s="311">
        <f>全车数据表!P206</f>
        <v>368.1</v>
      </c>
      <c r="Q205" s="311">
        <f>全车数据表!Q206</f>
        <v>82.1</v>
      </c>
      <c r="R205" s="311">
        <f>全车数据表!R206</f>
        <v>92.35</v>
      </c>
      <c r="S205" s="311">
        <f>全车数据表!S206</f>
        <v>81.180000000000007</v>
      </c>
      <c r="T205" s="311">
        <f>全车数据表!T206</f>
        <v>9.57</v>
      </c>
      <c r="U205" s="311">
        <f>全车数据表!AH206</f>
        <v>27726000</v>
      </c>
      <c r="V205" s="311">
        <f>全车数据表!AO206</f>
        <v>14760000</v>
      </c>
      <c r="W205" s="311">
        <f>全车数据表!AP206</f>
        <v>42486000</v>
      </c>
      <c r="X205" s="311">
        <f>全车数据表!AJ206</f>
        <v>7</v>
      </c>
      <c r="Y205" s="311">
        <f>全车数据表!AL206</f>
        <v>5</v>
      </c>
      <c r="Z205" s="311">
        <f>IF(全车数据表!AN206="×",0,全车数据表!AN206)</f>
        <v>4</v>
      </c>
      <c r="AA205" s="313" t="str">
        <f>全车数据表!AU206</f>
        <v>epic</v>
      </c>
      <c r="AB205" s="311">
        <f>全车数据表!AW206</f>
        <v>383</v>
      </c>
      <c r="AC205" s="311">
        <f>全车数据表!AX206</f>
        <v>393</v>
      </c>
      <c r="AD205" s="311">
        <f>全车数据表!AY206</f>
        <v>523</v>
      </c>
      <c r="AE205" s="311" t="str">
        <f>IF(全车数据表!AZ206="","",全车数据表!AZ206)</f>
        <v>特殊赛事</v>
      </c>
      <c r="AF205" s="311" t="str">
        <f>IF(全车数据表!BA206="","",全车数据表!BA206)</f>
        <v/>
      </c>
      <c r="AG205" s="311" t="str">
        <f>IF(全车数据表!BB206="","",全车数据表!BB206)</f>
        <v/>
      </c>
      <c r="AH205" s="311" t="str">
        <f>IF(全车数据表!BC206="","",全车数据表!BC206)</f>
        <v/>
      </c>
      <c r="AI205" s="311" t="str">
        <f>IF(全车数据表!BD206="","",全车数据表!BD206)</f>
        <v/>
      </c>
      <c r="AJ205" s="311" t="str">
        <f>IF(全车数据表!BE206="","",全车数据表!BE206)</f>
        <v/>
      </c>
      <c r="AK205" s="311" t="str">
        <f>IF(全车数据表!BF206="","",全车数据表!BF206)</f>
        <v/>
      </c>
      <c r="AL205" s="311" t="str">
        <f>IF(全车数据表!BG206="","",全车数据表!BG206)</f>
        <v/>
      </c>
      <c r="AM205" s="311" t="str">
        <f>IF(全车数据表!BH206="","",全车数据表!BH206)</f>
        <v/>
      </c>
      <c r="AN205" s="311" t="str">
        <f>IF(全车数据表!BI206="","",全车数据表!BI206)</f>
        <v/>
      </c>
      <c r="AO205" s="311" t="str">
        <f>IF(全车数据表!BJ206="","",全车数据表!BJ206)</f>
        <v/>
      </c>
      <c r="AP205" s="311">
        <f>IF(全车数据表!BK206="","",全车数据表!BK206)</f>
        <v>1</v>
      </c>
      <c r="AQ205" s="311" t="str">
        <f>IF(全车数据表!BL206="","",全车数据表!BL206)</f>
        <v/>
      </c>
      <c r="AR205" s="311" t="str">
        <f>IF(全车数据表!BM206="","",全车数据表!BM206)</f>
        <v/>
      </c>
      <c r="AS205" s="311" t="str">
        <f>IF(全车数据表!BN206="","",全车数据表!BN206)</f>
        <v/>
      </c>
      <c r="AT205" s="311">
        <f>IF(全车数据表!BO206="","",全车数据表!BO206)</f>
        <v>1</v>
      </c>
      <c r="AU205" s="311" t="str">
        <f>IF(全车数据表!BP206="","",全车数据表!BP206)</f>
        <v/>
      </c>
      <c r="AV205" s="311" t="str">
        <f>IF(全车数据表!BQ206="","",全车数据表!BQ206)</f>
        <v/>
      </c>
      <c r="AW205" s="311" t="str">
        <f>IF(全车数据表!BR206="","",全车数据表!BR206)</f>
        <v/>
      </c>
      <c r="AX205" s="311" t="str">
        <f>IF(全车数据表!BS206="","",全车数据表!BS206)</f>
        <v/>
      </c>
      <c r="AY205" s="311" t="str">
        <f>IF(全车数据表!BT206="","",全车数据表!BT206)</f>
        <v/>
      </c>
      <c r="AZ205" s="311" t="str">
        <f>IF(全车数据表!BU206="","",全车数据表!BU206)</f>
        <v>兰博基尼 西安</v>
      </c>
      <c r="BA205" s="311" t="str">
        <f>IF(全车数据表!AV206="","",全车数据表!AV206)</f>
        <v/>
      </c>
    </row>
    <row r="206" spans="1:53">
      <c r="A206" s="311">
        <f>全车数据表!A207</f>
        <v>205</v>
      </c>
      <c r="B206" s="311" t="str">
        <f>全车数据表!B207</f>
        <v>Ajlani Drakuma</v>
      </c>
      <c r="C206" s="311" t="str">
        <f>IF(全车数据表!AQ207="","",全车数据表!AQ207)</f>
        <v>Ajlani</v>
      </c>
      <c r="D206" s="313" t="str">
        <f>全车数据表!AT207</f>
        <v>drakuma</v>
      </c>
      <c r="E206" s="313" t="str">
        <f>全车数据表!AS207</f>
        <v>3.7</v>
      </c>
      <c r="F206" s="313" t="str">
        <f>全车数据表!C207</f>
        <v>Drakuma</v>
      </c>
      <c r="G206" s="311" t="str">
        <f>全车数据表!D207</f>
        <v>S</v>
      </c>
      <c r="H206" s="311">
        <f>LEN(全车数据表!E207)</f>
        <v>6</v>
      </c>
      <c r="I206" s="311">
        <f>IF(全车数据表!H207="×",0,全车数据表!H207)</f>
        <v>85</v>
      </c>
      <c r="J206" s="311">
        <f>IF(全车数据表!I207="×",0,全车数据表!I207)</f>
        <v>25</v>
      </c>
      <c r="K206" s="311">
        <f>IF(全车数据表!J207="×",0,全车数据表!J207)</f>
        <v>29</v>
      </c>
      <c r="L206" s="311">
        <f>IF(全车数据表!K207="×",0,全车数据表!K207)</f>
        <v>38</v>
      </c>
      <c r="M206" s="311">
        <f>IF(全车数据表!L207="×",0,全车数据表!L207)</f>
        <v>54</v>
      </c>
      <c r="N206" s="311">
        <f>IF(全车数据表!M207="×",0,全车数据表!M207)</f>
        <v>69</v>
      </c>
      <c r="O206" s="311">
        <f>全车数据表!O207</f>
        <v>4702</v>
      </c>
      <c r="P206" s="311">
        <f>全车数据表!P207</f>
        <v>441</v>
      </c>
      <c r="Q206" s="311">
        <f>全车数据表!Q207</f>
        <v>81.56</v>
      </c>
      <c r="R206" s="311">
        <f>全车数据表!R207</f>
        <v>47.91</v>
      </c>
      <c r="S206" s="311">
        <f>全车数据表!S207</f>
        <v>60.58</v>
      </c>
      <c r="T206" s="311">
        <f>全车数据表!T207</f>
        <v>0</v>
      </c>
      <c r="U206" s="311">
        <f>全车数据表!AH207</f>
        <v>27726000</v>
      </c>
      <c r="V206" s="311">
        <f>全车数据表!AO207</f>
        <v>14760000</v>
      </c>
      <c r="W206" s="311">
        <f>全车数据表!AP207</f>
        <v>42486000</v>
      </c>
      <c r="X206" s="311">
        <f>全车数据表!AJ207</f>
        <v>7</v>
      </c>
      <c r="Y206" s="311">
        <f>全车数据表!AL207</f>
        <v>5</v>
      </c>
      <c r="Z206" s="311">
        <f>IF(全车数据表!AN207="×",0,全车数据表!AN207)</f>
        <v>4</v>
      </c>
      <c r="AA206" s="313" t="str">
        <f>全车数据表!AU207</f>
        <v>epic</v>
      </c>
      <c r="AB206" s="311">
        <f>全车数据表!AW207</f>
        <v>464</v>
      </c>
      <c r="AC206" s="311">
        <f>全车数据表!AX207</f>
        <v>0</v>
      </c>
      <c r="AD206" s="311">
        <f>全车数据表!AY207</f>
        <v>578</v>
      </c>
      <c r="AE206" s="311" t="str">
        <f>IF(全车数据表!AZ207="","",全车数据表!AZ207)</f>
        <v>特殊赛事</v>
      </c>
      <c r="AF206" s="311" t="str">
        <f>IF(全车数据表!BA207="","",全车数据表!BA207)</f>
        <v/>
      </c>
      <c r="AG206" s="311" t="str">
        <f>IF(全车数据表!BB207="","",全车数据表!BB207)</f>
        <v/>
      </c>
      <c r="AH206" s="311" t="str">
        <f>IF(全车数据表!BC207="","",全车数据表!BC207)</f>
        <v/>
      </c>
      <c r="AI206" s="311" t="str">
        <f>IF(全车数据表!BD207="","",全车数据表!BD207)</f>
        <v/>
      </c>
      <c r="AJ206" s="311" t="str">
        <f>IF(全车数据表!BE207="","",全车数据表!BE207)</f>
        <v/>
      </c>
      <c r="AK206" s="311" t="str">
        <f>IF(全车数据表!BF207="","",全车数据表!BF207)</f>
        <v/>
      </c>
      <c r="AL206" s="311" t="str">
        <f>IF(全车数据表!BG207="","",全车数据表!BG207)</f>
        <v/>
      </c>
      <c r="AM206" s="311" t="str">
        <f>IF(全车数据表!BH207="","",全车数据表!BH207)</f>
        <v/>
      </c>
      <c r="AN206" s="311" t="str">
        <f>IF(全车数据表!BI207="","",全车数据表!BI207)</f>
        <v/>
      </c>
      <c r="AO206" s="311" t="str">
        <f>IF(全车数据表!BJ207="","",全车数据表!BJ207)</f>
        <v/>
      </c>
      <c r="AP206" s="311" t="str">
        <f>IF(全车数据表!BK207="","",全车数据表!BK207)</f>
        <v/>
      </c>
      <c r="AQ206" s="311" t="str">
        <f>IF(全车数据表!BL207="","",全车数据表!BL207)</f>
        <v/>
      </c>
      <c r="AR206" s="311" t="str">
        <f>IF(全车数据表!BM207="","",全车数据表!BM207)</f>
        <v/>
      </c>
      <c r="AS206" s="311" t="str">
        <f>IF(全车数据表!BN207="","",全车数据表!BN207)</f>
        <v/>
      </c>
      <c r="AT206" s="311" t="str">
        <f>IF(全车数据表!BO207="","",全车数据表!BO207)</f>
        <v/>
      </c>
      <c r="AU206" s="311" t="str">
        <f>IF(全车数据表!BP207="","",全车数据表!BP207)</f>
        <v/>
      </c>
      <c r="AV206" s="311" t="str">
        <f>IF(全车数据表!BQ207="","",全车数据表!BQ207)</f>
        <v/>
      </c>
      <c r="AW206" s="311" t="str">
        <f>IF(全车数据表!BR207="","",全车数据表!BR207)</f>
        <v/>
      </c>
      <c r="AX206" s="311" t="str">
        <f>IF(全车数据表!BS207="","",全车数据表!BS207)</f>
        <v/>
      </c>
      <c r="AY206" s="311" t="str">
        <f>IF(全车数据表!BT207="","",全车数据表!BT207)</f>
        <v/>
      </c>
      <c r="AZ206" s="311" t="str">
        <f>IF(全车数据表!BU207="","",全车数据表!BU207)</f>
        <v/>
      </c>
      <c r="BA206" s="311" t="str">
        <f>IF(全车数据表!AV207="","",全车数据表!AV207)</f>
        <v/>
      </c>
    </row>
    <row r="207" spans="1:53">
      <c r="A207" s="311">
        <f>全车数据表!A208</f>
        <v>206</v>
      </c>
      <c r="B207" s="311" t="str">
        <f>全车数据表!B208</f>
        <v>Inferno Automobili Inferno</v>
      </c>
      <c r="C207" s="311" t="str">
        <f>IF(全车数据表!AQ208="","",全车数据表!AQ208)</f>
        <v>Inferno</v>
      </c>
      <c r="D207" s="313" t="str">
        <f>全车数据表!AT208</f>
        <v>inferno</v>
      </c>
      <c r="E207" s="313" t="str">
        <f>全车数据表!AS208</f>
        <v>2.7</v>
      </c>
      <c r="F207" s="313" t="str">
        <f>全车数据表!C208</f>
        <v>地狱火</v>
      </c>
      <c r="G207" s="311" t="str">
        <f>全车数据表!D208</f>
        <v>S</v>
      </c>
      <c r="H207" s="311">
        <f>LEN(全车数据表!E208)</f>
        <v>6</v>
      </c>
      <c r="I207" s="311">
        <f>IF(全车数据表!H208="×",0,全车数据表!H208)</f>
        <v>85</v>
      </c>
      <c r="J207" s="311">
        <f>IF(全车数据表!I208="×",0,全车数据表!I208)</f>
        <v>25</v>
      </c>
      <c r="K207" s="311">
        <f>IF(全车数据表!J208="×",0,全车数据表!J208)</f>
        <v>29</v>
      </c>
      <c r="L207" s="311">
        <f>IF(全车数据表!K208="×",0,全车数据表!K208)</f>
        <v>38</v>
      </c>
      <c r="M207" s="311">
        <f>IF(全车数据表!L208="×",0,全车数据表!L208)</f>
        <v>54</v>
      </c>
      <c r="N207" s="311">
        <f>IF(全车数据表!M208="×",0,全车数据表!M208)</f>
        <v>69</v>
      </c>
      <c r="O207" s="311">
        <f>全车数据表!O208</f>
        <v>4722</v>
      </c>
      <c r="P207" s="311">
        <f>全车数据表!P208</f>
        <v>412.6</v>
      </c>
      <c r="Q207" s="311">
        <f>全车数据表!Q208</f>
        <v>83.05</v>
      </c>
      <c r="R207" s="311">
        <f>全车数据表!R208</f>
        <v>54.88</v>
      </c>
      <c r="S207" s="311">
        <f>全车数据表!S208</f>
        <v>76.62</v>
      </c>
      <c r="T207" s="311">
        <f>全车数据表!T208</f>
        <v>7</v>
      </c>
      <c r="U207" s="311">
        <f>全车数据表!AH208</f>
        <v>27726000</v>
      </c>
      <c r="V207" s="311">
        <f>全车数据表!AO208</f>
        <v>14760000</v>
      </c>
      <c r="W207" s="311">
        <f>全车数据表!AP208</f>
        <v>42486000</v>
      </c>
      <c r="X207" s="311">
        <f>全车数据表!AJ208</f>
        <v>7</v>
      </c>
      <c r="Y207" s="311">
        <f>全车数据表!AL208</f>
        <v>5</v>
      </c>
      <c r="Z207" s="311">
        <f>IF(全车数据表!AN208="×",0,全车数据表!AN208)</f>
        <v>4</v>
      </c>
      <c r="AA207" s="313" t="str">
        <f>全车数据表!AU208</f>
        <v>epic</v>
      </c>
      <c r="AB207" s="311">
        <f>全车数据表!AW208</f>
        <v>432</v>
      </c>
      <c r="AC207" s="311">
        <f>全车数据表!AX208</f>
        <v>0</v>
      </c>
      <c r="AD207" s="311">
        <f>全车数据表!AY208</f>
        <v>563</v>
      </c>
      <c r="AE207" s="311" t="str">
        <f>IF(全车数据表!AZ208="","",全车数据表!AZ208)</f>
        <v>特殊赛事</v>
      </c>
      <c r="AF207" s="311" t="str">
        <f>IF(全车数据表!BA208="","",全车数据表!BA208)</f>
        <v/>
      </c>
      <c r="AG207" s="311" t="str">
        <f>IF(全车数据表!BB208="","",全车数据表!BB208)</f>
        <v/>
      </c>
      <c r="AH207" s="311" t="str">
        <f>IF(全车数据表!BC208="","",全车数据表!BC208)</f>
        <v/>
      </c>
      <c r="AI207" s="311" t="str">
        <f>IF(全车数据表!BD208="","",全车数据表!BD208)</f>
        <v/>
      </c>
      <c r="AJ207" s="311" t="str">
        <f>IF(全车数据表!BE208="","",全车数据表!BE208)</f>
        <v/>
      </c>
      <c r="AK207" s="311" t="str">
        <f>IF(全车数据表!BF208="","",全车数据表!BF208)</f>
        <v/>
      </c>
      <c r="AL207" s="311" t="str">
        <f>IF(全车数据表!BG208="","",全车数据表!BG208)</f>
        <v/>
      </c>
      <c r="AM207" s="311" t="str">
        <f>IF(全车数据表!BH208="","",全车数据表!BH208)</f>
        <v/>
      </c>
      <c r="AN207" s="311" t="str">
        <f>IF(全车数据表!BI208="","",全车数据表!BI208)</f>
        <v/>
      </c>
      <c r="AO207" s="311" t="str">
        <f>IF(全车数据表!BJ208="","",全车数据表!BJ208)</f>
        <v/>
      </c>
      <c r="AP207" s="311">
        <f>IF(全车数据表!BK208="","",全车数据表!BK208)</f>
        <v>1</v>
      </c>
      <c r="AQ207" s="311" t="str">
        <f>IF(全车数据表!BL208="","",全车数据表!BL208)</f>
        <v/>
      </c>
      <c r="AR207" s="311" t="str">
        <f>IF(全车数据表!BM208="","",全车数据表!BM208)</f>
        <v/>
      </c>
      <c r="AS207" s="311" t="str">
        <f>IF(全车数据表!BN208="","",全车数据表!BN208)</f>
        <v/>
      </c>
      <c r="AT207" s="311">
        <f>IF(全车数据表!BO208="","",全车数据表!BO208)</f>
        <v>1</v>
      </c>
      <c r="AU207" s="311" t="str">
        <f>IF(全车数据表!BP208="","",全车数据表!BP208)</f>
        <v/>
      </c>
      <c r="AV207" s="311" t="str">
        <f>IF(全车数据表!BQ208="","",全车数据表!BQ208)</f>
        <v/>
      </c>
      <c r="AW207" s="311" t="str">
        <f>IF(全车数据表!BR208="","",全车数据表!BR208)</f>
        <v/>
      </c>
      <c r="AX207" s="311" t="str">
        <f>IF(全车数据表!BS208="","",全车数据表!BS208)</f>
        <v/>
      </c>
      <c r="AY207" s="311" t="str">
        <f>IF(全车数据表!BT208="","",全车数据表!BT208)</f>
        <v/>
      </c>
      <c r="AZ207" s="311" t="str">
        <f>IF(全车数据表!BU208="","",全车数据表!BU208)</f>
        <v>地狱火 QQ飞车</v>
      </c>
      <c r="BA207" s="311" t="str">
        <f>IF(全车数据表!AV208="","",全车数据表!AV208)</f>
        <v/>
      </c>
    </row>
    <row r="208" spans="1:53">
      <c r="A208" s="311">
        <f>全车数据表!A209</f>
        <v>207</v>
      </c>
      <c r="B208" s="311" t="str">
        <f>全车数据表!B209</f>
        <v>Torino Design Super Sport🔑</v>
      </c>
      <c r="C208" s="311" t="str">
        <f>IF(全车数据表!AQ209="","",全车数据表!AQ209)</f>
        <v>Torino Design</v>
      </c>
      <c r="D208" s="313" t="str">
        <f>全车数据表!AT209</f>
        <v>torino</v>
      </c>
      <c r="E208" s="313" t="str">
        <f>全车数据表!AS209</f>
        <v>3.9</v>
      </c>
      <c r="F208" s="313" t="str">
        <f>全车数据表!C209</f>
        <v>都林</v>
      </c>
      <c r="G208" s="311" t="str">
        <f>全车数据表!D209</f>
        <v>S</v>
      </c>
      <c r="H208" s="311">
        <f>LEN(全车数据表!E209)</f>
        <v>6</v>
      </c>
      <c r="I208" s="311" t="str">
        <f>IF(全车数据表!H209="×",0,全车数据表!H209)</f>
        <v>🔑</v>
      </c>
      <c r="J208" s="311">
        <f>IF(全车数据表!I209="×",0,全车数据表!I209)</f>
        <v>40</v>
      </c>
      <c r="K208" s="311">
        <f>IF(全车数据表!J209="×",0,全车数据表!J209)</f>
        <v>45</v>
      </c>
      <c r="L208" s="311">
        <f>IF(全车数据表!K209="×",0,全车数据表!K209)</f>
        <v>60</v>
      </c>
      <c r="M208" s="311">
        <f>IF(全车数据表!L209="×",0,全车数据表!L209)</f>
        <v>70</v>
      </c>
      <c r="N208" s="311">
        <f>IF(全车数据表!M209="×",0,全车数据表!M209)</f>
        <v>85</v>
      </c>
      <c r="O208" s="311">
        <f>全车数据表!O209</f>
        <v>4741</v>
      </c>
      <c r="P208" s="311">
        <f>全车数据表!P209</f>
        <v>405.3</v>
      </c>
      <c r="Q208" s="311">
        <f>全车数据表!Q209</f>
        <v>82.28</v>
      </c>
      <c r="R208" s="311">
        <f>全车数据表!R209</f>
        <v>62.3</v>
      </c>
      <c r="S208" s="311">
        <f>全车数据表!S209</f>
        <v>75.81</v>
      </c>
      <c r="T208" s="311">
        <f>全车数据表!T209</f>
        <v>0</v>
      </c>
      <c r="U208" s="311">
        <f>全车数据表!AH209</f>
        <v>27726000</v>
      </c>
      <c r="V208" s="311">
        <f>全车数据表!AO209</f>
        <v>14760000</v>
      </c>
      <c r="W208" s="311">
        <f>全车数据表!AP209</f>
        <v>42486000</v>
      </c>
      <c r="X208" s="311">
        <f>全车数据表!AJ209</f>
        <v>7</v>
      </c>
      <c r="Y208" s="311">
        <f>全车数据表!AL209</f>
        <v>5</v>
      </c>
      <c r="Z208" s="311">
        <f>IF(全车数据表!AN209="×",0,全车数据表!AN209)</f>
        <v>4</v>
      </c>
      <c r="AA208" s="313" t="str">
        <f>全车数据表!AU209</f>
        <v>epic</v>
      </c>
      <c r="AB208" s="311">
        <f>全车数据表!AW209</f>
        <v>422</v>
      </c>
      <c r="AC208" s="311">
        <f>全车数据表!AX209</f>
        <v>0</v>
      </c>
      <c r="AD208" s="311">
        <f>全车数据表!AY209</f>
        <v>559</v>
      </c>
      <c r="AE208" s="311" t="str">
        <f>IF(全车数据表!AZ209="","",全车数据表!AZ209)</f>
        <v>特殊赛事</v>
      </c>
      <c r="AF208" s="311" t="str">
        <f>IF(全车数据表!BA209="","",全车数据表!BA209)</f>
        <v/>
      </c>
      <c r="AG208" s="311" t="str">
        <f>IF(全车数据表!BB209="","",全车数据表!BB209)</f>
        <v/>
      </c>
      <c r="AH208" s="311" t="str">
        <f>IF(全车数据表!BC209="","",全车数据表!BC209)</f>
        <v/>
      </c>
      <c r="AI208" s="311" t="str">
        <f>IF(全车数据表!BD209="","",全车数据表!BD209)</f>
        <v/>
      </c>
      <c r="AJ208" s="311" t="str">
        <f>IF(全车数据表!BE209="","",全车数据表!BE209)</f>
        <v/>
      </c>
      <c r="AK208" s="311" t="str">
        <f>IF(全车数据表!BF209="","",全车数据表!BF209)</f>
        <v/>
      </c>
      <c r="AL208" s="311" t="str">
        <f>IF(全车数据表!BG209="","",全车数据表!BG209)</f>
        <v/>
      </c>
      <c r="AM208" s="311" t="str">
        <f>IF(全车数据表!BH209="","",全车数据表!BH209)</f>
        <v/>
      </c>
      <c r="AN208" s="311" t="str">
        <f>IF(全车数据表!BI209="","",全车数据表!BI209)</f>
        <v/>
      </c>
      <c r="AO208" s="311" t="str">
        <f>IF(全车数据表!BJ209="","",全车数据表!BJ209)</f>
        <v/>
      </c>
      <c r="AP208" s="311" t="str">
        <f>IF(全车数据表!BK209="","",全车数据表!BK209)</f>
        <v/>
      </c>
      <c r="AQ208" s="311" t="str">
        <f>IF(全车数据表!BL209="","",全车数据表!BL209)</f>
        <v/>
      </c>
      <c r="AR208" s="311" t="str">
        <f>IF(全车数据表!BM209="","",全车数据表!BM209)</f>
        <v/>
      </c>
      <c r="AS208" s="311">
        <f>IF(全车数据表!BN209="","",全车数据表!BN209)</f>
        <v>1</v>
      </c>
      <c r="AT208" s="311" t="str">
        <f>IF(全车数据表!BO209="","",全车数据表!BO209)</f>
        <v/>
      </c>
      <c r="AU208" s="311" t="str">
        <f>IF(全车数据表!BP209="","",全车数据表!BP209)</f>
        <v/>
      </c>
      <c r="AV208" s="311" t="str">
        <f>IF(全车数据表!BQ209="","",全车数据表!BQ209)</f>
        <v/>
      </c>
      <c r="AW208" s="311" t="str">
        <f>IF(全车数据表!BR209="","",全车数据表!BR209)</f>
        <v/>
      </c>
      <c r="AX208" s="311" t="str">
        <f>IF(全车数据表!BS209="","",全车数据表!BS209)</f>
        <v/>
      </c>
      <c r="AY208" s="311" t="str">
        <f>IF(全车数据表!BT209="","",全车数据表!BT209)</f>
        <v/>
      </c>
      <c r="AZ208" s="311" t="str">
        <f>IF(全车数据表!BU209="","",全车数据表!BU209)</f>
        <v/>
      </c>
      <c r="BA208" s="311" t="str">
        <f>IF(全车数据表!AV209="","",全车数据表!AV209)</f>
        <v/>
      </c>
    </row>
    <row r="209" spans="1:53">
      <c r="A209" s="311">
        <f>全车数据表!A210</f>
        <v>208</v>
      </c>
      <c r="B209" s="311" t="str">
        <f>全车数据表!B210</f>
        <v>Bugatti Chiron</v>
      </c>
      <c r="C209" s="311" t="str">
        <f>IF(全车数据表!AQ210="","",全车数据表!AQ210)</f>
        <v>Bugatti</v>
      </c>
      <c r="D209" s="313" t="str">
        <f>全车数据表!AT210</f>
        <v>chiron</v>
      </c>
      <c r="E209" s="313" t="str">
        <f>全车数据表!AS210</f>
        <v>1.0</v>
      </c>
      <c r="F209" s="313" t="str">
        <f>全车数据表!C210</f>
        <v>布加迪</v>
      </c>
      <c r="G209" s="311" t="str">
        <f>全车数据表!D210</f>
        <v>S</v>
      </c>
      <c r="H209" s="311">
        <f>LEN(全车数据表!E210)</f>
        <v>6</v>
      </c>
      <c r="I209" s="311">
        <f>IF(全车数据表!H210="×",0,全车数据表!H210)</f>
        <v>60</v>
      </c>
      <c r="J209" s="311">
        <f>IF(全车数据表!I210="×",0,全车数据表!I210)</f>
        <v>13</v>
      </c>
      <c r="K209" s="311">
        <f>IF(全车数据表!J210="×",0,全车数据表!J210)</f>
        <v>16</v>
      </c>
      <c r="L209" s="311">
        <f>IF(全车数据表!K210="×",0,全车数据表!K210)</f>
        <v>25</v>
      </c>
      <c r="M209" s="311">
        <f>IF(全车数据表!L210="×",0,全车数据表!L210)</f>
        <v>38</v>
      </c>
      <c r="N209" s="311">
        <f>IF(全车数据表!M210="×",0,全车数据表!M210)</f>
        <v>48</v>
      </c>
      <c r="O209" s="311">
        <f>全车数据表!O210</f>
        <v>4755</v>
      </c>
      <c r="P209" s="311">
        <f>全车数据表!P210</f>
        <v>443.4</v>
      </c>
      <c r="Q209" s="311">
        <f>全车数据表!Q210</f>
        <v>84.4</v>
      </c>
      <c r="R209" s="311">
        <f>全车数据表!R210</f>
        <v>45.62</v>
      </c>
      <c r="S209" s="311">
        <f>全车数据表!S210</f>
        <v>63.63</v>
      </c>
      <c r="T209" s="311">
        <f>全车数据表!T210</f>
        <v>5.4329999999999989</v>
      </c>
      <c r="U209" s="311">
        <f>全车数据表!AH210</f>
        <v>27726000</v>
      </c>
      <c r="V209" s="311">
        <f>全车数据表!AO210</f>
        <v>14760000</v>
      </c>
      <c r="W209" s="311">
        <f>全车数据表!AP210</f>
        <v>42486000</v>
      </c>
      <c r="X209" s="311">
        <f>全车数据表!AJ210</f>
        <v>7</v>
      </c>
      <c r="Y209" s="311">
        <f>全车数据表!AL210</f>
        <v>5</v>
      </c>
      <c r="Z209" s="311">
        <f>IF(全车数据表!AN210="×",0,全车数据表!AN210)</f>
        <v>4</v>
      </c>
      <c r="AA209" s="313" t="str">
        <f>全车数据表!AU210</f>
        <v>epic</v>
      </c>
      <c r="AB209" s="311">
        <f>全车数据表!AW210</f>
        <v>467</v>
      </c>
      <c r="AC209" s="311">
        <f>全车数据表!AX210</f>
        <v>0</v>
      </c>
      <c r="AD209" s="311">
        <f>全车数据表!AY210</f>
        <v>579</v>
      </c>
      <c r="AE209" s="311" t="str">
        <f>IF(全车数据表!AZ210="","",全车数据表!AZ210)</f>
        <v>传奇商店</v>
      </c>
      <c r="AF209" s="311" t="str">
        <f>IF(全车数据表!BA210="","",全车数据表!BA210)</f>
        <v/>
      </c>
      <c r="AG209" s="311" t="str">
        <f>IF(全车数据表!BB210="","",全车数据表!BB210)</f>
        <v/>
      </c>
      <c r="AH209" s="311" t="str">
        <f>IF(全车数据表!BC210="","",全车数据表!BC210)</f>
        <v/>
      </c>
      <c r="AI209" s="311">
        <f>IF(全车数据表!BD210="","",全车数据表!BD210)</f>
        <v>1</v>
      </c>
      <c r="AJ209" s="311" t="str">
        <f>IF(全车数据表!BE210="","",全车数据表!BE210)</f>
        <v/>
      </c>
      <c r="AK209" s="311" t="str">
        <f>IF(全车数据表!BF210="","",全车数据表!BF210)</f>
        <v/>
      </c>
      <c r="AL209" s="311" t="str">
        <f>IF(全车数据表!BG210="","",全车数据表!BG210)</f>
        <v/>
      </c>
      <c r="AM209" s="311" t="str">
        <f>IF(全车数据表!BH210="","",全车数据表!BH210)</f>
        <v/>
      </c>
      <c r="AN209" s="311" t="str">
        <f>IF(全车数据表!BI210="","",全车数据表!BI210)</f>
        <v/>
      </c>
      <c r="AO209" s="311" t="str">
        <f>IF(全车数据表!BJ210="","",全车数据表!BJ210)</f>
        <v/>
      </c>
      <c r="AP209" s="311">
        <f>IF(全车数据表!BK210="","",全车数据表!BK210)</f>
        <v>1</v>
      </c>
      <c r="AQ209" s="311" t="str">
        <f>IF(全车数据表!BL210="","",全车数据表!BL210)</f>
        <v/>
      </c>
      <c r="AR209" s="311" t="str">
        <f>IF(全车数据表!BM210="","",全车数据表!BM210)</f>
        <v/>
      </c>
      <c r="AS209" s="311" t="str">
        <f>IF(全车数据表!BN210="","",全车数据表!BN210)</f>
        <v/>
      </c>
      <c r="AT209" s="311">
        <f>IF(全车数据表!BO210="","",全车数据表!BO210)</f>
        <v>1</v>
      </c>
      <c r="AU209" s="311" t="str">
        <f>IF(全车数据表!BP210="","",全车数据表!BP210)</f>
        <v/>
      </c>
      <c r="AV209" s="311">
        <f>IF(全车数据表!BQ210="","",全车数据表!BQ210)</f>
        <v>1</v>
      </c>
      <c r="AW209" s="311" t="str">
        <f>IF(全车数据表!BR210="","",全车数据表!BR210)</f>
        <v/>
      </c>
      <c r="AX209" s="311" t="str">
        <f>IF(全车数据表!BS210="","",全车数据表!BS210)</f>
        <v/>
      </c>
      <c r="AY209" s="311">
        <f>IF(全车数据表!BT210="","",全车数据表!BT210)</f>
        <v>1</v>
      </c>
      <c r="AZ209" s="311" t="str">
        <f>IF(全车数据表!BU210="","",全车数据表!BU210)</f>
        <v>布加迪 胖龙 肥龙 奇龙 凯龙</v>
      </c>
      <c r="BA209" s="311">
        <f>IF(全车数据表!AV210="","",全车数据表!AV210)</f>
        <v>18</v>
      </c>
    </row>
    <row r="210" spans="1:53">
      <c r="A210" s="311">
        <f>全车数据表!A211</f>
        <v>209</v>
      </c>
      <c r="B210" s="311" t="str">
        <f>全车数据表!B211</f>
        <v>BXR Bailey Blade GT1</v>
      </c>
      <c r="C210" s="311" t="str">
        <f>IF(全车数据表!AQ211="","",全车数据表!AQ211)</f>
        <v>BXR</v>
      </c>
      <c r="D210" s="313" t="str">
        <f>全车数据表!AT211</f>
        <v>bxr</v>
      </c>
      <c r="E210" s="313" t="str">
        <f>全车数据表!AS211</f>
        <v>2.3</v>
      </c>
      <c r="F210" s="313" t="str">
        <f>全车数据表!C211</f>
        <v>BXR</v>
      </c>
      <c r="G210" s="311" t="str">
        <f>全车数据表!D211</f>
        <v>S</v>
      </c>
      <c r="H210" s="311">
        <f>LEN(全车数据表!E211)</f>
        <v>6</v>
      </c>
      <c r="I210" s="311">
        <f>IF(全车数据表!H211="×",0,全车数据表!H211)</f>
        <v>85</v>
      </c>
      <c r="J210" s="311">
        <f>IF(全车数据表!I211="×",0,全车数据表!I211)</f>
        <v>25</v>
      </c>
      <c r="K210" s="311">
        <f>IF(全车数据表!J211="×",0,全车数据表!J211)</f>
        <v>29</v>
      </c>
      <c r="L210" s="311">
        <f>IF(全车数据表!K211="×",0,全车数据表!K211)</f>
        <v>38</v>
      </c>
      <c r="M210" s="311">
        <f>IF(全车数据表!L211="×",0,全车数据表!L211)</f>
        <v>54</v>
      </c>
      <c r="N210" s="311">
        <f>IF(全车数据表!M211="×",0,全车数据表!M211)</f>
        <v>69</v>
      </c>
      <c r="O210" s="311">
        <f>全车数据表!O211</f>
        <v>4764</v>
      </c>
      <c r="P210" s="311">
        <f>全车数据表!P211</f>
        <v>449.5</v>
      </c>
      <c r="Q210" s="311">
        <f>全车数据表!Q211</f>
        <v>80.48</v>
      </c>
      <c r="R210" s="311">
        <f>全车数据表!R211</f>
        <v>46.87</v>
      </c>
      <c r="S210" s="311">
        <f>全车数据表!S211</f>
        <v>70.66</v>
      </c>
      <c r="T210" s="311">
        <f>全车数据表!T211</f>
        <v>5.97</v>
      </c>
      <c r="U210" s="311">
        <f>全车数据表!AH211</f>
        <v>27726000</v>
      </c>
      <c r="V210" s="311">
        <f>全车数据表!AO211</f>
        <v>14760000</v>
      </c>
      <c r="W210" s="311">
        <f>全车数据表!AP211</f>
        <v>42486000</v>
      </c>
      <c r="X210" s="311">
        <f>全车数据表!AJ211</f>
        <v>7</v>
      </c>
      <c r="Y210" s="311">
        <f>全车数据表!AL211</f>
        <v>5</v>
      </c>
      <c r="Z210" s="311">
        <f>IF(全车数据表!AN211="×",0,全车数据表!AN211)</f>
        <v>4</v>
      </c>
      <c r="AA210" s="313" t="str">
        <f>全车数据表!AU211</f>
        <v>epic</v>
      </c>
      <c r="AB210" s="311">
        <f>全车数据表!AW211</f>
        <v>473</v>
      </c>
      <c r="AC210" s="311">
        <f>全车数据表!AX211</f>
        <v>0</v>
      </c>
      <c r="AD210" s="311">
        <f>全车数据表!AY211</f>
        <v>582</v>
      </c>
      <c r="AE210" s="311" t="str">
        <f>IF(全车数据表!AZ211="","",全车数据表!AZ211)</f>
        <v>特殊赛事</v>
      </c>
      <c r="AF210" s="311" t="str">
        <f>IF(全车数据表!BA211="","",全车数据表!BA211)</f>
        <v/>
      </c>
      <c r="AG210" s="311" t="str">
        <f>IF(全车数据表!BB211="","",全车数据表!BB211)</f>
        <v/>
      </c>
      <c r="AH210" s="311" t="str">
        <f>IF(全车数据表!BC211="","",全车数据表!BC211)</f>
        <v/>
      </c>
      <c r="AI210" s="311" t="str">
        <f>IF(全车数据表!BD211="","",全车数据表!BD211)</f>
        <v/>
      </c>
      <c r="AJ210" s="311" t="str">
        <f>IF(全车数据表!BE211="","",全车数据表!BE211)</f>
        <v/>
      </c>
      <c r="AK210" s="311" t="str">
        <f>IF(全车数据表!BF211="","",全车数据表!BF211)</f>
        <v/>
      </c>
      <c r="AL210" s="311" t="str">
        <f>IF(全车数据表!BG211="","",全车数据表!BG211)</f>
        <v/>
      </c>
      <c r="AM210" s="311" t="str">
        <f>IF(全车数据表!BH211="","",全车数据表!BH211)</f>
        <v/>
      </c>
      <c r="AN210" s="311" t="str">
        <f>IF(全车数据表!BI211="","",全车数据表!BI211)</f>
        <v/>
      </c>
      <c r="AO210" s="311" t="str">
        <f>IF(全车数据表!BJ211="","",全车数据表!BJ211)</f>
        <v/>
      </c>
      <c r="AP210" s="311">
        <f>IF(全车数据表!BK211="","",全车数据表!BK211)</f>
        <v>1</v>
      </c>
      <c r="AQ210" s="311" t="str">
        <f>IF(全车数据表!BL211="","",全车数据表!BL211)</f>
        <v/>
      </c>
      <c r="AR210" s="311" t="str">
        <f>IF(全车数据表!BM211="","",全车数据表!BM211)</f>
        <v/>
      </c>
      <c r="AS210" s="311" t="str">
        <f>IF(全车数据表!BN211="","",全车数据表!BN211)</f>
        <v/>
      </c>
      <c r="AT210" s="311" t="str">
        <f>IF(全车数据表!BO211="","",全车数据表!BO211)</f>
        <v/>
      </c>
      <c r="AU210" s="311" t="str">
        <f>IF(全车数据表!BP211="","",全车数据表!BP211)</f>
        <v/>
      </c>
      <c r="AV210" s="311" t="str">
        <f>IF(全车数据表!BQ211="","",全车数据表!BQ211)</f>
        <v/>
      </c>
      <c r="AW210" s="311" t="str">
        <f>IF(全车数据表!BR211="","",全车数据表!BR211)</f>
        <v/>
      </c>
      <c r="AX210" s="311" t="str">
        <f>IF(全车数据表!BS211="","",全车数据表!BS211)</f>
        <v/>
      </c>
      <c r="AY210" s="311" t="str">
        <f>IF(全车数据表!BT211="","",全车数据表!BT211)</f>
        <v/>
      </c>
      <c r="AZ210" s="311" t="str">
        <f>IF(全车数据表!BU211="","",全车数据表!BU211)</f>
        <v>鞋拔子 鼻息肉</v>
      </c>
      <c r="BA210" s="311" t="str">
        <f>IF(全车数据表!AV211="","",全车数据表!AV211)</f>
        <v/>
      </c>
    </row>
    <row r="211" spans="1:53">
      <c r="A211" s="311">
        <f>全车数据表!A212</f>
        <v>210</v>
      </c>
      <c r="B211" s="311" t="str">
        <f>全车数据表!B212</f>
        <v>Bugatti Divo</v>
      </c>
      <c r="C211" s="311" t="str">
        <f>IF(全车数据表!AQ212="","",全车数据表!AQ212)</f>
        <v>Bugatti</v>
      </c>
      <c r="D211" s="313" t="str">
        <f>全车数据表!AT212</f>
        <v>divo</v>
      </c>
      <c r="E211" s="313" t="str">
        <f>全车数据表!AS212</f>
        <v>2.6</v>
      </c>
      <c r="F211" s="313" t="str">
        <f>全车数据表!C212</f>
        <v>Divo</v>
      </c>
      <c r="G211" s="311" t="str">
        <f>全车数据表!D212</f>
        <v>S</v>
      </c>
      <c r="H211" s="311">
        <f>LEN(全车数据表!E212)</f>
        <v>6</v>
      </c>
      <c r="I211" s="311">
        <f>IF(全车数据表!H212="×",0,全车数据表!H212)</f>
        <v>85</v>
      </c>
      <c r="J211" s="311">
        <f>IF(全车数据表!I212="×",0,全车数据表!I212)</f>
        <v>25</v>
      </c>
      <c r="K211" s="311">
        <f>IF(全车数据表!J212="×",0,全车数据表!J212)</f>
        <v>29</v>
      </c>
      <c r="L211" s="311">
        <f>IF(全车数据表!K212="×",0,全车数据表!K212)</f>
        <v>38</v>
      </c>
      <c r="M211" s="311">
        <f>IF(全车数据表!L212="×",0,全车数据表!L212)</f>
        <v>54</v>
      </c>
      <c r="N211" s="311">
        <f>IF(全车数据表!M212="×",0,全车数据表!M212)</f>
        <v>69</v>
      </c>
      <c r="O211" s="311">
        <f>全车数据表!O212</f>
        <v>4773</v>
      </c>
      <c r="P211" s="311">
        <f>全车数据表!P212</f>
        <v>396</v>
      </c>
      <c r="Q211" s="311">
        <f>全车数据表!Q212</f>
        <v>85.7</v>
      </c>
      <c r="R211" s="311">
        <f>全车数据表!R212</f>
        <v>61.48</v>
      </c>
      <c r="S211" s="311">
        <f>全车数据表!S212</f>
        <v>73.989999999999995</v>
      </c>
      <c r="T211" s="311">
        <f>全车数据表!T212</f>
        <v>0</v>
      </c>
      <c r="U211" s="311">
        <f>全车数据表!AH212</f>
        <v>27726000</v>
      </c>
      <c r="V211" s="311">
        <f>全车数据表!AO212</f>
        <v>14760000</v>
      </c>
      <c r="W211" s="311">
        <f>全车数据表!AP212</f>
        <v>42486000</v>
      </c>
      <c r="X211" s="311">
        <f>全车数据表!AJ212</f>
        <v>7</v>
      </c>
      <c r="Y211" s="311">
        <f>全车数据表!AL212</f>
        <v>5</v>
      </c>
      <c r="Z211" s="311">
        <f>IF(全车数据表!AN212="×",0,全车数据表!AN212)</f>
        <v>4</v>
      </c>
      <c r="AA211" s="313" t="str">
        <f>全车数据表!AU212</f>
        <v>epic</v>
      </c>
      <c r="AB211" s="311">
        <f>全车数据表!AW212</f>
        <v>411</v>
      </c>
      <c r="AC211" s="311">
        <f>全车数据表!AX212</f>
        <v>0</v>
      </c>
      <c r="AD211" s="311">
        <f>全车数据表!AY212</f>
        <v>552</v>
      </c>
      <c r="AE211" s="311" t="str">
        <f>IF(全车数据表!AZ212="","",全车数据表!AZ212)</f>
        <v>特殊赛事</v>
      </c>
      <c r="AF211" s="311" t="str">
        <f>IF(全车数据表!BA212="","",全车数据表!BA212)</f>
        <v/>
      </c>
      <c r="AG211" s="311" t="str">
        <f>IF(全车数据表!BB212="","",全车数据表!BB212)</f>
        <v/>
      </c>
      <c r="AH211" s="311" t="str">
        <f>IF(全车数据表!BC212="","",全车数据表!BC212)</f>
        <v/>
      </c>
      <c r="AI211" s="311" t="str">
        <f>IF(全车数据表!BD212="","",全车数据表!BD212)</f>
        <v/>
      </c>
      <c r="AJ211" s="311" t="str">
        <f>IF(全车数据表!BE212="","",全车数据表!BE212)</f>
        <v/>
      </c>
      <c r="AK211" s="311" t="str">
        <f>IF(全车数据表!BF212="","",全车数据表!BF212)</f>
        <v/>
      </c>
      <c r="AL211" s="311" t="str">
        <f>IF(全车数据表!BG212="","",全车数据表!BG212)</f>
        <v/>
      </c>
      <c r="AM211" s="311" t="str">
        <f>IF(全车数据表!BH212="","",全车数据表!BH212)</f>
        <v/>
      </c>
      <c r="AN211" s="311" t="str">
        <f>IF(全车数据表!BI212="","",全车数据表!BI212)</f>
        <v/>
      </c>
      <c r="AO211" s="311" t="str">
        <f>IF(全车数据表!BJ212="","",全车数据表!BJ212)</f>
        <v/>
      </c>
      <c r="AP211" s="311">
        <f>IF(全车数据表!BK212="","",全车数据表!BK212)</f>
        <v>1</v>
      </c>
      <c r="AQ211" s="311" t="str">
        <f>IF(全车数据表!BL212="","",全车数据表!BL212)</f>
        <v/>
      </c>
      <c r="AR211" s="311" t="str">
        <f>IF(全车数据表!BM212="","",全车数据表!BM212)</f>
        <v/>
      </c>
      <c r="AS211" s="311" t="str">
        <f>IF(全车数据表!BN212="","",全车数据表!BN212)</f>
        <v/>
      </c>
      <c r="AT211" s="311">
        <f>IF(全车数据表!BO212="","",全车数据表!BO212)</f>
        <v>1</v>
      </c>
      <c r="AU211" s="311" t="str">
        <f>IF(全车数据表!BP212="","",全车数据表!BP212)</f>
        <v/>
      </c>
      <c r="AV211" s="311" t="str">
        <f>IF(全车数据表!BQ212="","",全车数据表!BQ212)</f>
        <v/>
      </c>
      <c r="AW211" s="311" t="str">
        <f>IF(全车数据表!BR212="","",全车数据表!BR212)</f>
        <v/>
      </c>
      <c r="AX211" s="311" t="str">
        <f>IF(全车数据表!BS212="","",全车数据表!BS212)</f>
        <v/>
      </c>
      <c r="AY211" s="311" t="str">
        <f>IF(全车数据表!BT212="","",全车数据表!BT212)</f>
        <v/>
      </c>
      <c r="AZ211" s="311" t="str">
        <f>IF(全车数据表!BU212="","",全车数据表!BU212)</f>
        <v>布加迪 三万老大爷</v>
      </c>
      <c r="BA211" s="311" t="str">
        <f>IF(全车数据表!AV212="","",全车数据表!AV212)</f>
        <v/>
      </c>
    </row>
    <row r="212" spans="1:53">
      <c r="A212" s="311">
        <f>全车数据表!A213</f>
        <v>211</v>
      </c>
      <c r="B212" s="311" t="str">
        <f>全车数据表!B213</f>
        <v>Tushek TS 900 Racer Pro</v>
      </c>
      <c r="C212" s="311" t="str">
        <f>IF(全车数据表!AQ213="","",全车数据表!AQ213)</f>
        <v>Tushek</v>
      </c>
      <c r="D212" s="313" t="str">
        <f>全车数据表!AT213</f>
        <v>ts900</v>
      </c>
      <c r="E212" s="313" t="str">
        <f>全车数据表!AS213</f>
        <v>3.4</v>
      </c>
      <c r="F212" s="313" t="str">
        <f>全车数据表!C213</f>
        <v>TS900</v>
      </c>
      <c r="G212" s="311" t="str">
        <f>全车数据表!D213</f>
        <v>S</v>
      </c>
      <c r="H212" s="311">
        <f>LEN(全车数据表!E213)</f>
        <v>6</v>
      </c>
      <c r="I212" s="311">
        <f>IF(全车数据表!H213="×",0,全车数据表!H213)</f>
        <v>85</v>
      </c>
      <c r="J212" s="311">
        <f>IF(全车数据表!I213="×",0,全车数据表!I213)</f>
        <v>25</v>
      </c>
      <c r="K212" s="311">
        <f>IF(全车数据表!J213="×",0,全车数据表!J213)</f>
        <v>29</v>
      </c>
      <c r="L212" s="311">
        <f>IF(全车数据表!K213="×",0,全车数据表!K213)</f>
        <v>38</v>
      </c>
      <c r="M212" s="311">
        <f>IF(全车数据表!L213="×",0,全车数据表!L213)</f>
        <v>54</v>
      </c>
      <c r="N212" s="311">
        <f>IF(全车数据表!M213="×",0,全车数据表!M213)</f>
        <v>69</v>
      </c>
      <c r="O212" s="311">
        <f>全车数据表!O213</f>
        <v>4779</v>
      </c>
      <c r="P212" s="311">
        <f>全车数据表!P213</f>
        <v>395.2</v>
      </c>
      <c r="Q212" s="311">
        <f>全车数据表!Q213</f>
        <v>86</v>
      </c>
      <c r="R212" s="311">
        <f>全车数据表!R213</f>
        <v>73.709999999999994</v>
      </c>
      <c r="S212" s="311">
        <f>全车数据表!S213</f>
        <v>61.51</v>
      </c>
      <c r="T212" s="311">
        <f>全车数据表!T213</f>
        <v>0</v>
      </c>
      <c r="U212" s="311">
        <f>全车数据表!AH213</f>
        <v>27726000</v>
      </c>
      <c r="V212" s="311">
        <f>全车数据表!AO213</f>
        <v>14760000</v>
      </c>
      <c r="W212" s="311">
        <f>全车数据表!AP213</f>
        <v>42486000</v>
      </c>
      <c r="X212" s="311">
        <f>全车数据表!AJ213</f>
        <v>7</v>
      </c>
      <c r="Y212" s="311">
        <f>全车数据表!AL213</f>
        <v>5</v>
      </c>
      <c r="Z212" s="311">
        <f>IF(全车数据表!AN213="×",0,全车数据表!AN213)</f>
        <v>4</v>
      </c>
      <c r="AA212" s="313" t="str">
        <f>全车数据表!AU213</f>
        <v>epic</v>
      </c>
      <c r="AB212" s="311">
        <f>全车数据表!AW213</f>
        <v>411</v>
      </c>
      <c r="AC212" s="311">
        <f>全车数据表!AX213</f>
        <v>0</v>
      </c>
      <c r="AD212" s="311">
        <f>全车数据表!AY213</f>
        <v>552</v>
      </c>
      <c r="AE212" s="311" t="str">
        <f>IF(全车数据表!AZ213="","",全车数据表!AZ213)</f>
        <v>特殊赛事</v>
      </c>
      <c r="AF212" s="311" t="str">
        <f>IF(全车数据表!BA213="","",全车数据表!BA213)</f>
        <v/>
      </c>
      <c r="AG212" s="311" t="str">
        <f>IF(全车数据表!BB213="","",全车数据表!BB213)</f>
        <v/>
      </c>
      <c r="AH212" s="311" t="str">
        <f>IF(全车数据表!BC213="","",全车数据表!BC213)</f>
        <v/>
      </c>
      <c r="AI212" s="311" t="str">
        <f>IF(全车数据表!BD213="","",全车数据表!BD213)</f>
        <v/>
      </c>
      <c r="AJ212" s="311" t="str">
        <f>IF(全车数据表!BE213="","",全车数据表!BE213)</f>
        <v/>
      </c>
      <c r="AK212" s="311" t="str">
        <f>IF(全车数据表!BF213="","",全车数据表!BF213)</f>
        <v/>
      </c>
      <c r="AL212" s="311" t="str">
        <f>IF(全车数据表!BG213="","",全车数据表!BG213)</f>
        <v/>
      </c>
      <c r="AM212" s="311" t="str">
        <f>IF(全车数据表!BH213="","",全车数据表!BH213)</f>
        <v/>
      </c>
      <c r="AN212" s="311" t="str">
        <f>IF(全车数据表!BI213="","",全车数据表!BI213)</f>
        <v/>
      </c>
      <c r="AO212" s="311" t="str">
        <f>IF(全车数据表!BJ213="","",全车数据表!BJ213)</f>
        <v/>
      </c>
      <c r="AP212" s="311">
        <f>IF(全车数据表!BK213="","",全车数据表!BK213)</f>
        <v>1</v>
      </c>
      <c r="AQ212" s="311" t="str">
        <f>IF(全车数据表!BL213="","",全车数据表!BL213)</f>
        <v/>
      </c>
      <c r="AR212" s="311" t="str">
        <f>IF(全车数据表!BM213="","",全车数据表!BM213)</f>
        <v/>
      </c>
      <c r="AS212" s="311" t="str">
        <f>IF(全车数据表!BN213="","",全车数据表!BN213)</f>
        <v/>
      </c>
      <c r="AT212" s="311" t="str">
        <f>IF(全车数据表!BO213="","",全车数据表!BO213)</f>
        <v/>
      </c>
      <c r="AU212" s="311" t="str">
        <f>IF(全车数据表!BP213="","",全车数据表!BP213)</f>
        <v/>
      </c>
      <c r="AV212" s="311" t="str">
        <f>IF(全车数据表!BQ213="","",全车数据表!BQ213)</f>
        <v/>
      </c>
      <c r="AW212" s="311" t="str">
        <f>IF(全车数据表!BR213="","",全车数据表!BR213)</f>
        <v/>
      </c>
      <c r="AX212" s="311" t="str">
        <f>IF(全车数据表!BS213="","",全车数据表!BS213)</f>
        <v/>
      </c>
      <c r="AY212" s="311" t="str">
        <f>IF(全车数据表!BT213="","",全车数据表!BT213)</f>
        <v/>
      </c>
      <c r="AZ212" s="311" t="str">
        <f>IF(全车数据表!BU213="","",全车数据表!BU213)</f>
        <v/>
      </c>
      <c r="BA212" s="311" t="str">
        <f>IF(全车数据表!AV213="","",全车数据表!AV213)</f>
        <v/>
      </c>
    </row>
    <row r="213" spans="1:53">
      <c r="A213" s="311">
        <f>全车数据表!A214</f>
        <v>212</v>
      </c>
      <c r="B213" s="311" t="str">
        <f>全车数据表!B214</f>
        <v>Mazzanti Evantra Millecavalli</v>
      </c>
      <c r="C213" s="311" t="str">
        <f>IF(全车数据表!AQ214="","",全车数据表!AQ214)</f>
        <v>Mazzanti</v>
      </c>
      <c r="D213" s="313" t="str">
        <f>全车数据表!AT214</f>
        <v>millecavalli</v>
      </c>
      <c r="E213" s="313" t="str">
        <f>全车数据表!AS214</f>
        <v>2.8</v>
      </c>
      <c r="F213" s="313" t="str">
        <f>全车数据表!C214</f>
        <v>皇后</v>
      </c>
      <c r="G213" s="311" t="str">
        <f>全车数据表!D214</f>
        <v>S</v>
      </c>
      <c r="H213" s="311">
        <f>LEN(全车数据表!E214)</f>
        <v>6</v>
      </c>
      <c r="I213" s="311">
        <f>IF(全车数据表!H214="×",0,全车数据表!H214)</f>
        <v>85</v>
      </c>
      <c r="J213" s="311">
        <f>IF(全车数据表!I214="×",0,全车数据表!I214)</f>
        <v>25</v>
      </c>
      <c r="K213" s="311">
        <f>IF(全车数据表!J214="×",0,全车数据表!J214)</f>
        <v>29</v>
      </c>
      <c r="L213" s="311">
        <f>IF(全车数据表!K214="×",0,全车数据表!K214)</f>
        <v>38</v>
      </c>
      <c r="M213" s="311">
        <f>IF(全车数据表!L214="×",0,全车数据表!L214)</f>
        <v>54</v>
      </c>
      <c r="N213" s="311">
        <f>IF(全车数据表!M214="×",0,全车数据表!M214)</f>
        <v>69</v>
      </c>
      <c r="O213" s="311">
        <f>全车数据表!O214</f>
        <v>4796</v>
      </c>
      <c r="P213" s="311">
        <f>全车数据表!P214</f>
        <v>412.5</v>
      </c>
      <c r="Q213" s="311">
        <f>全车数据表!Q214</f>
        <v>82.6</v>
      </c>
      <c r="R213" s="311">
        <f>全车数据表!R214</f>
        <v>63.86</v>
      </c>
      <c r="S213" s="311">
        <f>全车数据表!S214</f>
        <v>64.86</v>
      </c>
      <c r="T213" s="311">
        <f>全车数据表!T214</f>
        <v>0</v>
      </c>
      <c r="U213" s="311">
        <f>全车数据表!AH214</f>
        <v>27726000</v>
      </c>
      <c r="V213" s="311">
        <f>全车数据表!AO214</f>
        <v>14760000</v>
      </c>
      <c r="W213" s="311">
        <f>全车数据表!AP214</f>
        <v>42486000</v>
      </c>
      <c r="X213" s="311">
        <f>全车数据表!AJ214</f>
        <v>7</v>
      </c>
      <c r="Y213" s="311">
        <f>全车数据表!AL214</f>
        <v>5</v>
      </c>
      <c r="Z213" s="311">
        <f>IF(全车数据表!AN214="×",0,全车数据表!AN214)</f>
        <v>4</v>
      </c>
      <c r="AA213" s="313" t="str">
        <f>全车数据表!AU214</f>
        <v>epic</v>
      </c>
      <c r="AB213" s="311">
        <f>全车数据表!AW214</f>
        <v>432</v>
      </c>
      <c r="AC213" s="311">
        <f>全车数据表!AX214</f>
        <v>0</v>
      </c>
      <c r="AD213" s="311">
        <f>全车数据表!AY214</f>
        <v>563</v>
      </c>
      <c r="AE213" s="311" t="str">
        <f>IF(全车数据表!AZ214="","",全车数据表!AZ214)</f>
        <v>特殊赛事</v>
      </c>
      <c r="AF213" s="311" t="str">
        <f>IF(全车数据表!BA214="","",全车数据表!BA214)</f>
        <v/>
      </c>
      <c r="AG213" s="311" t="str">
        <f>IF(全车数据表!BB214="","",全车数据表!BB214)</f>
        <v/>
      </c>
      <c r="AH213" s="311" t="str">
        <f>IF(全车数据表!BC214="","",全车数据表!BC214)</f>
        <v/>
      </c>
      <c r="AI213" s="311" t="str">
        <f>IF(全车数据表!BD214="","",全车数据表!BD214)</f>
        <v/>
      </c>
      <c r="AJ213" s="311" t="str">
        <f>IF(全车数据表!BE214="","",全车数据表!BE214)</f>
        <v/>
      </c>
      <c r="AK213" s="311" t="str">
        <f>IF(全车数据表!BF214="","",全车数据表!BF214)</f>
        <v/>
      </c>
      <c r="AL213" s="311" t="str">
        <f>IF(全车数据表!BG214="","",全车数据表!BG214)</f>
        <v/>
      </c>
      <c r="AM213" s="311" t="str">
        <f>IF(全车数据表!BH214="","",全车数据表!BH214)</f>
        <v/>
      </c>
      <c r="AN213" s="311" t="str">
        <f>IF(全车数据表!BI214="","",全车数据表!BI214)</f>
        <v/>
      </c>
      <c r="AO213" s="311" t="str">
        <f>IF(全车数据表!BJ214="","",全车数据表!BJ214)</f>
        <v/>
      </c>
      <c r="AP213" s="311">
        <f>IF(全车数据表!BK214="","",全车数据表!BK214)</f>
        <v>1</v>
      </c>
      <c r="AQ213" s="311" t="str">
        <f>IF(全车数据表!BL214="","",全车数据表!BL214)</f>
        <v/>
      </c>
      <c r="AR213" s="311" t="str">
        <f>IF(全车数据表!BM214="","",全车数据表!BM214)</f>
        <v/>
      </c>
      <c r="AS213" s="311" t="str">
        <f>IF(全车数据表!BN214="","",全车数据表!BN214)</f>
        <v/>
      </c>
      <c r="AT213" s="311">
        <f>IF(全车数据表!BO214="","",全车数据表!BO214)</f>
        <v>1</v>
      </c>
      <c r="AU213" s="311" t="str">
        <f>IF(全车数据表!BP214="","",全车数据表!BP214)</f>
        <v/>
      </c>
      <c r="AV213" s="311" t="str">
        <f>IF(全车数据表!BQ214="","",全车数据表!BQ214)</f>
        <v/>
      </c>
      <c r="AW213" s="311" t="str">
        <f>IF(全车数据表!BR214="","",全车数据表!BR214)</f>
        <v/>
      </c>
      <c r="AX213" s="311" t="str">
        <f>IF(全车数据表!BS214="","",全车数据表!BS214)</f>
        <v/>
      </c>
      <c r="AY213" s="311" t="str">
        <f>IF(全车数据表!BT214="","",全车数据表!BT214)</f>
        <v/>
      </c>
      <c r="AZ213" s="311" t="str">
        <f>IF(全车数据表!BU214="","",全车数据表!BU214)</f>
        <v>皇后 马赞蒂</v>
      </c>
      <c r="BA213" s="311" t="str">
        <f>IF(全车数据表!AV214="","",全车数据表!AV214)</f>
        <v/>
      </c>
    </row>
    <row r="214" spans="1:53">
      <c r="A214" s="311">
        <f>全车数据表!A215</f>
        <v>213</v>
      </c>
      <c r="B214" s="311" t="str">
        <f>全车数据表!B215</f>
        <v>Toroidion 1MW</v>
      </c>
      <c r="C214" s="311" t="str">
        <f>IF(全车数据表!AQ215="","",全车数据表!AQ215)</f>
        <v>Toroidion</v>
      </c>
      <c r="D214" s="313" t="str">
        <f>全车数据表!AT215</f>
        <v>1mw</v>
      </c>
      <c r="E214" s="313" t="str">
        <f>全车数据表!AS215</f>
        <v>3.1</v>
      </c>
      <c r="F214" s="313" t="str">
        <f>全车数据表!C215</f>
        <v>1MW</v>
      </c>
      <c r="G214" s="311" t="str">
        <f>全车数据表!D215</f>
        <v>S</v>
      </c>
      <c r="H214" s="311">
        <f>LEN(全车数据表!E215)</f>
        <v>6</v>
      </c>
      <c r="I214" s="311">
        <f>IF(全车数据表!H215="×",0,全车数据表!H215)</f>
        <v>85</v>
      </c>
      <c r="J214" s="311">
        <f>IF(全车数据表!I215="×",0,全车数据表!I215)</f>
        <v>25</v>
      </c>
      <c r="K214" s="311">
        <f>IF(全车数据表!J215="×",0,全车数据表!J215)</f>
        <v>29</v>
      </c>
      <c r="L214" s="311">
        <f>IF(全车数据表!K215="×",0,全车数据表!K215)</f>
        <v>38</v>
      </c>
      <c r="M214" s="311">
        <f>IF(全车数据表!L215="×",0,全车数据表!L215)</f>
        <v>54</v>
      </c>
      <c r="N214" s="311">
        <f>IF(全车数据表!M215="×",0,全车数据表!M215)</f>
        <v>69</v>
      </c>
      <c r="O214" s="311">
        <f>全车数据表!O215</f>
        <v>4806</v>
      </c>
      <c r="P214" s="311">
        <f>全车数据表!P215</f>
        <v>460.6</v>
      </c>
      <c r="Q214" s="311">
        <f>全车数据表!Q215</f>
        <v>81.290000000000006</v>
      </c>
      <c r="R214" s="311">
        <f>全车数据表!R215</f>
        <v>60.32</v>
      </c>
      <c r="S214" s="311">
        <f>全车数据表!S215</f>
        <v>54.19</v>
      </c>
      <c r="T214" s="311">
        <f>全车数据表!T215</f>
        <v>4.5</v>
      </c>
      <c r="U214" s="311">
        <f>全车数据表!AH215</f>
        <v>27726000</v>
      </c>
      <c r="V214" s="311">
        <f>全车数据表!AO215</f>
        <v>14760000</v>
      </c>
      <c r="W214" s="311">
        <f>全车数据表!AP215</f>
        <v>42486000</v>
      </c>
      <c r="X214" s="311">
        <f>全车数据表!AJ215</f>
        <v>7</v>
      </c>
      <c r="Y214" s="311">
        <f>全车数据表!AL215</f>
        <v>5</v>
      </c>
      <c r="Z214" s="311">
        <f>IF(全车数据表!AN215="×",0,全车数据表!AN215)</f>
        <v>4</v>
      </c>
      <c r="AA214" s="313" t="str">
        <f>全车数据表!AU215</f>
        <v>epic</v>
      </c>
      <c r="AB214" s="311">
        <f>全车数据表!AW215</f>
        <v>485</v>
      </c>
      <c r="AC214" s="311">
        <f>全车数据表!AX215</f>
        <v>0</v>
      </c>
      <c r="AD214" s="311">
        <f>全车数据表!AY215</f>
        <v>587</v>
      </c>
      <c r="AE214" s="311" t="str">
        <f>IF(全车数据表!AZ215="","",全车数据表!AZ215)</f>
        <v>特殊赛事</v>
      </c>
      <c r="AF214" s="311" t="str">
        <f>IF(全车数据表!BA215="","",全车数据表!BA215)</f>
        <v/>
      </c>
      <c r="AG214" s="311" t="str">
        <f>IF(全车数据表!BB215="","",全车数据表!BB215)</f>
        <v/>
      </c>
      <c r="AH214" s="311" t="str">
        <f>IF(全车数据表!BC215="","",全车数据表!BC215)</f>
        <v/>
      </c>
      <c r="AI214" s="311" t="str">
        <f>IF(全车数据表!BD215="","",全车数据表!BD215)</f>
        <v/>
      </c>
      <c r="AJ214" s="311" t="str">
        <f>IF(全车数据表!BE215="","",全车数据表!BE215)</f>
        <v/>
      </c>
      <c r="AK214" s="311" t="str">
        <f>IF(全车数据表!BF215="","",全车数据表!BF215)</f>
        <v/>
      </c>
      <c r="AL214" s="311" t="str">
        <f>IF(全车数据表!BG215="","",全车数据表!BG215)</f>
        <v/>
      </c>
      <c r="AM214" s="311" t="str">
        <f>IF(全车数据表!BH215="","",全车数据表!BH215)</f>
        <v/>
      </c>
      <c r="AN214" s="311" t="str">
        <f>IF(全车数据表!BI215="","",全车数据表!BI215)</f>
        <v/>
      </c>
      <c r="AO214" s="311" t="str">
        <f>IF(全车数据表!BJ215="","",全车数据表!BJ215)</f>
        <v/>
      </c>
      <c r="AP214" s="311">
        <f>IF(全车数据表!BK215="","",全车数据表!BK215)</f>
        <v>1</v>
      </c>
      <c r="AQ214" s="311" t="str">
        <f>IF(全车数据表!BL215="","",全车数据表!BL215)</f>
        <v/>
      </c>
      <c r="AR214" s="311" t="str">
        <f>IF(全车数据表!BM215="","",全车数据表!BM215)</f>
        <v/>
      </c>
      <c r="AS214" s="311" t="str">
        <f>IF(全车数据表!BN215="","",全车数据表!BN215)</f>
        <v/>
      </c>
      <c r="AT214" s="311" t="str">
        <f>IF(全车数据表!BO215="","",全车数据表!BO215)</f>
        <v/>
      </c>
      <c r="AU214" s="311" t="str">
        <f>IF(全车数据表!BP215="","",全车数据表!BP215)</f>
        <v/>
      </c>
      <c r="AV214" s="311" t="str">
        <f>IF(全车数据表!BQ215="","",全车数据表!BQ215)</f>
        <v/>
      </c>
      <c r="AW214" s="311" t="str">
        <f>IF(全车数据表!BR215="","",全车数据表!BR215)</f>
        <v/>
      </c>
      <c r="AX214" s="311" t="str">
        <f>IF(全车数据表!BS215="","",全车数据表!BS215)</f>
        <v/>
      </c>
      <c r="AY214" s="311" t="str">
        <f>IF(全车数据表!BT215="","",全车数据表!BT215)</f>
        <v/>
      </c>
      <c r="AZ214" s="311" t="str">
        <f>IF(全车数据表!BU215="","",全车数据表!BU215)</f>
        <v>百万马力 万兆wate</v>
      </c>
      <c r="BA214" s="311" t="str">
        <f>IF(全车数据表!AV215="","",全车数据表!AV215)</f>
        <v/>
      </c>
    </row>
    <row r="215" spans="1:53">
      <c r="A215" s="311">
        <f>全车数据表!A216</f>
        <v>214</v>
      </c>
      <c r="B215" s="311" t="str">
        <f>全车数据表!B216</f>
        <v>Inferno Settimo Cerchio</v>
      </c>
      <c r="C215" s="311" t="str">
        <f>IF(全车数据表!AQ216="","",全车数据表!AQ216)</f>
        <v>Inferno</v>
      </c>
      <c r="D215" s="313" t="str">
        <f>全车数据表!AT216</f>
        <v>settimo</v>
      </c>
      <c r="E215" s="313" t="str">
        <f>全车数据表!AS216</f>
        <v>3.7</v>
      </c>
      <c r="F215" s="313" t="str">
        <f>全车数据表!C216</f>
        <v>第七狱</v>
      </c>
      <c r="G215" s="311" t="str">
        <f>全车数据表!D216</f>
        <v>S</v>
      </c>
      <c r="H215" s="311">
        <f>LEN(全车数据表!E216)</f>
        <v>6</v>
      </c>
      <c r="I215" s="311">
        <f>IF(全车数据表!H216="×",0,全车数据表!H216)</f>
        <v>85</v>
      </c>
      <c r="J215" s="311">
        <f>IF(全车数据表!I216="×",0,全车数据表!I216)</f>
        <v>25</v>
      </c>
      <c r="K215" s="311">
        <f>IF(全车数据表!J216="×",0,全车数据表!J216)</f>
        <v>29</v>
      </c>
      <c r="L215" s="311">
        <f>IF(全车数据表!K216="×",0,全车数据表!K216)</f>
        <v>38</v>
      </c>
      <c r="M215" s="311">
        <f>IF(全车数据表!L216="×",0,全车数据表!L216)</f>
        <v>54</v>
      </c>
      <c r="N215" s="311">
        <f>IF(全车数据表!M216="×",0,全车数据表!M216)</f>
        <v>69</v>
      </c>
      <c r="O215" s="311">
        <f>全车数据表!O216</f>
        <v>4817</v>
      </c>
      <c r="P215" s="311">
        <f>全车数据表!P216</f>
        <v>447.1</v>
      </c>
      <c r="Q215" s="311">
        <f>全车数据表!Q216</f>
        <v>84.34</v>
      </c>
      <c r="R215" s="311">
        <f>全车数据表!R216</f>
        <v>61.43</v>
      </c>
      <c r="S215" s="311">
        <f>全车数据表!S216</f>
        <v>39.21</v>
      </c>
      <c r="T215" s="311">
        <f>全车数据表!T216</f>
        <v>0</v>
      </c>
      <c r="U215" s="311">
        <f>全车数据表!AH216</f>
        <v>27726000</v>
      </c>
      <c r="V215" s="311">
        <f>全车数据表!AO216</f>
        <v>14760000</v>
      </c>
      <c r="W215" s="311">
        <f>全车数据表!AP216</f>
        <v>42486000</v>
      </c>
      <c r="X215" s="311">
        <f>全车数据表!AJ216</f>
        <v>7</v>
      </c>
      <c r="Y215" s="311">
        <f>全车数据表!AL216</f>
        <v>5</v>
      </c>
      <c r="Z215" s="311">
        <f>IF(全车数据表!AN216="×",0,全车数据表!AN216)</f>
        <v>4</v>
      </c>
      <c r="AA215" s="313" t="str">
        <f>全车数据表!AU216</f>
        <v>epic</v>
      </c>
      <c r="AB215" s="311">
        <f>全车数据表!AW216</f>
        <v>470</v>
      </c>
      <c r="AC215" s="311">
        <f>全车数据表!AX216</f>
        <v>0</v>
      </c>
      <c r="AD215" s="311">
        <f>全车数据表!AY216</f>
        <v>581</v>
      </c>
      <c r="AE215" s="311" t="str">
        <f>IF(全车数据表!AZ216="","",全车数据表!AZ216)</f>
        <v>特殊赛事</v>
      </c>
      <c r="AF215" s="311" t="str">
        <f>IF(全车数据表!BA216="","",全车数据表!BA216)</f>
        <v/>
      </c>
      <c r="AG215" s="311" t="str">
        <f>IF(全车数据表!BB216="","",全车数据表!BB216)</f>
        <v/>
      </c>
      <c r="AH215" s="311" t="str">
        <f>IF(全车数据表!BC216="","",全车数据表!BC216)</f>
        <v/>
      </c>
      <c r="AI215" s="311" t="str">
        <f>IF(全车数据表!BD216="","",全车数据表!BD216)</f>
        <v/>
      </c>
      <c r="AJ215" s="311" t="str">
        <f>IF(全车数据表!BE216="","",全车数据表!BE216)</f>
        <v/>
      </c>
      <c r="AK215" s="311" t="str">
        <f>IF(全车数据表!BF216="","",全车数据表!BF216)</f>
        <v/>
      </c>
      <c r="AL215" s="311" t="str">
        <f>IF(全车数据表!BG216="","",全车数据表!BG216)</f>
        <v/>
      </c>
      <c r="AM215" s="311" t="str">
        <f>IF(全车数据表!BH216="","",全车数据表!BH216)</f>
        <v/>
      </c>
      <c r="AN215" s="311" t="str">
        <f>IF(全车数据表!BI216="","",全车数据表!BI216)</f>
        <v/>
      </c>
      <c r="AO215" s="311" t="str">
        <f>IF(全车数据表!BJ216="","",全车数据表!BJ216)</f>
        <v/>
      </c>
      <c r="AP215" s="311" t="str">
        <f>IF(全车数据表!BK216="","",全车数据表!BK216)</f>
        <v/>
      </c>
      <c r="AQ215" s="311" t="str">
        <f>IF(全车数据表!BL216="","",全车数据表!BL216)</f>
        <v/>
      </c>
      <c r="AR215" s="311" t="str">
        <f>IF(全车数据表!BM216="","",全车数据表!BM216)</f>
        <v/>
      </c>
      <c r="AS215" s="311" t="str">
        <f>IF(全车数据表!BN216="","",全车数据表!BN216)</f>
        <v/>
      </c>
      <c r="AT215" s="311" t="str">
        <f>IF(全车数据表!BO216="","",全车数据表!BO216)</f>
        <v/>
      </c>
      <c r="AU215" s="311" t="str">
        <f>IF(全车数据表!BP216="","",全车数据表!BP216)</f>
        <v/>
      </c>
      <c r="AV215" s="311" t="str">
        <f>IF(全车数据表!BQ216="","",全车数据表!BQ216)</f>
        <v/>
      </c>
      <c r="AW215" s="311" t="str">
        <f>IF(全车数据表!BR216="","",全车数据表!BR216)</f>
        <v/>
      </c>
      <c r="AX215" s="311" t="str">
        <f>IF(全车数据表!BS216="","",全车数据表!BS216)</f>
        <v/>
      </c>
      <c r="AY215" s="311" t="str">
        <f>IF(全车数据表!BT216="","",全车数据表!BT216)</f>
        <v/>
      </c>
      <c r="AZ215" s="311" t="str">
        <f>IF(全车数据表!BU216="","",全车数据表!BU216)</f>
        <v>地域</v>
      </c>
      <c r="BA215" s="311" t="str">
        <f>IF(全车数据表!AV216="","",全车数据表!AV216)</f>
        <v/>
      </c>
    </row>
    <row r="216" spans="1:53">
      <c r="A216" s="311">
        <f>全车数据表!A217</f>
        <v>215</v>
      </c>
      <c r="B216" s="311" t="str">
        <f>全车数据表!B217</f>
        <v>Koenigsegg Jesko🔑</v>
      </c>
      <c r="C216" s="311" t="str">
        <f>IF(全车数据表!AQ217="","",全车数据表!AQ217)</f>
        <v>Koenigsegg</v>
      </c>
      <c r="D216" s="313" t="str">
        <f>全车数据表!AT217</f>
        <v>jesko</v>
      </c>
      <c r="E216" s="313" t="str">
        <f>全车数据表!AS217</f>
        <v>1.6</v>
      </c>
      <c r="F216" s="313" t="str">
        <f>全车数据表!C217</f>
        <v>Jesko</v>
      </c>
      <c r="G216" s="311" t="str">
        <f>全车数据表!D217</f>
        <v>S</v>
      </c>
      <c r="H216" s="311">
        <f>LEN(全车数据表!E217)</f>
        <v>6</v>
      </c>
      <c r="I216" s="311" t="str">
        <f>IF(全车数据表!H217="×",0,全车数据表!H217)</f>
        <v>🔑</v>
      </c>
      <c r="J216" s="311">
        <f>IF(全车数据表!I217="×",0,全车数据表!I217)</f>
        <v>40</v>
      </c>
      <c r="K216" s="311">
        <f>IF(全车数据表!J217="×",0,全车数据表!J217)</f>
        <v>45</v>
      </c>
      <c r="L216" s="311">
        <f>IF(全车数据表!K217="×",0,全车数据表!K217)</f>
        <v>60</v>
      </c>
      <c r="M216" s="311">
        <f>IF(全车数据表!L217="×",0,全车数据表!L217)</f>
        <v>70</v>
      </c>
      <c r="N216" s="311">
        <f>IF(全车数据表!M217="×",0,全车数据表!M217)</f>
        <v>85</v>
      </c>
      <c r="O216" s="311">
        <f>全车数据表!O217</f>
        <v>4826</v>
      </c>
      <c r="P216" s="311">
        <f>全车数据表!P217</f>
        <v>496.6</v>
      </c>
      <c r="Q216" s="311">
        <f>全车数据表!Q217</f>
        <v>80.069999999999993</v>
      </c>
      <c r="R216" s="311">
        <f>全车数据表!R217</f>
        <v>48.19</v>
      </c>
      <c r="S216" s="311">
        <f>全车数据表!S217</f>
        <v>58.23</v>
      </c>
      <c r="T216" s="311">
        <f>全车数据表!T217</f>
        <v>4.8</v>
      </c>
      <c r="U216" s="311">
        <f>全车数据表!AH217</f>
        <v>27726000</v>
      </c>
      <c r="V216" s="311">
        <f>全车数据表!AO217</f>
        <v>14760000</v>
      </c>
      <c r="W216" s="311">
        <f>全车数据表!AP217</f>
        <v>42486000</v>
      </c>
      <c r="X216" s="311">
        <f>全车数据表!AJ217</f>
        <v>7</v>
      </c>
      <c r="Y216" s="311">
        <f>全车数据表!AL217</f>
        <v>5</v>
      </c>
      <c r="Z216" s="311">
        <f>IF(全车数据表!AN217="×",0,全车数据表!AN217)</f>
        <v>4</v>
      </c>
      <c r="AA216" s="313" t="str">
        <f>全车数据表!AU217</f>
        <v>epic</v>
      </c>
      <c r="AB216" s="311">
        <f>全车数据表!AW217</f>
        <v>522</v>
      </c>
      <c r="AC216" s="311">
        <f>全车数据表!AX217</f>
        <v>0</v>
      </c>
      <c r="AD216" s="311">
        <f>全车数据表!AY217</f>
        <v>600</v>
      </c>
      <c r="AE216" s="311" t="str">
        <f>IF(全车数据表!AZ217="","",全车数据表!AZ217)</f>
        <v>联会赛事</v>
      </c>
      <c r="AF216" s="311" t="str">
        <f>IF(全车数据表!BA217="","",全车数据表!BA217)</f>
        <v/>
      </c>
      <c r="AG216" s="311" t="str">
        <f>IF(全车数据表!BB217="","",全车数据表!BB217)</f>
        <v/>
      </c>
      <c r="AH216" s="311" t="str">
        <f>IF(全车数据表!BC217="","",全车数据表!BC217)</f>
        <v/>
      </c>
      <c r="AI216" s="311" t="str">
        <f>IF(全车数据表!BD217="","",全车数据表!BD217)</f>
        <v/>
      </c>
      <c r="AJ216" s="311" t="str">
        <f>IF(全车数据表!BE217="","",全车数据表!BE217)</f>
        <v/>
      </c>
      <c r="AK216" s="311" t="str">
        <f>IF(全车数据表!BF217="","",全车数据表!BF217)</f>
        <v/>
      </c>
      <c r="AL216" s="311" t="str">
        <f>IF(全车数据表!BG217="","",全车数据表!BG217)</f>
        <v/>
      </c>
      <c r="AM216" s="311" t="str">
        <f>IF(全车数据表!BH217="","",全车数据表!BH217)</f>
        <v/>
      </c>
      <c r="AN216" s="311" t="str">
        <f>IF(全车数据表!BI217="","",全车数据表!BI217)</f>
        <v/>
      </c>
      <c r="AO216" s="311" t="str">
        <f>IF(全车数据表!BJ217="","",全车数据表!BJ217)</f>
        <v/>
      </c>
      <c r="AP216" s="311" t="str">
        <f>IF(全车数据表!BK217="","",全车数据表!BK217)</f>
        <v/>
      </c>
      <c r="AQ216" s="311" t="str">
        <f>IF(全车数据表!BL217="","",全车数据表!BL217)</f>
        <v/>
      </c>
      <c r="AR216" s="311">
        <f>IF(全车数据表!BM217="","",全车数据表!BM217)</f>
        <v>1</v>
      </c>
      <c r="AS216" s="311">
        <f>IF(全车数据表!BN217="","",全车数据表!BN217)</f>
        <v>1</v>
      </c>
      <c r="AT216" s="311">
        <f>IF(全车数据表!BO217="","",全车数据表!BO217)</f>
        <v>1</v>
      </c>
      <c r="AU216" s="311" t="str">
        <f>IF(全车数据表!BP217="","",全车数据表!BP217)</f>
        <v/>
      </c>
      <c r="AV216" s="311" t="str">
        <f>IF(全车数据表!BQ217="","",全车数据表!BQ217)</f>
        <v/>
      </c>
      <c r="AW216" s="311" t="str">
        <f>IF(全车数据表!BR217="","",全车数据表!BR217)</f>
        <v/>
      </c>
      <c r="AX216" s="311" t="str">
        <f>IF(全车数据表!BS217="","",全车数据表!BS217)</f>
        <v/>
      </c>
      <c r="AY216" s="311" t="str">
        <f>IF(全车数据表!BT217="","",全车数据表!BT217)</f>
        <v/>
      </c>
      <c r="AZ216" s="311" t="str">
        <f>IF(全车数据表!BU217="","",全车数据表!BU217)</f>
        <v>柯尼塞格 杰哥</v>
      </c>
      <c r="BA216" s="311" t="str">
        <f>IF(全车数据表!AV217="","",全车数据表!AV217)</f>
        <v/>
      </c>
    </row>
    <row r="217" spans="1:53">
      <c r="A217" s="311">
        <f>全车数据表!A218</f>
        <v>216</v>
      </c>
      <c r="B217" s="311" t="str">
        <f>全车数据表!B218</f>
        <v>Bugatti Centodieci🔑</v>
      </c>
      <c r="C217" s="311" t="str">
        <f>IF(全车数据表!AQ218="","",全车数据表!AQ218)</f>
        <v>Bugatti</v>
      </c>
      <c r="D217" s="313" t="str">
        <f>全车数据表!AT218</f>
        <v>centodieci</v>
      </c>
      <c r="E217" s="313" t="str">
        <f>全车数据表!AS218</f>
        <v>3.6</v>
      </c>
      <c r="F217" s="313" t="str">
        <f>全车数据表!C218</f>
        <v>Centodieci</v>
      </c>
      <c r="G217" s="311" t="str">
        <f>全车数据表!D218</f>
        <v>S</v>
      </c>
      <c r="H217" s="311">
        <f>LEN(全车数据表!E218)</f>
        <v>6</v>
      </c>
      <c r="I217" s="311" t="str">
        <f>IF(全车数据表!H218="×",0,全车数据表!H218)</f>
        <v>🔑</v>
      </c>
      <c r="J217" s="311">
        <f>IF(全车数据表!I218="×",0,全车数据表!I218)</f>
        <v>40</v>
      </c>
      <c r="K217" s="311">
        <f>IF(全车数据表!J218="×",0,全车数据表!J218)</f>
        <v>45</v>
      </c>
      <c r="L217" s="311">
        <f>IF(全车数据表!K218="×",0,全车数据表!K218)</f>
        <v>60</v>
      </c>
      <c r="M217" s="311">
        <f>IF(全车数据表!L218="×",0,全车数据表!L218)</f>
        <v>70</v>
      </c>
      <c r="N217" s="311">
        <f>IF(全车数据表!M218="×",0,全车数据表!M218)</f>
        <v>85</v>
      </c>
      <c r="O217" s="311">
        <f>全车数据表!O218</f>
        <v>4843</v>
      </c>
      <c r="P217" s="311">
        <f>全车数据表!P218</f>
        <v>402.7</v>
      </c>
      <c r="Q217" s="311">
        <f>全车数据表!Q218</f>
        <v>86.51</v>
      </c>
      <c r="R217" s="311">
        <f>全车数据表!R218</f>
        <v>62.58</v>
      </c>
      <c r="S217" s="311">
        <f>全车数据表!S218</f>
        <v>77.09</v>
      </c>
      <c r="T217" s="311">
        <f>全车数据表!T218</f>
        <v>7.3</v>
      </c>
      <c r="U217" s="311">
        <f>全车数据表!AH218</f>
        <v>27726000</v>
      </c>
      <c r="V217" s="311">
        <f>全车数据表!AO218</f>
        <v>14760000</v>
      </c>
      <c r="W217" s="311">
        <f>全车数据表!AP218</f>
        <v>42486000</v>
      </c>
      <c r="X217" s="311">
        <f>全车数据表!AJ218</f>
        <v>7</v>
      </c>
      <c r="Y217" s="311">
        <f>全车数据表!AL218</f>
        <v>5</v>
      </c>
      <c r="Z217" s="311">
        <f>IF(全车数据表!AN218="×",0,全车数据表!AN218)</f>
        <v>4</v>
      </c>
      <c r="AA217" s="313" t="str">
        <f>全车数据表!AU218</f>
        <v>epic</v>
      </c>
      <c r="AB217" s="311">
        <f>全车数据表!AW218</f>
        <v>418</v>
      </c>
      <c r="AC217" s="311">
        <f>全车数据表!AX218</f>
        <v>0</v>
      </c>
      <c r="AD217" s="311">
        <f>全车数据表!AY218</f>
        <v>557</v>
      </c>
      <c r="AE217" s="311" t="str">
        <f>IF(全车数据表!AZ218="","",全车数据表!AZ218)</f>
        <v>联会赛事</v>
      </c>
      <c r="AF217" s="311" t="str">
        <f>IF(全车数据表!BA218="","",全车数据表!BA218)</f>
        <v/>
      </c>
      <c r="AG217" s="311" t="str">
        <f>IF(全车数据表!BB218="","",全车数据表!BB218)</f>
        <v/>
      </c>
      <c r="AH217" s="311" t="str">
        <f>IF(全车数据表!BC218="","",全车数据表!BC218)</f>
        <v/>
      </c>
      <c r="AI217" s="311" t="str">
        <f>IF(全车数据表!BD218="","",全车数据表!BD218)</f>
        <v/>
      </c>
      <c r="AJ217" s="311" t="str">
        <f>IF(全车数据表!BE218="","",全车数据表!BE218)</f>
        <v/>
      </c>
      <c r="AK217" s="311" t="str">
        <f>IF(全车数据表!BF218="","",全车数据表!BF218)</f>
        <v/>
      </c>
      <c r="AL217" s="311" t="str">
        <f>IF(全车数据表!BG218="","",全车数据表!BG218)</f>
        <v/>
      </c>
      <c r="AM217" s="311" t="str">
        <f>IF(全车数据表!BH218="","",全车数据表!BH218)</f>
        <v/>
      </c>
      <c r="AN217" s="311" t="str">
        <f>IF(全车数据表!BI218="","",全车数据表!BI218)</f>
        <v/>
      </c>
      <c r="AO217" s="311" t="str">
        <f>IF(全车数据表!BJ218="","",全车数据表!BJ218)</f>
        <v/>
      </c>
      <c r="AP217" s="311" t="str">
        <f>IF(全车数据表!BK218="","",全车数据表!BK218)</f>
        <v/>
      </c>
      <c r="AQ217" s="311" t="str">
        <f>IF(全车数据表!BL218="","",全车数据表!BL218)</f>
        <v/>
      </c>
      <c r="AR217" s="311">
        <f>IF(全车数据表!BM218="","",全车数据表!BM218)</f>
        <v>1</v>
      </c>
      <c r="AS217" s="311">
        <f>IF(全车数据表!BN218="","",全车数据表!BN218)</f>
        <v>1</v>
      </c>
      <c r="AT217" s="311">
        <f>IF(全车数据表!BO218="","",全车数据表!BO218)</f>
        <v>1</v>
      </c>
      <c r="AU217" s="311" t="str">
        <f>IF(全车数据表!BP218="","",全车数据表!BP218)</f>
        <v/>
      </c>
      <c r="AV217" s="311" t="str">
        <f>IF(全车数据表!BQ218="","",全车数据表!BQ218)</f>
        <v/>
      </c>
      <c r="AW217" s="311" t="str">
        <f>IF(全车数据表!BR218="","",全车数据表!BR218)</f>
        <v/>
      </c>
      <c r="AX217" s="311" t="str">
        <f>IF(全车数据表!BS218="","",全车数据表!BS218)</f>
        <v/>
      </c>
      <c r="AY217" s="311" t="str">
        <f>IF(全车数据表!BT218="","",全车数据表!BT218)</f>
        <v/>
      </c>
      <c r="AZ217" s="311" t="str">
        <f>IF(全车数据表!BU218="","",全车数据表!BU218)</f>
        <v>布加迪 白龙 110</v>
      </c>
      <c r="BA217" s="311" t="str">
        <f>IF(全车数据表!AV218="","",全车数据表!AV218)</f>
        <v/>
      </c>
    </row>
    <row r="218" spans="1:53">
      <c r="A218" s="311">
        <f>全车数据表!A219</f>
        <v>217</v>
      </c>
      <c r="B218" s="311" t="str">
        <f>全车数据表!B219</f>
        <v>Aspark Owl</v>
      </c>
      <c r="C218" s="311" t="str">
        <f>IF(全车数据表!AQ219="","",全车数据表!AQ219)</f>
        <v>Aspark</v>
      </c>
      <c r="D218" s="313" t="str">
        <f>全车数据表!AT219</f>
        <v>owl</v>
      </c>
      <c r="E218" s="313" t="str">
        <f>全车数据表!AS219</f>
        <v>2.7</v>
      </c>
      <c r="F218" s="313" t="str">
        <f>全车数据表!C219</f>
        <v>猫头鹰</v>
      </c>
      <c r="G218" s="311" t="str">
        <f>全车数据表!D219</f>
        <v>S</v>
      </c>
      <c r="H218" s="311">
        <f>LEN(全车数据表!E219)</f>
        <v>6</v>
      </c>
      <c r="I218" s="311">
        <f>IF(全车数据表!H219="×",0,全车数据表!H219)</f>
        <v>85</v>
      </c>
      <c r="J218" s="311">
        <f>IF(全车数据表!I219="×",0,全车数据表!I219)</f>
        <v>25</v>
      </c>
      <c r="K218" s="311">
        <f>IF(全车数据表!J219="×",0,全车数据表!J219)</f>
        <v>29</v>
      </c>
      <c r="L218" s="311">
        <f>IF(全车数据表!K219="×",0,全车数据表!K219)</f>
        <v>38</v>
      </c>
      <c r="M218" s="311">
        <f>IF(全车数据表!L219="×",0,全车数据表!L219)</f>
        <v>54</v>
      </c>
      <c r="N218" s="311">
        <f>IF(全车数据表!M219="×",0,全车数据表!M219)</f>
        <v>69</v>
      </c>
      <c r="O218" s="311">
        <f>全车数据表!O219</f>
        <v>4863</v>
      </c>
      <c r="P218" s="311">
        <f>全车数据表!P219</f>
        <v>414.7</v>
      </c>
      <c r="Q218" s="311">
        <f>全车数据表!Q219</f>
        <v>89.4</v>
      </c>
      <c r="R218" s="311">
        <f>全车数据表!R219</f>
        <v>51.75</v>
      </c>
      <c r="S218" s="311">
        <f>全车数据表!S219</f>
        <v>51.27</v>
      </c>
      <c r="T218" s="311">
        <f>全车数据表!T219</f>
        <v>4.5</v>
      </c>
      <c r="U218" s="311">
        <f>全车数据表!AH219</f>
        <v>27726000</v>
      </c>
      <c r="V218" s="311">
        <f>全车数据表!AO219</f>
        <v>14760000</v>
      </c>
      <c r="W218" s="311">
        <f>全车数据表!AP219</f>
        <v>42486000</v>
      </c>
      <c r="X218" s="311">
        <f>全车数据表!AJ219</f>
        <v>7</v>
      </c>
      <c r="Y218" s="311">
        <f>全车数据表!AL219</f>
        <v>5</v>
      </c>
      <c r="Z218" s="311">
        <f>IF(全车数据表!AN219="×",0,全车数据表!AN219)</f>
        <v>4</v>
      </c>
      <c r="AA218" s="313" t="str">
        <f>全车数据表!AU219</f>
        <v>epic</v>
      </c>
      <c r="AB218" s="311">
        <f>全车数据表!AW219</f>
        <v>435</v>
      </c>
      <c r="AC218" s="311">
        <f>全车数据表!AX219</f>
        <v>0</v>
      </c>
      <c r="AD218" s="311">
        <f>全车数据表!AY219</f>
        <v>565</v>
      </c>
      <c r="AE218" s="311" t="str">
        <f>IF(全车数据表!AZ219="","",全车数据表!AZ219)</f>
        <v>特殊赛事</v>
      </c>
      <c r="AF218" s="311" t="str">
        <f>IF(全车数据表!BA219="","",全车数据表!BA219)</f>
        <v/>
      </c>
      <c r="AG218" s="311" t="str">
        <f>IF(全车数据表!BB219="","",全车数据表!BB219)</f>
        <v/>
      </c>
      <c r="AH218" s="311" t="str">
        <f>IF(全车数据表!BC219="","",全车数据表!BC219)</f>
        <v/>
      </c>
      <c r="AI218" s="311" t="str">
        <f>IF(全车数据表!BD219="","",全车数据表!BD219)</f>
        <v/>
      </c>
      <c r="AJ218" s="311" t="str">
        <f>IF(全车数据表!BE219="","",全车数据表!BE219)</f>
        <v/>
      </c>
      <c r="AK218" s="311" t="str">
        <f>IF(全车数据表!BF219="","",全车数据表!BF219)</f>
        <v/>
      </c>
      <c r="AL218" s="311" t="str">
        <f>IF(全车数据表!BG219="","",全车数据表!BG219)</f>
        <v/>
      </c>
      <c r="AM218" s="311" t="str">
        <f>IF(全车数据表!BH219="","",全车数据表!BH219)</f>
        <v/>
      </c>
      <c r="AN218" s="311" t="str">
        <f>IF(全车数据表!BI219="","",全车数据表!BI219)</f>
        <v/>
      </c>
      <c r="AO218" s="311" t="str">
        <f>IF(全车数据表!BJ219="","",全车数据表!BJ219)</f>
        <v/>
      </c>
      <c r="AP218" s="311">
        <f>IF(全车数据表!BK219="","",全车数据表!BK219)</f>
        <v>1</v>
      </c>
      <c r="AQ218" s="311" t="str">
        <f>IF(全车数据表!BL219="","",全车数据表!BL219)</f>
        <v/>
      </c>
      <c r="AR218" s="311" t="str">
        <f>IF(全车数据表!BM219="","",全车数据表!BM219)</f>
        <v/>
      </c>
      <c r="AS218" s="311" t="str">
        <f>IF(全车数据表!BN219="","",全车数据表!BN219)</f>
        <v/>
      </c>
      <c r="AT218" s="311">
        <f>IF(全车数据表!BO219="","",全车数据表!BO219)</f>
        <v>1</v>
      </c>
      <c r="AU218" s="311" t="str">
        <f>IF(全车数据表!BP219="","",全车数据表!BP219)</f>
        <v/>
      </c>
      <c r="AV218" s="311" t="str">
        <f>IF(全车数据表!BQ219="","",全车数据表!BQ219)</f>
        <v/>
      </c>
      <c r="AW218" s="311" t="str">
        <f>IF(全车数据表!BR219="","",全车数据表!BR219)</f>
        <v/>
      </c>
      <c r="AX218" s="311" t="str">
        <f>IF(全车数据表!BS219="","",全车数据表!BS219)</f>
        <v/>
      </c>
      <c r="AY218" s="311" t="str">
        <f>IF(全车数据表!BT219="","",全车数据表!BT219)</f>
        <v/>
      </c>
      <c r="AZ218" s="311" t="str">
        <f>IF(全车数据表!BU219="","",全车数据表!BU219)</f>
        <v>猫头鹰</v>
      </c>
      <c r="BA218" s="311" t="str">
        <f>IF(全车数据表!AV219="","",全车数据表!AV219)</f>
        <v/>
      </c>
    </row>
    <row r="219" spans="1:53">
      <c r="A219" s="311">
        <f>全车数据表!A220</f>
        <v>218</v>
      </c>
      <c r="B219" s="311" t="str">
        <f>全车数据表!B220</f>
        <v>Rimac Nevera🔑</v>
      </c>
      <c r="C219" s="311" t="str">
        <f>IF(全车数据表!AQ220="","",全车数据表!AQ220)</f>
        <v>Rimac</v>
      </c>
      <c r="D219" s="313" t="str">
        <f>全车数据表!AT220</f>
        <v>c2</v>
      </c>
      <c r="E219" s="313" t="str">
        <f>全车数据表!AS220</f>
        <v>1.9</v>
      </c>
      <c r="F219" s="313" t="str">
        <f>全车数据表!C220</f>
        <v>C2</v>
      </c>
      <c r="G219" s="311" t="str">
        <f>全车数据表!D220</f>
        <v>S</v>
      </c>
      <c r="H219" s="311">
        <f>LEN(全车数据表!E220)</f>
        <v>6</v>
      </c>
      <c r="I219" s="311" t="str">
        <f>IF(全车数据表!H220="×",0,全车数据表!H220)</f>
        <v>🔑</v>
      </c>
      <c r="J219" s="311">
        <f>IF(全车数据表!I220="×",0,全车数据表!I220)</f>
        <v>40</v>
      </c>
      <c r="K219" s="311">
        <f>IF(全车数据表!J220="×",0,全车数据表!J220)</f>
        <v>45</v>
      </c>
      <c r="L219" s="311">
        <f>IF(全车数据表!K220="×",0,全车数据表!K220)</f>
        <v>60</v>
      </c>
      <c r="M219" s="311">
        <f>IF(全车数据表!L220="×",0,全车数据表!L220)</f>
        <v>70</v>
      </c>
      <c r="N219" s="311">
        <f>IF(全车数据表!M220="×",0,全车数据表!M220)</f>
        <v>85</v>
      </c>
      <c r="O219" s="311">
        <f>全车数据表!O220</f>
        <v>4897</v>
      </c>
      <c r="P219" s="311">
        <f>全车数据表!P220</f>
        <v>421.6</v>
      </c>
      <c r="Q219" s="311">
        <f>全车数据表!Q220</f>
        <v>87.71</v>
      </c>
      <c r="R219" s="311">
        <f>全车数据表!R220</f>
        <v>51.33</v>
      </c>
      <c r="S219" s="311">
        <f>全车数据表!S220</f>
        <v>56.51</v>
      </c>
      <c r="T219" s="311">
        <f>全车数据表!T220</f>
        <v>5</v>
      </c>
      <c r="U219" s="311">
        <f>全车数据表!AH220</f>
        <v>27726000</v>
      </c>
      <c r="V219" s="311">
        <f>全车数据表!AO220</f>
        <v>14760000</v>
      </c>
      <c r="W219" s="311">
        <f>全车数据表!AP220</f>
        <v>42486000</v>
      </c>
      <c r="X219" s="311">
        <f>全车数据表!AJ220</f>
        <v>7</v>
      </c>
      <c r="Y219" s="311">
        <f>全车数据表!AL220</f>
        <v>5</v>
      </c>
      <c r="Z219" s="311">
        <f>IF(全车数据表!AN220="×",0,全车数据表!AN220)</f>
        <v>4</v>
      </c>
      <c r="AA219" s="313" t="str">
        <f>全车数据表!AU220</f>
        <v>epic</v>
      </c>
      <c r="AB219" s="311">
        <f>全车数据表!AW220</f>
        <v>444</v>
      </c>
      <c r="AC219" s="311">
        <f>全车数据表!AX220</f>
        <v>0</v>
      </c>
      <c r="AD219" s="311">
        <f>全车数据表!AY220</f>
        <v>569</v>
      </c>
      <c r="AE219" s="311" t="str">
        <f>IF(全车数据表!AZ220="","",全车数据表!AZ220)</f>
        <v>联会赛事</v>
      </c>
      <c r="AF219" s="311" t="str">
        <f>IF(全车数据表!BA220="","",全车数据表!BA220)</f>
        <v/>
      </c>
      <c r="AG219" s="311" t="str">
        <f>IF(全车数据表!BB220="","",全车数据表!BB220)</f>
        <v/>
      </c>
      <c r="AH219" s="311" t="str">
        <f>IF(全车数据表!BC220="","",全车数据表!BC220)</f>
        <v/>
      </c>
      <c r="AI219" s="311" t="str">
        <f>IF(全车数据表!BD220="","",全车数据表!BD220)</f>
        <v/>
      </c>
      <c r="AJ219" s="311" t="str">
        <f>IF(全车数据表!BE220="","",全车数据表!BE220)</f>
        <v/>
      </c>
      <c r="AK219" s="311" t="str">
        <f>IF(全车数据表!BF220="","",全车数据表!BF220)</f>
        <v/>
      </c>
      <c r="AL219" s="311" t="str">
        <f>IF(全车数据表!BG220="","",全车数据表!BG220)</f>
        <v/>
      </c>
      <c r="AM219" s="311" t="str">
        <f>IF(全车数据表!BH220="","",全车数据表!BH220)</f>
        <v/>
      </c>
      <c r="AN219" s="311" t="str">
        <f>IF(全车数据表!BI220="","",全车数据表!BI220)</f>
        <v/>
      </c>
      <c r="AO219" s="311" t="str">
        <f>IF(全车数据表!BJ220="","",全车数据表!BJ220)</f>
        <v/>
      </c>
      <c r="AP219" s="311" t="str">
        <f>IF(全车数据表!BK220="","",全车数据表!BK220)</f>
        <v/>
      </c>
      <c r="AQ219" s="311" t="str">
        <f>IF(全车数据表!BL220="","",全车数据表!BL220)</f>
        <v/>
      </c>
      <c r="AR219" s="311">
        <f>IF(全车数据表!BM220="","",全车数据表!BM220)</f>
        <v>1</v>
      </c>
      <c r="AS219" s="311">
        <f>IF(全车数据表!BN220="","",全车数据表!BN220)</f>
        <v>1</v>
      </c>
      <c r="AT219" s="311">
        <f>IF(全车数据表!BO220="","",全车数据表!BO220)</f>
        <v>1</v>
      </c>
      <c r="AU219" s="311" t="str">
        <f>IF(全车数据表!BP220="","",全车数据表!BP220)</f>
        <v/>
      </c>
      <c r="AV219" s="311" t="str">
        <f>IF(全车数据表!BQ220="","",全车数据表!BQ220)</f>
        <v/>
      </c>
      <c r="AW219" s="311" t="str">
        <f>IF(全车数据表!BR220="","",全车数据表!BR220)</f>
        <v/>
      </c>
      <c r="AX219" s="311" t="str">
        <f>IF(全车数据表!BS220="","",全车数据表!BS220)</f>
        <v/>
      </c>
      <c r="AY219" s="311" t="str">
        <f>IF(全车数据表!BT220="","",全车数据表!BT220)</f>
        <v/>
      </c>
      <c r="AZ219" s="311" t="str">
        <f>IF(全车数据表!BU220="","",全车数据表!BU220)</f>
        <v>c2</v>
      </c>
      <c r="BA219" s="311" t="str">
        <f>IF(全车数据表!AV220="","",全车数据表!AV220)</f>
        <v/>
      </c>
    </row>
    <row r="220" spans="1:53">
      <c r="A220" s="311">
        <f>全车数据表!A221</f>
        <v>219</v>
      </c>
      <c r="B220" s="311" t="str">
        <f>全车数据表!B221</f>
        <v>Koenigsegg Agera RS</v>
      </c>
      <c r="C220" s="311" t="str">
        <f>IF(全车数据表!AQ221="","",全车数据表!AQ221)</f>
        <v>Koenigsegg</v>
      </c>
      <c r="D220" s="313" t="str">
        <f>全车数据表!AT221</f>
        <v>agerars</v>
      </c>
      <c r="E220" s="313" t="str">
        <f>全车数据表!AS221</f>
        <v>3.7</v>
      </c>
      <c r="F220" s="313" t="str">
        <f>全车数据表!C221</f>
        <v>Agera RS</v>
      </c>
      <c r="G220" s="311" t="str">
        <f>全车数据表!D221</f>
        <v>S</v>
      </c>
      <c r="H220" s="311">
        <f>LEN(全车数据表!E221)</f>
        <v>6</v>
      </c>
      <c r="I220" s="311">
        <f>IF(全车数据表!H221="×",0,全车数据表!H221)</f>
        <v>85</v>
      </c>
      <c r="J220" s="311">
        <f>IF(全车数据表!I221="×",0,全车数据表!I221)</f>
        <v>25</v>
      </c>
      <c r="K220" s="311">
        <f>IF(全车数据表!J221="×",0,全车数据表!J221)</f>
        <v>29</v>
      </c>
      <c r="L220" s="311">
        <f>IF(全车数据表!K221="×",0,全车数据表!K221)</f>
        <v>38</v>
      </c>
      <c r="M220" s="311">
        <f>IF(全车数据表!L221="×",0,全车数据表!L221)</f>
        <v>54</v>
      </c>
      <c r="N220" s="311">
        <f>IF(全车数据表!M221="×",0,全车数据表!M221)</f>
        <v>69</v>
      </c>
      <c r="O220" s="311">
        <f>全车数据表!O221</f>
        <v>4940</v>
      </c>
      <c r="P220" s="311">
        <f>全车数据表!P221</f>
        <v>484.8</v>
      </c>
      <c r="Q220" s="311">
        <f>全车数据表!Q221</f>
        <v>79.67</v>
      </c>
      <c r="R220" s="311">
        <f>全车数据表!R221</f>
        <v>60.03</v>
      </c>
      <c r="S220" s="311">
        <f>全车数据表!S221</f>
        <v>58.86</v>
      </c>
      <c r="T220" s="311">
        <f>全车数据表!T221</f>
        <v>0</v>
      </c>
      <c r="U220" s="311">
        <f>全车数据表!AH221</f>
        <v>27726000</v>
      </c>
      <c r="V220" s="311">
        <f>全车数据表!AO221</f>
        <v>14760000</v>
      </c>
      <c r="W220" s="311">
        <f>全车数据表!AP221</f>
        <v>42486000</v>
      </c>
      <c r="X220" s="311">
        <f>全车数据表!AJ221</f>
        <v>7</v>
      </c>
      <c r="Y220" s="311">
        <f>全车数据表!AL221</f>
        <v>5</v>
      </c>
      <c r="Z220" s="311">
        <f>IF(全车数据表!AN221="×",0,全车数据表!AN221)</f>
        <v>4</v>
      </c>
      <c r="AA220" s="313" t="str">
        <f>全车数据表!AU221</f>
        <v>epic</v>
      </c>
      <c r="AB220" s="311">
        <f>全车数据表!AW221</f>
        <v>510</v>
      </c>
      <c r="AC220" s="311">
        <f>全车数据表!AX221</f>
        <v>0</v>
      </c>
      <c r="AD220" s="311">
        <f>全车数据表!AY221</f>
        <v>598</v>
      </c>
      <c r="AE220" s="311" t="str">
        <f>IF(全车数据表!AZ221="","",全车数据表!AZ221)</f>
        <v>俱乐部对战</v>
      </c>
      <c r="AF220" s="311" t="str">
        <f>IF(全车数据表!BA221="","",全车数据表!BA221)</f>
        <v/>
      </c>
      <c r="AG220" s="311" t="str">
        <f>IF(全车数据表!BB221="","",全车数据表!BB221)</f>
        <v/>
      </c>
      <c r="AH220" s="311" t="str">
        <f>IF(全车数据表!BC221="","",全车数据表!BC221)</f>
        <v/>
      </c>
      <c r="AI220" s="311" t="str">
        <f>IF(全车数据表!BD221="","",全车数据表!BD221)</f>
        <v/>
      </c>
      <c r="AJ220" s="311" t="str">
        <f>IF(全车数据表!BE221="","",全车数据表!BE221)</f>
        <v/>
      </c>
      <c r="AK220" s="311" t="str">
        <f>IF(全车数据表!BF221="","",全车数据表!BF221)</f>
        <v/>
      </c>
      <c r="AL220" s="311" t="str">
        <f>IF(全车数据表!BG221="","",全车数据表!BG221)</f>
        <v/>
      </c>
      <c r="AM220" s="311" t="str">
        <f>IF(全车数据表!BH221="","",全车数据表!BH221)</f>
        <v/>
      </c>
      <c r="AN220" s="311" t="str">
        <f>IF(全车数据表!BI221="","",全车数据表!BI221)</f>
        <v/>
      </c>
      <c r="AO220" s="311" t="str">
        <f>IF(全车数据表!BJ221="","",全车数据表!BJ221)</f>
        <v/>
      </c>
      <c r="AP220" s="311" t="str">
        <f>IF(全车数据表!BK221="","",全车数据表!BK221)</f>
        <v/>
      </c>
      <c r="AQ220" s="311" t="str">
        <f>IF(全车数据表!BL221="","",全车数据表!BL221)</f>
        <v/>
      </c>
      <c r="AR220" s="311" t="str">
        <f>IF(全车数据表!BM221="","",全车数据表!BM221)</f>
        <v/>
      </c>
      <c r="AS220" s="311" t="str">
        <f>IF(全车数据表!BN221="","",全车数据表!BN221)</f>
        <v/>
      </c>
      <c r="AT220" s="311" t="str">
        <f>IF(全车数据表!BO221="","",全车数据表!BO221)</f>
        <v/>
      </c>
      <c r="AU220" s="311" t="str">
        <f>IF(全车数据表!BP221="","",全车数据表!BP221)</f>
        <v/>
      </c>
      <c r="AV220" s="311" t="str">
        <f>IF(全车数据表!BQ221="","",全车数据表!BQ221)</f>
        <v/>
      </c>
      <c r="AW220" s="311" t="str">
        <f>IF(全车数据表!BR221="","",全车数据表!BR221)</f>
        <v/>
      </c>
      <c r="AX220" s="311" t="str">
        <f>IF(全车数据表!BS221="","",全车数据表!BS221)</f>
        <v/>
      </c>
      <c r="AY220" s="311" t="str">
        <f>IF(全车数据表!BT221="","",全车数据表!BT221)</f>
        <v/>
      </c>
      <c r="AZ220" s="311" t="str">
        <f>IF(全车数据表!BU221="","",全车数据表!BU221)</f>
        <v>柯尼塞格</v>
      </c>
      <c r="BA220" s="311" t="str">
        <f>IF(全车数据表!AV221="","",全车数据表!AV221)</f>
        <v/>
      </c>
    </row>
    <row r="221" spans="1:53">
      <c r="A221" s="311">
        <f>全车数据表!A222</f>
        <v>220</v>
      </c>
      <c r="B221" s="311" t="str">
        <f>全车数据表!B222</f>
        <v>SSC Tuatara🔑</v>
      </c>
      <c r="C221" s="311" t="str">
        <f>IF(全车数据表!AQ222="","",全车数据表!AQ222)</f>
        <v>SSC</v>
      </c>
      <c r="D221" s="313" t="str">
        <f>全车数据表!AT222</f>
        <v>ssc</v>
      </c>
      <c r="E221" s="313" t="str">
        <f>全车数据表!AS222</f>
        <v>2.3</v>
      </c>
      <c r="F221" s="313" t="str">
        <f>全车数据表!C222</f>
        <v>大蜥蜴</v>
      </c>
      <c r="G221" s="311" t="str">
        <f>全车数据表!D222</f>
        <v>S</v>
      </c>
      <c r="H221" s="311">
        <f>LEN(全车数据表!E222)</f>
        <v>6</v>
      </c>
      <c r="I221" s="311" t="str">
        <f>IF(全车数据表!H222="×",0,全车数据表!H222)</f>
        <v>🔑</v>
      </c>
      <c r="J221" s="311">
        <f>IF(全车数据表!I222="×",0,全车数据表!I222)</f>
        <v>40</v>
      </c>
      <c r="K221" s="311">
        <f>IF(全车数据表!J222="×",0,全车数据表!J222)</f>
        <v>45</v>
      </c>
      <c r="L221" s="311">
        <f>IF(全车数据表!K222="×",0,全车数据表!K222)</f>
        <v>60</v>
      </c>
      <c r="M221" s="311">
        <f>IF(全车数据表!L222="×",0,全车数据表!L222)</f>
        <v>70</v>
      </c>
      <c r="N221" s="311">
        <f>IF(全车数据表!M222="×",0,全车数据表!M222)</f>
        <v>85</v>
      </c>
      <c r="O221" s="311">
        <f>全车数据表!O222</f>
        <v>4969</v>
      </c>
      <c r="P221" s="311">
        <f>全车数据表!P222</f>
        <v>490.6</v>
      </c>
      <c r="Q221" s="311">
        <f>全车数据表!Q222</f>
        <v>82.51</v>
      </c>
      <c r="R221" s="311">
        <f>全车数据表!R222</f>
        <v>48.77</v>
      </c>
      <c r="S221" s="311">
        <f>全车数据表!S222</f>
        <v>62.04</v>
      </c>
      <c r="T221" s="311">
        <f>全车数据表!T222</f>
        <v>5.17</v>
      </c>
      <c r="U221" s="311">
        <f>全车数据表!AH222</f>
        <v>27726000</v>
      </c>
      <c r="V221" s="311">
        <f>全车数据表!AO222</f>
        <v>7380000</v>
      </c>
      <c r="W221" s="311">
        <f>全车数据表!AP222</f>
        <v>35106000</v>
      </c>
      <c r="X221" s="311">
        <f>全车数据表!AJ222</f>
        <v>7</v>
      </c>
      <c r="Y221" s="311">
        <f>全车数据表!AL222</f>
        <v>5</v>
      </c>
      <c r="Z221" s="311">
        <f>IF(全车数据表!AN222="×",0,全车数据表!AN222)</f>
        <v>4</v>
      </c>
      <c r="AA221" s="313" t="str">
        <f>全车数据表!AU222</f>
        <v>epic</v>
      </c>
      <c r="AB221" s="311">
        <f>全车数据表!AW222</f>
        <v>516</v>
      </c>
      <c r="AC221" s="311">
        <f>全车数据表!AX222</f>
        <v>0</v>
      </c>
      <c r="AD221" s="311">
        <f>全车数据表!AY222</f>
        <v>600</v>
      </c>
      <c r="AE221" s="311" t="str">
        <f>IF(全车数据表!AZ222="","",全车数据表!AZ222)</f>
        <v>特殊赛事</v>
      </c>
      <c r="AF221" s="311" t="str">
        <f>IF(全车数据表!BA222="","",全车数据表!BA222)</f>
        <v/>
      </c>
      <c r="AG221" s="311" t="str">
        <f>IF(全车数据表!BB222="","",全车数据表!BB222)</f>
        <v/>
      </c>
      <c r="AH221" s="311" t="str">
        <f>IF(全车数据表!BC222="","",全车数据表!BC222)</f>
        <v/>
      </c>
      <c r="AI221" s="311" t="str">
        <f>IF(全车数据表!BD222="","",全车数据表!BD222)</f>
        <v/>
      </c>
      <c r="AJ221" s="311" t="str">
        <f>IF(全车数据表!BE222="","",全车数据表!BE222)</f>
        <v/>
      </c>
      <c r="AK221" s="311" t="str">
        <f>IF(全车数据表!BF222="","",全车数据表!BF222)</f>
        <v/>
      </c>
      <c r="AL221" s="311" t="str">
        <f>IF(全车数据表!BG222="","",全车数据表!BG222)</f>
        <v/>
      </c>
      <c r="AM221" s="311" t="str">
        <f>IF(全车数据表!BH222="","",全车数据表!BH222)</f>
        <v/>
      </c>
      <c r="AN221" s="311" t="str">
        <f>IF(全车数据表!BI222="","",全车数据表!BI222)</f>
        <v/>
      </c>
      <c r="AO221" s="311" t="str">
        <f>IF(全车数据表!BJ222="","",全车数据表!BJ222)</f>
        <v/>
      </c>
      <c r="AP221" s="311">
        <f>IF(全车数据表!BK222="","",全车数据表!BK222)</f>
        <v>1</v>
      </c>
      <c r="AQ221" s="311" t="str">
        <f>IF(全车数据表!BL222="","",全车数据表!BL222)</f>
        <v/>
      </c>
      <c r="AR221" s="311" t="str">
        <f>IF(全车数据表!BM222="","",全车数据表!BM222)</f>
        <v/>
      </c>
      <c r="AS221" s="311">
        <f>IF(全车数据表!BN222="","",全车数据表!BN222)</f>
        <v>1</v>
      </c>
      <c r="AT221" s="311">
        <f>IF(全车数据表!BO222="","",全车数据表!BO222)</f>
        <v>1</v>
      </c>
      <c r="AU221" s="311" t="str">
        <f>IF(全车数据表!BP222="","",全车数据表!BP222)</f>
        <v/>
      </c>
      <c r="AV221" s="311" t="str">
        <f>IF(全车数据表!BQ222="","",全车数据表!BQ222)</f>
        <v/>
      </c>
      <c r="AW221" s="311" t="str">
        <f>IF(全车数据表!BR222="","",全车数据表!BR222)</f>
        <v/>
      </c>
      <c r="AX221" s="311" t="str">
        <f>IF(全车数据表!BS222="","",全车数据表!BS222)</f>
        <v/>
      </c>
      <c r="AY221" s="311" t="str">
        <f>IF(全车数据表!BT222="","",全车数据表!BT222)</f>
        <v/>
      </c>
      <c r="AZ221" s="311" t="str">
        <f>IF(全车数据表!BU222="","",全车数据表!BU222)</f>
        <v>大蜥蜴</v>
      </c>
      <c r="BA221" s="311" t="str">
        <f>IF(全车数据表!AV222="","",全车数据表!AV222)</f>
        <v/>
      </c>
    </row>
    <row r="222" spans="1:53">
      <c r="A222" s="311">
        <f>全车数据表!A223</f>
        <v>221</v>
      </c>
      <c r="B222" s="311" t="str">
        <f>全车数据表!B223</f>
        <v>W Motors Lykan Security</v>
      </c>
      <c r="C222" s="311" t="str">
        <f>IF(全车数据表!AQ223="","",全车数据表!AQ223)</f>
        <v>W Motors</v>
      </c>
      <c r="D222" s="313" t="str">
        <f>全车数据表!AT223</f>
        <v>lykansecurity</v>
      </c>
      <c r="E222" s="313" t="str">
        <f>全车数据表!AS223</f>
        <v>3.6</v>
      </c>
      <c r="F222" s="313" t="str">
        <f>全车数据表!C223</f>
        <v>安全狼崽</v>
      </c>
      <c r="G222" s="311" t="str">
        <f>全车数据表!D223</f>
        <v>S</v>
      </c>
      <c r="H222" s="311">
        <f>LEN(全车数据表!E223)</f>
        <v>6</v>
      </c>
      <c r="I222" s="311">
        <f>IF(全车数据表!H223="×",0,全车数据表!H223)</f>
        <v>85</v>
      </c>
      <c r="J222" s="311">
        <f>IF(全车数据表!I223="×",0,全车数据表!I223)</f>
        <v>25</v>
      </c>
      <c r="K222" s="311">
        <f>IF(全车数据表!J223="×",0,全车数据表!J223)</f>
        <v>29</v>
      </c>
      <c r="L222" s="311">
        <f>IF(全车数据表!K223="×",0,全车数据表!K223)</f>
        <v>38</v>
      </c>
      <c r="M222" s="311">
        <f>IF(全车数据表!L223="×",0,全车数据表!L223)</f>
        <v>54</v>
      </c>
      <c r="N222" s="311">
        <f>IF(全车数据表!M223="×",0,全车数据表!M223)</f>
        <v>69</v>
      </c>
      <c r="O222" s="311">
        <f>全车数据表!O223</f>
        <v>4977</v>
      </c>
      <c r="P222" s="311">
        <f>全车数据表!P223</f>
        <v>445.8</v>
      </c>
      <c r="Q222" s="311">
        <f>全车数据表!Q223</f>
        <v>86.33</v>
      </c>
      <c r="R222" s="311">
        <f>全车数据表!R223</f>
        <v>61.08</v>
      </c>
      <c r="S222" s="311">
        <f>全车数据表!S223</f>
        <v>29.38</v>
      </c>
      <c r="T222" s="311">
        <f>全车数据表!T223</f>
        <v>0</v>
      </c>
      <c r="U222" s="311">
        <f>全车数据表!AH223</f>
        <v>0</v>
      </c>
      <c r="V222" s="311" t="str">
        <f>全车数据表!AO223</f>
        <v/>
      </c>
      <c r="W222" s="311">
        <f>全车数据表!AP223</f>
        <v>0</v>
      </c>
      <c r="X222" s="311">
        <f>全车数据表!AJ223</f>
        <v>7</v>
      </c>
      <c r="Y222" s="311">
        <f>全车数据表!AL223</f>
        <v>5</v>
      </c>
      <c r="Z222" s="311">
        <f>IF(全车数据表!AN223="×",0,全车数据表!AN223)</f>
        <v>4</v>
      </c>
      <c r="AA222" s="313" t="str">
        <f>全车数据表!AU223</f>
        <v>epic</v>
      </c>
      <c r="AB222" s="311">
        <f>全车数据表!AW223</f>
        <v>469</v>
      </c>
      <c r="AC222" s="311">
        <f>全车数据表!AX223</f>
        <v>0</v>
      </c>
      <c r="AD222" s="311">
        <f>全车数据表!AY223</f>
        <v>580</v>
      </c>
      <c r="AE222" s="311" t="str">
        <f>IF(全车数据表!AZ223="","",全车数据表!AZ223)</f>
        <v>联会赛事</v>
      </c>
      <c r="AF222" s="311" t="str">
        <f>IF(全车数据表!BA223="","",全车数据表!BA223)</f>
        <v/>
      </c>
      <c r="AG222" s="311" t="str">
        <f>IF(全车数据表!BB223="","",全车数据表!BB223)</f>
        <v/>
      </c>
      <c r="AH222" s="311" t="str">
        <f>IF(全车数据表!BC223="","",全车数据表!BC223)</f>
        <v/>
      </c>
      <c r="AI222" s="311" t="str">
        <f>IF(全车数据表!BD223="","",全车数据表!BD223)</f>
        <v/>
      </c>
      <c r="AJ222" s="311" t="str">
        <f>IF(全车数据表!BE223="","",全车数据表!BE223)</f>
        <v/>
      </c>
      <c r="AK222" s="311" t="str">
        <f>IF(全车数据表!BF223="","",全车数据表!BF223)</f>
        <v/>
      </c>
      <c r="AL222" s="311" t="str">
        <f>IF(全车数据表!BG223="","",全车数据表!BG223)</f>
        <v/>
      </c>
      <c r="AM222" s="311" t="str">
        <f>IF(全车数据表!BH223="","",全车数据表!BH223)</f>
        <v/>
      </c>
      <c r="AN222" s="311" t="str">
        <f>IF(全车数据表!BI223="","",全车数据表!BI223)</f>
        <v/>
      </c>
      <c r="AO222" s="311" t="str">
        <f>IF(全车数据表!BJ223="","",全车数据表!BJ223)</f>
        <v/>
      </c>
      <c r="AP222" s="311" t="str">
        <f>IF(全车数据表!BK223="","",全车数据表!BK223)</f>
        <v/>
      </c>
      <c r="AQ222" s="311" t="str">
        <f>IF(全车数据表!BL223="","",全车数据表!BL223)</f>
        <v/>
      </c>
      <c r="AR222" s="311" t="str">
        <f>IF(全车数据表!BM223="","",全车数据表!BM223)</f>
        <v/>
      </c>
      <c r="AS222" s="311" t="str">
        <f>IF(全车数据表!BN223="","",全车数据表!BN223)</f>
        <v/>
      </c>
      <c r="AT222" s="311" t="str">
        <f>IF(全车数据表!BO223="","",全车数据表!BO223)</f>
        <v/>
      </c>
      <c r="AU222" s="311" t="str">
        <f>IF(全车数据表!BP223="","",全车数据表!BP223)</f>
        <v/>
      </c>
      <c r="AV222" s="311" t="str">
        <f>IF(全车数据表!BQ223="","",全车数据表!BQ223)</f>
        <v/>
      </c>
      <c r="AW222" s="311" t="str">
        <f>IF(全车数据表!BR223="","",全车数据表!BR223)</f>
        <v/>
      </c>
      <c r="AX222" s="311" t="str">
        <f>IF(全车数据表!BS223="","",全车数据表!BS223)</f>
        <v/>
      </c>
      <c r="AY222" s="311" t="str">
        <f>IF(全车数据表!BT223="","",全车数据表!BT223)</f>
        <v/>
      </c>
      <c r="AZ222" s="311" t="str">
        <f>IF(全车数据表!BU223="","",全车数据表!BU223)</f>
        <v/>
      </c>
      <c r="BA222" s="311" t="str">
        <f>IF(全车数据表!AV223="","",全车数据表!AV223)</f>
        <v/>
      </c>
    </row>
    <row r="223" spans="1:53">
      <c r="A223" s="311">
        <f>全车数据表!A224</f>
        <v>222</v>
      </c>
      <c r="B223" s="311" t="str">
        <f>全车数据表!B224</f>
        <v>Bugatti Chiron Super Sport 300+</v>
      </c>
      <c r="C223" s="311" t="str">
        <f>IF(全车数据表!AQ224="","",全车数据表!AQ224)</f>
        <v>Bugatti</v>
      </c>
      <c r="D223" s="313" t="str">
        <f>全车数据表!AT224</f>
        <v>300+</v>
      </c>
      <c r="E223" s="313" t="str">
        <f>全车数据表!AS224</f>
        <v>4.3</v>
      </c>
      <c r="F223" s="313" t="str">
        <f>全车数据表!C224</f>
        <v>300+</v>
      </c>
      <c r="G223" s="311" t="str">
        <f>全车数据表!D224</f>
        <v>S</v>
      </c>
      <c r="H223" s="311">
        <f>LEN(全车数据表!E224)</f>
        <v>6</v>
      </c>
      <c r="I223" s="311" t="str">
        <f>IF(全车数据表!H224="×",0,全车数据表!H224)</f>
        <v>🔑</v>
      </c>
      <c r="J223" s="311">
        <f>IF(全车数据表!I224="×",0,全车数据表!I224)</f>
        <v>40</v>
      </c>
      <c r="K223" s="311">
        <f>IF(全车数据表!J224="×",0,全车数据表!J224)</f>
        <v>45</v>
      </c>
      <c r="L223" s="311">
        <f>IF(全车数据表!K224="×",0,全车数据表!K224)</f>
        <v>60</v>
      </c>
      <c r="M223" s="311">
        <f>IF(全车数据表!L224="×",0,全车数据表!L224)</f>
        <v>70</v>
      </c>
      <c r="N223" s="311">
        <f>IF(全车数据表!M224="×",0,全车数据表!M224)</f>
        <v>85</v>
      </c>
      <c r="O223" s="311">
        <f>全车数据表!O224</f>
        <v>4983</v>
      </c>
      <c r="P223" s="311">
        <f>全车数据表!P224</f>
        <v>453.6</v>
      </c>
      <c r="Q223" s="311">
        <f>全车数据表!Q224</f>
        <v>83.27</v>
      </c>
      <c r="R223" s="311">
        <f>全车数据表!R224</f>
        <v>60.63</v>
      </c>
      <c r="S223" s="311">
        <f>全车数据表!S224</f>
        <v>41.7</v>
      </c>
      <c r="T223" s="311">
        <f>全车数据表!T224</f>
        <v>0</v>
      </c>
      <c r="U223" s="311">
        <f>全车数据表!AH224</f>
        <v>27726000</v>
      </c>
      <c r="V223" s="311">
        <f>全车数据表!AO224</f>
        <v>14760000</v>
      </c>
      <c r="W223" s="311">
        <f>全车数据表!AP224</f>
        <v>42486000</v>
      </c>
      <c r="X223" s="311">
        <f>全车数据表!AJ224</f>
        <v>7</v>
      </c>
      <c r="Y223" s="311">
        <f>全车数据表!AL224</f>
        <v>5</v>
      </c>
      <c r="Z223" s="311">
        <f>IF(全车数据表!AN224="×",0,全车数据表!AN224)</f>
        <v>4</v>
      </c>
      <c r="AA223" s="313" t="str">
        <f>全车数据表!AU224</f>
        <v>epic</v>
      </c>
      <c r="AB223" s="311">
        <f>全车数据表!AW224</f>
        <v>0</v>
      </c>
      <c r="AC223" s="311">
        <f>全车数据表!AX224</f>
        <v>0</v>
      </c>
      <c r="AD223" s="311">
        <f>全车数据表!AY224</f>
        <v>0</v>
      </c>
      <c r="AE223" s="311" t="str">
        <f>IF(全车数据表!AZ224="","",全车数据表!AZ224)</f>
        <v>特殊赛事</v>
      </c>
      <c r="AF223" s="311" t="str">
        <f>IF(全车数据表!BA224="","",全车数据表!BA224)</f>
        <v/>
      </c>
      <c r="AG223" s="311" t="str">
        <f>IF(全车数据表!BB224="","",全车数据表!BB224)</f>
        <v/>
      </c>
      <c r="AH223" s="311" t="str">
        <f>IF(全车数据表!BC224="","",全车数据表!BC224)</f>
        <v/>
      </c>
      <c r="AI223" s="311" t="str">
        <f>IF(全车数据表!BD224="","",全车数据表!BD224)</f>
        <v/>
      </c>
      <c r="AJ223" s="311" t="str">
        <f>IF(全车数据表!BE224="","",全车数据表!BE224)</f>
        <v/>
      </c>
      <c r="AK223" s="311" t="str">
        <f>IF(全车数据表!BF224="","",全车数据表!BF224)</f>
        <v/>
      </c>
      <c r="AL223" s="311" t="str">
        <f>IF(全车数据表!BG224="","",全车数据表!BG224)</f>
        <v/>
      </c>
      <c r="AM223" s="311" t="str">
        <f>IF(全车数据表!BH224="","",全车数据表!BH224)</f>
        <v/>
      </c>
      <c r="AN223" s="311" t="str">
        <f>IF(全车数据表!BI224="","",全车数据表!BI224)</f>
        <v/>
      </c>
      <c r="AO223" s="311" t="str">
        <f>IF(全车数据表!BJ224="","",全车数据表!BJ224)</f>
        <v/>
      </c>
      <c r="AP223" s="311" t="str">
        <f>IF(全车数据表!BK224="","",全车数据表!BK224)</f>
        <v/>
      </c>
      <c r="AQ223" s="311" t="str">
        <f>IF(全车数据表!BL224="","",全车数据表!BL224)</f>
        <v/>
      </c>
      <c r="AR223" s="311" t="str">
        <f>IF(全车数据表!BM224="","",全车数据表!BM224)</f>
        <v/>
      </c>
      <c r="AS223" s="311" t="str">
        <f>IF(全车数据表!BN224="","",全车数据表!BN224)</f>
        <v/>
      </c>
      <c r="AT223" s="311" t="str">
        <f>IF(全车数据表!BO224="","",全车数据表!BO224)</f>
        <v/>
      </c>
      <c r="AU223" s="311" t="str">
        <f>IF(全车数据表!BP224="","",全车数据表!BP224)</f>
        <v/>
      </c>
      <c r="AV223" s="311" t="str">
        <f>IF(全车数据表!BQ224="","",全车数据表!BQ224)</f>
        <v/>
      </c>
      <c r="AW223" s="311" t="str">
        <f>IF(全车数据表!BR224="","",全车数据表!BR224)</f>
        <v/>
      </c>
      <c r="AX223" s="311" t="str">
        <f>IF(全车数据表!BS224="","",全车数据表!BS224)</f>
        <v/>
      </c>
      <c r="AY223" s="311" t="str">
        <f>IF(全车数据表!BT224="","",全车数据表!BT224)</f>
        <v/>
      </c>
      <c r="AZ223" s="311" t="str">
        <f>IF(全车数据表!BU224="","",全车数据表!BU224)</f>
        <v/>
      </c>
      <c r="BA223" s="311" t="str">
        <f>IF(全车数据表!AV224="","",全车数据表!AV224)</f>
        <v/>
      </c>
    </row>
    <row r="224" spans="1:53">
      <c r="A224" s="311">
        <f>全车数据表!A225</f>
        <v>223</v>
      </c>
      <c r="B224" s="311" t="str">
        <f>全车数据表!B225</f>
        <v>Koenigsegg CCXR🔑</v>
      </c>
      <c r="C224" s="311" t="str">
        <f>IF(全车数据表!AQ225="","",全车数据表!AQ225)</f>
        <v>Koenigsegg</v>
      </c>
      <c r="D224" s="313" t="str">
        <f>全车数据表!AT225</f>
        <v>ccxr</v>
      </c>
      <c r="E224" s="313" t="str">
        <f>全车数据表!AS225</f>
        <v>4.0</v>
      </c>
      <c r="F224" s="313" t="str">
        <f>全车数据表!C225</f>
        <v>CCXR</v>
      </c>
      <c r="G224" s="311" t="str">
        <f>全车数据表!D225</f>
        <v>S</v>
      </c>
      <c r="H224" s="311">
        <f>LEN(全车数据表!E225)</f>
        <v>6</v>
      </c>
      <c r="I224" s="311" t="str">
        <f>IF(全车数据表!H225="×",0,全车数据表!H225)</f>
        <v>🔑</v>
      </c>
      <c r="J224" s="311">
        <f>IF(全车数据表!I225="×",0,全车数据表!I225)</f>
        <v>40</v>
      </c>
      <c r="K224" s="311">
        <f>IF(全车数据表!J225="×",0,全车数据表!J225)</f>
        <v>45</v>
      </c>
      <c r="L224" s="311">
        <f>IF(全车数据表!K225="×",0,全车数据表!K225)</f>
        <v>60</v>
      </c>
      <c r="M224" s="311">
        <f>IF(全车数据表!L225="×",0,全车数据表!L225)</f>
        <v>70</v>
      </c>
      <c r="N224" s="311">
        <f>IF(全车数据表!M225="×",0,全车数据表!M225)</f>
        <v>85</v>
      </c>
      <c r="O224" s="311">
        <f>全车数据表!O225</f>
        <v>4998</v>
      </c>
      <c r="P224" s="311">
        <f>全车数据表!P225</f>
        <v>412.2</v>
      </c>
      <c r="Q224" s="311">
        <f>全车数据表!Q225</f>
        <v>79.400000000000006</v>
      </c>
      <c r="R224" s="311">
        <f>全车数据表!R225</f>
        <v>79.09</v>
      </c>
      <c r="S224" s="311">
        <f>全车数据表!S225</f>
        <v>71.510000000000005</v>
      </c>
      <c r="T224" s="311">
        <f>全车数据表!T225</f>
        <v>6.4</v>
      </c>
      <c r="U224" s="311">
        <f>全车数据表!AH225</f>
        <v>27726000</v>
      </c>
      <c r="V224" s="311">
        <f>全车数据表!AO225</f>
        <v>14760000</v>
      </c>
      <c r="W224" s="311">
        <f>全车数据表!AP225</f>
        <v>42486000</v>
      </c>
      <c r="X224" s="311">
        <f>全车数据表!AJ225</f>
        <v>7</v>
      </c>
      <c r="Y224" s="311">
        <f>全车数据表!AL225</f>
        <v>5</v>
      </c>
      <c r="Z224" s="311">
        <f>IF(全车数据表!AN225="×",0,全车数据表!AN225)</f>
        <v>4</v>
      </c>
      <c r="AA224" s="313" t="str">
        <f>全车数据表!AU225</f>
        <v>epic</v>
      </c>
      <c r="AB224" s="311">
        <f>全车数据表!AW225</f>
        <v>432</v>
      </c>
      <c r="AC224" s="311">
        <f>全车数据表!AX225</f>
        <v>0</v>
      </c>
      <c r="AD224" s="311">
        <f>全车数据表!AY225</f>
        <v>563</v>
      </c>
      <c r="AE224" s="311" t="str">
        <f>IF(全车数据表!AZ225="","",全车数据表!AZ225)</f>
        <v>特殊赛事</v>
      </c>
      <c r="AF224" s="311" t="str">
        <f>IF(全车数据表!BA225="","",全车数据表!BA225)</f>
        <v/>
      </c>
      <c r="AG224" s="311" t="str">
        <f>IF(全车数据表!BB225="","",全车数据表!BB225)</f>
        <v/>
      </c>
      <c r="AH224" s="311" t="str">
        <f>IF(全车数据表!BC225="","",全车数据表!BC225)</f>
        <v/>
      </c>
      <c r="AI224" s="311" t="str">
        <f>IF(全车数据表!BD225="","",全车数据表!BD225)</f>
        <v/>
      </c>
      <c r="AJ224" s="311" t="str">
        <f>IF(全车数据表!BE225="","",全车数据表!BE225)</f>
        <v/>
      </c>
      <c r="AK224" s="311" t="str">
        <f>IF(全车数据表!BF225="","",全车数据表!BF225)</f>
        <v/>
      </c>
      <c r="AL224" s="311" t="str">
        <f>IF(全车数据表!BG225="","",全车数据表!BG225)</f>
        <v/>
      </c>
      <c r="AM224" s="311" t="str">
        <f>IF(全车数据表!BH225="","",全车数据表!BH225)</f>
        <v/>
      </c>
      <c r="AN224" s="311" t="str">
        <f>IF(全车数据表!BI225="","",全车数据表!BI225)</f>
        <v/>
      </c>
      <c r="AO224" s="311" t="str">
        <f>IF(全车数据表!BJ225="","",全车数据表!BJ225)</f>
        <v/>
      </c>
      <c r="AP224" s="311" t="str">
        <f>IF(全车数据表!BK225="","",全车数据表!BK225)</f>
        <v/>
      </c>
      <c r="AQ224" s="311" t="str">
        <f>IF(全车数据表!BL225="","",全车数据表!BL225)</f>
        <v/>
      </c>
      <c r="AR224" s="311" t="str">
        <f>IF(全车数据表!BM225="","",全车数据表!BM225)</f>
        <v/>
      </c>
      <c r="AS224" s="311">
        <f>IF(全车数据表!BN225="","",全车数据表!BN225)</f>
        <v>1</v>
      </c>
      <c r="AT224" s="311" t="str">
        <f>IF(全车数据表!BO225="","",全车数据表!BO225)</f>
        <v/>
      </c>
      <c r="AU224" s="311" t="str">
        <f>IF(全车数据表!BP225="","",全车数据表!BP225)</f>
        <v/>
      </c>
      <c r="AV224" s="311" t="str">
        <f>IF(全车数据表!BQ225="","",全车数据表!BQ225)</f>
        <v/>
      </c>
      <c r="AW224" s="311" t="str">
        <f>IF(全车数据表!BR225="","",全车数据表!BR225)</f>
        <v/>
      </c>
      <c r="AX224" s="311" t="str">
        <f>IF(全车数据表!BS225="","",全车数据表!BS225)</f>
        <v/>
      </c>
      <c r="AY224" s="311" t="str">
        <f>IF(全车数据表!BT225="","",全车数据表!BT225)</f>
        <v/>
      </c>
      <c r="AZ224" s="311" t="str">
        <f>IF(全车数据表!BU225="","",全车数据表!BU225)</f>
        <v>柯尼塞格</v>
      </c>
      <c r="BA224" s="311" t="str">
        <f>IF(全车数据表!AV225="","",全车数据表!AV225)</f>
        <v/>
      </c>
    </row>
    <row r="225" spans="1:53">
      <c r="A225" s="311">
        <f>全车数据表!A226</f>
        <v>224</v>
      </c>
      <c r="B225" s="311" t="str">
        <f>全车数据表!B226</f>
        <v>Bugatti LA Voiture Noire🔑</v>
      </c>
      <c r="C225" s="311" t="str">
        <f>IF(全车数据表!AQ226="","",全车数据表!AQ226)</f>
        <v>Bugatti</v>
      </c>
      <c r="D225" s="313" t="str">
        <f>全车数据表!AT226</f>
        <v>lvn</v>
      </c>
      <c r="E225" s="313" t="str">
        <f>全车数据表!AS226</f>
        <v>2.6</v>
      </c>
      <c r="F225" s="313" t="str">
        <f>全车数据表!C226</f>
        <v>黑龙</v>
      </c>
      <c r="G225" s="311" t="str">
        <f>全车数据表!D226</f>
        <v>S</v>
      </c>
      <c r="H225" s="311">
        <f>LEN(全车数据表!E226)</f>
        <v>6</v>
      </c>
      <c r="I225" s="311" t="str">
        <f>IF(全车数据表!H226="×",0,全车数据表!H226)</f>
        <v>🔑</v>
      </c>
      <c r="J225" s="311">
        <f>IF(全车数据表!I226="×",0,全车数据表!I226)</f>
        <v>40</v>
      </c>
      <c r="K225" s="311">
        <f>IF(全车数据表!J226="×",0,全车数据表!J226)</f>
        <v>45</v>
      </c>
      <c r="L225" s="311">
        <f>IF(全车数据表!K226="×",0,全车数据表!K226)</f>
        <v>60</v>
      </c>
      <c r="M225" s="311">
        <f>IF(全车数据表!L226="×",0,全车数据表!L226)</f>
        <v>70</v>
      </c>
      <c r="N225" s="311">
        <f>IF(全车数据表!M226="×",0,全车数据表!M226)</f>
        <v>85</v>
      </c>
      <c r="O225" s="311">
        <f>全车数据表!O226</f>
        <v>5041</v>
      </c>
      <c r="P225" s="311">
        <f>全车数据表!P226</f>
        <v>443.4</v>
      </c>
      <c r="Q225" s="311">
        <f>全车数据表!Q226</f>
        <v>84.89</v>
      </c>
      <c r="R225" s="311">
        <f>全车数据表!R226</f>
        <v>54.63</v>
      </c>
      <c r="S225" s="311">
        <f>全车数据表!S226</f>
        <v>63.79</v>
      </c>
      <c r="T225" s="311">
        <f>全车数据表!T226</f>
        <v>0</v>
      </c>
      <c r="U225" s="311">
        <f>全车数据表!AH226</f>
        <v>27726000</v>
      </c>
      <c r="V225" s="311">
        <f>全车数据表!AO226</f>
        <v>14760000</v>
      </c>
      <c r="W225" s="311">
        <f>全车数据表!AP226</f>
        <v>42486000</v>
      </c>
      <c r="X225" s="311">
        <f>全车数据表!AJ226</f>
        <v>7</v>
      </c>
      <c r="Y225" s="311">
        <f>全车数据表!AL226</f>
        <v>5</v>
      </c>
      <c r="Z225" s="311">
        <f>IF(全车数据表!AN226="×",0,全车数据表!AN226)</f>
        <v>4</v>
      </c>
      <c r="AA225" s="313" t="str">
        <f>全车数据表!AU226</f>
        <v>epic</v>
      </c>
      <c r="AB225" s="311">
        <f>全车数据表!AW226</f>
        <v>467</v>
      </c>
      <c r="AC225" s="311">
        <f>全车数据表!AX226</f>
        <v>0</v>
      </c>
      <c r="AD225" s="311">
        <f>全车数据表!AY226</f>
        <v>579</v>
      </c>
      <c r="AE225" s="311" t="str">
        <f>IF(全车数据表!AZ226="","",全车数据表!AZ226)</f>
        <v>联会赛事</v>
      </c>
      <c r="AF225" s="311" t="str">
        <f>IF(全车数据表!BA226="","",全车数据表!BA226)</f>
        <v/>
      </c>
      <c r="AG225" s="311" t="str">
        <f>IF(全车数据表!BB226="","",全车数据表!BB226)</f>
        <v/>
      </c>
      <c r="AH225" s="311" t="str">
        <f>IF(全车数据表!BC226="","",全车数据表!BC226)</f>
        <v/>
      </c>
      <c r="AI225" s="311" t="str">
        <f>IF(全车数据表!BD226="","",全车数据表!BD226)</f>
        <v/>
      </c>
      <c r="AJ225" s="311" t="str">
        <f>IF(全车数据表!BE226="","",全车数据表!BE226)</f>
        <v/>
      </c>
      <c r="AK225" s="311" t="str">
        <f>IF(全车数据表!BF226="","",全车数据表!BF226)</f>
        <v/>
      </c>
      <c r="AL225" s="311" t="str">
        <f>IF(全车数据表!BG226="","",全车数据表!BG226)</f>
        <v/>
      </c>
      <c r="AM225" s="311" t="str">
        <f>IF(全车数据表!BH226="","",全车数据表!BH226)</f>
        <v/>
      </c>
      <c r="AN225" s="311" t="str">
        <f>IF(全车数据表!BI226="","",全车数据表!BI226)</f>
        <v/>
      </c>
      <c r="AO225" s="311" t="str">
        <f>IF(全车数据表!BJ226="","",全车数据表!BJ226)</f>
        <v/>
      </c>
      <c r="AP225" s="311" t="str">
        <f>IF(全车数据表!BK226="","",全车数据表!BK226)</f>
        <v/>
      </c>
      <c r="AQ225" s="311" t="str">
        <f>IF(全车数据表!BL226="","",全车数据表!BL226)</f>
        <v/>
      </c>
      <c r="AR225" s="311">
        <f>IF(全车数据表!BM226="","",全车数据表!BM226)</f>
        <v>1</v>
      </c>
      <c r="AS225" s="311">
        <f>IF(全车数据表!BN226="","",全车数据表!BN226)</f>
        <v>1</v>
      </c>
      <c r="AT225" s="311">
        <f>IF(全车数据表!BO226="","",全车数据表!BO226)</f>
        <v>1</v>
      </c>
      <c r="AU225" s="311" t="str">
        <f>IF(全车数据表!BP226="","",全车数据表!BP226)</f>
        <v/>
      </c>
      <c r="AV225" s="311" t="str">
        <f>IF(全车数据表!BQ226="","",全车数据表!BQ226)</f>
        <v/>
      </c>
      <c r="AW225" s="311" t="str">
        <f>IF(全车数据表!BR226="","",全车数据表!BR226)</f>
        <v/>
      </c>
      <c r="AX225" s="311" t="str">
        <f>IF(全车数据表!BS226="","",全车数据表!BS226)</f>
        <v/>
      </c>
      <c r="AY225" s="311" t="str">
        <f>IF(全车数据表!BT226="","",全车数据表!BT226)</f>
        <v/>
      </c>
      <c r="AZ225" s="311" t="str">
        <f>IF(全车数据表!BU226="","",全车数据表!BU226)</f>
        <v>黑龙 lvn</v>
      </c>
      <c r="BA225" s="311" t="str">
        <f>IF(全车数据表!AV226="","",全车数据表!AV226)</f>
        <v/>
      </c>
    </row>
    <row r="226" spans="1:53">
      <c r="A226" s="311">
        <f>全车数据表!A227</f>
        <v>225</v>
      </c>
      <c r="B226" s="311" t="str">
        <f>全车数据表!B227</f>
        <v>Deus Vayanne</v>
      </c>
      <c r="C226" s="311" t="str">
        <f>IF(全车数据表!AQ227="","",全车数据表!AQ227)</f>
        <v>Deus</v>
      </c>
      <c r="D226" s="313" t="str">
        <f>全车数据表!AT227</f>
        <v>vayanne</v>
      </c>
      <c r="E226" s="313" t="str">
        <f>全车数据表!AS227</f>
        <v>4.3</v>
      </c>
      <c r="F226" s="313" t="str">
        <f>全车数据表!C227</f>
        <v>Vayanne</v>
      </c>
      <c r="G226" s="311" t="str">
        <f>全车数据表!D227</f>
        <v>S</v>
      </c>
      <c r="H226" s="311">
        <f>LEN(全车数据表!E227)</f>
        <v>6</v>
      </c>
      <c r="I226" s="311" t="str">
        <f>IF(全车数据表!H227="×",0,全车数据表!H227)</f>
        <v>🔑</v>
      </c>
      <c r="J226" s="311">
        <f>IF(全车数据表!I227="×",0,全车数据表!I227)</f>
        <v>40</v>
      </c>
      <c r="K226" s="311">
        <f>IF(全车数据表!J227="×",0,全车数据表!J227)</f>
        <v>45</v>
      </c>
      <c r="L226" s="311">
        <f>IF(全车数据表!K227="×",0,全车数据表!K227)</f>
        <v>60</v>
      </c>
      <c r="M226" s="311">
        <f>IF(全车数据表!L227="×",0,全车数据表!L227)</f>
        <v>70</v>
      </c>
      <c r="N226" s="311">
        <f>IF(全车数据表!M227="×",0,全车数据表!M227)</f>
        <v>85</v>
      </c>
      <c r="O226" s="311">
        <f>全车数据表!O227</f>
        <v>5082</v>
      </c>
      <c r="P226" s="311">
        <f>全车数据表!P227</f>
        <v>438.7</v>
      </c>
      <c r="Q226" s="311">
        <f>全车数据表!Q227</f>
        <v>86.55</v>
      </c>
      <c r="R226" s="311">
        <f>全车数据表!R227</f>
        <v>47.61</v>
      </c>
      <c r="S226" s="311">
        <f>全车数据表!S227</f>
        <v>47.08</v>
      </c>
      <c r="T226" s="311">
        <f>全车数据表!T227</f>
        <v>0</v>
      </c>
      <c r="U226" s="311">
        <f>全车数据表!AH227</f>
        <v>27726000</v>
      </c>
      <c r="V226" s="311">
        <f>全车数据表!AO227</f>
        <v>14760000</v>
      </c>
      <c r="W226" s="311">
        <f>全车数据表!AP227</f>
        <v>42486000</v>
      </c>
      <c r="X226" s="311">
        <f>全车数据表!AJ227</f>
        <v>7</v>
      </c>
      <c r="Y226" s="311">
        <f>全车数据表!AL227</f>
        <v>5</v>
      </c>
      <c r="Z226" s="311">
        <f>IF(全车数据表!AN227="×",0,全车数据表!AN227)</f>
        <v>4</v>
      </c>
      <c r="AA226" s="313" t="str">
        <f>全车数据表!AU227</f>
        <v>epic</v>
      </c>
      <c r="AB226" s="311">
        <f>全车数据表!AW227</f>
        <v>0</v>
      </c>
      <c r="AC226" s="311">
        <f>全车数据表!AX227</f>
        <v>0</v>
      </c>
      <c r="AD226" s="311">
        <f>全车数据表!AY227</f>
        <v>0</v>
      </c>
      <c r="AE226" s="311" t="str">
        <f>IF(全车数据表!AZ227="","",全车数据表!AZ227)</f>
        <v>特殊赛事</v>
      </c>
      <c r="AF226" s="311" t="str">
        <f>IF(全车数据表!BA227="","",全车数据表!BA227)</f>
        <v/>
      </c>
      <c r="AG226" s="311" t="str">
        <f>IF(全车数据表!BB227="","",全车数据表!BB227)</f>
        <v/>
      </c>
      <c r="AH226" s="311" t="str">
        <f>IF(全车数据表!BC227="","",全车数据表!BC227)</f>
        <v/>
      </c>
      <c r="AI226" s="311" t="str">
        <f>IF(全车数据表!BD227="","",全车数据表!BD227)</f>
        <v/>
      </c>
      <c r="AJ226" s="311" t="str">
        <f>IF(全车数据表!BE227="","",全车数据表!BE227)</f>
        <v/>
      </c>
      <c r="AK226" s="311" t="str">
        <f>IF(全车数据表!BF227="","",全车数据表!BF227)</f>
        <v/>
      </c>
      <c r="AL226" s="311" t="str">
        <f>IF(全车数据表!BG227="","",全车数据表!BG227)</f>
        <v/>
      </c>
      <c r="AM226" s="311" t="str">
        <f>IF(全车数据表!BH227="","",全车数据表!BH227)</f>
        <v/>
      </c>
      <c r="AN226" s="311" t="str">
        <f>IF(全车数据表!BI227="","",全车数据表!BI227)</f>
        <v/>
      </c>
      <c r="AO226" s="311" t="str">
        <f>IF(全车数据表!BJ227="","",全车数据表!BJ227)</f>
        <v/>
      </c>
      <c r="AP226" s="311" t="str">
        <f>IF(全车数据表!BK227="","",全车数据表!BK227)</f>
        <v/>
      </c>
      <c r="AQ226" s="311" t="str">
        <f>IF(全车数据表!BL227="","",全车数据表!BL227)</f>
        <v/>
      </c>
      <c r="AR226" s="311" t="str">
        <f>IF(全车数据表!BM227="","",全车数据表!BM227)</f>
        <v/>
      </c>
      <c r="AS226" s="311" t="str">
        <f>IF(全车数据表!BN227="","",全车数据表!BN227)</f>
        <v/>
      </c>
      <c r="AT226" s="311" t="str">
        <f>IF(全车数据表!BO227="","",全车数据表!BO227)</f>
        <v/>
      </c>
      <c r="AU226" s="311" t="str">
        <f>IF(全车数据表!BP227="","",全车数据表!BP227)</f>
        <v/>
      </c>
      <c r="AV226" s="311" t="str">
        <f>IF(全车数据表!BQ227="","",全车数据表!BQ227)</f>
        <v/>
      </c>
      <c r="AW226" s="311" t="str">
        <f>IF(全车数据表!BR227="","",全车数据表!BR227)</f>
        <v/>
      </c>
      <c r="AX226" s="311" t="str">
        <f>IF(全车数据表!BS227="","",全车数据表!BS227)</f>
        <v/>
      </c>
      <c r="AY226" s="311" t="str">
        <f>IF(全车数据表!BT227="","",全车数据表!BT227)</f>
        <v/>
      </c>
      <c r="AZ226" s="311" t="str">
        <f>IF(全车数据表!BU227="","",全车数据表!BU227)</f>
        <v/>
      </c>
      <c r="BA226" s="311" t="str">
        <f>IF(全车数据表!AV227="","",全车数据表!AV227)</f>
        <v/>
      </c>
    </row>
    <row r="227" spans="1:53">
      <c r="A227" s="311">
        <f>全车数据表!A228</f>
        <v>226</v>
      </c>
      <c r="B227" s="311" t="str">
        <f>全车数据表!B228</f>
        <v>Koenigsegg Gemera🔑</v>
      </c>
      <c r="C227" s="311" t="str">
        <f>IF(全车数据表!AQ228="","",全车数据表!AQ228)</f>
        <v>Koenigsegg</v>
      </c>
      <c r="D227" s="313" t="str">
        <f>全车数据表!AT228</f>
        <v>gemera</v>
      </c>
      <c r="E227" s="313" t="str">
        <f>全车数据表!AS228</f>
        <v>3.2</v>
      </c>
      <c r="F227" s="313" t="str">
        <f>全车数据表!C228</f>
        <v>Gemera</v>
      </c>
      <c r="G227" s="311" t="str">
        <f>全车数据表!D228</f>
        <v>S</v>
      </c>
      <c r="H227" s="311">
        <f>LEN(全车数据表!E228)</f>
        <v>6</v>
      </c>
      <c r="I227" s="311" t="str">
        <f>IF(全车数据表!H228="×",0,全车数据表!H228)</f>
        <v>🔑</v>
      </c>
      <c r="J227" s="311">
        <f>IF(全车数据表!I228="×",0,全车数据表!I228)</f>
        <v>40</v>
      </c>
      <c r="K227" s="311">
        <f>IF(全车数据表!J228="×",0,全车数据表!J228)</f>
        <v>45</v>
      </c>
      <c r="L227" s="311">
        <f>IF(全车数据表!K228="×",0,全车数据表!K228)</f>
        <v>60</v>
      </c>
      <c r="M227" s="311">
        <f>IF(全车数据表!L228="×",0,全车数据表!L228)</f>
        <v>70</v>
      </c>
      <c r="N227" s="311">
        <f>IF(全车数据表!M228="×",0,全车数据表!M228)</f>
        <v>85</v>
      </c>
      <c r="O227" s="311">
        <f>全车数据表!O228</f>
        <v>5085</v>
      </c>
      <c r="P227" s="311">
        <f>全车数据表!P228</f>
        <v>413.1</v>
      </c>
      <c r="Q227" s="311">
        <f>全车数据表!Q228</f>
        <v>88.58</v>
      </c>
      <c r="R227" s="311">
        <f>全车数据表!R228</f>
        <v>66.06</v>
      </c>
      <c r="S227" s="311">
        <f>全车数据表!S228</f>
        <v>48.36</v>
      </c>
      <c r="T227" s="311">
        <f>全车数据表!T228</f>
        <v>4.4000000000000004</v>
      </c>
      <c r="U227" s="311">
        <f>全车数据表!AH228</f>
        <v>27726000</v>
      </c>
      <c r="V227" s="311">
        <f>全车数据表!AO228</f>
        <v>14760000</v>
      </c>
      <c r="W227" s="311">
        <f>全车数据表!AP228</f>
        <v>42486000</v>
      </c>
      <c r="X227" s="311">
        <f>全车数据表!AJ228</f>
        <v>7</v>
      </c>
      <c r="Y227" s="311">
        <f>全车数据表!AL228</f>
        <v>5</v>
      </c>
      <c r="Z227" s="311">
        <f>IF(全车数据表!AN228="×",0,全车数据表!AN228)</f>
        <v>4</v>
      </c>
      <c r="AA227" s="313" t="str">
        <f>全车数据表!AU228</f>
        <v>epic</v>
      </c>
      <c r="AB227" s="311">
        <f>全车数据表!AW228</f>
        <v>433</v>
      </c>
      <c r="AC227" s="311">
        <f>全车数据表!AX228</f>
        <v>0</v>
      </c>
      <c r="AD227" s="311">
        <f>全车数据表!AY228</f>
        <v>564</v>
      </c>
      <c r="AE227" s="311" t="str">
        <f>IF(全车数据表!AZ228="","",全车数据表!AZ228)</f>
        <v>联会赛事</v>
      </c>
      <c r="AF227" s="311" t="str">
        <f>IF(全车数据表!BA228="","",全车数据表!BA228)</f>
        <v/>
      </c>
      <c r="AG227" s="311" t="str">
        <f>IF(全车数据表!BB228="","",全车数据表!BB228)</f>
        <v/>
      </c>
      <c r="AH227" s="311" t="str">
        <f>IF(全车数据表!BC228="","",全车数据表!BC228)</f>
        <v/>
      </c>
      <c r="AI227" s="311" t="str">
        <f>IF(全车数据表!BD228="","",全车数据表!BD228)</f>
        <v/>
      </c>
      <c r="AJ227" s="311" t="str">
        <f>IF(全车数据表!BE228="","",全车数据表!BE228)</f>
        <v/>
      </c>
      <c r="AK227" s="311" t="str">
        <f>IF(全车数据表!BF228="","",全车数据表!BF228)</f>
        <v/>
      </c>
      <c r="AL227" s="311" t="str">
        <f>IF(全车数据表!BG228="","",全车数据表!BG228)</f>
        <v/>
      </c>
      <c r="AM227" s="311" t="str">
        <f>IF(全车数据表!BH228="","",全车数据表!BH228)</f>
        <v/>
      </c>
      <c r="AN227" s="311" t="str">
        <f>IF(全车数据表!BI228="","",全车数据表!BI228)</f>
        <v/>
      </c>
      <c r="AO227" s="311" t="str">
        <f>IF(全车数据表!BJ228="","",全车数据表!BJ228)</f>
        <v/>
      </c>
      <c r="AP227" s="311" t="str">
        <f>IF(全车数据表!BK228="","",全车数据表!BK228)</f>
        <v/>
      </c>
      <c r="AQ227" s="311" t="str">
        <f>IF(全车数据表!BL228="","",全车数据表!BL228)</f>
        <v/>
      </c>
      <c r="AR227" s="311" t="str">
        <f>IF(全车数据表!BM228="","",全车数据表!BM228)</f>
        <v/>
      </c>
      <c r="AS227" s="311">
        <f>IF(全车数据表!BN228="","",全车数据表!BN228)</f>
        <v>1</v>
      </c>
      <c r="AT227" s="311">
        <f>IF(全车数据表!BO228="","",全车数据表!BO228)</f>
        <v>1</v>
      </c>
      <c r="AU227" s="311" t="str">
        <f>IF(全车数据表!BP228="","",全车数据表!BP228)</f>
        <v/>
      </c>
      <c r="AV227" s="311" t="str">
        <f>IF(全车数据表!BQ228="","",全车数据表!BQ228)</f>
        <v/>
      </c>
      <c r="AW227" s="311" t="str">
        <f>IF(全车数据表!BR228="","",全车数据表!BR228)</f>
        <v/>
      </c>
      <c r="AX227" s="311" t="str">
        <f>IF(全车数据表!BS228="","",全车数据表!BS228)</f>
        <v/>
      </c>
      <c r="AY227" s="311" t="str">
        <f>IF(全车数据表!BT228="","",全车数据表!BT228)</f>
        <v/>
      </c>
      <c r="AZ227" s="311" t="str">
        <f>IF(全车数据表!BU228="","",全车数据表!BU228)</f>
        <v>柯尼塞格 哥 杰弟</v>
      </c>
      <c r="BA227" s="311" t="str">
        <f>IF(全车数据表!AV228="","",全车数据表!AV228)</f>
        <v/>
      </c>
    </row>
    <row r="228" spans="1:53">
      <c r="A228" s="311">
        <f>全车数据表!A229</f>
        <v>227</v>
      </c>
      <c r="B228" s="311" t="str">
        <f>全车数据表!B229</f>
        <v>Hennessey Venom F5</v>
      </c>
      <c r="C228" s="311" t="str">
        <f>IF(全车数据表!AQ229="","",全车数据表!AQ229)</f>
        <v>Hennessey</v>
      </c>
      <c r="D228" s="313" t="str">
        <f>全车数据表!AT229</f>
        <v>f5</v>
      </c>
      <c r="E228" s="313" t="str">
        <f>全车数据表!AS229</f>
        <v>3.0</v>
      </c>
      <c r="F228" s="313" t="str">
        <f>全车数据表!C229</f>
        <v>毒液F5</v>
      </c>
      <c r="G228" s="311" t="str">
        <f>全车数据表!D229</f>
        <v>S</v>
      </c>
      <c r="H228" s="311">
        <f>LEN(全车数据表!E229)</f>
        <v>6</v>
      </c>
      <c r="I228" s="311">
        <f>IF(全车数据表!H229="×",0,全车数据表!H229)</f>
        <v>85</v>
      </c>
      <c r="J228" s="311">
        <f>IF(全车数据表!I229="×",0,全车数据表!I229)</f>
        <v>25</v>
      </c>
      <c r="K228" s="311">
        <f>IF(全车数据表!J229="×",0,全车数据表!J229)</f>
        <v>29</v>
      </c>
      <c r="L228" s="311">
        <f>IF(全车数据表!K229="×",0,全车数据表!K229)</f>
        <v>38</v>
      </c>
      <c r="M228" s="311">
        <f>IF(全车数据表!L229="×",0,全车数据表!L229)</f>
        <v>54</v>
      </c>
      <c r="N228" s="311">
        <f>IF(全车数据表!M229="×",0,全车数据表!M229)</f>
        <v>69</v>
      </c>
      <c r="O228" s="311">
        <f>全车数据表!O229</f>
        <v>5126</v>
      </c>
      <c r="P228" s="311">
        <f>全车数据表!P229</f>
        <v>512.29999999999995</v>
      </c>
      <c r="Q228" s="311">
        <f>全车数据表!Q229</f>
        <v>80.66</v>
      </c>
      <c r="R228" s="311">
        <f>全车数据表!R229</f>
        <v>49.07</v>
      </c>
      <c r="S228" s="311">
        <f>全车数据表!S229</f>
        <v>49.53</v>
      </c>
      <c r="T228" s="311">
        <f>全车数据表!T229</f>
        <v>4.3</v>
      </c>
      <c r="U228" s="311">
        <f>全车数据表!AH229</f>
        <v>27726000</v>
      </c>
      <c r="V228" s="311">
        <f>全车数据表!AO229</f>
        <v>14760000</v>
      </c>
      <c r="W228" s="311">
        <f>全车数据表!AP229</f>
        <v>42486000</v>
      </c>
      <c r="X228" s="311">
        <f>全车数据表!AJ229</f>
        <v>7</v>
      </c>
      <c r="Y228" s="311">
        <f>全车数据表!AL229</f>
        <v>5</v>
      </c>
      <c r="Z228" s="311">
        <f>IF(全车数据表!AN229="×",0,全车数据表!AN229)</f>
        <v>4</v>
      </c>
      <c r="AA228" s="313" t="str">
        <f>全车数据表!AU229</f>
        <v>epic</v>
      </c>
      <c r="AB228" s="311">
        <f>全车数据表!AW229</f>
        <v>538</v>
      </c>
      <c r="AC228" s="311">
        <f>全车数据表!AX229</f>
        <v>0</v>
      </c>
      <c r="AD228" s="311">
        <f>全车数据表!AY229</f>
        <v>600</v>
      </c>
      <c r="AE228" s="311" t="str">
        <f>IF(全车数据表!AZ229="","",全车数据表!AZ229)</f>
        <v>特殊赛事</v>
      </c>
      <c r="AF228" s="311" t="str">
        <f>IF(全车数据表!BA229="","",全车数据表!BA229)</f>
        <v/>
      </c>
      <c r="AG228" s="311" t="str">
        <f>IF(全车数据表!BB229="","",全车数据表!BB229)</f>
        <v/>
      </c>
      <c r="AH228" s="311" t="str">
        <f>IF(全车数据表!BC229="","",全车数据表!BC229)</f>
        <v/>
      </c>
      <c r="AI228" s="311" t="str">
        <f>IF(全车数据表!BD229="","",全车数据表!BD229)</f>
        <v/>
      </c>
      <c r="AJ228" s="311" t="str">
        <f>IF(全车数据表!BE229="","",全车数据表!BE229)</f>
        <v/>
      </c>
      <c r="AK228" s="311" t="str">
        <f>IF(全车数据表!BF229="","",全车数据表!BF229)</f>
        <v/>
      </c>
      <c r="AL228" s="311" t="str">
        <f>IF(全车数据表!BG229="","",全车数据表!BG229)</f>
        <v/>
      </c>
      <c r="AM228" s="311" t="str">
        <f>IF(全车数据表!BH229="","",全车数据表!BH229)</f>
        <v/>
      </c>
      <c r="AN228" s="311" t="str">
        <f>IF(全车数据表!BI229="","",全车数据表!BI229)</f>
        <v/>
      </c>
      <c r="AO228" s="311" t="str">
        <f>IF(全车数据表!BJ229="","",全车数据表!BJ229)</f>
        <v/>
      </c>
      <c r="AP228" s="311">
        <f>IF(全车数据表!BK229="","",全车数据表!BK229)</f>
        <v>1</v>
      </c>
      <c r="AQ228" s="311" t="str">
        <f>IF(全车数据表!BL229="","",全车数据表!BL229)</f>
        <v/>
      </c>
      <c r="AR228" s="311" t="str">
        <f>IF(全车数据表!BM229="","",全车数据表!BM229)</f>
        <v/>
      </c>
      <c r="AS228" s="311" t="str">
        <f>IF(全车数据表!BN229="","",全车数据表!BN229)</f>
        <v/>
      </c>
      <c r="AT228" s="311">
        <f>IF(全车数据表!BO229="","",全车数据表!BO229)</f>
        <v>1</v>
      </c>
      <c r="AU228" s="311" t="str">
        <f>IF(全车数据表!BP229="","",全车数据表!BP229)</f>
        <v/>
      </c>
      <c r="AV228" s="311" t="str">
        <f>IF(全车数据表!BQ229="","",全车数据表!BQ229)</f>
        <v/>
      </c>
      <c r="AW228" s="311" t="str">
        <f>IF(全车数据表!BR229="","",全车数据表!BR229)</f>
        <v>无顶</v>
      </c>
      <c r="AX228" s="311" t="str">
        <f>IF(全车数据表!BS229="","",全车数据表!BS229)</f>
        <v/>
      </c>
      <c r="AY228" s="311" t="str">
        <f>IF(全车数据表!BT229="","",全车数据表!BT229)</f>
        <v/>
      </c>
      <c r="AZ228" s="311" t="str">
        <f>IF(全车数据表!BU229="","",全车数据表!BU229)</f>
        <v>轩尼诗 毒液</v>
      </c>
      <c r="BA228" s="311" t="str">
        <f>IF(全车数据表!AV229="","",全车数据表!AV229)</f>
        <v/>
      </c>
    </row>
    <row r="229" spans="1:53">
      <c r="A229" s="311">
        <f>全车数据表!A230</f>
        <v>228</v>
      </c>
      <c r="B229" s="311" t="str">
        <f>全车数据表!B230</f>
        <v>Koenigsegg CC850🔑</v>
      </c>
      <c r="C229" s="311" t="str">
        <f>IF(全车数据表!AQ230="","",全车数据表!AQ230)</f>
        <v>Koenigsegg</v>
      </c>
      <c r="D229" s="313" t="str">
        <f>全车数据表!AT230</f>
        <v>cc850</v>
      </c>
      <c r="E229" s="313" t="str">
        <f>全车数据表!AS230</f>
        <v>4.2</v>
      </c>
      <c r="F229" s="313" t="str">
        <f>全车数据表!C230</f>
        <v>CC850</v>
      </c>
      <c r="G229" s="311" t="str">
        <f>全车数据表!D230</f>
        <v>S</v>
      </c>
      <c r="H229" s="311">
        <f>LEN(全车数据表!E230)</f>
        <v>6</v>
      </c>
      <c r="I229" s="311" t="str">
        <f>IF(全车数据表!H230="×",0,全车数据表!H230)</f>
        <v>🔑</v>
      </c>
      <c r="J229" s="311">
        <f>IF(全车数据表!I230="×",0,全车数据表!I230)</f>
        <v>40</v>
      </c>
      <c r="K229" s="311">
        <f>IF(全车数据表!J230="×",0,全车数据表!J230)</f>
        <v>45</v>
      </c>
      <c r="L229" s="311">
        <f>IF(全车数据表!K230="×",0,全车数据表!K230)</f>
        <v>60</v>
      </c>
      <c r="M229" s="311">
        <f>IF(全车数据表!L230="×",0,全车数据表!L230)</f>
        <v>70</v>
      </c>
      <c r="N229" s="311">
        <f>IF(全车数据表!M230="×",0,全车数据表!M230)</f>
        <v>85</v>
      </c>
      <c r="O229" s="311">
        <f>全车数据表!O230</f>
        <v>5145</v>
      </c>
      <c r="P229" s="311">
        <f>全车数据表!P230</f>
        <v>478.3</v>
      </c>
      <c r="Q229" s="311">
        <f>全车数据表!Q230</f>
        <v>82.37</v>
      </c>
      <c r="R229" s="311">
        <f>全车数据表!R230</f>
        <v>54.39</v>
      </c>
      <c r="S229" s="311">
        <f>全车数据表!S230</f>
        <v>39.44</v>
      </c>
      <c r="T229" s="311">
        <f>全车数据表!T230</f>
        <v>3.9</v>
      </c>
      <c r="U229" s="311">
        <f>全车数据表!AH230</f>
        <v>27726000</v>
      </c>
      <c r="V229" s="311">
        <f>全车数据表!AO230</f>
        <v>14760000</v>
      </c>
      <c r="W229" s="311">
        <f>全车数据表!AP230</f>
        <v>42486000</v>
      </c>
      <c r="X229" s="311">
        <f>全车数据表!AJ230</f>
        <v>7</v>
      </c>
      <c r="Y229" s="311">
        <f>全车数据表!AL230</f>
        <v>5</v>
      </c>
      <c r="Z229" s="311">
        <f>IF(全车数据表!AN230="×",0,全车数据表!AN230)</f>
        <v>4</v>
      </c>
      <c r="AA229" s="313" t="str">
        <f>全车数据表!AU230</f>
        <v>epic</v>
      </c>
      <c r="AB229" s="311">
        <f>全车数据表!AW230</f>
        <v>503</v>
      </c>
      <c r="AC229" s="311">
        <f>全车数据表!AX230</f>
        <v>0</v>
      </c>
      <c r="AD229" s="311">
        <f>全车数据表!AY230</f>
        <v>595</v>
      </c>
      <c r="AE229" s="311" t="str">
        <f>IF(全车数据表!AZ230="","",全车数据表!AZ230)</f>
        <v>联会赛事</v>
      </c>
      <c r="AF229" s="311" t="str">
        <f>IF(全车数据表!BA230="","",全车数据表!BA230)</f>
        <v/>
      </c>
      <c r="AG229" s="311" t="str">
        <f>IF(全车数据表!BB230="","",全车数据表!BB230)</f>
        <v/>
      </c>
      <c r="AH229" s="311" t="str">
        <f>IF(全车数据表!BC230="","",全车数据表!BC230)</f>
        <v/>
      </c>
      <c r="AI229" s="311" t="str">
        <f>IF(全车数据表!BD230="","",全车数据表!BD230)</f>
        <v/>
      </c>
      <c r="AJ229" s="311" t="str">
        <f>IF(全车数据表!BE230="","",全车数据表!BE230)</f>
        <v/>
      </c>
      <c r="AK229" s="311" t="str">
        <f>IF(全车数据表!BF230="","",全车数据表!BF230)</f>
        <v/>
      </c>
      <c r="AL229" s="311" t="str">
        <f>IF(全车数据表!BG230="","",全车数据表!BG230)</f>
        <v/>
      </c>
      <c r="AM229" s="311" t="str">
        <f>IF(全车数据表!BH230="","",全车数据表!BH230)</f>
        <v/>
      </c>
      <c r="AN229" s="311" t="str">
        <f>IF(全车数据表!BI230="","",全车数据表!BI230)</f>
        <v/>
      </c>
      <c r="AO229" s="311" t="str">
        <f>IF(全车数据表!BJ230="","",全车数据表!BJ230)</f>
        <v/>
      </c>
      <c r="AP229" s="311" t="str">
        <f>IF(全车数据表!BK230="","",全车数据表!BK230)</f>
        <v/>
      </c>
      <c r="AQ229" s="311" t="str">
        <f>IF(全车数据表!BL230="","",全车数据表!BL230)</f>
        <v/>
      </c>
      <c r="AR229" s="311" t="str">
        <f>IF(全车数据表!BM230="","",全车数据表!BM230)</f>
        <v/>
      </c>
      <c r="AS229" s="311">
        <f>IF(全车数据表!BN230="","",全车数据表!BN230)</f>
        <v>1</v>
      </c>
      <c r="AT229" s="311" t="str">
        <f>IF(全车数据表!BO230="","",全车数据表!BO230)</f>
        <v/>
      </c>
      <c r="AU229" s="311" t="str">
        <f>IF(全车数据表!BP230="","",全车数据表!BP230)</f>
        <v/>
      </c>
      <c r="AV229" s="311" t="str">
        <f>IF(全车数据表!BQ230="","",全车数据表!BQ230)</f>
        <v/>
      </c>
      <c r="AW229" s="311" t="str">
        <f>IF(全车数据表!BR230="","",全车数据表!BR230)</f>
        <v/>
      </c>
      <c r="AX229" s="311" t="str">
        <f>IF(全车数据表!BS230="","",全车数据表!BS230)</f>
        <v/>
      </c>
      <c r="AY229" s="311" t="str">
        <f>IF(全车数据表!BT230="","",全车数据表!BT230)</f>
        <v/>
      </c>
      <c r="AZ229" s="311" t="str">
        <f>IF(全车数据表!BU230="","",全车数据表!BU230)</f>
        <v>柯尼塞格 哥 杰弟</v>
      </c>
      <c r="BA229" s="311" t="str">
        <f>IF(全车数据表!AV230="","",全车数据表!AV230)</f>
        <v/>
      </c>
    </row>
    <row r="230" spans="1:53">
      <c r="A230" s="311">
        <f>全车数据表!A231</f>
        <v>229</v>
      </c>
      <c r="B230" s="311" t="str">
        <f>全车数据表!B231</f>
        <v>Bugatti Bolide🔑</v>
      </c>
      <c r="C230" s="311" t="str">
        <f>IF(全车数据表!AQ231="","",全车数据表!AQ231)</f>
        <v>Bugatti</v>
      </c>
      <c r="D230" s="313" t="str">
        <f>全车数据表!AT231</f>
        <v>bolide</v>
      </c>
      <c r="E230" s="313" t="str">
        <f>全车数据表!AS231</f>
        <v>3.8</v>
      </c>
      <c r="F230" s="313" t="str">
        <f>全车数据表!C231</f>
        <v>Bolide</v>
      </c>
      <c r="G230" s="311" t="str">
        <f>全车数据表!D231</f>
        <v>S</v>
      </c>
      <c r="H230" s="311">
        <f>LEN(全车数据表!E231)</f>
        <v>6</v>
      </c>
      <c r="I230" s="311" t="str">
        <f>IF(全车数据表!H231="×",0,全车数据表!H231)</f>
        <v>🔑</v>
      </c>
      <c r="J230" s="311">
        <f>IF(全车数据表!I231="×",0,全车数据表!I231)</f>
        <v>40</v>
      </c>
      <c r="K230" s="311">
        <f>IF(全车数据表!J231="×",0,全车数据表!J231)</f>
        <v>45</v>
      </c>
      <c r="L230" s="311">
        <f>IF(全车数据表!K231="×",0,全车数据表!K231)</f>
        <v>60</v>
      </c>
      <c r="M230" s="311">
        <f>IF(全车数据表!L231="×",0,全车数据表!L231)</f>
        <v>70</v>
      </c>
      <c r="N230" s="311">
        <f>IF(全车数据表!M231="×",0,全车数据表!M231)</f>
        <v>85</v>
      </c>
      <c r="O230" s="311">
        <f>全车数据表!O231</f>
        <v>5190</v>
      </c>
      <c r="P230" s="311">
        <f>全车数据表!P231</f>
        <v>497.1</v>
      </c>
      <c r="Q230" s="311">
        <f>全车数据表!Q231</f>
        <v>84.28</v>
      </c>
      <c r="R230" s="311">
        <f>全车数据表!R231</f>
        <v>51.07</v>
      </c>
      <c r="S230" s="311">
        <f>全车数据表!S231</f>
        <v>27.5</v>
      </c>
      <c r="T230" s="311">
        <f>全车数据表!T231</f>
        <v>0</v>
      </c>
      <c r="U230" s="311">
        <f>全车数据表!AH231</f>
        <v>27726000</v>
      </c>
      <c r="V230" s="311">
        <f>全车数据表!AO231</f>
        <v>14760000</v>
      </c>
      <c r="W230" s="311">
        <f>全车数据表!AP231</f>
        <v>42486000</v>
      </c>
      <c r="X230" s="311">
        <f>全车数据表!AJ231</f>
        <v>7</v>
      </c>
      <c r="Y230" s="311">
        <f>全车数据表!AL231</f>
        <v>5</v>
      </c>
      <c r="Z230" s="311">
        <f>IF(全车数据表!AN231="×",0,全车数据表!AN231)</f>
        <v>4</v>
      </c>
      <c r="AA230" s="313" t="str">
        <f>全车数据表!AU231</f>
        <v>epic</v>
      </c>
      <c r="AB230" s="311">
        <f>全车数据表!AW231</f>
        <v>522</v>
      </c>
      <c r="AC230" s="311">
        <f>全车数据表!AX231</f>
        <v>0</v>
      </c>
      <c r="AD230" s="311">
        <f>全车数据表!AY231</f>
        <v>600</v>
      </c>
      <c r="AE230" s="311" t="str">
        <f>IF(全车数据表!AZ231="","",全车数据表!AZ231)</f>
        <v>联会赛事</v>
      </c>
      <c r="AF230" s="311" t="str">
        <f>IF(全车数据表!BA231="","",全车数据表!BA231)</f>
        <v/>
      </c>
      <c r="AG230" s="311" t="str">
        <f>IF(全车数据表!BB231="","",全车数据表!BB231)</f>
        <v/>
      </c>
      <c r="AH230" s="311" t="str">
        <f>IF(全车数据表!BC231="","",全车数据表!BC231)</f>
        <v/>
      </c>
      <c r="AI230" s="311" t="str">
        <f>IF(全车数据表!BD231="","",全车数据表!BD231)</f>
        <v/>
      </c>
      <c r="AJ230" s="311" t="str">
        <f>IF(全车数据表!BE231="","",全车数据表!BE231)</f>
        <v/>
      </c>
      <c r="AK230" s="311" t="str">
        <f>IF(全车数据表!BF231="","",全车数据表!BF231)</f>
        <v/>
      </c>
      <c r="AL230" s="311" t="str">
        <f>IF(全车数据表!BG231="","",全车数据表!BG231)</f>
        <v/>
      </c>
      <c r="AM230" s="311" t="str">
        <f>IF(全车数据表!BH231="","",全车数据表!BH231)</f>
        <v/>
      </c>
      <c r="AN230" s="311" t="str">
        <f>IF(全车数据表!BI231="","",全车数据表!BI231)</f>
        <v/>
      </c>
      <c r="AO230" s="311" t="str">
        <f>IF(全车数据表!BJ231="","",全车数据表!BJ231)</f>
        <v/>
      </c>
      <c r="AP230" s="311" t="str">
        <f>IF(全车数据表!BK231="","",全车数据表!BK231)</f>
        <v/>
      </c>
      <c r="AQ230" s="311" t="str">
        <f>IF(全车数据表!BL231="","",全车数据表!BL231)</f>
        <v/>
      </c>
      <c r="AR230" s="311" t="str">
        <f>IF(全车数据表!BM231="","",全车数据表!BM231)</f>
        <v/>
      </c>
      <c r="AS230" s="311">
        <f>IF(全车数据表!BN231="","",全车数据表!BN231)</f>
        <v>1</v>
      </c>
      <c r="AT230" s="311" t="str">
        <f>IF(全车数据表!BO231="","",全车数据表!BO231)</f>
        <v/>
      </c>
      <c r="AU230" s="311" t="str">
        <f>IF(全车数据表!BP231="","",全车数据表!BP231)</f>
        <v/>
      </c>
      <c r="AV230" s="311" t="str">
        <f>IF(全车数据表!BQ231="","",全车数据表!BQ231)</f>
        <v/>
      </c>
      <c r="AW230" s="311" t="str">
        <f>IF(全车数据表!BR231="","",全车数据表!BR231)</f>
        <v/>
      </c>
      <c r="AX230" s="311" t="str">
        <f>IF(全车数据表!BS231="","",全车数据表!BS231)</f>
        <v/>
      </c>
      <c r="AY230" s="311" t="str">
        <f>IF(全车数据表!BT231="","",全车数据表!BT231)</f>
        <v/>
      </c>
      <c r="AZ230" s="311" t="str">
        <f>IF(全车数据表!BU231="","",全车数据表!BU231)</f>
        <v>布加迪 玻璃龙</v>
      </c>
      <c r="BA230" s="311" t="str">
        <f>IF(全车数据表!AV231="","",全车数据表!AV231)</f>
        <v/>
      </c>
    </row>
  </sheetData>
  <autoFilter ref="A1:Z1" xr:uid="{9D989A34-7A17-418D-AB3D-8161366F402A}"/>
  <phoneticPr fontId="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DF14D-5F49-46AF-AB41-D7AA6ACB329D}">
  <dimension ref="A1:C35"/>
  <sheetViews>
    <sheetView topLeftCell="A16" workbookViewId="0">
      <selection activeCell="C36" sqref="C36"/>
    </sheetView>
  </sheetViews>
  <sheetFormatPr defaultColWidth="9" defaultRowHeight="27" customHeight="1"/>
  <cols>
    <col min="1" max="1" width="9" style="346"/>
    <col min="2" max="2" width="21.796875" style="345" customWidth="1"/>
    <col min="3" max="3" width="50.5" style="345" customWidth="1"/>
    <col min="4" max="16384" width="9" style="345"/>
  </cols>
  <sheetData>
    <row r="1" spans="1:3" ht="27" customHeight="1">
      <c r="A1" s="346" t="s">
        <v>872</v>
      </c>
      <c r="B1" s="345" t="s">
        <v>835</v>
      </c>
      <c r="C1" s="345" t="s">
        <v>836</v>
      </c>
    </row>
    <row r="2" spans="1:3" ht="27" customHeight="1">
      <c r="A2" s="347">
        <v>1</v>
      </c>
      <c r="B2" s="345" t="s">
        <v>856</v>
      </c>
      <c r="C2" s="345" t="s">
        <v>838</v>
      </c>
    </row>
    <row r="3" spans="1:3" ht="27" customHeight="1">
      <c r="A3" s="347">
        <v>2</v>
      </c>
      <c r="B3" s="345" t="s">
        <v>857</v>
      </c>
      <c r="C3" s="345" t="s">
        <v>85</v>
      </c>
    </row>
    <row r="4" spans="1:3" ht="27" customHeight="1">
      <c r="A4" s="347">
        <v>3</v>
      </c>
      <c r="B4" s="345" t="s">
        <v>858</v>
      </c>
      <c r="C4" s="345" t="s">
        <v>859</v>
      </c>
    </row>
    <row r="5" spans="1:3" ht="27" customHeight="1">
      <c r="A5" s="347">
        <v>4</v>
      </c>
      <c r="B5" s="345" t="s">
        <v>837</v>
      </c>
      <c r="C5" s="345" t="s">
        <v>846</v>
      </c>
    </row>
    <row r="6" spans="1:3" ht="27" customHeight="1">
      <c r="A6" s="347">
        <v>5</v>
      </c>
      <c r="B6" s="345" t="s">
        <v>839</v>
      </c>
      <c r="C6" s="345" t="s">
        <v>860</v>
      </c>
    </row>
    <row r="7" spans="1:3" ht="27" customHeight="1">
      <c r="A7" s="347">
        <v>6</v>
      </c>
      <c r="B7" s="345" t="s">
        <v>840</v>
      </c>
      <c r="C7" s="345" t="s">
        <v>861</v>
      </c>
    </row>
    <row r="8" spans="1:3" ht="27" customHeight="1">
      <c r="A8" s="347">
        <v>7</v>
      </c>
      <c r="B8" s="345" t="s">
        <v>841</v>
      </c>
      <c r="C8" s="345" t="s">
        <v>862</v>
      </c>
    </row>
    <row r="9" spans="1:3" ht="27" customHeight="1">
      <c r="A9" s="347">
        <v>8</v>
      </c>
      <c r="B9" s="345" t="s">
        <v>842</v>
      </c>
      <c r="C9" s="345" t="s">
        <v>843</v>
      </c>
    </row>
    <row r="10" spans="1:3" ht="27" customHeight="1">
      <c r="A10" s="347">
        <v>9</v>
      </c>
      <c r="B10" s="345" t="s">
        <v>844</v>
      </c>
      <c r="C10" s="345" t="s">
        <v>863</v>
      </c>
    </row>
    <row r="11" spans="1:3" ht="27" customHeight="1">
      <c r="A11" s="347">
        <v>10</v>
      </c>
      <c r="B11" s="345" t="s">
        <v>845</v>
      </c>
      <c r="C11" s="345" t="s">
        <v>850</v>
      </c>
    </row>
    <row r="12" spans="1:3" ht="27" customHeight="1">
      <c r="A12" s="347">
        <v>11</v>
      </c>
      <c r="B12" s="345" t="s">
        <v>847</v>
      </c>
      <c r="C12" s="345" t="s">
        <v>848</v>
      </c>
    </row>
    <row r="13" spans="1:3" ht="27" customHeight="1">
      <c r="A13" s="347">
        <v>12</v>
      </c>
      <c r="B13" s="345" t="s">
        <v>849</v>
      </c>
      <c r="C13" s="345" t="s">
        <v>853</v>
      </c>
    </row>
    <row r="14" spans="1:3" ht="27" customHeight="1">
      <c r="A14" s="347">
        <v>13</v>
      </c>
      <c r="B14" s="345" t="s">
        <v>851</v>
      </c>
      <c r="C14" s="345" t="s">
        <v>855</v>
      </c>
    </row>
    <row r="15" spans="1:3" ht="27" customHeight="1">
      <c r="A15" s="347">
        <v>14</v>
      </c>
      <c r="B15" s="345" t="s">
        <v>852</v>
      </c>
      <c r="C15" s="345" t="s">
        <v>864</v>
      </c>
    </row>
    <row r="16" spans="1:3" ht="27" customHeight="1">
      <c r="A16" s="347">
        <v>15</v>
      </c>
      <c r="B16" s="345" t="s">
        <v>854</v>
      </c>
      <c r="C16" s="345" t="s">
        <v>865</v>
      </c>
    </row>
    <row r="17" spans="1:3" ht="27" customHeight="1">
      <c r="A17" s="347">
        <v>16</v>
      </c>
      <c r="B17" s="345" t="s">
        <v>866</v>
      </c>
      <c r="C17" s="345" t="s">
        <v>869</v>
      </c>
    </row>
    <row r="18" spans="1:3" ht="27" customHeight="1">
      <c r="A18" s="347">
        <v>17</v>
      </c>
      <c r="B18" s="345" t="s">
        <v>867</v>
      </c>
      <c r="C18" s="345" t="s">
        <v>870</v>
      </c>
    </row>
    <row r="19" spans="1:3" ht="27" customHeight="1">
      <c r="A19" s="347">
        <v>18</v>
      </c>
      <c r="B19" s="345" t="s">
        <v>868</v>
      </c>
      <c r="C19" s="345" t="s">
        <v>871</v>
      </c>
    </row>
    <row r="20" spans="1:3" ht="27" customHeight="1">
      <c r="A20" s="347">
        <v>19</v>
      </c>
      <c r="B20" s="345" t="s">
        <v>909</v>
      </c>
      <c r="C20" s="345" t="s">
        <v>910</v>
      </c>
    </row>
    <row r="21" spans="1:3" ht="27" customHeight="1">
      <c r="A21" s="347">
        <v>20</v>
      </c>
      <c r="B21" s="345" t="s">
        <v>975</v>
      </c>
      <c r="C21" s="345" t="s">
        <v>976</v>
      </c>
    </row>
    <row r="22" spans="1:3" ht="27" customHeight="1">
      <c r="A22" s="346">
        <v>21</v>
      </c>
      <c r="B22" s="345" t="s">
        <v>991</v>
      </c>
      <c r="C22" s="345" t="s">
        <v>992</v>
      </c>
    </row>
    <row r="23" spans="1:3" ht="27" customHeight="1">
      <c r="A23" s="346">
        <v>22</v>
      </c>
      <c r="B23" s="345" t="s">
        <v>1082</v>
      </c>
      <c r="C23" s="345" t="s">
        <v>1101</v>
      </c>
    </row>
    <row r="24" spans="1:3" ht="27" customHeight="1">
      <c r="A24" s="346">
        <v>23</v>
      </c>
      <c r="B24" s="345" t="s">
        <v>1267</v>
      </c>
      <c r="C24" s="345" t="s">
        <v>1290</v>
      </c>
    </row>
    <row r="25" spans="1:3" ht="27" customHeight="1">
      <c r="A25" s="346">
        <v>24</v>
      </c>
      <c r="B25" s="345" t="s">
        <v>1308</v>
      </c>
      <c r="C25" s="345" t="s">
        <v>1327</v>
      </c>
    </row>
    <row r="26" spans="1:3" ht="27" customHeight="1">
      <c r="A26" s="346">
        <v>25</v>
      </c>
      <c r="B26" s="345" t="s">
        <v>1334</v>
      </c>
      <c r="C26" s="345" t="s">
        <v>1352</v>
      </c>
    </row>
    <row r="27" spans="1:3" ht="27" customHeight="1">
      <c r="A27" s="346">
        <v>26</v>
      </c>
      <c r="B27" s="345" t="s">
        <v>1381</v>
      </c>
      <c r="C27" s="345" t="s">
        <v>1389</v>
      </c>
    </row>
    <row r="28" spans="1:3" ht="27" customHeight="1">
      <c r="A28" s="346">
        <v>27</v>
      </c>
      <c r="B28" s="345" t="s">
        <v>1392</v>
      </c>
      <c r="C28" s="345" t="s">
        <v>1417</v>
      </c>
    </row>
    <row r="29" spans="1:3" ht="27" customHeight="1">
      <c r="A29" s="346">
        <v>28</v>
      </c>
      <c r="B29" s="345" t="s">
        <v>1427</v>
      </c>
      <c r="C29" s="345" t="s">
        <v>1451</v>
      </c>
    </row>
    <row r="30" spans="1:3" ht="27" customHeight="1">
      <c r="A30" s="346">
        <v>29</v>
      </c>
      <c r="B30" s="345" t="s">
        <v>1457</v>
      </c>
      <c r="C30" s="345" t="s">
        <v>1485</v>
      </c>
    </row>
    <row r="31" spans="1:3" ht="27" customHeight="1">
      <c r="A31" s="346">
        <v>30</v>
      </c>
      <c r="B31" s="345" t="s">
        <v>1487</v>
      </c>
      <c r="C31" s="345" t="s">
        <v>1511</v>
      </c>
    </row>
    <row r="32" spans="1:3" ht="27" customHeight="1">
      <c r="A32" s="346">
        <v>31</v>
      </c>
      <c r="B32" s="345" t="s">
        <v>1514</v>
      </c>
      <c r="C32" s="345" t="s">
        <v>976</v>
      </c>
    </row>
    <row r="33" spans="1:3" ht="27" customHeight="1">
      <c r="A33" s="346">
        <v>32</v>
      </c>
      <c r="B33" s="345" t="s">
        <v>1576</v>
      </c>
      <c r="C33" s="345" t="s">
        <v>1577</v>
      </c>
    </row>
    <row r="34" spans="1:3" ht="27" customHeight="1">
      <c r="A34" s="346">
        <v>33</v>
      </c>
      <c r="B34" s="345" t="s">
        <v>1610</v>
      </c>
      <c r="C34" s="345" t="s">
        <v>1638</v>
      </c>
    </row>
    <row r="35" spans="1:3" ht="27" customHeight="1">
      <c r="A35" s="346">
        <v>34</v>
      </c>
      <c r="B35" s="345" t="s">
        <v>1622</v>
      </c>
      <c r="C35" s="345" t="s">
        <v>1639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10DCC-7F84-47C3-B863-2D6E0CCB596A}">
  <dimension ref="B1:AM53"/>
  <sheetViews>
    <sheetView topLeftCell="T1" workbookViewId="0">
      <selection activeCell="Z25" sqref="Z25:AJ25"/>
    </sheetView>
  </sheetViews>
  <sheetFormatPr defaultColWidth="8.796875" defaultRowHeight="15.6"/>
  <cols>
    <col min="2" max="2" width="6.5" bestFit="1" customWidth="1"/>
    <col min="3" max="3" width="34.796875" bestFit="1" customWidth="1"/>
    <col min="4" max="4" width="32.796875" bestFit="1" customWidth="1"/>
    <col min="5" max="6" width="30" bestFit="1" customWidth="1"/>
    <col min="7" max="7" width="31" bestFit="1" customWidth="1"/>
    <col min="9" max="10" width="6.5" bestFit="1" customWidth="1"/>
    <col min="11" max="11" width="7.5" bestFit="1" customWidth="1"/>
    <col min="12" max="12" width="6.69921875" bestFit="1" customWidth="1"/>
    <col min="13" max="13" width="8.19921875" bestFit="1" customWidth="1"/>
    <col min="14" max="14" width="6.69921875" bestFit="1" customWidth="1"/>
    <col min="16" max="16" width="4.69921875" bestFit="1" customWidth="1"/>
    <col min="17" max="17" width="13.69921875" bestFit="1" customWidth="1"/>
    <col min="18" max="20" width="8.296875" bestFit="1" customWidth="1"/>
    <col min="22" max="22" width="11.69921875" customWidth="1"/>
  </cols>
  <sheetData>
    <row r="1" spans="2:39" ht="16.2" thickBot="1"/>
    <row r="2" spans="2:39" ht="16.8" thickTop="1" thickBot="1">
      <c r="B2" s="475" t="s">
        <v>364</v>
      </c>
      <c r="C2" s="476"/>
      <c r="D2" s="476"/>
      <c r="E2" s="476"/>
      <c r="F2" s="476"/>
      <c r="G2" s="476"/>
      <c r="H2" s="476"/>
      <c r="I2" s="476"/>
      <c r="J2" s="476"/>
      <c r="K2" s="476"/>
      <c r="L2" s="476"/>
      <c r="M2" s="476"/>
      <c r="N2" s="477"/>
      <c r="O2" s="1"/>
      <c r="P2" s="478" t="s">
        <v>365</v>
      </c>
      <c r="Q2" s="481"/>
      <c r="R2" s="481"/>
      <c r="S2" s="481"/>
      <c r="T2" s="482"/>
      <c r="V2" s="470" t="s">
        <v>486</v>
      </c>
      <c r="W2" s="471"/>
      <c r="X2" s="471"/>
      <c r="Y2" s="471"/>
      <c r="Z2" s="471"/>
      <c r="AA2" s="471"/>
      <c r="AB2" s="471"/>
      <c r="AC2" s="471"/>
      <c r="AD2" s="471"/>
      <c r="AE2" s="471"/>
      <c r="AF2" s="471"/>
      <c r="AG2" s="471"/>
      <c r="AH2" s="471"/>
      <c r="AI2" s="471"/>
      <c r="AJ2" s="471"/>
      <c r="AK2" s="471"/>
      <c r="AL2" s="471"/>
      <c r="AM2" s="472"/>
    </row>
    <row r="3" spans="2:39">
      <c r="B3" s="2" t="s">
        <v>322</v>
      </c>
      <c r="C3" s="1" t="s">
        <v>197</v>
      </c>
      <c r="D3" s="1" t="s">
        <v>198</v>
      </c>
      <c r="E3" s="1" t="s">
        <v>178</v>
      </c>
      <c r="F3" s="1" t="s">
        <v>199</v>
      </c>
      <c r="G3" s="1" t="s">
        <v>190</v>
      </c>
      <c r="H3" s="1"/>
      <c r="I3" s="1" t="s">
        <v>363</v>
      </c>
      <c r="J3" s="1" t="s">
        <v>197</v>
      </c>
      <c r="K3" s="1" t="s">
        <v>198</v>
      </c>
      <c r="L3" s="1" t="s">
        <v>178</v>
      </c>
      <c r="M3" s="1" t="s">
        <v>199</v>
      </c>
      <c r="N3" s="3" t="s">
        <v>190</v>
      </c>
      <c r="O3" s="1"/>
      <c r="P3" s="4"/>
      <c r="Q3" s="1" t="s">
        <v>366</v>
      </c>
      <c r="R3" s="1" t="s">
        <v>367</v>
      </c>
      <c r="S3" s="1" t="s">
        <v>368</v>
      </c>
      <c r="T3" s="3" t="s">
        <v>373</v>
      </c>
      <c r="V3" s="2" t="s">
        <v>463</v>
      </c>
      <c r="W3" s="473" t="s">
        <v>468</v>
      </c>
      <c r="X3" s="473"/>
      <c r="Y3" s="473"/>
      <c r="Z3" s="473" t="s">
        <v>467</v>
      </c>
      <c r="AA3" s="473"/>
      <c r="AB3" s="473"/>
      <c r="AC3" s="473"/>
      <c r="AD3" s="473"/>
      <c r="AE3" s="473"/>
      <c r="AF3" s="473"/>
      <c r="AG3" s="473"/>
      <c r="AH3" s="473"/>
      <c r="AI3" s="473"/>
      <c r="AJ3" s="473"/>
      <c r="AK3" s="473"/>
      <c r="AL3" s="473"/>
      <c r="AM3" s="474"/>
    </row>
    <row r="4" spans="2:39">
      <c r="B4" s="2" t="s">
        <v>322</v>
      </c>
      <c r="C4" s="1" t="s">
        <v>200</v>
      </c>
      <c r="D4" s="1" t="s">
        <v>201</v>
      </c>
      <c r="E4" s="1" t="s">
        <v>202</v>
      </c>
      <c r="F4" s="1" t="s">
        <v>203</v>
      </c>
      <c r="G4" s="1" t="s">
        <v>204</v>
      </c>
      <c r="H4" s="1"/>
      <c r="I4" s="1" t="s">
        <v>322</v>
      </c>
      <c r="J4" s="1" t="s">
        <v>262</v>
      </c>
      <c r="K4" s="1" t="s">
        <v>270</v>
      </c>
      <c r="L4" s="1">
        <v>911</v>
      </c>
      <c r="M4" s="1" t="s">
        <v>292</v>
      </c>
      <c r="N4" s="3" t="s">
        <v>303</v>
      </c>
      <c r="O4" s="1"/>
      <c r="P4" s="2" t="s">
        <v>369</v>
      </c>
      <c r="Q4" t="e">
        <f>车辆数据预测!J5-车辆数据预测!K12</f>
        <v>#VALUE!</v>
      </c>
      <c r="R4">
        <f>0.1*车辆数据预测!J12</f>
        <v>0</v>
      </c>
      <c r="S4" t="e">
        <f>ROUND(Q4/R4,0)</f>
        <v>#VALUE!</v>
      </c>
      <c r="T4" s="5" t="e">
        <f>R4*S4</f>
        <v>#VALUE!</v>
      </c>
      <c r="V4" s="2" t="s">
        <v>471</v>
      </c>
      <c r="W4" s="1" t="s">
        <v>464</v>
      </c>
      <c r="X4" s="1" t="s">
        <v>465</v>
      </c>
      <c r="Y4" s="1" t="s">
        <v>466</v>
      </c>
      <c r="Z4" s="1">
        <v>1</v>
      </c>
      <c r="AA4" s="1">
        <v>2</v>
      </c>
      <c r="AB4" s="1">
        <v>3</v>
      </c>
      <c r="AC4" s="1">
        <v>4</v>
      </c>
      <c r="AD4" s="1">
        <v>5</v>
      </c>
      <c r="AE4" s="1">
        <v>6</v>
      </c>
      <c r="AF4" s="1">
        <v>7</v>
      </c>
      <c r="AG4" s="1">
        <v>8</v>
      </c>
      <c r="AH4" s="1">
        <v>9</v>
      </c>
      <c r="AI4" s="1">
        <v>10</v>
      </c>
      <c r="AJ4" s="1">
        <v>11</v>
      </c>
      <c r="AK4" s="1">
        <v>12</v>
      </c>
      <c r="AL4" s="1">
        <v>13</v>
      </c>
      <c r="AM4" s="3" t="s">
        <v>469</v>
      </c>
    </row>
    <row r="5" spans="2:39">
      <c r="B5" s="2"/>
      <c r="C5" s="1" t="s">
        <v>205</v>
      </c>
      <c r="D5" s="1" t="s">
        <v>206</v>
      </c>
      <c r="E5" s="1" t="s">
        <v>207</v>
      </c>
      <c r="F5" s="1" t="s">
        <v>208</v>
      </c>
      <c r="G5" s="1" t="s">
        <v>209</v>
      </c>
      <c r="H5" s="1"/>
      <c r="I5" s="1"/>
      <c r="J5" s="1" t="s">
        <v>263</v>
      </c>
      <c r="K5" s="1" t="s">
        <v>271</v>
      </c>
      <c r="L5" s="1" t="s">
        <v>281</v>
      </c>
      <c r="M5" s="1" t="s">
        <v>293</v>
      </c>
      <c r="N5" s="3" t="s">
        <v>304</v>
      </c>
      <c r="O5" s="1"/>
      <c r="P5" s="2" t="s">
        <v>370</v>
      </c>
      <c r="Q5" t="e">
        <f>车辆数据预测!J6-车辆数据预测!K13</f>
        <v>#VALUE!</v>
      </c>
      <c r="R5" t="e">
        <f>0.01*车辆数据预测!J13</f>
        <v>#VALUE!</v>
      </c>
      <c r="S5" t="e">
        <f>ROUND(Q5/R5,0)</f>
        <v>#VALUE!</v>
      </c>
      <c r="T5" s="5" t="e">
        <f>R5*S5</f>
        <v>#VALUE!</v>
      </c>
      <c r="V5" s="2" t="s">
        <v>472</v>
      </c>
      <c r="W5" s="1">
        <v>5</v>
      </c>
      <c r="X5" s="1">
        <v>1</v>
      </c>
      <c r="Y5" s="1" t="s">
        <v>470</v>
      </c>
      <c r="Z5" s="1">
        <v>1150</v>
      </c>
      <c r="AA5" s="1">
        <v>1900</v>
      </c>
      <c r="AB5" s="1">
        <v>3000</v>
      </c>
      <c r="AC5" s="1">
        <v>4500</v>
      </c>
      <c r="AD5" s="1">
        <v>6500</v>
      </c>
      <c r="AE5" s="1">
        <v>9000</v>
      </c>
      <c r="AF5" s="1">
        <v>12500</v>
      </c>
      <c r="AG5" s="1">
        <v>18000</v>
      </c>
      <c r="AH5" s="1">
        <v>25000</v>
      </c>
      <c r="AI5" s="1">
        <v>35000</v>
      </c>
      <c r="AJ5" s="1" t="s">
        <v>59</v>
      </c>
      <c r="AK5" s="1" t="s">
        <v>59</v>
      </c>
      <c r="AL5" s="1" t="s">
        <v>59</v>
      </c>
      <c r="AM5" s="3">
        <f>4*SUM(Z5:AL5)</f>
        <v>466200</v>
      </c>
    </row>
    <row r="6" spans="2:39">
      <c r="B6" s="2"/>
      <c r="C6" s="1" t="s">
        <v>210</v>
      </c>
      <c r="D6" s="1" t="s">
        <v>211</v>
      </c>
      <c r="E6" s="1" t="s">
        <v>212</v>
      </c>
      <c r="F6" s="1" t="s">
        <v>213</v>
      </c>
      <c r="G6" s="1" t="s">
        <v>214</v>
      </c>
      <c r="H6" s="1"/>
      <c r="I6" s="1"/>
      <c r="J6" s="1" t="s">
        <v>264</v>
      </c>
      <c r="K6" s="1" t="s">
        <v>272</v>
      </c>
      <c r="L6" s="1" t="s">
        <v>282</v>
      </c>
      <c r="M6" s="1" t="s">
        <v>294</v>
      </c>
      <c r="N6" s="3" t="s">
        <v>305</v>
      </c>
      <c r="O6" s="1"/>
      <c r="P6" s="2" t="s">
        <v>371</v>
      </c>
      <c r="Q6" t="e">
        <f>车辆数据预测!J7-车辆数据预测!K14</f>
        <v>#VALUE!</v>
      </c>
      <c r="R6" t="e">
        <f>0.01*车辆数据预测!J14</f>
        <v>#VALUE!</v>
      </c>
      <c r="S6" t="e">
        <f>ROUND(Q6/R6,0)</f>
        <v>#VALUE!</v>
      </c>
      <c r="T6" s="5" t="e">
        <f>R6*S6</f>
        <v>#VALUE!</v>
      </c>
      <c r="V6" s="2" t="s">
        <v>473</v>
      </c>
      <c r="W6" s="1">
        <v>7</v>
      </c>
      <c r="X6" s="1">
        <v>2</v>
      </c>
      <c r="Y6" s="1">
        <v>1</v>
      </c>
      <c r="Z6" s="1">
        <v>2190</v>
      </c>
      <c r="AA6" s="1">
        <v>3600</v>
      </c>
      <c r="AB6" s="1">
        <v>5700</v>
      </c>
      <c r="AC6" s="1">
        <v>8600</v>
      </c>
      <c r="AD6" s="1">
        <v>12400</v>
      </c>
      <c r="AE6" s="1">
        <v>17500</v>
      </c>
      <c r="AF6" s="1">
        <v>24000</v>
      </c>
      <c r="AG6" s="1">
        <v>34000</v>
      </c>
      <c r="AH6" s="1">
        <v>47500</v>
      </c>
      <c r="AI6" s="1">
        <v>66500</v>
      </c>
      <c r="AJ6" s="1">
        <v>93000</v>
      </c>
      <c r="AK6" s="1" t="s">
        <v>59</v>
      </c>
      <c r="AL6" s="1" t="s">
        <v>59</v>
      </c>
      <c r="AM6" s="3">
        <f t="shared" ref="AM6:AM26" si="0">4*SUM(Z6:AL6)</f>
        <v>1259960</v>
      </c>
    </row>
    <row r="7" spans="2:39" ht="16.2" thickBot="1">
      <c r="B7" s="2"/>
      <c r="C7" s="1" t="s">
        <v>410</v>
      </c>
      <c r="D7" s="1" t="s">
        <v>216</v>
      </c>
      <c r="E7" s="1" t="s">
        <v>217</v>
      </c>
      <c r="F7" s="1" t="s">
        <v>218</v>
      </c>
      <c r="G7" s="1" t="s">
        <v>219</v>
      </c>
      <c r="H7" s="1"/>
      <c r="I7" s="1"/>
      <c r="J7" s="1" t="s">
        <v>417</v>
      </c>
      <c r="K7" s="1" t="s">
        <v>273</v>
      </c>
      <c r="L7" s="1" t="s">
        <v>283</v>
      </c>
      <c r="M7" s="1" t="s">
        <v>295</v>
      </c>
      <c r="N7" s="3" t="s">
        <v>306</v>
      </c>
      <c r="O7" s="1"/>
      <c r="P7" s="2" t="s">
        <v>372</v>
      </c>
      <c r="Q7" t="e">
        <f>车辆数据预测!J8-车辆数据预测!K15</f>
        <v>#VALUE!</v>
      </c>
      <c r="R7" t="e">
        <f>0.01*车辆数据预测!J15</f>
        <v>#VALUE!</v>
      </c>
      <c r="S7" t="e">
        <f>ROUND(Q7/R7,0)</f>
        <v>#VALUE!</v>
      </c>
      <c r="T7" s="5" t="e">
        <f>R7*S7</f>
        <v>#VALUE!</v>
      </c>
      <c r="V7" s="2" t="s">
        <v>474</v>
      </c>
      <c r="W7" s="1">
        <v>4</v>
      </c>
      <c r="X7" s="1">
        <v>1</v>
      </c>
      <c r="Y7" s="1">
        <v>1</v>
      </c>
      <c r="Z7" s="1">
        <v>4370</v>
      </c>
      <c r="AA7" s="1">
        <v>7100</v>
      </c>
      <c r="AB7" s="1">
        <v>11400</v>
      </c>
      <c r="AC7" s="1">
        <v>17100</v>
      </c>
      <c r="AD7" s="1">
        <v>24700</v>
      </c>
      <c r="AE7" s="1">
        <v>34500</v>
      </c>
      <c r="AF7" s="1">
        <v>48500</v>
      </c>
      <c r="AG7" s="1">
        <v>68000</v>
      </c>
      <c r="AH7" s="1">
        <v>95000</v>
      </c>
      <c r="AI7" s="1">
        <v>133000</v>
      </c>
      <c r="AJ7" s="1">
        <v>186000</v>
      </c>
      <c r="AK7" s="1" t="s">
        <v>59</v>
      </c>
      <c r="AL7" s="1" t="s">
        <v>59</v>
      </c>
      <c r="AM7" s="3">
        <f t="shared" si="0"/>
        <v>2518680</v>
      </c>
    </row>
    <row r="8" spans="2:39" ht="16.8" thickTop="1" thickBot="1">
      <c r="B8" s="2"/>
      <c r="C8" s="1" t="s">
        <v>215</v>
      </c>
      <c r="D8" s="1" t="s">
        <v>221</v>
      </c>
      <c r="E8" s="1" t="s">
        <v>455</v>
      </c>
      <c r="F8" s="1" t="s">
        <v>223</v>
      </c>
      <c r="G8" s="1" t="s">
        <v>517</v>
      </c>
      <c r="H8" s="1"/>
      <c r="I8" s="1"/>
      <c r="J8" s="1">
        <v>370</v>
      </c>
      <c r="K8" s="1" t="s">
        <v>274</v>
      </c>
      <c r="L8" s="1" t="s">
        <v>460</v>
      </c>
      <c r="M8" s="1" t="s">
        <v>296</v>
      </c>
      <c r="N8" s="3" t="s">
        <v>522</v>
      </c>
      <c r="O8" s="1"/>
      <c r="P8" s="478" t="s">
        <v>374</v>
      </c>
      <c r="Q8" s="479"/>
      <c r="R8" s="479"/>
      <c r="S8" s="479"/>
      <c r="T8" s="480"/>
      <c r="V8" s="2" t="s">
        <v>475</v>
      </c>
      <c r="W8" s="1">
        <v>6</v>
      </c>
      <c r="X8" s="1">
        <v>3</v>
      </c>
      <c r="Y8" s="1">
        <v>1</v>
      </c>
      <c r="Z8" s="1">
        <v>1500</v>
      </c>
      <c r="AA8" s="1">
        <v>2400</v>
      </c>
      <c r="AB8" s="1">
        <v>3900</v>
      </c>
      <c r="AC8" s="1">
        <v>5900</v>
      </c>
      <c r="AD8" s="1">
        <v>8500</v>
      </c>
      <c r="AE8" s="1">
        <v>12000</v>
      </c>
      <c r="AF8" s="1">
        <v>16500</v>
      </c>
      <c r="AG8" s="1">
        <v>23000</v>
      </c>
      <c r="AH8" s="1">
        <v>32500</v>
      </c>
      <c r="AI8" s="1">
        <v>45500</v>
      </c>
      <c r="AJ8" s="1" t="s">
        <v>59</v>
      </c>
      <c r="AK8" s="1" t="s">
        <v>59</v>
      </c>
      <c r="AL8" s="1" t="s">
        <v>59</v>
      </c>
      <c r="AM8" s="3">
        <f t="shared" si="0"/>
        <v>606800</v>
      </c>
    </row>
    <row r="9" spans="2:39">
      <c r="B9" s="2"/>
      <c r="C9" s="1" t="s">
        <v>220</v>
      </c>
      <c r="D9" s="1" t="s">
        <v>226</v>
      </c>
      <c r="E9" s="1" t="s">
        <v>222</v>
      </c>
      <c r="F9" s="1" t="s">
        <v>228</v>
      </c>
      <c r="G9" s="1" t="s">
        <v>224</v>
      </c>
      <c r="H9" s="1"/>
      <c r="I9" s="1"/>
      <c r="J9" s="1" t="s">
        <v>265</v>
      </c>
      <c r="K9" s="1" t="s">
        <v>275</v>
      </c>
      <c r="L9" s="1" t="s">
        <v>284</v>
      </c>
      <c r="M9" s="1" t="s">
        <v>297</v>
      </c>
      <c r="N9" s="3" t="s">
        <v>307</v>
      </c>
      <c r="O9" s="1"/>
      <c r="P9" s="4"/>
      <c r="Q9" s="1" t="s">
        <v>366</v>
      </c>
      <c r="R9" s="1" t="s">
        <v>367</v>
      </c>
      <c r="S9" s="1" t="s">
        <v>368</v>
      </c>
      <c r="T9" s="3" t="s">
        <v>373</v>
      </c>
      <c r="V9" s="2" t="s">
        <v>476</v>
      </c>
      <c r="W9" s="1">
        <v>9</v>
      </c>
      <c r="X9" s="1">
        <v>4</v>
      </c>
      <c r="Y9" s="1">
        <v>2</v>
      </c>
      <c r="Z9" s="1">
        <v>2530</v>
      </c>
      <c r="AA9" s="1">
        <v>4100</v>
      </c>
      <c r="AB9" s="1">
        <v>6600</v>
      </c>
      <c r="AC9" s="1">
        <v>9900</v>
      </c>
      <c r="AD9" s="1">
        <v>14300</v>
      </c>
      <c r="AE9" s="1">
        <v>20000</v>
      </c>
      <c r="AF9" s="1">
        <v>28000</v>
      </c>
      <c r="AG9" s="1">
        <v>39000</v>
      </c>
      <c r="AH9" s="1">
        <v>55000</v>
      </c>
      <c r="AI9" s="1">
        <v>77000</v>
      </c>
      <c r="AJ9" s="1">
        <v>108000</v>
      </c>
      <c r="AK9" s="1" t="s">
        <v>59</v>
      </c>
      <c r="AL9" s="1" t="s">
        <v>59</v>
      </c>
      <c r="AM9" s="3">
        <f t="shared" si="0"/>
        <v>1457720</v>
      </c>
    </row>
    <row r="10" spans="2:39">
      <c r="B10" s="2"/>
      <c r="C10" s="1" t="s">
        <v>225</v>
      </c>
      <c r="D10" s="1" t="s">
        <v>231</v>
      </c>
      <c r="E10" s="1" t="s">
        <v>227</v>
      </c>
      <c r="F10" s="1" t="s">
        <v>233</v>
      </c>
      <c r="G10" s="1" t="s">
        <v>229</v>
      </c>
      <c r="H10" s="1"/>
      <c r="I10" s="1"/>
      <c r="J10" s="1" t="s">
        <v>266</v>
      </c>
      <c r="K10" s="1" t="s">
        <v>276</v>
      </c>
      <c r="L10" s="1" t="s">
        <v>285</v>
      </c>
      <c r="M10" s="1" t="s">
        <v>298</v>
      </c>
      <c r="N10" s="3" t="s">
        <v>308</v>
      </c>
      <c r="O10" s="1"/>
      <c r="P10" s="2" t="s">
        <v>99</v>
      </c>
      <c r="Q10">
        <f>车辆数据预测!J23-车辆数据预测!K30</f>
        <v>-4.1314553990616787E-2</v>
      </c>
      <c r="R10">
        <f>0.1*车辆数据预测!J30</f>
        <v>0.4</v>
      </c>
      <c r="S10">
        <f>ROUND(Q10/R10,0)</f>
        <v>0</v>
      </c>
      <c r="T10" s="5">
        <f>R10*S10</f>
        <v>0</v>
      </c>
      <c r="V10" s="2" t="s">
        <v>477</v>
      </c>
      <c r="W10" s="1">
        <v>6</v>
      </c>
      <c r="X10" s="1">
        <v>1</v>
      </c>
      <c r="Y10" s="1">
        <v>1</v>
      </c>
      <c r="Z10" s="1">
        <v>5060</v>
      </c>
      <c r="AA10" s="1">
        <v>8300</v>
      </c>
      <c r="AB10" s="1">
        <v>13200</v>
      </c>
      <c r="AC10" s="1">
        <v>19800</v>
      </c>
      <c r="AD10" s="1">
        <v>28600</v>
      </c>
      <c r="AE10" s="1">
        <v>40000</v>
      </c>
      <c r="AF10" s="1">
        <v>56000</v>
      </c>
      <c r="AG10" s="1">
        <v>78500</v>
      </c>
      <c r="AH10" s="1">
        <v>110000</v>
      </c>
      <c r="AI10" s="1">
        <v>154000</v>
      </c>
      <c r="AJ10" s="1">
        <v>215000</v>
      </c>
      <c r="AK10" s="1" t="s">
        <v>59</v>
      </c>
      <c r="AL10" s="1" t="s">
        <v>59</v>
      </c>
      <c r="AM10" s="3">
        <f t="shared" si="0"/>
        <v>2913840</v>
      </c>
    </row>
    <row r="11" spans="2:39">
      <c r="B11" s="2"/>
      <c r="C11" s="1" t="s">
        <v>230</v>
      </c>
      <c r="D11" s="1" t="s">
        <v>236</v>
      </c>
      <c r="E11" s="1" t="s">
        <v>232</v>
      </c>
      <c r="F11" s="1" t="s">
        <v>238</v>
      </c>
      <c r="G11" s="1" t="s">
        <v>333</v>
      </c>
      <c r="H11" s="1"/>
      <c r="I11" s="1"/>
      <c r="J11" s="1">
        <v>392</v>
      </c>
      <c r="K11" s="1" t="s">
        <v>277</v>
      </c>
      <c r="L11" s="1" t="s">
        <v>286</v>
      </c>
      <c r="M11" s="1">
        <v>812</v>
      </c>
      <c r="N11" s="3" t="s">
        <v>429</v>
      </c>
      <c r="O11" s="1"/>
      <c r="P11" s="2" t="s">
        <v>100</v>
      </c>
      <c r="Q11">
        <f>车辆数据预测!J24-车辆数据预测!K31</f>
        <v>1.6150234741786562E-2</v>
      </c>
      <c r="R11">
        <f>0.01*车辆数据预测!J31</f>
        <v>0.04</v>
      </c>
      <c r="S11">
        <f>ROUND(Q11/R11,0)</f>
        <v>0</v>
      </c>
      <c r="T11" s="5">
        <f>R11*S11</f>
        <v>0</v>
      </c>
      <c r="V11" s="2" t="s">
        <v>478</v>
      </c>
      <c r="W11" s="1">
        <v>6</v>
      </c>
      <c r="X11" s="1">
        <v>4</v>
      </c>
      <c r="Y11" s="1">
        <v>2</v>
      </c>
      <c r="Z11" s="1">
        <v>7130</v>
      </c>
      <c r="AA11" s="1">
        <v>11600</v>
      </c>
      <c r="AB11" s="1">
        <v>18600</v>
      </c>
      <c r="AC11" s="1">
        <v>27900</v>
      </c>
      <c r="AD11" s="1">
        <v>40300</v>
      </c>
      <c r="AE11" s="1">
        <v>56500</v>
      </c>
      <c r="AF11" s="1">
        <v>79000</v>
      </c>
      <c r="AG11" s="1">
        <v>110500</v>
      </c>
      <c r="AH11" s="1">
        <v>155000</v>
      </c>
      <c r="AI11" s="1">
        <v>216500</v>
      </c>
      <c r="AJ11" s="1">
        <v>303000</v>
      </c>
      <c r="AK11" s="1">
        <v>425000</v>
      </c>
      <c r="AL11" s="1" t="s">
        <v>59</v>
      </c>
      <c r="AM11" s="3">
        <f t="shared" si="0"/>
        <v>5804120</v>
      </c>
    </row>
    <row r="12" spans="2:39">
      <c r="B12" s="2"/>
      <c r="C12" s="1" t="s">
        <v>235</v>
      </c>
      <c r="D12" s="1" t="s">
        <v>412</v>
      </c>
      <c r="E12" s="1" t="s">
        <v>413</v>
      </c>
      <c r="F12" s="1" t="s">
        <v>415</v>
      </c>
      <c r="G12" s="1" t="s">
        <v>234</v>
      </c>
      <c r="H12" s="1"/>
      <c r="I12" s="1"/>
      <c r="J12" s="1">
        <v>718</v>
      </c>
      <c r="K12" s="1" t="s">
        <v>419</v>
      </c>
      <c r="L12" s="1" t="s">
        <v>421</v>
      </c>
      <c r="M12" s="1" t="s">
        <v>425</v>
      </c>
      <c r="N12" s="3" t="s">
        <v>309</v>
      </c>
      <c r="O12" s="1"/>
      <c r="P12" s="2" t="s">
        <v>101</v>
      </c>
      <c r="Q12">
        <f>车辆数据预测!J25-车辆数据预测!K32</f>
        <v>2.1070422535217403E-2</v>
      </c>
      <c r="R12">
        <f>0.01*车辆数据预测!J32</f>
        <v>0.04</v>
      </c>
      <c r="S12">
        <f>ROUND(Q12/R12,0)</f>
        <v>1</v>
      </c>
      <c r="T12" s="5">
        <f>R12*S12</f>
        <v>0.04</v>
      </c>
      <c r="V12" s="2" t="s">
        <v>479</v>
      </c>
      <c r="W12" s="1">
        <v>8</v>
      </c>
      <c r="X12" s="1">
        <v>5</v>
      </c>
      <c r="Y12" s="1">
        <v>2</v>
      </c>
      <c r="Z12" s="1">
        <v>1840</v>
      </c>
      <c r="AA12" s="1">
        <v>3000</v>
      </c>
      <c r="AB12" s="1">
        <v>4800</v>
      </c>
      <c r="AC12" s="1">
        <v>7200</v>
      </c>
      <c r="AD12" s="1">
        <v>10400</v>
      </c>
      <c r="AE12" s="1">
        <v>14500</v>
      </c>
      <c r="AF12" s="1">
        <v>20500</v>
      </c>
      <c r="AG12" s="1">
        <v>28500</v>
      </c>
      <c r="AH12" s="1">
        <v>40000</v>
      </c>
      <c r="AI12" s="1">
        <v>56000</v>
      </c>
      <c r="AJ12" s="1" t="s">
        <v>59</v>
      </c>
      <c r="AK12" s="1" t="s">
        <v>59</v>
      </c>
      <c r="AL12" s="1" t="s">
        <v>59</v>
      </c>
      <c r="AM12" s="3">
        <f t="shared" si="0"/>
        <v>746960</v>
      </c>
    </row>
    <row r="13" spans="2:39" ht="16.2" thickBot="1">
      <c r="B13" s="2"/>
      <c r="C13" s="1" t="s">
        <v>240</v>
      </c>
      <c r="D13" s="1" t="s">
        <v>241</v>
      </c>
      <c r="E13" s="1" t="s">
        <v>237</v>
      </c>
      <c r="F13" s="1" t="s">
        <v>243</v>
      </c>
      <c r="G13" s="1" t="s">
        <v>239</v>
      </c>
      <c r="H13" s="1"/>
      <c r="I13" s="1"/>
      <c r="J13" s="1" t="s">
        <v>267</v>
      </c>
      <c r="K13" s="1" t="s">
        <v>278</v>
      </c>
      <c r="L13" s="1">
        <v>488</v>
      </c>
      <c r="M13" s="1" t="s">
        <v>299</v>
      </c>
      <c r="N13" s="3" t="s">
        <v>310</v>
      </c>
      <c r="O13" s="1"/>
      <c r="P13" s="9" t="s">
        <v>102</v>
      </c>
      <c r="Q13" s="7">
        <f>车辆数据预测!J26-车辆数据预测!K33</f>
        <v>-6.272300469476022E-3</v>
      </c>
      <c r="R13" s="7">
        <f>0.01*车辆数据预测!J33</f>
        <v>0.04</v>
      </c>
      <c r="S13" s="7">
        <f>ROUND(Q13/R13,0)</f>
        <v>0</v>
      </c>
      <c r="T13" s="8">
        <f>R13*S13</f>
        <v>0</v>
      </c>
      <c r="V13" s="2" t="s">
        <v>480</v>
      </c>
      <c r="W13" s="1">
        <v>8</v>
      </c>
      <c r="X13" s="1">
        <v>5</v>
      </c>
      <c r="Y13" s="1">
        <v>3</v>
      </c>
      <c r="Z13" s="1">
        <v>2880</v>
      </c>
      <c r="AA13" s="1">
        <v>4700</v>
      </c>
      <c r="AB13" s="1">
        <v>7500</v>
      </c>
      <c r="AC13" s="1">
        <v>11300</v>
      </c>
      <c r="AD13" s="1">
        <v>16300</v>
      </c>
      <c r="AE13" s="1">
        <v>23000</v>
      </c>
      <c r="AF13" s="1">
        <v>32000</v>
      </c>
      <c r="AG13" s="1">
        <v>44500</v>
      </c>
      <c r="AH13" s="1">
        <v>62500</v>
      </c>
      <c r="AI13" s="1">
        <v>87500</v>
      </c>
      <c r="AJ13" s="1">
        <v>122000</v>
      </c>
      <c r="AK13" s="1" t="s">
        <v>59</v>
      </c>
      <c r="AL13" s="1" t="s">
        <v>59</v>
      </c>
      <c r="AM13" s="3">
        <f t="shared" si="0"/>
        <v>1656720</v>
      </c>
    </row>
    <row r="14" spans="2:39" ht="16.2" thickTop="1">
      <c r="B14" s="2"/>
      <c r="C14" s="1" t="s">
        <v>245</v>
      </c>
      <c r="D14" s="1" t="s">
        <v>324</v>
      </c>
      <c r="E14" s="1" t="s">
        <v>242</v>
      </c>
      <c r="F14" s="1" t="s">
        <v>248</v>
      </c>
      <c r="G14" s="1" t="s">
        <v>244</v>
      </c>
      <c r="H14" s="1"/>
      <c r="I14" s="1"/>
      <c r="J14" s="1" t="s">
        <v>268</v>
      </c>
      <c r="K14" s="1" t="s">
        <v>420</v>
      </c>
      <c r="L14" s="1" t="s">
        <v>287</v>
      </c>
      <c r="M14" s="1">
        <v>918</v>
      </c>
      <c r="N14" s="3" t="s">
        <v>311</v>
      </c>
      <c r="O14" s="1"/>
      <c r="V14" s="2" t="s">
        <v>481</v>
      </c>
      <c r="W14" s="1">
        <v>5</v>
      </c>
      <c r="X14" s="1">
        <v>5</v>
      </c>
      <c r="Y14" s="1">
        <v>2</v>
      </c>
      <c r="Z14" s="1">
        <v>5750</v>
      </c>
      <c r="AA14" s="1">
        <v>9400</v>
      </c>
      <c r="AB14" s="1">
        <v>15000</v>
      </c>
      <c r="AC14" s="1">
        <v>22500</v>
      </c>
      <c r="AD14" s="1">
        <v>32500</v>
      </c>
      <c r="AE14" s="1">
        <v>45500</v>
      </c>
      <c r="AF14" s="1">
        <v>63500</v>
      </c>
      <c r="AG14" s="1">
        <v>89000</v>
      </c>
      <c r="AH14" s="1">
        <v>125000</v>
      </c>
      <c r="AI14" s="307">
        <v>175000</v>
      </c>
      <c r="AJ14" s="307">
        <v>245000</v>
      </c>
      <c r="AK14" s="1" t="s">
        <v>59</v>
      </c>
      <c r="AL14" s="1" t="s">
        <v>59</v>
      </c>
      <c r="AM14" s="3">
        <f t="shared" si="0"/>
        <v>3312600</v>
      </c>
    </row>
    <row r="15" spans="2:39">
      <c r="B15" s="2"/>
      <c r="C15" s="1" t="s">
        <v>250</v>
      </c>
      <c r="D15" s="1" t="s">
        <v>246</v>
      </c>
      <c r="E15" s="1" t="s">
        <v>247</v>
      </c>
      <c r="F15" s="1" t="s">
        <v>381</v>
      </c>
      <c r="G15" s="1" t="s">
        <v>384</v>
      </c>
      <c r="H15" s="1"/>
      <c r="I15" s="1"/>
      <c r="J15" s="1" t="s">
        <v>438</v>
      </c>
      <c r="K15" s="1" t="s">
        <v>279</v>
      </c>
      <c r="L15" s="1" t="s">
        <v>288</v>
      </c>
      <c r="M15" s="1" t="s">
        <v>426</v>
      </c>
      <c r="N15" s="3" t="s">
        <v>430</v>
      </c>
      <c r="O15" s="1"/>
      <c r="V15" s="2" t="s">
        <v>482</v>
      </c>
      <c r="W15" s="1">
        <v>6</v>
      </c>
      <c r="X15" s="1">
        <v>5</v>
      </c>
      <c r="Y15" s="1">
        <v>3</v>
      </c>
      <c r="Z15" s="1">
        <v>3910</v>
      </c>
      <c r="AA15" s="1">
        <v>6400</v>
      </c>
      <c r="AB15" s="1">
        <v>10200</v>
      </c>
      <c r="AC15" s="1">
        <v>15300</v>
      </c>
      <c r="AD15" s="1">
        <v>22100</v>
      </c>
      <c r="AE15" s="1">
        <v>31000</v>
      </c>
      <c r="AF15" s="1">
        <v>43500</v>
      </c>
      <c r="AG15" s="1">
        <v>60500</v>
      </c>
      <c r="AH15" s="1">
        <v>85000</v>
      </c>
      <c r="AI15" s="1">
        <v>119000</v>
      </c>
      <c r="AJ15" s="1">
        <v>166000</v>
      </c>
      <c r="AK15" s="1">
        <v>233000</v>
      </c>
      <c r="AL15" s="1" t="s">
        <v>59</v>
      </c>
      <c r="AM15" s="3">
        <f t="shared" si="0"/>
        <v>3183640</v>
      </c>
    </row>
    <row r="16" spans="2:39">
      <c r="B16" s="2"/>
      <c r="C16" s="1" t="s">
        <v>253</v>
      </c>
      <c r="D16" s="1" t="s">
        <v>251</v>
      </c>
      <c r="E16" s="1" t="s">
        <v>414</v>
      </c>
      <c r="F16" s="1" t="s">
        <v>252</v>
      </c>
      <c r="G16" s="1" t="s">
        <v>249</v>
      </c>
      <c r="H16" s="1"/>
      <c r="I16" s="1"/>
      <c r="J16" s="1" t="s">
        <v>269</v>
      </c>
      <c r="K16" s="1" t="s">
        <v>175</v>
      </c>
      <c r="L16" s="1" t="s">
        <v>289</v>
      </c>
      <c r="M16" s="1">
        <v>570</v>
      </c>
      <c r="N16" s="3" t="s">
        <v>312</v>
      </c>
      <c r="O16" s="1"/>
      <c r="V16" s="2" t="s">
        <v>483</v>
      </c>
      <c r="W16" s="1">
        <v>6</v>
      </c>
      <c r="X16" s="1">
        <v>5</v>
      </c>
      <c r="Y16" s="1">
        <v>4</v>
      </c>
      <c r="Z16" s="1">
        <v>7820</v>
      </c>
      <c r="AA16" s="1">
        <v>12800</v>
      </c>
      <c r="AB16" s="1">
        <v>20400</v>
      </c>
      <c r="AC16" s="1">
        <v>30600</v>
      </c>
      <c r="AD16" s="1">
        <v>44200</v>
      </c>
      <c r="AE16" s="1">
        <v>62000</v>
      </c>
      <c r="AF16" s="1">
        <v>86500</v>
      </c>
      <c r="AG16" s="1">
        <v>121500</v>
      </c>
      <c r="AH16" s="1">
        <v>170000</v>
      </c>
      <c r="AI16" s="1">
        <v>237500</v>
      </c>
      <c r="AJ16" s="1">
        <v>333000</v>
      </c>
      <c r="AK16" s="1">
        <v>466000</v>
      </c>
      <c r="AL16" s="1" t="s">
        <v>59</v>
      </c>
      <c r="AM16" s="3">
        <f t="shared" si="0"/>
        <v>6369280</v>
      </c>
    </row>
    <row r="17" spans="2:39">
      <c r="B17" s="2"/>
      <c r="C17" s="1" t="s">
        <v>439</v>
      </c>
      <c r="D17" s="1" t="s">
        <v>254</v>
      </c>
      <c r="E17" s="1" t="s">
        <v>329</v>
      </c>
      <c r="F17" s="1" t="s">
        <v>256</v>
      </c>
      <c r="G17" s="1" t="s">
        <v>518</v>
      </c>
      <c r="H17" s="1"/>
      <c r="I17" s="1"/>
      <c r="J17" s="1" t="s">
        <v>436</v>
      </c>
      <c r="K17" s="1" t="s">
        <v>280</v>
      </c>
      <c r="L17" s="1" t="s">
        <v>422</v>
      </c>
      <c r="M17" s="1" t="s">
        <v>300</v>
      </c>
      <c r="N17" s="3" t="s">
        <v>523</v>
      </c>
      <c r="O17" s="1"/>
      <c r="V17" s="2" t="s">
        <v>484</v>
      </c>
      <c r="W17" s="1">
        <v>7</v>
      </c>
      <c r="X17" s="1">
        <v>5</v>
      </c>
      <c r="Y17" s="1">
        <v>3</v>
      </c>
      <c r="Z17" s="1">
        <v>9890</v>
      </c>
      <c r="AA17" s="1">
        <v>16100</v>
      </c>
      <c r="AB17" s="1">
        <v>25800</v>
      </c>
      <c r="AC17" s="1">
        <v>38700</v>
      </c>
      <c r="AD17" s="1">
        <v>55900</v>
      </c>
      <c r="AE17" s="1">
        <v>78500</v>
      </c>
      <c r="AF17" s="1">
        <v>109500</v>
      </c>
      <c r="AG17" s="1">
        <v>153500</v>
      </c>
      <c r="AH17" s="1">
        <v>214500</v>
      </c>
      <c r="AI17" s="1">
        <v>300500</v>
      </c>
      <c r="AJ17" s="1">
        <v>421000</v>
      </c>
      <c r="AK17" s="1">
        <v>589000</v>
      </c>
      <c r="AL17" s="1">
        <v>968000</v>
      </c>
      <c r="AM17" s="3">
        <f>4*SUM(Z17:AL17)</f>
        <v>11923560</v>
      </c>
    </row>
    <row r="18" spans="2:39">
      <c r="B18" s="2"/>
      <c r="C18" s="1" t="s">
        <v>453</v>
      </c>
      <c r="D18" s="1" t="s">
        <v>454</v>
      </c>
      <c r="E18" s="1" t="s">
        <v>255</v>
      </c>
      <c r="F18" s="1" t="s">
        <v>457</v>
      </c>
      <c r="G18" s="1" t="s">
        <v>189</v>
      </c>
      <c r="H18" s="1"/>
      <c r="I18" s="1"/>
      <c r="J18" s="1" t="s">
        <v>458</v>
      </c>
      <c r="K18" s="1" t="s">
        <v>459</v>
      </c>
      <c r="L18" s="1" t="s">
        <v>177</v>
      </c>
      <c r="M18" s="1" t="s">
        <v>462</v>
      </c>
      <c r="N18" s="3" t="s">
        <v>313</v>
      </c>
      <c r="O18" s="1"/>
      <c r="V18" s="2" t="s">
        <v>485</v>
      </c>
      <c r="W18" s="1">
        <v>7</v>
      </c>
      <c r="X18" s="1">
        <v>5</v>
      </c>
      <c r="Y18" s="1">
        <v>4</v>
      </c>
      <c r="Z18" s="1">
        <v>3220</v>
      </c>
      <c r="AA18" s="1">
        <v>5300</v>
      </c>
      <c r="AB18" s="1">
        <v>8400</v>
      </c>
      <c r="AC18" s="1">
        <v>12600</v>
      </c>
      <c r="AD18" s="1">
        <v>18200</v>
      </c>
      <c r="AE18" s="1">
        <v>25500</v>
      </c>
      <c r="AF18" s="1">
        <v>35500</v>
      </c>
      <c r="AG18" s="1">
        <v>50000</v>
      </c>
      <c r="AH18" s="1">
        <v>70000</v>
      </c>
      <c r="AI18" s="1">
        <v>98000</v>
      </c>
      <c r="AJ18" s="1">
        <v>137000</v>
      </c>
      <c r="AK18" s="1" t="s">
        <v>59</v>
      </c>
      <c r="AL18" s="1" t="s">
        <v>59</v>
      </c>
      <c r="AM18" s="3">
        <f>4*SUM(Z18:AL18)</f>
        <v>1854880</v>
      </c>
    </row>
    <row r="19" spans="2:39">
      <c r="B19" s="2"/>
      <c r="C19" s="1" t="s">
        <v>323</v>
      </c>
      <c r="D19" s="1" t="s">
        <v>327</v>
      </c>
      <c r="E19" s="1" t="s">
        <v>180</v>
      </c>
      <c r="F19" s="1" t="s">
        <v>257</v>
      </c>
      <c r="G19" s="1" t="s">
        <v>416</v>
      </c>
      <c r="H19" s="1"/>
      <c r="I19" s="1"/>
      <c r="J19" s="1" t="s">
        <v>389</v>
      </c>
      <c r="K19" s="1" t="s">
        <v>328</v>
      </c>
      <c r="L19" s="1" t="s">
        <v>290</v>
      </c>
      <c r="M19" s="1" t="s">
        <v>301</v>
      </c>
      <c r="N19" s="3" t="s">
        <v>314</v>
      </c>
      <c r="O19" s="1"/>
      <c r="V19" s="4"/>
      <c r="Z19" s="1">
        <v>4260</v>
      </c>
      <c r="AA19" s="1">
        <v>6900</v>
      </c>
      <c r="AB19" s="1">
        <v>11100</v>
      </c>
      <c r="AC19" s="1">
        <v>16700</v>
      </c>
      <c r="AD19" s="1">
        <v>24100</v>
      </c>
      <c r="AE19" s="1">
        <v>33500</v>
      </c>
      <c r="AF19" s="1">
        <v>47000</v>
      </c>
      <c r="AG19" s="1">
        <v>66000</v>
      </c>
      <c r="AH19" s="1">
        <v>92500</v>
      </c>
      <c r="AI19" s="1">
        <v>129500</v>
      </c>
      <c r="AJ19" s="1">
        <v>181000</v>
      </c>
      <c r="AK19" s="1">
        <v>254000</v>
      </c>
      <c r="AL19" s="1" t="s">
        <v>59</v>
      </c>
      <c r="AM19" s="3">
        <f t="shared" si="0"/>
        <v>3466240</v>
      </c>
    </row>
    <row r="20" spans="2:39">
      <c r="B20" s="2"/>
      <c r="C20" s="1" t="s">
        <v>411</v>
      </c>
      <c r="D20" s="1" t="s">
        <v>514</v>
      </c>
      <c r="E20" s="1" t="s">
        <v>258</v>
      </c>
      <c r="F20" s="1" t="s">
        <v>516</v>
      </c>
      <c r="G20" s="1" t="s">
        <v>406</v>
      </c>
      <c r="H20" s="1"/>
      <c r="I20" s="1"/>
      <c r="J20" s="1" t="s">
        <v>418</v>
      </c>
      <c r="K20" s="1" t="s">
        <v>519</v>
      </c>
      <c r="L20" s="1" t="s">
        <v>291</v>
      </c>
      <c r="M20" s="1" t="s">
        <v>521</v>
      </c>
      <c r="N20" s="3" t="s">
        <v>431</v>
      </c>
      <c r="O20" s="1"/>
      <c r="V20" s="4"/>
      <c r="Z20" s="1">
        <v>9550</v>
      </c>
      <c r="AA20" s="1">
        <v>15600</v>
      </c>
      <c r="AB20" s="1">
        <v>24900</v>
      </c>
      <c r="AC20" s="1">
        <v>37400</v>
      </c>
      <c r="AD20" s="1">
        <v>54000</v>
      </c>
      <c r="AE20" s="1">
        <v>75500</v>
      </c>
      <c r="AF20" s="1">
        <v>105500</v>
      </c>
      <c r="AG20" s="1">
        <v>148000</v>
      </c>
      <c r="AH20" s="1">
        <v>207500</v>
      </c>
      <c r="AI20" s="1">
        <v>290000</v>
      </c>
      <c r="AJ20" s="1">
        <v>406000</v>
      </c>
      <c r="AK20" s="1">
        <v>569000</v>
      </c>
      <c r="AL20" s="1" t="s">
        <v>59</v>
      </c>
      <c r="AM20" s="3">
        <f t="shared" si="0"/>
        <v>7771800</v>
      </c>
    </row>
    <row r="21" spans="2:39">
      <c r="B21" s="2"/>
      <c r="C21" s="1"/>
      <c r="D21" s="1"/>
      <c r="E21" s="1" t="s">
        <v>377</v>
      </c>
      <c r="F21" s="1" t="s">
        <v>259</v>
      </c>
      <c r="H21" s="1"/>
      <c r="I21" s="1"/>
      <c r="J21" s="1"/>
      <c r="L21" s="1" t="s">
        <v>423</v>
      </c>
      <c r="M21" s="1" t="s">
        <v>427</v>
      </c>
      <c r="N21" s="3"/>
      <c r="O21" s="1"/>
      <c r="V21" s="4"/>
      <c r="Z21" s="1">
        <v>16100</v>
      </c>
      <c r="AA21" s="1">
        <v>26300</v>
      </c>
      <c r="AB21" s="1">
        <v>42000</v>
      </c>
      <c r="AC21" s="1">
        <v>63000</v>
      </c>
      <c r="AD21" s="1">
        <v>91000</v>
      </c>
      <c r="AE21" s="1">
        <v>127500</v>
      </c>
      <c r="AF21" s="1">
        <v>178500</v>
      </c>
      <c r="AG21" s="1">
        <v>249500</v>
      </c>
      <c r="AH21" s="1">
        <v>349500</v>
      </c>
      <c r="AI21" s="1">
        <v>489500</v>
      </c>
      <c r="AJ21" s="1">
        <v>685000</v>
      </c>
      <c r="AK21" s="1">
        <v>959000</v>
      </c>
      <c r="AL21" s="1">
        <v>1575000</v>
      </c>
      <c r="AM21" s="3">
        <f t="shared" si="0"/>
        <v>19407600</v>
      </c>
    </row>
    <row r="22" spans="2:39">
      <c r="B22" s="2"/>
      <c r="C22" s="1"/>
      <c r="D22" s="1"/>
      <c r="E22" s="1" t="s">
        <v>260</v>
      </c>
      <c r="F22" s="1" t="s">
        <v>261</v>
      </c>
      <c r="H22" s="1"/>
      <c r="I22" s="1"/>
      <c r="J22" s="1"/>
      <c r="K22" s="1"/>
      <c r="L22" s="1" t="s">
        <v>182</v>
      </c>
      <c r="M22" s="1" t="s">
        <v>302</v>
      </c>
      <c r="N22" s="3"/>
      <c r="O22" s="1"/>
      <c r="V22" s="4"/>
      <c r="Z22" s="1">
        <v>5290</v>
      </c>
      <c r="AA22" s="1">
        <v>8600</v>
      </c>
      <c r="AB22" s="1">
        <v>13800</v>
      </c>
      <c r="AC22" s="1">
        <v>20700</v>
      </c>
      <c r="AD22" s="1">
        <v>29900</v>
      </c>
      <c r="AE22" s="1">
        <v>42000</v>
      </c>
      <c r="AF22" s="1">
        <v>58500</v>
      </c>
      <c r="AG22" s="1">
        <v>82000</v>
      </c>
      <c r="AH22" s="1">
        <v>115000</v>
      </c>
      <c r="AI22" s="1">
        <v>161000</v>
      </c>
      <c r="AJ22" s="1">
        <v>225000</v>
      </c>
      <c r="AK22" s="1">
        <v>315000</v>
      </c>
      <c r="AL22" s="1">
        <v>517000</v>
      </c>
      <c r="AM22" s="3">
        <f t="shared" si="0"/>
        <v>6375160</v>
      </c>
    </row>
    <row r="23" spans="2:39">
      <c r="B23" s="4"/>
      <c r="C23" s="1"/>
      <c r="D23" s="1"/>
      <c r="E23" s="1" t="s">
        <v>456</v>
      </c>
      <c r="F23" s="1" t="s">
        <v>432</v>
      </c>
      <c r="L23" s="1" t="s">
        <v>461</v>
      </c>
      <c r="M23" s="1" t="s">
        <v>428</v>
      </c>
      <c r="N23" s="3"/>
      <c r="V23" s="4"/>
      <c r="Z23" s="1">
        <v>4600</v>
      </c>
      <c r="AA23" s="1">
        <v>7500</v>
      </c>
      <c r="AB23" s="1">
        <v>12000</v>
      </c>
      <c r="AC23" s="1">
        <v>18000</v>
      </c>
      <c r="AD23" s="1">
        <v>26000</v>
      </c>
      <c r="AE23" s="1">
        <v>36500</v>
      </c>
      <c r="AF23" s="1">
        <v>51000</v>
      </c>
      <c r="AG23" s="1">
        <v>71500</v>
      </c>
      <c r="AH23" s="1">
        <v>100000</v>
      </c>
      <c r="AI23" s="1">
        <v>140000</v>
      </c>
      <c r="AJ23" s="1">
        <v>196000</v>
      </c>
      <c r="AK23" s="1">
        <v>274000</v>
      </c>
      <c r="AL23" s="1" t="s">
        <v>59</v>
      </c>
      <c r="AM23" s="3">
        <f t="shared" si="0"/>
        <v>3748400</v>
      </c>
    </row>
    <row r="24" spans="2:39">
      <c r="B24" s="4"/>
      <c r="C24" s="1"/>
      <c r="D24" s="1"/>
      <c r="E24" s="1" t="s">
        <v>332</v>
      </c>
      <c r="F24" s="1"/>
      <c r="L24" s="1" t="s">
        <v>424</v>
      </c>
      <c r="N24" s="3"/>
      <c r="V24" s="4"/>
      <c r="Z24" s="1">
        <v>5640</v>
      </c>
      <c r="AA24" s="1">
        <v>9200</v>
      </c>
      <c r="AB24" s="1">
        <v>14700</v>
      </c>
      <c r="AC24" s="1">
        <v>22100</v>
      </c>
      <c r="AD24" s="1">
        <v>31900</v>
      </c>
      <c r="AE24" s="1">
        <v>44500</v>
      </c>
      <c r="AF24" s="1">
        <v>62500</v>
      </c>
      <c r="AG24" s="1">
        <v>87500</v>
      </c>
      <c r="AH24" s="1">
        <v>122500</v>
      </c>
      <c r="AI24" s="1">
        <v>171500</v>
      </c>
      <c r="AJ24" s="1">
        <v>240000</v>
      </c>
      <c r="AK24" s="1">
        <v>336000</v>
      </c>
      <c r="AL24" s="1">
        <v>551500</v>
      </c>
      <c r="AM24" s="3">
        <f t="shared" si="0"/>
        <v>6798160</v>
      </c>
    </row>
    <row r="25" spans="2:39">
      <c r="B25" s="4"/>
      <c r="C25" s="1"/>
      <c r="D25" s="1"/>
      <c r="E25" s="1"/>
      <c r="F25" s="1"/>
      <c r="L25" s="1"/>
      <c r="N25" s="3"/>
      <c r="V25" s="4"/>
      <c r="Z25" s="1">
        <v>6440</v>
      </c>
      <c r="AA25" s="1">
        <v>10500</v>
      </c>
      <c r="AB25" s="1">
        <v>16800</v>
      </c>
      <c r="AC25" s="1">
        <v>25200</v>
      </c>
      <c r="AD25" s="1">
        <v>36400</v>
      </c>
      <c r="AE25" s="1">
        <v>51000</v>
      </c>
      <c r="AF25" s="1">
        <v>71500</v>
      </c>
      <c r="AG25" s="1">
        <v>100000</v>
      </c>
      <c r="AH25" s="1">
        <v>140000</v>
      </c>
      <c r="AI25" s="1">
        <v>196000</v>
      </c>
      <c r="AJ25" s="1">
        <v>274000</v>
      </c>
      <c r="AK25" s="1" t="s">
        <v>59</v>
      </c>
      <c r="AL25" s="1" t="s">
        <v>59</v>
      </c>
      <c r="AM25" s="3">
        <f t="shared" si="0"/>
        <v>3711360</v>
      </c>
    </row>
    <row r="26" spans="2:39" ht="16.2" thickBot="1">
      <c r="B26" s="4"/>
      <c r="C26" s="1"/>
      <c r="D26" s="1"/>
      <c r="E26" s="1" t="s">
        <v>434</v>
      </c>
      <c r="F26" s="1"/>
      <c r="L26" s="1" t="s">
        <v>435</v>
      </c>
      <c r="N26" s="3"/>
      <c r="V26" s="6"/>
      <c r="W26" s="7"/>
      <c r="X26" s="7"/>
      <c r="Y26" s="7"/>
      <c r="Z26" s="308">
        <v>23000</v>
      </c>
      <c r="AA26" s="308">
        <v>37500</v>
      </c>
      <c r="AB26" s="308">
        <v>60000</v>
      </c>
      <c r="AC26" s="308">
        <v>90000</v>
      </c>
      <c r="AD26" s="308">
        <v>130000</v>
      </c>
      <c r="AE26" s="308">
        <v>182000</v>
      </c>
      <c r="AF26" s="308">
        <v>255000</v>
      </c>
      <c r="AG26" s="308">
        <v>356500</v>
      </c>
      <c r="AH26" s="308">
        <v>499500</v>
      </c>
      <c r="AI26" s="308">
        <v>699000</v>
      </c>
      <c r="AJ26" s="308">
        <v>979000</v>
      </c>
      <c r="AK26" s="308">
        <v>1370000</v>
      </c>
      <c r="AL26" s="308">
        <v>2250000</v>
      </c>
      <c r="AM26" s="309">
        <f t="shared" si="0"/>
        <v>27726000</v>
      </c>
    </row>
    <row r="27" spans="2:39" ht="16.2" thickTop="1">
      <c r="B27" s="4"/>
      <c r="E27" s="1" t="s">
        <v>515</v>
      </c>
      <c r="L27" s="1" t="s">
        <v>520</v>
      </c>
      <c r="N27" s="5"/>
      <c r="AM27" s="1"/>
    </row>
    <row r="28" spans="2:39">
      <c r="B28" s="4"/>
      <c r="N28" s="5"/>
      <c r="AM28" s="1"/>
    </row>
    <row r="29" spans="2:39">
      <c r="B29" s="4"/>
      <c r="N29" s="5"/>
      <c r="AM29" s="1"/>
    </row>
    <row r="30" spans="2:39">
      <c r="B30" s="4"/>
      <c r="N30" s="5"/>
      <c r="AM30" s="1"/>
    </row>
    <row r="31" spans="2:39">
      <c r="B31" s="4"/>
      <c r="N31" s="5"/>
      <c r="AM31" s="1"/>
    </row>
    <row r="32" spans="2:39">
      <c r="B32" s="4"/>
      <c r="N32" s="5"/>
    </row>
    <row r="33" spans="2:14">
      <c r="B33" s="4"/>
      <c r="N33" s="5"/>
    </row>
    <row r="34" spans="2:14">
      <c r="B34" s="4"/>
      <c r="N34" s="5"/>
    </row>
    <row r="35" spans="2:14">
      <c r="B35" s="4"/>
      <c r="N35" s="5"/>
    </row>
    <row r="36" spans="2:14">
      <c r="B36" s="4"/>
      <c r="N36" s="5"/>
    </row>
    <row r="37" spans="2:14">
      <c r="B37" s="4"/>
      <c r="N37" s="5"/>
    </row>
    <row r="38" spans="2:14">
      <c r="B38" s="4"/>
      <c r="N38" s="5"/>
    </row>
    <row r="39" spans="2:14">
      <c r="B39" s="4"/>
      <c r="N39" s="5"/>
    </row>
    <row r="40" spans="2:14">
      <c r="B40" s="4"/>
      <c r="N40" s="5"/>
    </row>
    <row r="41" spans="2:14">
      <c r="B41" s="4"/>
      <c r="N41" s="5"/>
    </row>
    <row r="42" spans="2:14">
      <c r="B42" s="4"/>
      <c r="N42" s="5"/>
    </row>
    <row r="43" spans="2:14">
      <c r="B43" s="4"/>
      <c r="N43" s="5"/>
    </row>
    <row r="44" spans="2:14">
      <c r="B44" s="4"/>
      <c r="N44" s="5"/>
    </row>
    <row r="45" spans="2:14">
      <c r="B45" s="4"/>
      <c r="N45" s="5"/>
    </row>
    <row r="46" spans="2:14">
      <c r="B46" s="4"/>
      <c r="N46" s="5"/>
    </row>
    <row r="47" spans="2:14">
      <c r="B47" s="4"/>
      <c r="N47" s="5"/>
    </row>
    <row r="48" spans="2:14">
      <c r="B48" s="4"/>
      <c r="N48" s="5"/>
    </row>
    <row r="49" spans="2:14">
      <c r="B49" s="4"/>
      <c r="N49" s="5"/>
    </row>
    <row r="50" spans="2:14">
      <c r="B50" s="4"/>
      <c r="N50" s="5"/>
    </row>
    <row r="51" spans="2:14">
      <c r="B51" s="4"/>
      <c r="N51" s="5"/>
    </row>
    <row r="52" spans="2:14" ht="16.2" thickBot="1">
      <c r="B52" s="6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8"/>
    </row>
    <row r="53" spans="2:14" ht="16.2" thickTop="1"/>
  </sheetData>
  <sheetProtection formatCells="0" formatColumns="0" formatRows="0" insertColumns="0" insertRows="0" deleteColumns="0" deleteRows="0"/>
  <mergeCells count="6">
    <mergeCell ref="V2:AM2"/>
    <mergeCell ref="W3:Y3"/>
    <mergeCell ref="Z3:AM3"/>
    <mergeCell ref="B2:N2"/>
    <mergeCell ref="P8:T8"/>
    <mergeCell ref="P2:T2"/>
  </mergeCells>
  <phoneticPr fontId="2" type="noConversion"/>
  <dataValidations count="2">
    <dataValidation type="list" allowBlank="1" showInputMessage="1" showErrorMessage="1" sqref="C22" xr:uid="{C144E4D5-29C9-4840-AE17-475A38888413}">
      <formula1>等级</formula1>
    </dataValidation>
    <dataValidation type="list" allowBlank="1" showInputMessage="1" showErrorMessage="1" sqref="D22" xr:uid="{E47DC62C-13C1-4DBE-B69F-C7F6FF30800B}">
      <formula1>INDEX(名称,0,MATCH($C$22,等级,0))</formula1>
    </dataValidation>
  </dataValidations>
  <pageMargins left="0.7" right="0.7" top="0.75" bottom="0.75" header="0.3" footer="0.3"/>
  <pageSetup paperSize="9" orientation="portrait" r:id="rId1"/>
  <ignoredErrors>
    <ignoredError sqref="AM17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10</vt:i4>
      </vt:variant>
      <vt:variant>
        <vt:lpstr>命名范围</vt:lpstr>
      </vt:variant>
      <vt:variant>
        <vt:i4>3</vt:i4>
      </vt:variant>
    </vt:vector>
  </HeadingPairs>
  <TitlesOfParts>
    <vt:vector size="13" baseType="lpstr">
      <vt:lpstr>编者的话</vt:lpstr>
      <vt:lpstr>快速查询</vt:lpstr>
      <vt:lpstr>满改数据表</vt:lpstr>
      <vt:lpstr>全车数据表</vt:lpstr>
      <vt:lpstr>四维图</vt:lpstr>
      <vt:lpstr>车辆数据预测</vt:lpstr>
      <vt:lpstr>数据卡片</vt:lpstr>
      <vt:lpstr>versionNoteGL</vt:lpstr>
      <vt:lpstr>计算辅助页面</vt:lpstr>
      <vt:lpstr>car_id校对</vt:lpstr>
      <vt:lpstr>别称</vt:lpstr>
      <vt:lpstr>等级</vt:lpstr>
      <vt:lpstr>名称</vt:lpstr>
    </vt:vector>
  </TitlesOfParts>
  <Company>Microsoft China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水明 沈</cp:lastModifiedBy>
  <dcterms:created xsi:type="dcterms:W3CDTF">2018-07-22T07:21:02Z</dcterms:created>
  <dcterms:modified xsi:type="dcterms:W3CDTF">2023-09-23T13:53:25Z</dcterms:modified>
</cp:coreProperties>
</file>