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14" documentId="8_{65DBB127-B14C-4A41-A0BF-A583E01C9D60}" xr6:coauthVersionLast="47" xr6:coauthVersionMax="47" xr10:uidLastSave="{313B61C1-58CA-4E7D-9921-47030C9BF8C2}"/>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F38" i="11"/>
  <c r="E38" i="11"/>
  <c r="E33" i="11"/>
  <c r="E32" i="11"/>
  <c r="F32" i="11" s="1"/>
  <c r="H32" i="11" s="1"/>
  <c r="E31" i="11"/>
  <c r="E36" i="11"/>
  <c r="F36" i="11" s="1"/>
  <c r="F35" i="11"/>
  <c r="E35" i="11"/>
  <c r="F34" i="11"/>
  <c r="E34" i="11"/>
  <c r="F31" i="11"/>
  <c r="E29" i="11"/>
  <c r="F29" i="11" s="1"/>
  <c r="E27" i="11"/>
  <c r="F27" i="11" s="1"/>
  <c r="E20" i="11"/>
  <c r="F20" i="11" s="1"/>
  <c r="E19" i="11"/>
  <c r="F19" i="11" s="1"/>
  <c r="E18" i="11"/>
  <c r="F18" i="11" s="1"/>
  <c r="E17" i="11"/>
  <c r="F17" i="11" s="1"/>
  <c r="E16" i="11"/>
  <c r="F16" i="11" s="1"/>
  <c r="E15" i="11"/>
  <c r="F15" i="11" s="1"/>
  <c r="E25" i="11"/>
  <c r="F25" i="11" s="1"/>
  <c r="E24" i="11"/>
  <c r="F24" i="11" s="1"/>
  <c r="E23" i="11"/>
  <c r="F23" i="11" s="1"/>
  <c r="E22" i="11"/>
  <c r="F22" i="11" s="1"/>
  <c r="E21" i="11"/>
  <c r="F21" i="11" s="1"/>
  <c r="H26" i="11"/>
  <c r="H30" i="11"/>
  <c r="E13" i="11"/>
  <c r="E12" i="11"/>
  <c r="F12" i="11" s="1"/>
  <c r="E10" i="11"/>
  <c r="E11" i="11" s="1"/>
  <c r="F11" i="11" s="1"/>
  <c r="F9" i="11"/>
  <c r="H7" i="11"/>
  <c r="H31" i="11" l="1"/>
  <c r="F33" i="11"/>
  <c r="H33" i="11" s="1"/>
  <c r="E28" i="11"/>
  <c r="F28" i="11" s="1"/>
  <c r="F10" i="11"/>
  <c r="E9" i="11"/>
  <c r="H27" i="11" l="1"/>
  <c r="F13" i="11"/>
  <c r="I5" i="11"/>
  <c r="H36" i="11"/>
  <c r="H35" i="11"/>
  <c r="H34" i="11"/>
  <c r="H14" i="11"/>
  <c r="H8" i="11"/>
  <c r="H28" i="11" l="1"/>
  <c r="H9" i="11"/>
  <c r="I6" i="11"/>
  <c r="H10" i="11" l="1"/>
  <c r="H15" i="11"/>
  <c r="H13" i="11"/>
  <c r="J5" i="11"/>
  <c r="K5" i="11" s="1"/>
  <c r="L5" i="11" s="1"/>
  <c r="M5" i="11" s="1"/>
  <c r="N5" i="11" s="1"/>
  <c r="O5" i="11" s="1"/>
  <c r="P5" i="11" s="1"/>
  <c r="I4" i="11"/>
  <c r="H29" i="11" l="1"/>
  <c r="H16" i="11"/>
  <c r="H11" i="11"/>
  <c r="H12" i="11"/>
  <c r="P4" i="11"/>
  <c r="Q5" i="11"/>
  <c r="R5" i="11" s="1"/>
  <c r="S5" i="11" s="1"/>
  <c r="T5" i="11" s="1"/>
  <c r="U5" i="11" s="1"/>
  <c r="V5" i="11" s="1"/>
  <c r="W5" i="11" s="1"/>
  <c r="J6" i="11"/>
  <c r="H25"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<sst xmlns="http://schemas.openxmlformats.org/spreadsheetml/2006/main" count="97" uniqueCount="79">
  <si>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</si>
  <si>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</si>
  <si>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</si>
  <si>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</si>
  <si>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</si>
  <si>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</si>
  <si>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</si>
  <si>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</si>
  <si>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</si>
  <si>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</si>
  <si>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</si>
  <si>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</si>
  <si>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</si>
  <si>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</si>
  <si>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</si>
  <si>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</si>
  <si>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</si>
  <si>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</si>
  <si>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</si>
  <si>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</si>
  <si>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</si>
  <si>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</si>
  <si>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</si>
  <si>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Sample phase title block</t>
  </si>
  <si>
    <t>This is an empty row</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</si>
  <si>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</si>
  <si>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</si>
  <si>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</si>
  <si>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</si>
  <si>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</si>
  <si>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</si>
  <si>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</si>
  <si>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</si>
  <si>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</si>
  <si>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Idea</t>
  </si>
  <si>
    <t>Whole team</t>
  </si>
  <si>
    <t>Abstract</t>
  </si>
  <si>
    <t>Alaa Hamdy</t>
  </si>
  <si>
    <t>Introduction</t>
  </si>
  <si>
    <t>General Description</t>
  </si>
  <si>
    <t>Specific Requirements</t>
  </si>
  <si>
    <t>Phase 1 Project Description</t>
  </si>
  <si>
    <t>Use Case Diagram and their narration</t>
  </si>
  <si>
    <t>Nada Amr</t>
  </si>
  <si>
    <t>Swimlane Diagram</t>
  </si>
  <si>
    <t>Mohamed Saber</t>
  </si>
  <si>
    <t>State Diagram</t>
  </si>
  <si>
    <t>Class Diagram</t>
  </si>
  <si>
    <t>Component Diagram</t>
  </si>
  <si>
    <t>Ahmed Amr</t>
  </si>
  <si>
    <t>Client-Object Relation Diagram</t>
  </si>
  <si>
    <t>Noun Extraction and CRC Cards</t>
  </si>
  <si>
    <t>Class Model</t>
  </si>
  <si>
    <t>Interaction Diagram</t>
  </si>
  <si>
    <t>Ahmed Akram</t>
  </si>
  <si>
    <t>Data Flow Diagram</t>
  </si>
  <si>
    <t>Architectural Model</t>
  </si>
  <si>
    <t>OOAD Methodologies</t>
  </si>
  <si>
    <t>Comparative Analysis of the Output of the Adopted Methodologies</t>
  </si>
  <si>
    <t>Estimated Project Cost</t>
  </si>
  <si>
    <t>Website Coding and Implementation</t>
  </si>
  <si>
    <t>Anas Salah</t>
  </si>
  <si>
    <t>Detailed Design</t>
  </si>
  <si>
    <t>Testing</t>
  </si>
  <si>
    <t>User Guide</t>
  </si>
  <si>
    <t>Appendices</t>
  </si>
  <si>
    <t>Time Plan</t>
  </si>
  <si>
    <t>Phase 5 Delivering The Project</t>
  </si>
  <si>
    <t>Presentation</t>
  </si>
  <si>
    <t/>
  </si>
  <si>
    <t>Phase 4 Implementation and testing</t>
  </si>
  <si>
    <t>Phase 3 Methodologies and Cost Estimation</t>
  </si>
  <si>
    <t>Phase 2 Diagrams</t>
  </si>
  <si>
    <t>Alaa Hamdy and Anas Salah</t>
  </si>
  <si>
    <t xml:space="preserve">Alaa Hamdy </t>
  </si>
  <si>
    <t>Nada Amr and Alaa Hamdy</t>
  </si>
  <si>
    <t>Quest</t>
  </si>
  <si>
    <t>Project Leader= Alaa Hamdy</t>
  </si>
  <si>
    <t xml:space="preserve">
Enter title of this project in cell B1. 
Information about how to use this worksheet, including instructions for screen readers and the author of this workbook is in the About worksheet.
Continue navigating down column A to hear further instructions.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</si>
</sst>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10" borderId="2" xfId="11" applyFont="1" applyFill="1">
      <alignment horizontal="center" vertical="center"/>
    </xf>
    <xf numFmtId="165" fontId="0" fillId="10" borderId="2" xfId="10" applyFont="1" applyFill="1">
      <alignment horizontal="center" vertical="center"/>
    </xf>
    <xf numFmtId="0" fontId="6" fillId="14" borderId="2" xfId="12" applyFont="1" applyFill="1">
      <alignment horizontal="left" vertical="center" indent="2"/>
    </xf>
    <xf numFmtId="0" fontId="9" fillId="14" borderId="2" xfId="11" applyFill="1">
      <alignment horizontal="center" vertical="center"/>
    </xf>
    <xf numFmtId="9" fontId="5" fillId="14" borderId="2" xfId="2" applyFont="1" applyFill="1" applyBorder="1" applyAlignment="1">
      <alignment horizontal="center" vertical="center"/>
    </xf>
    <xf numFmtId="165" fontId="9" fillId="14" borderId="2" xfId="10" applyFill="1">
      <alignment horizontal="center" vertical="center"/>
    </xf>
    <xf numFmtId="0" fontId="0" fillId="15" borderId="2" xfId="12" applyFont="1" applyFill="1">
      <alignment horizontal="left" vertical="center" indent="2"/>
    </xf>
    <xf numFmtId="0" fontId="0" fillId="15" borderId="2" xfId="11" applyFont="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2"/>
  <sheetViews>
    <sheetView showGridLines="0" tabSelected="1" showRuler="0" zoomScale="63" zoomScaleNormal="63" zoomScalePageLayoutView="70" workbookViewId="0">
      <pane ySplit="6" topLeftCell="A13" activePane="bottomLeft" state="frozen"/>
      <selection pane="bottomLeft" activeCell="C22" sqref="C22"/>
    </sheetView>
  </sheetViews>
  <sheetFormatPr defaultRowHeight="30" customHeight="1" x14ac:dyDescent="0.3"/>
  <cols>
    <col min="1" max="1" width="2.6640625" style="57" customWidth="1"/>
    <col min="2" max="2" width="62.21875" bestFit="1" customWidth="1"/>
    <col min="3" max="3" width="39.332031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78</v>
      </c>
      <c r="B1" s="62" t="s">
        <v>76</v>
      </c>
      <c r="C1" s="1"/>
      <c r="D1" s="2"/>
      <c r="E1" s="4"/>
      <c r="F1" s="46"/>
      <c r="H1" s="2"/>
      <c r="I1" s="14"/>
    </row>
    <row r="2" spans="1:64" ht="30" customHeight="1" x14ac:dyDescent="0.35">
      <c r="B2" s="63"/>
      <c r="I2" s="60"/>
    </row>
    <row r="3" spans="1:64" ht="30" customHeight="1" x14ac:dyDescent="0.3">
      <c r="A3" s="57" t="s">
        <v>26</v>
      </c>
      <c r="B3" s="64" t="s">
        <v>77</v>
      </c>
      <c r="C3" s="91" t="s">
        <v>0</v>
      </c>
      <c r="D3" s="92"/>
      <c r="E3" s="97">
        <f>DATE(21,10,25)</f>
        <v>7969</v>
      </c>
      <c r="F3" s="97"/>
    </row>
    <row r="4" spans="1:64" ht="30" customHeight="1" x14ac:dyDescent="0.3">
      <c r="A4" s="58" t="s">
        <v>27</v>
      </c>
      <c r="C4" s="91" t="s">
        <v>7</v>
      </c>
      <c r="D4" s="92"/>
      <c r="E4" s="7">
        <v>2</v>
      </c>
      <c r="I4" s="94">
        <f>I5</f>
        <v>7975</v>
      </c>
      <c r="J4" s="95"/>
      <c r="K4" s="95"/>
      <c r="L4" s="95"/>
      <c r="M4" s="95"/>
      <c r="N4" s="95"/>
      <c r="O4" s="96"/>
      <c r="P4" s="94">
        <f>P5</f>
        <v>7982</v>
      </c>
      <c r="Q4" s="95"/>
      <c r="R4" s="95"/>
      <c r="S4" s="95"/>
      <c r="T4" s="95"/>
      <c r="U4" s="95"/>
      <c r="V4" s="96"/>
      <c r="W4" s="94">
        <f>W5</f>
        <v>7989</v>
      </c>
      <c r="X4" s="95"/>
      <c r="Y4" s="95"/>
      <c r="Z4" s="95"/>
      <c r="AA4" s="95"/>
      <c r="AB4" s="95"/>
      <c r="AC4" s="96"/>
      <c r="AD4" s="94">
        <f>AD5</f>
        <v>7996</v>
      </c>
      <c r="AE4" s="95"/>
      <c r="AF4" s="95"/>
      <c r="AG4" s="95"/>
      <c r="AH4" s="95"/>
      <c r="AI4" s="95"/>
      <c r="AJ4" s="96"/>
      <c r="AK4" s="94">
        <f>AK5</f>
        <v>8003</v>
      </c>
      <c r="AL4" s="95"/>
      <c r="AM4" s="95"/>
      <c r="AN4" s="95"/>
      <c r="AO4" s="95"/>
      <c r="AP4" s="95"/>
      <c r="AQ4" s="96"/>
      <c r="AR4" s="94">
        <f>AR5</f>
        <v>8010</v>
      </c>
      <c r="AS4" s="95"/>
      <c r="AT4" s="95"/>
      <c r="AU4" s="95"/>
      <c r="AV4" s="95"/>
      <c r="AW4" s="95"/>
      <c r="AX4" s="96"/>
      <c r="AY4" s="94">
        <f>AY5</f>
        <v>8017</v>
      </c>
      <c r="AZ4" s="95"/>
      <c r="BA4" s="95"/>
      <c r="BB4" s="95"/>
      <c r="BC4" s="95"/>
      <c r="BD4" s="95"/>
      <c r="BE4" s="96"/>
      <c r="BF4" s="94">
        <f>BF5</f>
        <v>8024</v>
      </c>
      <c r="BG4" s="95"/>
      <c r="BH4" s="95"/>
      <c r="BI4" s="95"/>
      <c r="BJ4" s="95"/>
      <c r="BK4" s="95"/>
      <c r="BL4" s="96"/>
    </row>
    <row r="5" spans="1:64" ht="15" customHeight="1" x14ac:dyDescent="0.3">
      <c r="A5" s="58" t="s">
        <v>28</v>
      </c>
      <c r="B5" s="93"/>
      <c r="C5" s="93"/>
      <c r="D5" s="93"/>
      <c r="E5" s="93"/>
      <c r="F5" s="93"/>
      <c r="G5" s="93"/>
      <c r="I5" s="11">
        <f>Project_Start-WEEKDAY(Project_Start,1)+2+7*(Display_Week-1)</f>
        <v>7975</v>
      </c>
      <c r="J5" s="10">
        <f>I5+1</f>
        <v>7976</v>
      </c>
      <c r="K5" s="10">
        <f t="shared" ref="K5:AX5" si="0">J5+1</f>
        <v>7977</v>
      </c>
      <c r="L5" s="10">
        <f t="shared" si="0"/>
        <v>7978</v>
      </c>
      <c r="M5" s="10">
        <f t="shared" si="0"/>
        <v>7979</v>
      </c>
      <c r="N5" s="10">
        <f t="shared" si="0"/>
        <v>7980</v>
      </c>
      <c r="O5" s="12">
        <f t="shared" si="0"/>
        <v>7981</v>
      </c>
      <c r="P5" s="11">
        <f>O5+1</f>
        <v>7982</v>
      </c>
      <c r="Q5" s="10">
        <f>P5+1</f>
        <v>7983</v>
      </c>
      <c r="R5" s="10">
        <f t="shared" si="0"/>
        <v>7984</v>
      </c>
      <c r="S5" s="10">
        <f t="shared" si="0"/>
        <v>7985</v>
      </c>
      <c r="T5" s="10">
        <f t="shared" si="0"/>
        <v>7986</v>
      </c>
      <c r="U5" s="10">
        <f t="shared" si="0"/>
        <v>7987</v>
      </c>
      <c r="V5" s="12">
        <f t="shared" si="0"/>
        <v>7988</v>
      </c>
      <c r="W5" s="11">
        <f>V5+1</f>
        <v>7989</v>
      </c>
      <c r="X5" s="10">
        <f>W5+1</f>
        <v>7990</v>
      </c>
      <c r="Y5" s="10">
        <f t="shared" si="0"/>
        <v>7991</v>
      </c>
      <c r="Z5" s="10">
        <f t="shared" si="0"/>
        <v>7992</v>
      </c>
      <c r="AA5" s="10">
        <f t="shared" si="0"/>
        <v>7993</v>
      </c>
      <c r="AB5" s="10">
        <f t="shared" si="0"/>
        <v>7994</v>
      </c>
      <c r="AC5" s="12">
        <f t="shared" si="0"/>
        <v>7995</v>
      </c>
      <c r="AD5" s="11">
        <f>AC5+1</f>
        <v>7996</v>
      </c>
      <c r="AE5" s="10">
        <f>AD5+1</f>
        <v>7997</v>
      </c>
      <c r="AF5" s="10">
        <f t="shared" si="0"/>
        <v>7998</v>
      </c>
      <c r="AG5" s="10">
        <f t="shared" si="0"/>
        <v>7999</v>
      </c>
      <c r="AH5" s="10">
        <f t="shared" si="0"/>
        <v>8000</v>
      </c>
      <c r="AI5" s="10">
        <f t="shared" si="0"/>
        <v>8001</v>
      </c>
      <c r="AJ5" s="12">
        <f t="shared" si="0"/>
        <v>8002</v>
      </c>
      <c r="AK5" s="11">
        <f>AJ5+1</f>
        <v>8003</v>
      </c>
      <c r="AL5" s="10">
        <f>AK5+1</f>
        <v>8004</v>
      </c>
      <c r="AM5" s="10">
        <f t="shared" si="0"/>
        <v>8005</v>
      </c>
      <c r="AN5" s="10">
        <f t="shared" si="0"/>
        <v>8006</v>
      </c>
      <c r="AO5" s="10">
        <f t="shared" si="0"/>
        <v>8007</v>
      </c>
      <c r="AP5" s="10">
        <f t="shared" si="0"/>
        <v>8008</v>
      </c>
      <c r="AQ5" s="12">
        <f t="shared" si="0"/>
        <v>8009</v>
      </c>
      <c r="AR5" s="11">
        <f>AQ5+1</f>
        <v>8010</v>
      </c>
      <c r="AS5" s="10">
        <f>AR5+1</f>
        <v>8011</v>
      </c>
      <c r="AT5" s="10">
        <f t="shared" si="0"/>
        <v>8012</v>
      </c>
      <c r="AU5" s="10">
        <f t="shared" si="0"/>
        <v>8013</v>
      </c>
      <c r="AV5" s="10">
        <f t="shared" si="0"/>
        <v>8014</v>
      </c>
      <c r="AW5" s="10">
        <f t="shared" si="0"/>
        <v>8015</v>
      </c>
      <c r="AX5" s="12">
        <f t="shared" si="0"/>
        <v>8016</v>
      </c>
      <c r="AY5" s="11">
        <f>AX5+1</f>
        <v>8017</v>
      </c>
      <c r="AZ5" s="10">
        <f>AY5+1</f>
        <v>8018</v>
      </c>
      <c r="BA5" s="10">
        <f t="shared" ref="BA5:BE5" si="1">AZ5+1</f>
        <v>8019</v>
      </c>
      <c r="BB5" s="10">
        <f t="shared" si="1"/>
        <v>8020</v>
      </c>
      <c r="BC5" s="10">
        <f t="shared" si="1"/>
        <v>8021</v>
      </c>
      <c r="BD5" s="10">
        <f t="shared" si="1"/>
        <v>8022</v>
      </c>
      <c r="BE5" s="12">
        <f t="shared" si="1"/>
        <v>8023</v>
      </c>
      <c r="BF5" s="11">
        <f>BE5+1</f>
        <v>8024</v>
      </c>
      <c r="BG5" s="10">
        <f>BF5+1</f>
        <v>8025</v>
      </c>
      <c r="BH5" s="10">
        <f t="shared" ref="BH5:BL5" si="2">BG5+1</f>
        <v>8026</v>
      </c>
      <c r="BI5" s="10">
        <f t="shared" si="2"/>
        <v>8027</v>
      </c>
      <c r="BJ5" s="10">
        <f t="shared" si="2"/>
        <v>8028</v>
      </c>
      <c r="BK5" s="10">
        <f t="shared" si="2"/>
        <v>8029</v>
      </c>
      <c r="BL5" s="12">
        <f t="shared" si="2"/>
        <v>8030</v>
      </c>
    </row>
    <row r="6" spans="1:64" ht="30" customHeight="1" thickBot="1" x14ac:dyDescent="0.35">
      <c r="A6" s="58" t="s">
        <v>29</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7" t="s">
        <v>25</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30</v>
      </c>
      <c r="B8" s="17" t="s">
        <v>41</v>
      </c>
      <c r="C8" s="69"/>
      <c r="D8" s="18"/>
      <c r="E8" s="19"/>
      <c r="F8" s="20"/>
      <c r="G8" s="16"/>
      <c r="H8" s="16" t="str">
        <f t="shared" ref="H8:H36"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31</v>
      </c>
      <c r="B9" s="77" t="s">
        <v>34</v>
      </c>
      <c r="C9" s="70" t="s">
        <v>35</v>
      </c>
      <c r="D9" s="21">
        <v>1</v>
      </c>
      <c r="E9" s="65">
        <f>Project_Start</f>
        <v>7969</v>
      </c>
      <c r="F9" s="65">
        <f>DATE(21,11,1)</f>
        <v>7976</v>
      </c>
      <c r="G9" s="16"/>
      <c r="H9" s="16">
        <f t="shared" si="6"/>
        <v>8</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32</v>
      </c>
      <c r="B10" s="77" t="s">
        <v>36</v>
      </c>
      <c r="C10" s="70" t="s">
        <v>37</v>
      </c>
      <c r="D10" s="21">
        <v>1</v>
      </c>
      <c r="E10" s="65">
        <f>DATE(21,12,2)</f>
        <v>8007</v>
      </c>
      <c r="F10" s="65">
        <f>E10</f>
        <v>8007</v>
      </c>
      <c r="G10" s="16"/>
      <c r="H10" s="16">
        <f t="shared" si="6"/>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7" t="s">
        <v>38</v>
      </c>
      <c r="C11" s="70" t="s">
        <v>37</v>
      </c>
      <c r="D11" s="21">
        <v>1</v>
      </c>
      <c r="E11" s="65">
        <f>E10</f>
        <v>8007</v>
      </c>
      <c r="F11" s="65">
        <f>E11</f>
        <v>8007</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7" t="s">
        <v>39</v>
      </c>
      <c r="C12" s="70" t="s">
        <v>74</v>
      </c>
      <c r="D12" s="21">
        <v>1</v>
      </c>
      <c r="E12" s="65">
        <f>DATE(21,12,9)</f>
        <v>8014</v>
      </c>
      <c r="F12" s="65">
        <f>E12</f>
        <v>8014</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5">
      <c r="A13" s="57"/>
      <c r="B13" s="77" t="s">
        <v>40</v>
      </c>
      <c r="C13" s="70" t="s">
        <v>73</v>
      </c>
      <c r="D13" s="21">
        <v>1</v>
      </c>
      <c r="E13" s="65">
        <f>DATE(21,12,10)</f>
        <v>8015</v>
      </c>
      <c r="F13" s="65">
        <f>E13+2</f>
        <v>8017</v>
      </c>
      <c r="G13" s="16"/>
      <c r="H13" s="16">
        <f t="shared" si="6"/>
        <v>3</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8" t="s">
        <v>33</v>
      </c>
      <c r="B14" s="22" t="s">
        <v>72</v>
      </c>
      <c r="C14" s="71"/>
      <c r="D14" s="23"/>
      <c r="E14" s="24"/>
      <c r="F14" s="25"/>
      <c r="G14" s="16"/>
      <c r="H14" s="16" t="str">
        <f t="shared" si="6"/>
        <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8"/>
      <c r="B15" s="78" t="s">
        <v>42</v>
      </c>
      <c r="C15" s="72" t="s">
        <v>43</v>
      </c>
      <c r="D15" s="26">
        <v>1</v>
      </c>
      <c r="E15" s="66">
        <f>DATE(21,10,30)</f>
        <v>7974</v>
      </c>
      <c r="F15" s="66">
        <f>E15+16</f>
        <v>7990</v>
      </c>
      <c r="G15" s="16"/>
      <c r="H15" s="16">
        <f t="shared" si="6"/>
        <v>17</v>
      </c>
      <c r="I15" s="43"/>
      <c r="J15" s="43"/>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7"/>
      <c r="B16" s="78" t="s">
        <v>44</v>
      </c>
      <c r="C16" s="72" t="s">
        <v>45</v>
      </c>
      <c r="D16" s="26">
        <v>1</v>
      </c>
      <c r="E16" s="66">
        <f>DATE(21,12,9)</f>
        <v>8014</v>
      </c>
      <c r="F16" s="66">
        <f>E16+2</f>
        <v>8016</v>
      </c>
      <c r="G16" s="16"/>
      <c r="H16" s="16">
        <f t="shared" si="6"/>
        <v>3</v>
      </c>
      <c r="I16" s="43"/>
      <c r="J16" s="43"/>
      <c r="K16" s="43"/>
      <c r="L16" s="43"/>
      <c r="M16" s="43"/>
      <c r="N16" s="43"/>
      <c r="O16" s="43"/>
      <c r="P16" s="43"/>
      <c r="Q16" s="43"/>
      <c r="R16" s="43"/>
      <c r="S16" s="43"/>
      <c r="T16" s="43"/>
      <c r="U16" s="44"/>
      <c r="V16" s="44"/>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8" t="s">
        <v>46</v>
      </c>
      <c r="C17" s="72" t="s">
        <v>37</v>
      </c>
      <c r="D17" s="26">
        <v>1</v>
      </c>
      <c r="E17" s="66">
        <f>DATE(21,11,7)</f>
        <v>7982</v>
      </c>
      <c r="F17" s="66">
        <f>E17+1</f>
        <v>7983</v>
      </c>
      <c r="G17" s="16"/>
      <c r="H17" s="16">
        <f t="shared" si="6"/>
        <v>2</v>
      </c>
      <c r="I17" s="43"/>
      <c r="J17" s="43"/>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c r="B18" s="78" t="s">
        <v>47</v>
      </c>
      <c r="C18" s="72" t="s">
        <v>43</v>
      </c>
      <c r="D18" s="26">
        <v>1</v>
      </c>
      <c r="E18" s="66">
        <f>DATE(21,12,6)</f>
        <v>8011</v>
      </c>
      <c r="F18" s="66">
        <f>E18</f>
        <v>8011</v>
      </c>
      <c r="G18" s="16"/>
      <c r="H18" s="16">
        <f t="shared" si="6"/>
        <v>1</v>
      </c>
      <c r="I18" s="43"/>
      <c r="J18" s="43"/>
      <c r="K18" s="43"/>
      <c r="L18" s="43"/>
      <c r="M18" s="43"/>
      <c r="N18" s="43"/>
      <c r="O18" s="43"/>
      <c r="P18" s="43"/>
      <c r="Q18" s="43"/>
      <c r="R18" s="43"/>
      <c r="S18" s="43"/>
      <c r="T18" s="43"/>
      <c r="U18" s="43"/>
      <c r="V18" s="43"/>
      <c r="W18" s="43"/>
      <c r="X18" s="43"/>
      <c r="Y18" s="44"/>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8" t="s">
        <v>48</v>
      </c>
      <c r="C19" s="72" t="s">
        <v>61</v>
      </c>
      <c r="D19" s="26">
        <v>1</v>
      </c>
      <c r="E19" s="66">
        <f>DATE(21,11,30)</f>
        <v>8005</v>
      </c>
      <c r="F19" s="66">
        <f>E19+2</f>
        <v>8007</v>
      </c>
      <c r="G19" s="16"/>
      <c r="H19" s="16"/>
      <c r="I19" s="43"/>
      <c r="J19" s="43"/>
      <c r="K19" s="43"/>
      <c r="L19" s="43"/>
      <c r="M19" s="43"/>
      <c r="N19" s="43"/>
      <c r="O19" s="43"/>
      <c r="P19" s="43"/>
      <c r="Q19" s="43"/>
      <c r="R19" s="43"/>
      <c r="S19" s="43"/>
      <c r="T19" s="43"/>
      <c r="U19" s="43"/>
      <c r="V19" s="43"/>
      <c r="W19" s="43"/>
      <c r="X19" s="43"/>
      <c r="Y19" s="44"/>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c r="B20" s="78" t="s">
        <v>50</v>
      </c>
      <c r="C20" s="72" t="s">
        <v>43</v>
      </c>
      <c r="D20" s="26">
        <v>1</v>
      </c>
      <c r="E20" s="66">
        <f>DATE(21,12,9)</f>
        <v>8014</v>
      </c>
      <c r="F20" s="66">
        <f>E20</f>
        <v>8014</v>
      </c>
      <c r="G20" s="16"/>
      <c r="H20" s="16"/>
      <c r="I20" s="43"/>
      <c r="J20" s="43"/>
      <c r="K20" s="43"/>
      <c r="L20" s="43"/>
      <c r="M20" s="43"/>
      <c r="N20" s="43"/>
      <c r="O20" s="43"/>
      <c r="P20" s="43"/>
      <c r="Q20" s="43"/>
      <c r="R20" s="43"/>
      <c r="S20" s="43"/>
      <c r="T20" s="43"/>
      <c r="U20" s="43"/>
      <c r="V20" s="43"/>
      <c r="W20" s="43"/>
      <c r="X20" s="43"/>
      <c r="Y20" s="44"/>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c r="B21" s="78" t="s">
        <v>51</v>
      </c>
      <c r="C21" s="72" t="s">
        <v>43</v>
      </c>
      <c r="D21" s="26">
        <v>1</v>
      </c>
      <c r="E21" s="66">
        <f>DATE(21,12,3)</f>
        <v>8008</v>
      </c>
      <c r="F21" s="66">
        <f>E21</f>
        <v>8008</v>
      </c>
      <c r="G21" s="16"/>
      <c r="H21" s="16"/>
      <c r="I21" s="43"/>
      <c r="J21" s="43"/>
      <c r="K21" s="43"/>
      <c r="L21" s="43"/>
      <c r="M21" s="43"/>
      <c r="N21" s="43"/>
      <c r="O21" s="43"/>
      <c r="P21" s="43"/>
      <c r="Q21" s="43"/>
      <c r="R21" s="43"/>
      <c r="S21" s="43"/>
      <c r="T21" s="43"/>
      <c r="U21" s="43"/>
      <c r="V21" s="43"/>
      <c r="W21" s="43"/>
      <c r="X21" s="43"/>
      <c r="Y21" s="44"/>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5">
      <c r="A22" s="57"/>
      <c r="B22" s="78" t="s">
        <v>52</v>
      </c>
      <c r="C22" s="72" t="s">
        <v>75</v>
      </c>
      <c r="D22" s="26">
        <v>1</v>
      </c>
      <c r="E22" s="66">
        <f>DATE(21,12,23)</f>
        <v>8028</v>
      </c>
      <c r="F22" s="66">
        <f>E22</f>
        <v>8028</v>
      </c>
      <c r="G22" s="16"/>
      <c r="H22" s="16"/>
      <c r="I22" s="43"/>
      <c r="J22" s="43"/>
      <c r="K22" s="43"/>
      <c r="L22" s="43"/>
      <c r="M22" s="43"/>
      <c r="N22" s="43"/>
      <c r="O22" s="43"/>
      <c r="P22" s="43"/>
      <c r="Q22" s="43"/>
      <c r="R22" s="43"/>
      <c r="S22" s="43"/>
      <c r="T22" s="43"/>
      <c r="U22" s="43"/>
      <c r="V22" s="43"/>
      <c r="W22" s="43"/>
      <c r="X22" s="43"/>
      <c r="Y22" s="44"/>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78" t="s">
        <v>53</v>
      </c>
      <c r="C23" s="72" t="s">
        <v>54</v>
      </c>
      <c r="D23" s="26">
        <v>1</v>
      </c>
      <c r="E23" s="66">
        <f>DATE(21,12,12)</f>
        <v>8017</v>
      </c>
      <c r="F23" s="66">
        <f>E23+5</f>
        <v>8022</v>
      </c>
      <c r="G23" s="16"/>
      <c r="H23" s="16"/>
      <c r="I23" s="43"/>
      <c r="J23" s="43"/>
      <c r="K23" s="43"/>
      <c r="L23" s="43"/>
      <c r="M23" s="43"/>
      <c r="N23" s="43"/>
      <c r="O23" s="43"/>
      <c r="P23" s="43"/>
      <c r="Q23" s="43"/>
      <c r="R23" s="43"/>
      <c r="S23" s="43"/>
      <c r="T23" s="43"/>
      <c r="U23" s="43"/>
      <c r="V23" s="43"/>
      <c r="W23" s="43"/>
      <c r="X23" s="43"/>
      <c r="Y23" s="44"/>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78" t="s">
        <v>55</v>
      </c>
      <c r="C24" s="72" t="s">
        <v>49</v>
      </c>
      <c r="D24" s="26">
        <v>1</v>
      </c>
      <c r="E24" s="66">
        <f>DATE(21,12,10)</f>
        <v>8015</v>
      </c>
      <c r="F24" s="66">
        <f>E24+10</f>
        <v>8025</v>
      </c>
      <c r="G24" s="16"/>
      <c r="H24" s="16"/>
      <c r="I24" s="43"/>
      <c r="J24" s="43"/>
      <c r="K24" s="43"/>
      <c r="L24" s="43"/>
      <c r="M24" s="43"/>
      <c r="N24" s="43"/>
      <c r="O24" s="43"/>
      <c r="P24" s="43"/>
      <c r="Q24" s="43"/>
      <c r="R24" s="43"/>
      <c r="S24" s="43"/>
      <c r="T24" s="43"/>
      <c r="U24" s="43"/>
      <c r="V24" s="43"/>
      <c r="W24" s="43"/>
      <c r="X24" s="43"/>
      <c r="Y24" s="44"/>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c r="B25" s="78" t="s">
        <v>56</v>
      </c>
      <c r="C25" s="72" t="s">
        <v>45</v>
      </c>
      <c r="D25" s="26">
        <v>1</v>
      </c>
      <c r="E25" s="66">
        <f>DATE(21,12,17)</f>
        <v>8022</v>
      </c>
      <c r="F25" s="66">
        <f>E25+2</f>
        <v>8024</v>
      </c>
      <c r="G25" s="16"/>
      <c r="H25" s="16">
        <f t="shared" si="6"/>
        <v>3</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t="s">
        <v>23</v>
      </c>
      <c r="B26" s="27" t="s">
        <v>71</v>
      </c>
      <c r="C26" s="73"/>
      <c r="D26" s="28"/>
      <c r="E26" s="29"/>
      <c r="F26" s="30"/>
      <c r="G26" s="16"/>
      <c r="H26" s="16" t="str">
        <f t="shared" si="6"/>
        <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c r="B27" s="79" t="s">
        <v>57</v>
      </c>
      <c r="C27" s="74" t="s">
        <v>54</v>
      </c>
      <c r="D27" s="31">
        <v>1</v>
      </c>
      <c r="E27" s="67">
        <f>DATE(21,12,13)</f>
        <v>8018</v>
      </c>
      <c r="F27" s="67">
        <f>E27+4</f>
        <v>8022</v>
      </c>
      <c r="G27" s="16"/>
      <c r="H27" s="16">
        <f t="shared" si="6"/>
        <v>5</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7"/>
      <c r="B28" s="79" t="s">
        <v>58</v>
      </c>
      <c r="C28" s="74" t="s">
        <v>54</v>
      </c>
      <c r="D28" s="31">
        <v>1</v>
      </c>
      <c r="E28" s="67">
        <f>E27</f>
        <v>8018</v>
      </c>
      <c r="F28" s="67">
        <f>E28+4</f>
        <v>8022</v>
      </c>
      <c r="G28" s="16"/>
      <c r="H28" s="16">
        <f t="shared" si="6"/>
        <v>5</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5">
      <c r="A29" s="57"/>
      <c r="B29" s="79" t="s">
        <v>59</v>
      </c>
      <c r="C29" s="74" t="s">
        <v>49</v>
      </c>
      <c r="D29" s="31">
        <v>1</v>
      </c>
      <c r="E29" s="67">
        <f>DATE(21,12,10)</f>
        <v>8015</v>
      </c>
      <c r="F29" s="67">
        <f>E29+6</f>
        <v>8021</v>
      </c>
      <c r="G29" s="16"/>
      <c r="H29" s="16">
        <f t="shared" si="6"/>
        <v>7</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5">
      <c r="A30" s="57" t="s">
        <v>23</v>
      </c>
      <c r="B30" s="32" t="s">
        <v>70</v>
      </c>
      <c r="C30" s="75"/>
      <c r="D30" s="33"/>
      <c r="E30" s="34"/>
      <c r="F30" s="35"/>
      <c r="G30" s="16"/>
      <c r="H30" s="16" t="str">
        <f t="shared" si="6"/>
        <v/>
      </c>
      <c r="I30" s="43"/>
      <c r="J30" s="43"/>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5">
      <c r="A31" s="57"/>
      <c r="B31" s="80" t="s">
        <v>60</v>
      </c>
      <c r="C31" s="76" t="s">
        <v>61</v>
      </c>
      <c r="D31" s="36">
        <v>1</v>
      </c>
      <c r="E31" s="68">
        <f>DATE(21,11,26)</f>
        <v>8001</v>
      </c>
      <c r="F31" s="68">
        <f>DATE(21,12,26)</f>
        <v>8031</v>
      </c>
      <c r="G31" s="16"/>
      <c r="H31" s="16">
        <f t="shared" si="6"/>
        <v>31</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5">
      <c r="A32" s="57"/>
      <c r="B32" s="80" t="s">
        <v>62</v>
      </c>
      <c r="C32" s="76" t="s">
        <v>61</v>
      </c>
      <c r="D32" s="36">
        <v>1</v>
      </c>
      <c r="E32" s="68">
        <f>DATE(21,11,26)</f>
        <v>8001</v>
      </c>
      <c r="F32" s="68">
        <f>E32+2</f>
        <v>8003</v>
      </c>
      <c r="G32" s="16"/>
      <c r="H32" s="16">
        <f t="shared" si="6"/>
        <v>3</v>
      </c>
      <c r="I32" s="43"/>
      <c r="J32" s="43"/>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5">
      <c r="A33" s="57"/>
      <c r="B33" s="80" t="s">
        <v>63</v>
      </c>
      <c r="C33" s="76" t="s">
        <v>43</v>
      </c>
      <c r="D33" s="36">
        <v>1</v>
      </c>
      <c r="E33" s="68">
        <f>DATE(21,12,23)</f>
        <v>8028</v>
      </c>
      <c r="F33" s="68">
        <f>E33</f>
        <v>8028</v>
      </c>
      <c r="G33" s="16"/>
      <c r="H33" s="16">
        <f t="shared" si="6"/>
        <v>1</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35">
      <c r="A34" s="57"/>
      <c r="B34" s="80" t="s">
        <v>64</v>
      </c>
      <c r="C34" s="81" t="s">
        <v>37</v>
      </c>
      <c r="D34" s="36">
        <v>1</v>
      </c>
      <c r="E34" s="82">
        <f>DATE(21,12,27)</f>
        <v>8032</v>
      </c>
      <c r="F34" s="68">
        <f>DATE(21,12,27)</f>
        <v>8032</v>
      </c>
      <c r="G34" s="16"/>
      <c r="H34" s="16">
        <f t="shared" si="6"/>
        <v>1</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35">
      <c r="A35" s="57"/>
      <c r="B35" s="80" t="s">
        <v>65</v>
      </c>
      <c r="C35" s="81" t="s">
        <v>61</v>
      </c>
      <c r="D35" s="36">
        <v>1</v>
      </c>
      <c r="E35" s="68">
        <f>DATE(21,12,27)</f>
        <v>8032</v>
      </c>
      <c r="F35" s="68">
        <f>DATE(21,12,27)</f>
        <v>8032</v>
      </c>
      <c r="G35" s="16"/>
      <c r="H35" s="16">
        <f t="shared" si="6"/>
        <v>1</v>
      </c>
      <c r="I35" s="43"/>
      <c r="J35" s="43"/>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x14ac:dyDescent="0.35">
      <c r="A36" s="57" t="s">
        <v>24</v>
      </c>
      <c r="B36" s="80" t="s">
        <v>66</v>
      </c>
      <c r="C36" s="76" t="s">
        <v>37</v>
      </c>
      <c r="D36" s="36">
        <v>1</v>
      </c>
      <c r="E36" s="68">
        <f>DATE(21,12,25)</f>
        <v>8030</v>
      </c>
      <c r="F36" s="68">
        <f>E36+4</f>
        <v>8034</v>
      </c>
      <c r="G36" s="16"/>
      <c r="H36" s="16">
        <f t="shared" si="6"/>
        <v>5</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 customFormat="1" ht="30" customHeight="1" thickBot="1" x14ac:dyDescent="0.35">
      <c r="A37" s="57" t="s">
        <v>24</v>
      </c>
      <c r="B37" s="83" t="s">
        <v>67</v>
      </c>
      <c r="C37" s="84"/>
      <c r="D37" s="85"/>
      <c r="E37" s="86"/>
      <c r="F37" s="86"/>
      <c r="G37" s="16"/>
      <c r="H37" s="16" t="s">
        <v>69</v>
      </c>
      <c r="I37" s="43"/>
      <c r="J37" s="43"/>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 customFormat="1" ht="30" customHeight="1" thickBot="1" x14ac:dyDescent="0.35">
      <c r="A38" s="57"/>
      <c r="B38" s="87" t="s">
        <v>68</v>
      </c>
      <c r="C38" s="88" t="s">
        <v>61</v>
      </c>
      <c r="D38" s="89">
        <v>1</v>
      </c>
      <c r="E38" s="90">
        <f>DATE(21,12,27)</f>
        <v>8032</v>
      </c>
      <c r="F38" s="90">
        <f>E38</f>
        <v>8032</v>
      </c>
      <c r="G38" s="16"/>
      <c r="H38" s="16"/>
      <c r="I38" s="43"/>
      <c r="J38" s="43"/>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row>
    <row r="39" spans="1:64" s="3" customFormat="1" ht="30" customHeight="1" thickBot="1" x14ac:dyDescent="0.35">
      <c r="A39" s="58"/>
      <c r="B39" s="37"/>
      <c r="C39" s="38"/>
      <c r="D39" s="39"/>
      <c r="E39" s="40"/>
      <c r="F39" s="41"/>
      <c r="G39" s="42"/>
      <c r="H39" s="42"/>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row>
    <row r="40" spans="1:64" ht="30" customHeight="1" x14ac:dyDescent="0.3">
      <c r="G40" s="6"/>
    </row>
    <row r="41" spans="1:64" ht="30" customHeight="1" x14ac:dyDescent="0.3">
      <c r="C41" s="14"/>
      <c r="F41" s="59"/>
    </row>
    <row r="42" spans="1:64" ht="30" customHeight="1" x14ac:dyDescent="0.3">
      <c r="C42"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8 D13:D14 D26 D30 D39">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I39:BL39">
    <cfRule type="expression" dxfId="5" priority="41">
      <formula>AND(TODAY()&gt;=I$5,TODAY()&lt;J$5)</formula>
    </cfRule>
  </conditionalFormatting>
  <conditionalFormatting sqref="I7:BL36 I39:BL39">
    <cfRule type="expression" dxfId="4" priority="35">
      <formula>AND(task_start&lt;=I$5,ROUNDDOWN((task_end-task_start+1)*task_progress,0)+task_start-1&gt;=I$5)</formula>
    </cfRule>
    <cfRule type="expression" dxfId="3" priority="36" stopIfTrue="1">
      <formula>AND(task_end&gt;=I$5,task_start&lt;J$5)</formula>
    </cfRule>
  </conditionalFormatting>
  <conditionalFormatting sqref="D9:D12">
    <cfRule type="dataBar" priority="8">
      <dataBar>
        <cfvo type="num" val="0"/>
        <cfvo type="num" val="1"/>
        <color theme="0" tint="-0.249977111117893"/>
      </dataBar>
      <extLst>
        <ext xmlns:x14="http://schemas.microsoft.com/office/spreadsheetml/2009/9/main" uri="{B025F937-C7B1-47D3-B67F-A62EFF666E3E}">
          <x14:id>{A53732ED-1ABB-4A14-972A-DBA59BD2092D}</x14:id>
        </ext>
      </extLst>
    </cfRule>
  </conditionalFormatting>
  <conditionalFormatting sqref="D15:D25">
    <cfRule type="dataBar" priority="7">
      <dataBar>
        <cfvo type="num" val="0"/>
        <cfvo type="num" val="1"/>
        <color theme="0" tint="-0.249977111117893"/>
      </dataBar>
      <extLst>
        <ext xmlns:x14="http://schemas.microsoft.com/office/spreadsheetml/2009/9/main" uri="{B025F937-C7B1-47D3-B67F-A62EFF666E3E}">
          <x14:id>{11A1AB7F-38D6-4A96-9DD6-EBFF2DD89520}</x14:id>
        </ext>
      </extLst>
    </cfRule>
  </conditionalFormatting>
  <conditionalFormatting sqref="D27:D29">
    <cfRule type="dataBar" priority="6">
      <dataBar>
        <cfvo type="num" val="0"/>
        <cfvo type="num" val="1"/>
        <color theme="0" tint="-0.249977111117893"/>
      </dataBar>
      <extLst>
        <ext xmlns:x14="http://schemas.microsoft.com/office/spreadsheetml/2009/9/main" uri="{B025F937-C7B1-47D3-B67F-A62EFF666E3E}">
          <x14:id>{26F74299-0C78-45B7-9431-37470716B6FA}</x14:id>
        </ext>
      </extLst>
    </cfRule>
  </conditionalFormatting>
  <conditionalFormatting sqref="D31:D36">
    <cfRule type="dataBar" priority="5">
      <dataBar>
        <cfvo type="num" val="0"/>
        <cfvo type="num" val="1"/>
        <color theme="0" tint="-0.249977111117893"/>
      </dataBar>
      <extLst>
        <ext xmlns:x14="http://schemas.microsoft.com/office/spreadsheetml/2009/9/main" uri="{B025F937-C7B1-47D3-B67F-A62EFF666E3E}">
          <x14:id>{8C5252F0-BB20-44C4-95F7-22EBE039A0AD}</x14:id>
        </ext>
      </extLst>
    </cfRule>
  </conditionalFormatting>
  <conditionalFormatting sqref="D37:D38">
    <cfRule type="dataBar" priority="1">
      <dataBar>
        <cfvo type="num" val="0"/>
        <cfvo type="num" val="1"/>
        <color theme="0" tint="-0.249977111117893"/>
      </dataBar>
      <extLst>
        <ext xmlns:x14="http://schemas.microsoft.com/office/spreadsheetml/2009/9/main" uri="{B025F937-C7B1-47D3-B67F-A62EFF666E3E}">
          <x14:id>{DB3F490D-558E-4805-B820-92BC45A4BAC8}</x14:id>
        </ext>
      </extLst>
    </cfRule>
  </conditionalFormatting>
  <conditionalFormatting sqref="I37:BL38">
    <cfRule type="expression" dxfId="2" priority="4">
      <formula>AND(TODAY()&gt;=I$5,TODAY()&lt;J$5)</formula>
    </cfRule>
  </conditionalFormatting>
  <conditionalFormatting sqref="I37:BL38">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49"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D7:D8 D13:D14 D26 D30 D39</xm:sqref>
        </x14:conditionalFormatting>
        <x14:conditionalFormatting xmlns:xm="http://schemas.microsoft.com/office/excel/2006/main">
          <x14:cfRule type="dataBar" id="{A53732ED-1ABB-4A14-972A-DBA59BD2092D}">
            <x14:dataBar minLength="0" maxLength="100" gradient="0">
              <x14:cfvo type="num">
                <xm:f>0</xm:f>
              </x14:cfvo>
              <x14:cfvo type="num">
                <xm:f>1</xm:f>
              </x14:cfvo>
              <x14:negativeFillColor rgb="FFFF0000"/>
              <x14:axisColor rgb="FF000000"/>
            </x14:dataBar>
          </x14:cfRule>
          <xm:sqref>D9:D12</xm:sqref>
        </x14:conditionalFormatting>
        <x14:conditionalFormatting xmlns:xm="http://schemas.microsoft.com/office/excel/2006/main">
          <x14:cfRule type="dataBar" id="{11A1AB7F-38D6-4A96-9DD6-EBFF2DD89520}">
            <x14:dataBar minLength="0" maxLength="100" gradient="0">
              <x14:cfvo type="num">
                <xm:f>0</xm:f>
              </x14:cfvo>
              <x14:cfvo type="num">
                <xm:f>1</xm:f>
              </x14:cfvo>
              <x14:negativeFillColor rgb="FFFF0000"/>
              <x14:axisColor rgb="FF000000"/>
            </x14:dataBar>
          </x14:cfRule>
          <xm:sqref>D15:D25</xm:sqref>
        </x14:conditionalFormatting>
        <x14:conditionalFormatting xmlns:xm="http://schemas.microsoft.com/office/excel/2006/main">
          <x14:cfRule type="dataBar" id="{26F74299-0C78-45B7-9431-37470716B6FA}">
            <x14:dataBar minLength="0" maxLength="100" gradient="0">
              <x14:cfvo type="num">
                <xm:f>0</xm:f>
              </x14:cfvo>
              <x14:cfvo type="num">
                <xm:f>1</xm:f>
              </x14:cfvo>
              <x14:negativeFillColor rgb="FFFF0000"/>
              <x14:axisColor rgb="FF000000"/>
            </x14:dataBar>
          </x14:cfRule>
          <xm:sqref>D27:D29</xm:sqref>
        </x14:conditionalFormatting>
        <x14:conditionalFormatting xmlns:xm="http://schemas.microsoft.com/office/excel/2006/main">
          <x14:cfRule type="dataBar" id="{8C5252F0-BB20-44C4-95F7-22EBE039A0AD}">
            <x14:dataBar minLength="0" maxLength="100" gradient="0">
              <x14:cfvo type="num">
                <xm:f>0</xm:f>
              </x14:cfvo>
              <x14:cfvo type="num">
                <xm:f>1</xm:f>
              </x14:cfvo>
              <x14:negativeFillColor rgb="FFFF0000"/>
              <x14:axisColor rgb="FF000000"/>
            </x14:dataBar>
          </x14:cfRule>
          <xm:sqref>D31:D36</xm:sqref>
        </x14:conditionalFormatting>
        <x14:conditionalFormatting xmlns:xm="http://schemas.microsoft.com/office/excel/2006/main">
          <x14:cfRule type="dataBar" id="{DB3F490D-558E-4805-B820-92BC45A4BAC8}">
            <x14:dataBar minLength="0" maxLength="100" gradient="0">
              <x14:cfvo type="num">
                <xm:f>0</xm:f>
              </x14:cfvo>
              <x14:cfvo type="num">
                <xm:f>1</xm:f>
              </x14:cfvo>
              <x14:negativeFillColor rgb="FFFF0000"/>
              <x14:axisColor rgb="FF000000"/>
            </x14:dataBar>
          </x14:cfRule>
          <xm:sqref>D37:D38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11</v>
      </c>
      <c r="B2" s="48"/>
    </row>
    <row r="3" spans="1:2" s="53" customFormat="1" ht="27" customHeight="1" x14ac:dyDescent="0.3">
      <c r="A3" s="54" t="s">
        <v>16</v>
      </c>
      <c r="B3" s="54"/>
    </row>
    <row r="4" spans="1:2" s="50" customFormat="1" ht="25.8" x14ac:dyDescent="0.5">
      <c r="A4" s="51" t="s">
        <v>10</v>
      </c>
    </row>
    <row r="5" spans="1:2" ht="74.099999999999994" customHeight="1" x14ac:dyDescent="0.3">
      <c r="A5" s="52" t="s">
        <v>19</v>
      </c>
    </row>
    <row r="6" spans="1:2" ht="26.25" customHeight="1" x14ac:dyDescent="0.3">
      <c r="A6" s="51" t="s">
        <v>22</v>
      </c>
    </row>
    <row r="7" spans="1:2" s="47" customFormat="1" ht="204.9" customHeight="1" x14ac:dyDescent="0.3">
      <c r="A7" s="56" t="s">
        <v>21</v>
      </c>
    </row>
    <row r="8" spans="1:2" s="50" customFormat="1" ht="25.8" x14ac:dyDescent="0.5">
      <c r="A8" s="51" t="s">
        <v>12</v>
      </c>
    </row>
    <row r="9" spans="1:2" ht="57.6" x14ac:dyDescent="0.3">
      <c r="A9" s="52" t="s">
        <v>20</v>
      </c>
    </row>
    <row r="10" spans="1:2" s="47" customFormat="1" ht="27.9" customHeight="1" x14ac:dyDescent="0.3">
      <c r="A10" s="55" t="s">
        <v>18</v>
      </c>
    </row>
    <row r="11" spans="1:2" s="50" customFormat="1" ht="25.8" x14ac:dyDescent="0.5">
      <c r="A11" s="51" t="s">
        <v>9</v>
      </c>
    </row>
    <row r="12" spans="1:2" ht="28.8" x14ac:dyDescent="0.3">
      <c r="A12" s="52" t="s">
        <v>17</v>
      </c>
    </row>
    <row r="13" spans="1:2" s="47" customFormat="1" ht="27.9" customHeight="1" x14ac:dyDescent="0.3">
      <c r="A13" s="55" t="s">
        <v>3</v>
      </c>
    </row>
    <row r="14" spans="1:2" s="50" customFormat="1" ht="25.8" x14ac:dyDescent="0.5">
      <c r="A14" s="51" t="s">
        <v>13</v>
      </c>
    </row>
    <row r="15" spans="1:2" ht="75" customHeight="1" x14ac:dyDescent="0.3">
      <c r="A15" s="52" t="s">
        <v>14</v>
      </c>
    </row>
    <row r="16" spans="1:2" ht="72" x14ac:dyDescent="0.3">
      <c r="A16" s="52"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2021-12-30T09:48:49Z</dcterms:modified>
</cp:coreProperties>
</file>