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tricks\Documents\TM\OTA\FY19\"/>
    </mc:Choice>
  </mc:AlternateContent>
  <bookViews>
    <workbookView xWindow="-15" yWindow="6270" windowWidth="11700" windowHeight="1350" tabRatio="685" activeTab="7"/>
  </bookViews>
  <sheets>
    <sheet name="FY19 PLAN" sheetId="194" r:id="rId1"/>
    <sheet name="Sheet1" sheetId="229" r:id="rId2"/>
    <sheet name="nSI rate comp" sheetId="225" state="hidden" r:id="rId3"/>
    <sheet name="FY19 CONTRACT ACTIONS" sheetId="222" r:id="rId4"/>
    <sheet name="COL Report" sheetId="226" r:id="rId5"/>
    <sheet name="Hours" sheetId="228" r:id="rId6"/>
    <sheet name="DT Report" sheetId="227" r:id="rId7"/>
    <sheet name="EOM Nov Drill" sheetId="230" r:id="rId8"/>
    <sheet name="nSI realignment" sheetId="223" state="hidden" r:id="rId9"/>
  </sheets>
  <definedNames>
    <definedName name="_xlnm._FilterDatabase" localSheetId="0" hidden="1">'FY19 PLAN'!$A$5:$AV$28</definedName>
    <definedName name="_xlnm._FilterDatabase" localSheetId="8" hidden="1">'nSI realignment'!$A$2:$G$7</definedName>
  </definedNames>
  <calcPr calcId="162913"/>
</workbook>
</file>

<file path=xl/calcChain.xml><?xml version="1.0" encoding="utf-8"?>
<calcChain xmlns="http://schemas.openxmlformats.org/spreadsheetml/2006/main">
  <c r="E41" i="230" l="1"/>
  <c r="E42" i="230"/>
  <c r="E43" i="230"/>
  <c r="E44" i="230"/>
  <c r="E45" i="230"/>
  <c r="E46" i="230"/>
  <c r="E47" i="230"/>
  <c r="E37" i="230"/>
  <c r="E38" i="230"/>
  <c r="E39" i="230"/>
  <c r="E40" i="230"/>
  <c r="E36" i="230"/>
  <c r="E48" i="230" s="1"/>
  <c r="N20" i="230"/>
  <c r="M21" i="230"/>
  <c r="N21" i="230" s="1"/>
  <c r="M22" i="230"/>
  <c r="N22" i="230" s="1"/>
  <c r="M23" i="230"/>
  <c r="N23" i="230" s="1"/>
  <c r="M24" i="230"/>
  <c r="N24" i="230" s="1"/>
  <c r="M25" i="230"/>
  <c r="N25" i="230" s="1"/>
  <c r="M26" i="230"/>
  <c r="N26" i="230" s="1"/>
  <c r="M27" i="230"/>
  <c r="N27" i="230" s="1"/>
  <c r="M28" i="230"/>
  <c r="N28" i="230" s="1"/>
  <c r="M29" i="230"/>
  <c r="N29" i="230" s="1"/>
  <c r="M30" i="230"/>
  <c r="N30" i="230" s="1"/>
  <c r="M31" i="230"/>
  <c r="N31" i="230" s="1"/>
  <c r="M20" i="230"/>
  <c r="L21" i="230"/>
  <c r="L22" i="230"/>
  <c r="L23" i="230"/>
  <c r="L24" i="230"/>
  <c r="L25" i="230"/>
  <c r="L26" i="230"/>
  <c r="L27" i="230"/>
  <c r="L28" i="230"/>
  <c r="L29" i="230"/>
  <c r="L30" i="230"/>
  <c r="L31" i="230"/>
  <c r="L20" i="230"/>
  <c r="K6" i="230"/>
  <c r="O21" i="230" s="1"/>
  <c r="K7" i="230"/>
  <c r="O22" i="230" s="1"/>
  <c r="K8" i="230"/>
  <c r="O23" i="230" s="1"/>
  <c r="K9" i="230"/>
  <c r="O24" i="230" s="1"/>
  <c r="K10" i="230"/>
  <c r="O25" i="230" s="1"/>
  <c r="K11" i="230"/>
  <c r="O26" i="230" s="1"/>
  <c r="K12" i="230"/>
  <c r="O27" i="230" s="1"/>
  <c r="K13" i="230"/>
  <c r="O28" i="230" s="1"/>
  <c r="K14" i="230"/>
  <c r="O29" i="230" s="1"/>
  <c r="K15" i="230"/>
  <c r="O30" i="230" s="1"/>
  <c r="K16" i="230"/>
  <c r="O31" i="230" s="1"/>
  <c r="K5" i="230"/>
  <c r="O20" i="230" s="1"/>
  <c r="H6" i="230"/>
  <c r="H7" i="230"/>
  <c r="H8" i="230"/>
  <c r="H9" i="230"/>
  <c r="H10" i="230"/>
  <c r="H11" i="230"/>
  <c r="H12" i="230"/>
  <c r="H13" i="230"/>
  <c r="H14" i="230"/>
  <c r="H15" i="230"/>
  <c r="H16" i="230"/>
  <c r="H5" i="230"/>
  <c r="E6" i="230"/>
  <c r="E7" i="230"/>
  <c r="E8" i="230"/>
  <c r="E9" i="230"/>
  <c r="E10" i="230"/>
  <c r="E11" i="230"/>
  <c r="E12" i="230"/>
  <c r="E13" i="230"/>
  <c r="E14" i="230"/>
  <c r="E15" i="230"/>
  <c r="E16" i="230"/>
  <c r="E5" i="230"/>
  <c r="E50" i="230" l="1"/>
  <c r="E51" i="230" s="1"/>
  <c r="P28" i="230"/>
  <c r="Q28" i="230" s="1"/>
  <c r="R28" i="230" s="1"/>
  <c r="P20" i="230"/>
  <c r="P31" i="230"/>
  <c r="Q31" i="230" s="1"/>
  <c r="R31" i="230" s="1"/>
  <c r="P30" i="230"/>
  <c r="Q30" i="230" s="1"/>
  <c r="R30" i="230" s="1"/>
  <c r="P27" i="230"/>
  <c r="Q27" i="230" s="1"/>
  <c r="R27" i="230" s="1"/>
  <c r="P23" i="230"/>
  <c r="Q23" i="230" s="1"/>
  <c r="R23" i="230" s="1"/>
  <c r="P22" i="230"/>
  <c r="Q22" i="230" s="1"/>
  <c r="P29" i="230"/>
  <c r="Q29" i="230" s="1"/>
  <c r="R29" i="230" s="1"/>
  <c r="P21" i="230"/>
  <c r="R20" i="230"/>
  <c r="Q20" i="230"/>
  <c r="P26" i="230"/>
  <c r="Q26" i="230" s="1"/>
  <c r="R26" i="230" s="1"/>
  <c r="P25" i="230"/>
  <c r="Q25" i="230" s="1"/>
  <c r="R25" i="230" s="1"/>
  <c r="P24" i="230"/>
  <c r="Q24" i="230" s="1"/>
  <c r="R24" i="230" s="1"/>
  <c r="Q21" i="230" l="1"/>
  <c r="R21" i="230"/>
  <c r="AY63" i="194"/>
  <c r="AX64" i="194" l="1"/>
  <c r="BO26" i="194"/>
  <c r="BO9" i="194"/>
  <c r="BA11" i="194"/>
  <c r="BA12" i="194"/>
  <c r="BA13" i="194"/>
  <c r="BA14" i="194"/>
  <c r="BA15" i="194"/>
  <c r="BA16" i="194"/>
  <c r="BA17" i="194"/>
  <c r="BA18" i="194"/>
  <c r="BA19" i="194"/>
  <c r="BA20" i="194"/>
  <c r="BA21" i="194"/>
  <c r="BA22" i="194"/>
  <c r="BA23" i="194"/>
  <c r="BA24" i="194"/>
  <c r="BA10" i="194"/>
  <c r="AX11" i="194"/>
  <c r="AX12" i="194"/>
  <c r="AX13" i="194"/>
  <c r="AX14" i="194"/>
  <c r="AX15" i="194"/>
  <c r="AX16" i="194"/>
  <c r="AX17" i="194"/>
  <c r="AX18" i="194"/>
  <c r="AX19" i="194"/>
  <c r="AX20" i="194"/>
  <c r="AX21" i="194"/>
  <c r="AX22" i="194"/>
  <c r="AX23" i="194"/>
  <c r="AX24" i="194"/>
  <c r="AX10" i="194"/>
  <c r="AU11" i="194"/>
  <c r="AU12" i="194"/>
  <c r="AU13" i="194"/>
  <c r="AU14" i="194"/>
  <c r="AU15" i="194"/>
  <c r="AU16" i="194"/>
  <c r="AU17" i="194"/>
  <c r="AU18" i="194"/>
  <c r="AU19" i="194"/>
  <c r="AU20" i="194"/>
  <c r="AU21" i="194"/>
  <c r="AU22" i="194"/>
  <c r="AU23" i="194"/>
  <c r="AU24" i="194"/>
  <c r="AU10" i="194"/>
  <c r="AR11" i="194"/>
  <c r="AR12" i="194"/>
  <c r="AR13" i="194"/>
  <c r="AR14" i="194"/>
  <c r="AR15" i="194"/>
  <c r="AR16" i="194"/>
  <c r="AR17" i="194"/>
  <c r="AR18" i="194"/>
  <c r="AR19" i="194"/>
  <c r="AR20" i="194"/>
  <c r="AR21" i="194"/>
  <c r="AR22" i="194"/>
  <c r="AR23" i="194"/>
  <c r="AR24" i="194"/>
  <c r="AR10" i="194"/>
  <c r="AO11" i="194"/>
  <c r="AO12" i="194"/>
  <c r="AO13" i="194"/>
  <c r="AO14" i="194"/>
  <c r="AO15" i="194"/>
  <c r="AO16" i="194"/>
  <c r="AO17" i="194"/>
  <c r="AO18" i="194"/>
  <c r="AO19" i="194"/>
  <c r="AO20" i="194"/>
  <c r="AO21" i="194"/>
  <c r="AO22" i="194"/>
  <c r="AO23" i="194"/>
  <c r="AO24" i="194"/>
  <c r="AO10" i="194"/>
  <c r="AL11" i="194"/>
  <c r="AL12" i="194"/>
  <c r="AL13" i="194"/>
  <c r="AL14" i="194"/>
  <c r="AL15" i="194"/>
  <c r="AL16" i="194"/>
  <c r="AL17" i="194"/>
  <c r="AL18" i="194"/>
  <c r="AL19" i="194"/>
  <c r="AL20" i="194"/>
  <c r="AL21" i="194"/>
  <c r="AL22" i="194"/>
  <c r="AL23" i="194"/>
  <c r="AL24" i="194"/>
  <c r="AL10" i="194"/>
  <c r="AX9" i="194" l="1"/>
  <c r="AL9" i="194"/>
  <c r="AO9" i="194"/>
  <c r="AR9" i="194"/>
  <c r="AU9" i="194"/>
  <c r="BA9" i="194"/>
  <c r="B85" i="228" l="1"/>
  <c r="B86" i="228"/>
  <c r="B87" i="228"/>
  <c r="B88" i="228"/>
  <c r="B89" i="228"/>
  <c r="B90" i="228"/>
  <c r="B91" i="228"/>
  <c r="B92" i="228"/>
  <c r="B84" i="228"/>
  <c r="M9" i="226" l="1"/>
  <c r="M15" i="226"/>
  <c r="M14" i="226"/>
  <c r="M13" i="226"/>
  <c r="M12" i="226"/>
  <c r="M11" i="226"/>
  <c r="M10" i="226"/>
  <c r="M8" i="226"/>
  <c r="M7" i="226"/>
  <c r="M6" i="226"/>
  <c r="M5" i="226"/>
  <c r="M4" i="226"/>
  <c r="M3" i="226"/>
  <c r="J16" i="226"/>
  <c r="I17" i="226"/>
  <c r="T32" i="226"/>
  <c r="I4" i="226"/>
  <c r="K4" i="226"/>
  <c r="K5" i="226" s="1"/>
  <c r="K6" i="226" s="1"/>
  <c r="K7" i="226" s="1"/>
  <c r="K8" i="226" s="1"/>
  <c r="K9" i="226" s="1"/>
  <c r="K10" i="226" s="1"/>
  <c r="K11" i="226" s="1"/>
  <c r="K12" i="226" s="1"/>
  <c r="K13" i="226" s="1"/>
  <c r="K14" i="226" s="1"/>
  <c r="K15" i="226" s="1"/>
  <c r="T29" i="226"/>
  <c r="T30" i="226" s="1"/>
  <c r="I5" i="226" l="1"/>
  <c r="I6" i="226" s="1"/>
  <c r="I7" i="226" s="1"/>
  <c r="I8" i="226" s="1"/>
  <c r="I9" i="226" s="1"/>
  <c r="I10" i="226" s="1"/>
  <c r="I11" i="226" s="1"/>
  <c r="I12" i="226" s="1"/>
  <c r="I13" i="226" s="1"/>
  <c r="I14" i="226" s="1"/>
  <c r="I15" i="226" s="1"/>
  <c r="D4" i="226"/>
  <c r="D3" i="226"/>
  <c r="K3" i="226" l="1"/>
  <c r="R4" i="226"/>
  <c r="R3" i="226"/>
  <c r="E30" i="222" l="1"/>
  <c r="L53" i="194" l="1"/>
  <c r="V63" i="194" l="1"/>
  <c r="V62" i="194"/>
  <c r="V61" i="194"/>
  <c r="Q65" i="194" l="1"/>
  <c r="Q66" i="194"/>
  <c r="Q63" i="194"/>
  <c r="F32" i="228" l="1"/>
  <c r="F31" i="228"/>
  <c r="F29" i="228"/>
  <c r="F26" i="228"/>
  <c r="F25" i="228"/>
  <c r="E138" i="228"/>
  <c r="G138" i="228"/>
  <c r="F21" i="228"/>
  <c r="H21" i="228" s="1"/>
  <c r="F141" i="228" s="1"/>
  <c r="F22" i="228"/>
  <c r="H140" i="228" s="1"/>
  <c r="F140" i="228" l="1"/>
  <c r="H22" i="228"/>
  <c r="F23" i="228"/>
  <c r="F24" i="228"/>
  <c r="F27" i="228"/>
  <c r="F28" i="228"/>
  <c r="F30" i="228"/>
  <c r="J21" i="228"/>
  <c r="H31" i="228" l="1"/>
  <c r="J110" i="228"/>
  <c r="H30" i="228"/>
  <c r="L125" i="228"/>
  <c r="J22" i="228"/>
  <c r="H141" i="228"/>
  <c r="H29" i="228"/>
  <c r="F110" i="228"/>
  <c r="H28" i="228"/>
  <c r="H125" i="228"/>
  <c r="H27" i="228"/>
  <c r="F125" i="228"/>
  <c r="H26" i="228"/>
  <c r="H110" i="228"/>
  <c r="L21" i="228"/>
  <c r="F142" i="228"/>
  <c r="H25" i="228"/>
  <c r="L110" i="228"/>
  <c r="H32" i="228"/>
  <c r="N110" i="228"/>
  <c r="H24" i="228"/>
  <c r="J125" i="228"/>
  <c r="H23" i="228"/>
  <c r="F156" i="228"/>
  <c r="L47" i="194"/>
  <c r="L48" i="194"/>
  <c r="L49" i="194"/>
  <c r="L50" i="194"/>
  <c r="L51" i="194"/>
  <c r="L52" i="194"/>
  <c r="L46" i="194"/>
  <c r="AA8" i="228"/>
  <c r="AA9" i="228"/>
  <c r="AA10" i="228"/>
  <c r="AA11" i="228"/>
  <c r="AA12" i="228"/>
  <c r="AA13" i="228"/>
  <c r="AA14" i="228"/>
  <c r="AA15" i="228"/>
  <c r="AA16" i="228"/>
  <c r="Y8" i="228"/>
  <c r="Y9" i="228"/>
  <c r="Y10" i="228"/>
  <c r="Y11" i="228"/>
  <c r="Y12" i="228"/>
  <c r="Y13" i="228"/>
  <c r="Y14" i="228"/>
  <c r="Y15" i="228"/>
  <c r="Y16" i="228"/>
  <c r="W8" i="228"/>
  <c r="W9" i="228"/>
  <c r="W10" i="228"/>
  <c r="W11" i="228"/>
  <c r="W12" i="228"/>
  <c r="W13" i="228"/>
  <c r="W14" i="228"/>
  <c r="W15" i="228"/>
  <c r="W16" i="228"/>
  <c r="U8" i="228"/>
  <c r="U9" i="228"/>
  <c r="U10" i="228"/>
  <c r="U11" i="228"/>
  <c r="U12" i="228"/>
  <c r="U13" i="228"/>
  <c r="U14" i="228"/>
  <c r="U15" i="228"/>
  <c r="U16" i="228"/>
  <c r="U7" i="228"/>
  <c r="S9" i="228"/>
  <c r="S10" i="228"/>
  <c r="S11" i="228"/>
  <c r="S12" i="228"/>
  <c r="S13" i="228"/>
  <c r="S14" i="228"/>
  <c r="S15" i="228"/>
  <c r="S16" i="228"/>
  <c r="S8" i="228"/>
  <c r="Q9" i="228"/>
  <c r="Q10" i="228"/>
  <c r="Q11" i="228"/>
  <c r="Q12" i="228"/>
  <c r="Q13" i="228"/>
  <c r="Q14" i="228"/>
  <c r="Q15" i="228"/>
  <c r="Q16" i="228"/>
  <c r="Q8" i="228"/>
  <c r="N21" i="228" l="1"/>
  <c r="F143" i="228"/>
  <c r="J29" i="228"/>
  <c r="F111" i="228"/>
  <c r="J24" i="228"/>
  <c r="J126" i="228"/>
  <c r="J26" i="228"/>
  <c r="H111" i="228"/>
  <c r="L22" i="228"/>
  <c r="H142" i="228"/>
  <c r="J32" i="228"/>
  <c r="N111" i="228"/>
  <c r="J27" i="228"/>
  <c r="F126" i="228"/>
  <c r="J30" i="228"/>
  <c r="L126" i="228"/>
  <c r="J25" i="228"/>
  <c r="L111" i="228"/>
  <c r="J28" i="228"/>
  <c r="H126" i="228"/>
  <c r="J31" i="228"/>
  <c r="J111" i="228"/>
  <c r="J23" i="228"/>
  <c r="F157" i="228"/>
  <c r="R5" i="226"/>
  <c r="N22" i="228" l="1"/>
  <c r="H143" i="228"/>
  <c r="P21" i="228"/>
  <c r="F144" i="228"/>
  <c r="L30" i="228"/>
  <c r="L127" i="228"/>
  <c r="L25" i="228"/>
  <c r="L112" i="228"/>
  <c r="L26" i="228"/>
  <c r="H112" i="228"/>
  <c r="L31" i="228"/>
  <c r="J112" i="228"/>
  <c r="L27" i="228"/>
  <c r="F127" i="228"/>
  <c r="L24" i="228"/>
  <c r="J127" i="228"/>
  <c r="L28" i="228"/>
  <c r="H127" i="228"/>
  <c r="L32" i="228"/>
  <c r="N112" i="228"/>
  <c r="L29" i="228"/>
  <c r="F112" i="228"/>
  <c r="L23" i="228"/>
  <c r="F158" i="228"/>
  <c r="P5" i="226"/>
  <c r="P6" i="226" s="1"/>
  <c r="P7" i="226" s="1"/>
  <c r="P8" i="226" s="1"/>
  <c r="P9" i="226" s="1"/>
  <c r="P10" i="226" s="1"/>
  <c r="P11" i="226" s="1"/>
  <c r="P12" i="226" s="1"/>
  <c r="P13" i="226" s="1"/>
  <c r="P14" i="226" s="1"/>
  <c r="P15" i="226" s="1"/>
  <c r="P16" i="226" s="1"/>
  <c r="T22" i="226"/>
  <c r="P22" i="228" l="1"/>
  <c r="H144" i="228"/>
  <c r="N29" i="228"/>
  <c r="F113" i="228"/>
  <c r="F145" i="228"/>
  <c r="R21" i="228"/>
  <c r="N27" i="228"/>
  <c r="F128" i="228"/>
  <c r="N30" i="228"/>
  <c r="L128" i="228"/>
  <c r="N31" i="228"/>
  <c r="J113" i="228"/>
  <c r="N26" i="228"/>
  <c r="H113" i="228"/>
  <c r="N32" i="228"/>
  <c r="N113" i="228"/>
  <c r="N25" i="228"/>
  <c r="L113" i="228"/>
  <c r="N28" i="228"/>
  <c r="H128" i="228"/>
  <c r="N24" i="228"/>
  <c r="J128" i="228"/>
  <c r="N23" i="228"/>
  <c r="F159" i="228"/>
  <c r="C17" i="226"/>
  <c r="R6" i="226"/>
  <c r="R7" i="226" s="1"/>
  <c r="R8" i="226" s="1"/>
  <c r="R9" i="226" s="1"/>
  <c r="R10" i="226" s="1"/>
  <c r="D5" i="226"/>
  <c r="D6" i="226" s="1"/>
  <c r="D7" i="226" s="1"/>
  <c r="D8" i="226" s="1"/>
  <c r="D9" i="226" s="1"/>
  <c r="D10" i="226" s="1"/>
  <c r="D11" i="226" s="1"/>
  <c r="D12" i="226" s="1"/>
  <c r="D13" i="226" s="1"/>
  <c r="D14" i="226" s="1"/>
  <c r="D15" i="226" s="1"/>
  <c r="D16" i="226" s="1"/>
  <c r="I24" i="227"/>
  <c r="P25" i="228" l="1"/>
  <c r="L114" i="228"/>
  <c r="R22" i="228"/>
  <c r="H145" i="228"/>
  <c r="P24" i="228"/>
  <c r="J129" i="228"/>
  <c r="F146" i="228"/>
  <c r="T21" i="228"/>
  <c r="P31" i="228"/>
  <c r="J114" i="228"/>
  <c r="P27" i="228"/>
  <c r="F129" i="228"/>
  <c r="P28" i="228"/>
  <c r="H129" i="228"/>
  <c r="P32" i="228"/>
  <c r="N114" i="228"/>
  <c r="P30" i="228"/>
  <c r="L129" i="228"/>
  <c r="P26" i="228"/>
  <c r="H114" i="228"/>
  <c r="P29" i="228"/>
  <c r="F114" i="228"/>
  <c r="P23" i="228"/>
  <c r="F160" i="228"/>
  <c r="R11" i="226"/>
  <c r="R26" i="228" l="1"/>
  <c r="H115" i="228"/>
  <c r="R31" i="228"/>
  <c r="J115" i="228"/>
  <c r="R28" i="228"/>
  <c r="H130" i="228"/>
  <c r="R25" i="228"/>
  <c r="L115" i="228"/>
  <c r="V21" i="228"/>
  <c r="F147" i="228"/>
  <c r="R32" i="228"/>
  <c r="N115" i="228"/>
  <c r="T22" i="228"/>
  <c r="H146" i="228"/>
  <c r="R29" i="228"/>
  <c r="F115" i="228"/>
  <c r="R30" i="228"/>
  <c r="L130" i="228"/>
  <c r="R27" i="228"/>
  <c r="F130" i="228"/>
  <c r="R24" i="228"/>
  <c r="J130" i="228"/>
  <c r="R23" i="228"/>
  <c r="F161" i="228"/>
  <c r="R12" i="226"/>
  <c r="R13" i="226" s="1"/>
  <c r="R14" i="226" s="1"/>
  <c r="R15" i="226" s="1"/>
  <c r="R16" i="226" s="1"/>
  <c r="AZ33" i="194"/>
  <c r="BB33" i="194" s="1"/>
  <c r="AZ47" i="194"/>
  <c r="BB47" i="194" s="1"/>
  <c r="AZ48" i="194"/>
  <c r="BB48" i="194" s="1"/>
  <c r="AZ49" i="194"/>
  <c r="BB49" i="194" s="1"/>
  <c r="AZ50" i="194"/>
  <c r="BB50" i="194" s="1"/>
  <c r="AZ51" i="194"/>
  <c r="BB51" i="194" s="1"/>
  <c r="AZ52" i="194"/>
  <c r="BB52" i="194" s="1"/>
  <c r="AZ53" i="194"/>
  <c r="BB53" i="194" s="1"/>
  <c r="AZ46" i="194"/>
  <c r="BB46" i="194" s="1"/>
  <c r="AZ34" i="194"/>
  <c r="BB34" i="194" s="1"/>
  <c r="AZ35" i="194"/>
  <c r="BB35" i="194" s="1"/>
  <c r="AZ36" i="194"/>
  <c r="BB36" i="194" s="1"/>
  <c r="AZ37" i="194"/>
  <c r="BB37" i="194" s="1"/>
  <c r="AZ38" i="194"/>
  <c r="BB38" i="194" s="1"/>
  <c r="AZ39" i="194"/>
  <c r="BB39" i="194" s="1"/>
  <c r="AZ40" i="194"/>
  <c r="BB40" i="194" s="1"/>
  <c r="AW33" i="194"/>
  <c r="AY33" i="194" s="1"/>
  <c r="BB10" i="194"/>
  <c r="BB15" i="194"/>
  <c r="BB18" i="194"/>
  <c r="BB21" i="194"/>
  <c r="BB24" i="194"/>
  <c r="BA7" i="194"/>
  <c r="AA6" i="228" s="1"/>
  <c r="BA8" i="194"/>
  <c r="BB9" i="194"/>
  <c r="BB11" i="194"/>
  <c r="BB12" i="194"/>
  <c r="BB13" i="194"/>
  <c r="BB14" i="194"/>
  <c r="BB16" i="194"/>
  <c r="BB17" i="194"/>
  <c r="BB19" i="194"/>
  <c r="BB20" i="194"/>
  <c r="BB22" i="194"/>
  <c r="BB23" i="194"/>
  <c r="BA6" i="194"/>
  <c r="AX6" i="194"/>
  <c r="Y5" i="228" s="1"/>
  <c r="BB7" i="194" l="1"/>
  <c r="BB8" i="194"/>
  <c r="AA7" i="228"/>
  <c r="AY6" i="194"/>
  <c r="BB6" i="194"/>
  <c r="AA5" i="228"/>
  <c r="T27" i="228"/>
  <c r="F131" i="228"/>
  <c r="X21" i="228"/>
  <c r="F148" i="228"/>
  <c r="T28" i="228"/>
  <c r="H131" i="228"/>
  <c r="T24" i="228"/>
  <c r="J131" i="228"/>
  <c r="V22" i="228"/>
  <c r="H147" i="228"/>
  <c r="T32" i="228"/>
  <c r="N116" i="228"/>
  <c r="T29" i="228"/>
  <c r="F116" i="228"/>
  <c r="T25" i="228"/>
  <c r="L116" i="228"/>
  <c r="T31" i="228"/>
  <c r="J116" i="228"/>
  <c r="T30" i="228"/>
  <c r="L131" i="228"/>
  <c r="T26" i="228"/>
  <c r="H116" i="228"/>
  <c r="T23" i="228"/>
  <c r="F162" i="228"/>
  <c r="BB54" i="194"/>
  <c r="BB41" i="194"/>
  <c r="AZ41" i="194"/>
  <c r="AZ54" i="194"/>
  <c r="BB25" i="194"/>
  <c r="BA25" i="194"/>
  <c r="AW53" i="194"/>
  <c r="AY53" i="194" s="1"/>
  <c r="AT53" i="194"/>
  <c r="AV53" i="194" s="1"/>
  <c r="AQ53" i="194"/>
  <c r="AS53" i="194" s="1"/>
  <c r="AN53" i="194"/>
  <c r="AP53" i="194" s="1"/>
  <c r="AK53" i="194"/>
  <c r="AM53" i="194" s="1"/>
  <c r="AH53" i="194"/>
  <c r="AJ53" i="194" s="1"/>
  <c r="AE53" i="194"/>
  <c r="AG53" i="194" s="1"/>
  <c r="AB53" i="194"/>
  <c r="AD53" i="194" s="1"/>
  <c r="Y53" i="194"/>
  <c r="AA53" i="194" s="1"/>
  <c r="V53" i="194"/>
  <c r="X53" i="194" s="1"/>
  <c r="S53" i="194"/>
  <c r="U53" i="194" s="1"/>
  <c r="R53" i="194"/>
  <c r="AW52" i="194"/>
  <c r="AY52" i="194" s="1"/>
  <c r="AT52" i="194"/>
  <c r="AV52" i="194" s="1"/>
  <c r="AQ52" i="194"/>
  <c r="AS52" i="194" s="1"/>
  <c r="AN52" i="194"/>
  <c r="AP52" i="194" s="1"/>
  <c r="AK52" i="194"/>
  <c r="AM52" i="194" s="1"/>
  <c r="AH52" i="194"/>
  <c r="AJ52" i="194" s="1"/>
  <c r="AE52" i="194"/>
  <c r="AG52" i="194" s="1"/>
  <c r="AB52" i="194"/>
  <c r="AD52" i="194" s="1"/>
  <c r="Y52" i="194"/>
  <c r="AA52" i="194" s="1"/>
  <c r="V52" i="194"/>
  <c r="X52" i="194" s="1"/>
  <c r="S52" i="194"/>
  <c r="U52" i="194" s="1"/>
  <c r="AW51" i="194"/>
  <c r="AY51" i="194" s="1"/>
  <c r="AT51" i="194"/>
  <c r="AV51" i="194" s="1"/>
  <c r="AS51" i="194"/>
  <c r="AQ51" i="194"/>
  <c r="AN51" i="194"/>
  <c r="AP51" i="194" s="1"/>
  <c r="AK51" i="194"/>
  <c r="AM51" i="194" s="1"/>
  <c r="AH51" i="194"/>
  <c r="AJ51" i="194" s="1"/>
  <c r="AE51" i="194"/>
  <c r="AG51" i="194" s="1"/>
  <c r="AD51" i="194"/>
  <c r="AB51" i="194"/>
  <c r="AA51" i="194"/>
  <c r="Y51" i="194"/>
  <c r="V51" i="194"/>
  <c r="X51" i="194" s="1"/>
  <c r="U51" i="194"/>
  <c r="S51" i="194"/>
  <c r="BC51" i="194" s="1"/>
  <c r="R51" i="194"/>
  <c r="AW50" i="194"/>
  <c r="AY50" i="194" s="1"/>
  <c r="AT50" i="194"/>
  <c r="AV50" i="194" s="1"/>
  <c r="AQ50" i="194"/>
  <c r="AS50" i="194" s="1"/>
  <c r="AN50" i="194"/>
  <c r="AP50" i="194" s="1"/>
  <c r="AK50" i="194"/>
  <c r="AM50" i="194" s="1"/>
  <c r="AH50" i="194"/>
  <c r="AJ50" i="194" s="1"/>
  <c r="AE50" i="194"/>
  <c r="AG50" i="194" s="1"/>
  <c r="AB50" i="194"/>
  <c r="AD50" i="194" s="1"/>
  <c r="Y50" i="194"/>
  <c r="AA50" i="194" s="1"/>
  <c r="V50" i="194"/>
  <c r="X50" i="194" s="1"/>
  <c r="S50" i="194"/>
  <c r="U50" i="194" s="1"/>
  <c r="AY49" i="194"/>
  <c r="AW49" i="194"/>
  <c r="AT49" i="194"/>
  <c r="AV49" i="194" s="1"/>
  <c r="AQ49" i="194"/>
  <c r="AS49" i="194" s="1"/>
  <c r="AN49" i="194"/>
  <c r="AP49" i="194" s="1"/>
  <c r="AK49" i="194"/>
  <c r="AM49" i="194" s="1"/>
  <c r="AJ49" i="194"/>
  <c r="AH49" i="194"/>
  <c r="AE49" i="194"/>
  <c r="AG49" i="194" s="1"/>
  <c r="AD49" i="194"/>
  <c r="AB49" i="194"/>
  <c r="AA49" i="194"/>
  <c r="Y49" i="194"/>
  <c r="X49" i="194"/>
  <c r="V49" i="194"/>
  <c r="BC49" i="194" s="1"/>
  <c r="S49" i="194"/>
  <c r="U49" i="194" s="1"/>
  <c r="R49" i="194"/>
  <c r="AW48" i="194"/>
  <c r="AY48" i="194" s="1"/>
  <c r="AT48" i="194"/>
  <c r="AV48" i="194" s="1"/>
  <c r="AQ48" i="194"/>
  <c r="AS48" i="194" s="1"/>
  <c r="AN48" i="194"/>
  <c r="AP48" i="194" s="1"/>
  <c r="AK48" i="194"/>
  <c r="AM48" i="194" s="1"/>
  <c r="AH48" i="194"/>
  <c r="AJ48" i="194" s="1"/>
  <c r="AE48" i="194"/>
  <c r="AG48" i="194" s="1"/>
  <c r="AB48" i="194"/>
  <c r="AD48" i="194" s="1"/>
  <c r="Y48" i="194"/>
  <c r="AA48" i="194" s="1"/>
  <c r="V48" i="194"/>
  <c r="X48" i="194" s="1"/>
  <c r="S48" i="194"/>
  <c r="U48" i="194" s="1"/>
  <c r="R48" i="194"/>
  <c r="AY47" i="194"/>
  <c r="AW47" i="194"/>
  <c r="AT47" i="194"/>
  <c r="AV47" i="194" s="1"/>
  <c r="AQ47" i="194"/>
  <c r="AS47" i="194" s="1"/>
  <c r="AN47" i="194"/>
  <c r="AP47" i="194" s="1"/>
  <c r="AM47" i="194"/>
  <c r="AK47" i="194"/>
  <c r="AJ47" i="194"/>
  <c r="AH47" i="194"/>
  <c r="AE47" i="194"/>
  <c r="AG47" i="194" s="1"/>
  <c r="AB47" i="194"/>
  <c r="AD47" i="194" s="1"/>
  <c r="Y47" i="194"/>
  <c r="AA47" i="194" s="1"/>
  <c r="X47" i="194"/>
  <c r="V47" i="194"/>
  <c r="S47" i="194"/>
  <c r="U47" i="194" s="1"/>
  <c r="AW46" i="194"/>
  <c r="AY46" i="194" s="1"/>
  <c r="AT46" i="194"/>
  <c r="AV46" i="194" s="1"/>
  <c r="AQ46" i="194"/>
  <c r="AQ54" i="194" s="1"/>
  <c r="AN46" i="194"/>
  <c r="AP46" i="194" s="1"/>
  <c r="AK46" i="194"/>
  <c r="AM46" i="194" s="1"/>
  <c r="AH46" i="194"/>
  <c r="AJ46" i="194" s="1"/>
  <c r="AE46" i="194"/>
  <c r="AB46" i="194"/>
  <c r="AD46" i="194" s="1"/>
  <c r="Y46" i="194"/>
  <c r="AA46" i="194" s="1"/>
  <c r="V46" i="194"/>
  <c r="X46" i="194" s="1"/>
  <c r="S46" i="194"/>
  <c r="S54" i="194" s="1"/>
  <c r="R46" i="194"/>
  <c r="X22" i="228" l="1"/>
  <c r="H148" i="228"/>
  <c r="V30" i="228"/>
  <c r="L132" i="228"/>
  <c r="V29" i="228"/>
  <c r="F117" i="228"/>
  <c r="V24" i="228"/>
  <c r="J132" i="228"/>
  <c r="V25" i="228"/>
  <c r="L117" i="228"/>
  <c r="V26" i="228"/>
  <c r="H117" i="228"/>
  <c r="Z21" i="228"/>
  <c r="F149" i="228"/>
  <c r="V31" i="228"/>
  <c r="J117" i="228"/>
  <c r="V32" i="228"/>
  <c r="N117" i="228"/>
  <c r="V28" i="228"/>
  <c r="H132" i="228"/>
  <c r="V27" i="228"/>
  <c r="F132" i="228"/>
  <c r="V23" i="228"/>
  <c r="F163" i="228"/>
  <c r="BE49" i="194"/>
  <c r="BC52" i="194"/>
  <c r="BE51" i="194"/>
  <c r="BE48" i="194"/>
  <c r="BC50" i="194"/>
  <c r="BE53" i="194"/>
  <c r="AE54" i="194"/>
  <c r="BC47" i="194"/>
  <c r="AJ54" i="194"/>
  <c r="AM54" i="194"/>
  <c r="X54" i="194"/>
  <c r="AV54" i="194"/>
  <c r="AY54" i="194"/>
  <c r="AD54" i="194"/>
  <c r="AP54" i="194"/>
  <c r="AA54" i="194"/>
  <c r="V54" i="194"/>
  <c r="AH54" i="194"/>
  <c r="AT54" i="194"/>
  <c r="R50" i="194"/>
  <c r="BE50" i="194" s="1"/>
  <c r="BO50" i="194" s="1"/>
  <c r="BC53" i="194"/>
  <c r="Y54" i="194"/>
  <c r="AK54" i="194"/>
  <c r="AW54" i="194"/>
  <c r="AS46" i="194"/>
  <c r="AS54" i="194" s="1"/>
  <c r="R47" i="194"/>
  <c r="BE47" i="194" s="1"/>
  <c r="BC48" i="194"/>
  <c r="P54" i="194"/>
  <c r="AB54" i="194"/>
  <c r="AN54" i="194"/>
  <c r="AG46" i="194"/>
  <c r="AG54" i="194" s="1"/>
  <c r="BC46" i="194"/>
  <c r="U46" i="194"/>
  <c r="U54" i="194" s="1"/>
  <c r="R52" i="194"/>
  <c r="BE52" i="194" s="1"/>
  <c r="L34" i="194"/>
  <c r="L35" i="194"/>
  <c r="L36" i="194"/>
  <c r="L37" i="194"/>
  <c r="L38" i="194"/>
  <c r="L39" i="194"/>
  <c r="L40" i="194"/>
  <c r="L33" i="194"/>
  <c r="AY34" i="194"/>
  <c r="AY40" i="194"/>
  <c r="AW34" i="194"/>
  <c r="AW35" i="194"/>
  <c r="AY35" i="194" s="1"/>
  <c r="AW36" i="194"/>
  <c r="AY36" i="194" s="1"/>
  <c r="AW37" i="194"/>
  <c r="AY37" i="194" s="1"/>
  <c r="AW38" i="194"/>
  <c r="AY38" i="194" s="1"/>
  <c r="AW39" i="194"/>
  <c r="AY39" i="194" s="1"/>
  <c r="AW40" i="194"/>
  <c r="AV38" i="194"/>
  <c r="AT34" i="194"/>
  <c r="AV34" i="194" s="1"/>
  <c r="AT35" i="194"/>
  <c r="AV35" i="194" s="1"/>
  <c r="AT36" i="194"/>
  <c r="AV36" i="194" s="1"/>
  <c r="AT37" i="194"/>
  <c r="AV37" i="194" s="1"/>
  <c r="AT38" i="194"/>
  <c r="AT39" i="194"/>
  <c r="AV39" i="194" s="1"/>
  <c r="AT40" i="194"/>
  <c r="AV40" i="194" s="1"/>
  <c r="AT33" i="194"/>
  <c r="AV33" i="194" s="1"/>
  <c r="AS38" i="194"/>
  <c r="AQ34" i="194"/>
  <c r="AS34" i="194" s="1"/>
  <c r="AQ35" i="194"/>
  <c r="AS35" i="194" s="1"/>
  <c r="AQ36" i="194"/>
  <c r="AS36" i="194" s="1"/>
  <c r="AQ37" i="194"/>
  <c r="AS37" i="194" s="1"/>
  <c r="AQ38" i="194"/>
  <c r="AQ39" i="194"/>
  <c r="AS39" i="194" s="1"/>
  <c r="AQ40" i="194"/>
  <c r="AS40" i="194" s="1"/>
  <c r="AQ33" i="194"/>
  <c r="AP36" i="194"/>
  <c r="AN34" i="194"/>
  <c r="AP34" i="194" s="1"/>
  <c r="AN35" i="194"/>
  <c r="AP35" i="194" s="1"/>
  <c r="AN36" i="194"/>
  <c r="AN37" i="194"/>
  <c r="AP37" i="194" s="1"/>
  <c r="AN38" i="194"/>
  <c r="AP38" i="194" s="1"/>
  <c r="AN39" i="194"/>
  <c r="AP39" i="194" s="1"/>
  <c r="AN40" i="194"/>
  <c r="AP40" i="194" s="1"/>
  <c r="AN33" i="194"/>
  <c r="AM34" i="194"/>
  <c r="AM40" i="194"/>
  <c r="AK34" i="194"/>
  <c r="AK35" i="194"/>
  <c r="AM35" i="194" s="1"/>
  <c r="AK36" i="194"/>
  <c r="AM36" i="194" s="1"/>
  <c r="AK37" i="194"/>
  <c r="AM37" i="194" s="1"/>
  <c r="AK38" i="194"/>
  <c r="AM38" i="194" s="1"/>
  <c r="AK39" i="194"/>
  <c r="AM39" i="194" s="1"/>
  <c r="AK40" i="194"/>
  <c r="BC40" i="194" s="1"/>
  <c r="AK33" i="194"/>
  <c r="AM33" i="194" s="1"/>
  <c r="AD37" i="194"/>
  <c r="R35" i="194"/>
  <c r="AH34" i="194"/>
  <c r="AJ34" i="194" s="1"/>
  <c r="AH35" i="194"/>
  <c r="AJ35" i="194" s="1"/>
  <c r="AH36" i="194"/>
  <c r="AJ36" i="194" s="1"/>
  <c r="AH37" i="194"/>
  <c r="AJ37" i="194" s="1"/>
  <c r="AH38" i="194"/>
  <c r="AJ38" i="194" s="1"/>
  <c r="AH39" i="194"/>
  <c r="AJ39" i="194" s="1"/>
  <c r="AH40" i="194"/>
  <c r="AJ40" i="194" s="1"/>
  <c r="AH33" i="194"/>
  <c r="AE34" i="194"/>
  <c r="AG34" i="194" s="1"/>
  <c r="AE35" i="194"/>
  <c r="AG35" i="194" s="1"/>
  <c r="AE36" i="194"/>
  <c r="AG36" i="194" s="1"/>
  <c r="AE37" i="194"/>
  <c r="AG37" i="194" s="1"/>
  <c r="AE38" i="194"/>
  <c r="AG38" i="194" s="1"/>
  <c r="AE39" i="194"/>
  <c r="AG39" i="194" s="1"/>
  <c r="AE40" i="194"/>
  <c r="AG40" i="194" s="1"/>
  <c r="AE33" i="194"/>
  <c r="AG33" i="194" s="1"/>
  <c r="AB34" i="194"/>
  <c r="AD34" i="194" s="1"/>
  <c r="AB35" i="194"/>
  <c r="AD35" i="194" s="1"/>
  <c r="AB36" i="194"/>
  <c r="AD36" i="194" s="1"/>
  <c r="AB37" i="194"/>
  <c r="AB38" i="194"/>
  <c r="AD38" i="194" s="1"/>
  <c r="AB39" i="194"/>
  <c r="AD39" i="194" s="1"/>
  <c r="AB40" i="194"/>
  <c r="AD40" i="194" s="1"/>
  <c r="AB33" i="194"/>
  <c r="Y34" i="194"/>
  <c r="AA34" i="194" s="1"/>
  <c r="Y35" i="194"/>
  <c r="Y36" i="194"/>
  <c r="AA36" i="194" s="1"/>
  <c r="Y37" i="194"/>
  <c r="AA37" i="194" s="1"/>
  <c r="Y38" i="194"/>
  <c r="AA38" i="194" s="1"/>
  <c r="Y39" i="194"/>
  <c r="AA39" i="194" s="1"/>
  <c r="Y40" i="194"/>
  <c r="AA40" i="194" s="1"/>
  <c r="Y33" i="194"/>
  <c r="AA33" i="194" s="1"/>
  <c r="V34" i="194"/>
  <c r="X34" i="194" s="1"/>
  <c r="V35" i="194"/>
  <c r="X35" i="194" s="1"/>
  <c r="V36" i="194"/>
  <c r="X36" i="194" s="1"/>
  <c r="V37" i="194"/>
  <c r="X37" i="194" s="1"/>
  <c r="V38" i="194"/>
  <c r="X38" i="194" s="1"/>
  <c r="V39" i="194"/>
  <c r="X39" i="194" s="1"/>
  <c r="V40" i="194"/>
  <c r="X40" i="194" s="1"/>
  <c r="V33" i="194"/>
  <c r="S34" i="194"/>
  <c r="U34" i="194" s="1"/>
  <c r="S35" i="194"/>
  <c r="U35" i="194" s="1"/>
  <c r="S36" i="194"/>
  <c r="U36" i="194" s="1"/>
  <c r="S37" i="194"/>
  <c r="U37" i="194" s="1"/>
  <c r="S38" i="194"/>
  <c r="U38" i="194" s="1"/>
  <c r="S39" i="194"/>
  <c r="U39" i="194" s="1"/>
  <c r="S40" i="194"/>
  <c r="U40" i="194" s="1"/>
  <c r="S33" i="194"/>
  <c r="BC33" i="194" s="1"/>
  <c r="P41" i="194"/>
  <c r="R34" i="194"/>
  <c r="R36" i="194"/>
  <c r="R37" i="194"/>
  <c r="R38" i="194"/>
  <c r="R39" i="194"/>
  <c r="R40" i="194"/>
  <c r="X28" i="228" l="1"/>
  <c r="H133" i="228"/>
  <c r="X31" i="228"/>
  <c r="J118" i="228"/>
  <c r="X30" i="228"/>
  <c r="L133" i="228"/>
  <c r="X27" i="228"/>
  <c r="F133" i="228"/>
  <c r="X25" i="228"/>
  <c r="L118" i="228"/>
  <c r="X32" i="228"/>
  <c r="N118" i="228"/>
  <c r="AB21" i="228"/>
  <c r="F151" i="228" s="1"/>
  <c r="F150" i="228"/>
  <c r="X24" i="228"/>
  <c r="J133" i="228"/>
  <c r="Z22" i="228"/>
  <c r="H149" i="228"/>
  <c r="X26" i="228"/>
  <c r="H118" i="228"/>
  <c r="X29" i="228"/>
  <c r="F118" i="228"/>
  <c r="X23" i="228"/>
  <c r="F164" i="228"/>
  <c r="BC35" i="194"/>
  <c r="BC34" i="194"/>
  <c r="BC41" i="194" s="1"/>
  <c r="AN41" i="194"/>
  <c r="Y41" i="194"/>
  <c r="S41" i="194"/>
  <c r="AB41" i="194"/>
  <c r="BE35" i="194"/>
  <c r="BE40" i="194"/>
  <c r="BC38" i="194"/>
  <c r="BE36" i="194"/>
  <c r="AH41" i="194"/>
  <c r="BC39" i="194"/>
  <c r="BE39" i="194"/>
  <c r="BE38" i="194"/>
  <c r="BE34" i="194"/>
  <c r="V41" i="194"/>
  <c r="AG41" i="194"/>
  <c r="AQ41" i="194"/>
  <c r="AS33" i="194"/>
  <c r="AS41" i="194" s="1"/>
  <c r="BE46" i="194"/>
  <c r="BE54" i="194" s="1"/>
  <c r="BC37" i="194"/>
  <c r="BE37" i="194"/>
  <c r="BC36" i="194"/>
  <c r="BC54" i="194"/>
  <c r="R54" i="194"/>
  <c r="AV41" i="194"/>
  <c r="AM41" i="194"/>
  <c r="AY41" i="194"/>
  <c r="AA35" i="194"/>
  <c r="AA41" i="194" s="1"/>
  <c r="AK41" i="194"/>
  <c r="R33" i="194"/>
  <c r="AP33" i="194"/>
  <c r="AP41" i="194" s="1"/>
  <c r="AE41" i="194"/>
  <c r="X33" i="194"/>
  <c r="X41" i="194" s="1"/>
  <c r="AJ33" i="194"/>
  <c r="AJ41" i="194" s="1"/>
  <c r="AW41" i="194"/>
  <c r="U33" i="194"/>
  <c r="U41" i="194" s="1"/>
  <c r="AD33" i="194"/>
  <c r="AD41" i="194" s="1"/>
  <c r="AT41" i="194"/>
  <c r="Z27" i="228" l="1"/>
  <c r="F134" i="228"/>
  <c r="Z29" i="228"/>
  <c r="F119" i="228"/>
  <c r="AB22" i="228"/>
  <c r="H151" i="228" s="1"/>
  <c r="H150" i="228"/>
  <c r="Z32" i="228"/>
  <c r="N119" i="228"/>
  <c r="Z30" i="228"/>
  <c r="L134" i="228"/>
  <c r="Z28" i="228"/>
  <c r="H134" i="228"/>
  <c r="Z26" i="228"/>
  <c r="H119" i="228"/>
  <c r="Z24" i="228"/>
  <c r="J134" i="228"/>
  <c r="Z25" i="228"/>
  <c r="L119" i="228"/>
  <c r="Z31" i="228"/>
  <c r="J119" i="228"/>
  <c r="Z23" i="228"/>
  <c r="F165" i="228"/>
  <c r="BE33" i="194"/>
  <c r="BE41" i="194" s="1"/>
  <c r="BE63" i="194" s="1"/>
  <c r="R41" i="194"/>
  <c r="AY18" i="194"/>
  <c r="AV18" i="194"/>
  <c r="AS18" i="194"/>
  <c r="AP18" i="194"/>
  <c r="AM18" i="194"/>
  <c r="AH18" i="194"/>
  <c r="AI18" i="194" s="1"/>
  <c r="AE18" i="194"/>
  <c r="AG18" i="194" s="1"/>
  <c r="AB18" i="194"/>
  <c r="AD18" i="194" s="1"/>
  <c r="Y18" i="194"/>
  <c r="AA18" i="194" s="1"/>
  <c r="V18" i="194"/>
  <c r="X18" i="194" s="1"/>
  <c r="S18" i="194"/>
  <c r="U18" i="194" s="1"/>
  <c r="R18" i="194"/>
  <c r="AW25" i="194"/>
  <c r="AT25" i="194"/>
  <c r="AF25" i="194"/>
  <c r="AC25" i="194"/>
  <c r="Z25" i="194"/>
  <c r="W25" i="194"/>
  <c r="T25" i="194"/>
  <c r="Q25" i="194"/>
  <c r="J25" i="194"/>
  <c r="AY19" i="194"/>
  <c r="AY20" i="194"/>
  <c r="AY21" i="194"/>
  <c r="AY22" i="194"/>
  <c r="AY23" i="194"/>
  <c r="AY24" i="194"/>
  <c r="AV19" i="194"/>
  <c r="AV20" i="194"/>
  <c r="AV21" i="194"/>
  <c r="AV22" i="194"/>
  <c r="AV23" i="194"/>
  <c r="AV24" i="194"/>
  <c r="AS19" i="194"/>
  <c r="AS20" i="194"/>
  <c r="AS21" i="194"/>
  <c r="AS22" i="194"/>
  <c r="AS23" i="194"/>
  <c r="AS24" i="194"/>
  <c r="AP19" i="194"/>
  <c r="AP20" i="194"/>
  <c r="AP21" i="194"/>
  <c r="AP22" i="194"/>
  <c r="AP23" i="194"/>
  <c r="AP24" i="194"/>
  <c r="AM19" i="194"/>
  <c r="AM20" i="194"/>
  <c r="AM21" i="194"/>
  <c r="AM22" i="194"/>
  <c r="AM23" i="194"/>
  <c r="AM24" i="194"/>
  <c r="AH19" i="194"/>
  <c r="AI19" i="194" s="1"/>
  <c r="AH20" i="194"/>
  <c r="AI20" i="194" s="1"/>
  <c r="AH21" i="194"/>
  <c r="AI21" i="194" s="1"/>
  <c r="AH22" i="194"/>
  <c r="AI22" i="194" s="1"/>
  <c r="AH23" i="194"/>
  <c r="AI23" i="194" s="1"/>
  <c r="AH24" i="194"/>
  <c r="AI24" i="194" s="1"/>
  <c r="AE19" i="194"/>
  <c r="AG19" i="194" s="1"/>
  <c r="AE20" i="194"/>
  <c r="AG20" i="194" s="1"/>
  <c r="AE21" i="194"/>
  <c r="AG21" i="194" s="1"/>
  <c r="AE22" i="194"/>
  <c r="AG22" i="194" s="1"/>
  <c r="AE23" i="194"/>
  <c r="AG23" i="194" s="1"/>
  <c r="AE24" i="194"/>
  <c r="AG24" i="194" s="1"/>
  <c r="AB19" i="194"/>
  <c r="AD19" i="194" s="1"/>
  <c r="AB20" i="194"/>
  <c r="AD20" i="194" s="1"/>
  <c r="AB21" i="194"/>
  <c r="AD21" i="194" s="1"/>
  <c r="AB22" i="194"/>
  <c r="AD22" i="194" s="1"/>
  <c r="AB23" i="194"/>
  <c r="AD23" i="194" s="1"/>
  <c r="AB24" i="194"/>
  <c r="AD24" i="194" s="1"/>
  <c r="Y19" i="194"/>
  <c r="AA19" i="194" s="1"/>
  <c r="Y20" i="194"/>
  <c r="AA20" i="194" s="1"/>
  <c r="Y21" i="194"/>
  <c r="AA21" i="194" s="1"/>
  <c r="Y22" i="194"/>
  <c r="AA22" i="194" s="1"/>
  <c r="Y23" i="194"/>
  <c r="AA23" i="194" s="1"/>
  <c r="Y24" i="194"/>
  <c r="AA24" i="194" s="1"/>
  <c r="V19" i="194"/>
  <c r="X19" i="194" s="1"/>
  <c r="V20" i="194"/>
  <c r="X20" i="194" s="1"/>
  <c r="V21" i="194"/>
  <c r="X21" i="194" s="1"/>
  <c r="V22" i="194"/>
  <c r="X22" i="194" s="1"/>
  <c r="V23" i="194"/>
  <c r="X23" i="194" s="1"/>
  <c r="V24" i="194"/>
  <c r="X24" i="194" s="1"/>
  <c r="S19" i="194"/>
  <c r="U19" i="194" s="1"/>
  <c r="S20" i="194"/>
  <c r="U20" i="194" s="1"/>
  <c r="S21" i="194"/>
  <c r="U21" i="194" s="1"/>
  <c r="S22" i="194"/>
  <c r="U22" i="194" s="1"/>
  <c r="S23" i="194"/>
  <c r="S24" i="194"/>
  <c r="U24" i="194" s="1"/>
  <c r="R20" i="194"/>
  <c r="R22" i="194"/>
  <c r="R23" i="194"/>
  <c r="R24" i="194"/>
  <c r="AJ18" i="194" l="1"/>
  <c r="BE18" i="194" s="1"/>
  <c r="AB24" i="228"/>
  <c r="J136" i="228" s="1"/>
  <c r="J135" i="228"/>
  <c r="AB26" i="228"/>
  <c r="H121" i="228" s="1"/>
  <c r="H120" i="228"/>
  <c r="AB32" i="228"/>
  <c r="N121" i="228" s="1"/>
  <c r="N120" i="228"/>
  <c r="AB31" i="228"/>
  <c r="J121" i="228" s="1"/>
  <c r="J120" i="228"/>
  <c r="AB28" i="228"/>
  <c r="H136" i="228" s="1"/>
  <c r="H135" i="228"/>
  <c r="AB29" i="228"/>
  <c r="F121" i="228" s="1"/>
  <c r="F120" i="228"/>
  <c r="AB27" i="228"/>
  <c r="F136" i="228" s="1"/>
  <c r="F135" i="228"/>
  <c r="AB25" i="228"/>
  <c r="L121" i="228" s="1"/>
  <c r="L120" i="228"/>
  <c r="AB30" i="228"/>
  <c r="L136" i="228" s="1"/>
  <c r="L135" i="228"/>
  <c r="AB23" i="228"/>
  <c r="F167" i="228" s="1"/>
  <c r="F166" i="228"/>
  <c r="BC18" i="194"/>
  <c r="BD18" i="194"/>
  <c r="BC21" i="194"/>
  <c r="BC19" i="194"/>
  <c r="BD23" i="194"/>
  <c r="BD19" i="194"/>
  <c r="BC23" i="194"/>
  <c r="BC24" i="194"/>
  <c r="AJ19" i="194"/>
  <c r="BD24" i="194"/>
  <c r="BD22" i="194"/>
  <c r="AJ24" i="194"/>
  <c r="BE24" i="194" s="1"/>
  <c r="BD21" i="194"/>
  <c r="BD20" i="194"/>
  <c r="AJ20" i="194"/>
  <c r="BE20" i="194" s="1"/>
  <c r="BC20" i="194"/>
  <c r="U23" i="194"/>
  <c r="BC22" i="194"/>
  <c r="R21" i="194"/>
  <c r="R19" i="194"/>
  <c r="AJ23" i="194"/>
  <c r="BE23" i="194" l="1"/>
  <c r="BE19" i="194"/>
  <c r="AJ21" i="194"/>
  <c r="BE21" i="194" s="1"/>
  <c r="AJ22" i="194"/>
  <c r="BE22" i="194" s="1"/>
  <c r="AX7" i="194" l="1"/>
  <c r="AU7" i="194"/>
  <c r="AR7" i="194"/>
  <c r="AN7" i="194"/>
  <c r="AK7" i="194"/>
  <c r="AH7" i="194"/>
  <c r="AE7" i="194"/>
  <c r="AB7" i="194"/>
  <c r="Y7" i="194"/>
  <c r="V7" i="194"/>
  <c r="S7" i="194"/>
  <c r="BD7" i="194" l="1"/>
  <c r="BJ7" i="194" s="1"/>
  <c r="X7" i="194"/>
  <c r="G6" i="228"/>
  <c r="U7" i="194"/>
  <c r="E6" i="228"/>
  <c r="E22" i="228" s="1"/>
  <c r="AA7" i="194"/>
  <c r="I6" i="228"/>
  <c r="AV7" i="194"/>
  <c r="W6" i="228"/>
  <c r="AY7" i="194"/>
  <c r="Y6" i="228"/>
  <c r="AD7" i="194"/>
  <c r="K6" i="228"/>
  <c r="AG7" i="194"/>
  <c r="M6" i="228"/>
  <c r="AJ7" i="194"/>
  <c r="O6" i="228"/>
  <c r="AM7" i="194"/>
  <c r="Q6" i="228"/>
  <c r="AP7" i="194"/>
  <c r="S6" i="228"/>
  <c r="R7" i="194"/>
  <c r="AQ7" i="194"/>
  <c r="AR8" i="194"/>
  <c r="AQ8" i="194" s="1"/>
  <c r="AS8" i="194" s="1"/>
  <c r="AR6" i="194"/>
  <c r="AQ6" i="194" s="1"/>
  <c r="U5" i="228" s="1"/>
  <c r="AN8" i="194"/>
  <c r="AN6" i="194"/>
  <c r="S5" i="228" s="1"/>
  <c r="AK6" i="194"/>
  <c r="Q5" i="228" s="1"/>
  <c r="AM10" i="194"/>
  <c r="AM12" i="194"/>
  <c r="AM13" i="194"/>
  <c r="AM14" i="194"/>
  <c r="AM15" i="194"/>
  <c r="AM16" i="194"/>
  <c r="AM17" i="194"/>
  <c r="AH10" i="194"/>
  <c r="AH11" i="194"/>
  <c r="AH12" i="194"/>
  <c r="AH13" i="194"/>
  <c r="AH14" i="194"/>
  <c r="AH15" i="194"/>
  <c r="AH16" i="194"/>
  <c r="AH17" i="194"/>
  <c r="AH9" i="194"/>
  <c r="AH8" i="194"/>
  <c r="AH6" i="194"/>
  <c r="O5" i="228" s="1"/>
  <c r="AE8" i="194"/>
  <c r="AE9" i="194"/>
  <c r="M8" i="228" s="1"/>
  <c r="AE10" i="194"/>
  <c r="AE11" i="194"/>
  <c r="AE12" i="194"/>
  <c r="AE13" i="194"/>
  <c r="M12" i="228" s="1"/>
  <c r="AE14" i="194"/>
  <c r="AE15" i="194"/>
  <c r="AE16" i="194"/>
  <c r="AE17" i="194"/>
  <c r="AE6" i="194"/>
  <c r="M5" i="228" s="1"/>
  <c r="AB8" i="194"/>
  <c r="AB9" i="194"/>
  <c r="AB10" i="194"/>
  <c r="AB11" i="194"/>
  <c r="AB12" i="194"/>
  <c r="AB13" i="194"/>
  <c r="AB14" i="194"/>
  <c r="AB15" i="194"/>
  <c r="AB16" i="194"/>
  <c r="AB17" i="194"/>
  <c r="AB6" i="194"/>
  <c r="K5" i="228" s="1"/>
  <c r="Y8" i="194"/>
  <c r="Y9" i="194"/>
  <c r="Y10" i="194"/>
  <c r="Y11" i="194"/>
  <c r="I10" i="228" s="1"/>
  <c r="Y12" i="194"/>
  <c r="I11" i="228" s="1"/>
  <c r="Y13" i="194"/>
  <c r="Y14" i="194"/>
  <c r="Y15" i="194"/>
  <c r="I14" i="228" s="1"/>
  <c r="Y16" i="194"/>
  <c r="Y17" i="194"/>
  <c r="Y6" i="194"/>
  <c r="AM11" i="194"/>
  <c r="V8" i="194"/>
  <c r="V9" i="194"/>
  <c r="V10" i="194"/>
  <c r="V11" i="194"/>
  <c r="V12" i="194"/>
  <c r="V13" i="194"/>
  <c r="V14" i="194"/>
  <c r="V15" i="194"/>
  <c r="V16" i="194"/>
  <c r="V17" i="194"/>
  <c r="V6" i="194"/>
  <c r="G5" i="228" s="1"/>
  <c r="S8" i="194"/>
  <c r="S9" i="194"/>
  <c r="S10" i="194"/>
  <c r="S11" i="194"/>
  <c r="S12" i="194"/>
  <c r="S13" i="194"/>
  <c r="S14" i="194"/>
  <c r="S15" i="194"/>
  <c r="S16" i="194"/>
  <c r="S17" i="194"/>
  <c r="S6" i="194"/>
  <c r="E5" i="228" s="1"/>
  <c r="E21" i="228" s="1"/>
  <c r="R8" i="194"/>
  <c r="R9" i="194"/>
  <c r="R10" i="194"/>
  <c r="R11" i="194"/>
  <c r="R12" i="194"/>
  <c r="R13" i="194"/>
  <c r="R14" i="194"/>
  <c r="R15" i="194"/>
  <c r="R16" i="194"/>
  <c r="R17" i="194"/>
  <c r="M2" i="194"/>
  <c r="AG13" i="194" l="1"/>
  <c r="U9" i="194"/>
  <c r="E8" i="228"/>
  <c r="E24" i="228" s="1"/>
  <c r="U14" i="194"/>
  <c r="E13" i="228"/>
  <c r="E29" i="228" s="1"/>
  <c r="AA14" i="194"/>
  <c r="I13" i="228"/>
  <c r="AG12" i="194"/>
  <c r="M11" i="228"/>
  <c r="X16" i="194"/>
  <c r="G15" i="228"/>
  <c r="AD16" i="194"/>
  <c r="K15" i="228"/>
  <c r="AG11" i="194"/>
  <c r="M10" i="228"/>
  <c r="AP8" i="194"/>
  <c r="S7" i="228"/>
  <c r="U12" i="194"/>
  <c r="E11" i="228"/>
  <c r="E27" i="228" s="1"/>
  <c r="X15" i="194"/>
  <c r="G14" i="228"/>
  <c r="AD15" i="194"/>
  <c r="K14" i="228"/>
  <c r="AG10" i="194"/>
  <c r="M9" i="228"/>
  <c r="AI15" i="194"/>
  <c r="AJ15" i="194" s="1"/>
  <c r="U17" i="194"/>
  <c r="E16" i="228"/>
  <c r="E32" i="228" s="1"/>
  <c r="X9" i="194"/>
  <c r="G8" i="228"/>
  <c r="AD9" i="194"/>
  <c r="K8" i="228"/>
  <c r="AI17" i="194"/>
  <c r="O16" i="228" s="1"/>
  <c r="U13" i="194"/>
  <c r="E12" i="228"/>
  <c r="E28" i="228" s="1"/>
  <c r="X8" i="194"/>
  <c r="G7" i="228"/>
  <c r="AD8" i="194"/>
  <c r="K7" i="228"/>
  <c r="AI16" i="194"/>
  <c r="O15" i="228" s="1"/>
  <c r="U11" i="194"/>
  <c r="E10" i="228"/>
  <c r="E26" i="228" s="1"/>
  <c r="X14" i="194"/>
  <c r="G13" i="228"/>
  <c r="AD14" i="194"/>
  <c r="K13" i="228"/>
  <c r="AG17" i="194"/>
  <c r="M16" i="228"/>
  <c r="AI14" i="194"/>
  <c r="O13" i="228" s="1"/>
  <c r="AA17" i="194"/>
  <c r="I16" i="228"/>
  <c r="X17" i="194"/>
  <c r="G16" i="228"/>
  <c r="AD17" i="194"/>
  <c r="K16" i="228"/>
  <c r="AA13" i="194"/>
  <c r="I12" i="228"/>
  <c r="E140" i="228"/>
  <c r="G21" i="228"/>
  <c r="U10" i="194"/>
  <c r="E9" i="228"/>
  <c r="E25" i="228" s="1"/>
  <c r="X13" i="194"/>
  <c r="G12" i="228"/>
  <c r="AA6" i="194"/>
  <c r="I5" i="228"/>
  <c r="AA10" i="194"/>
  <c r="I9" i="228"/>
  <c r="AD13" i="194"/>
  <c r="K12" i="228"/>
  <c r="AG16" i="194"/>
  <c r="M15" i="228"/>
  <c r="AG8" i="194"/>
  <c r="M7" i="228"/>
  <c r="AI13" i="194"/>
  <c r="O12" i="228" s="1"/>
  <c r="AS7" i="194"/>
  <c r="BE7" i="194" s="1"/>
  <c r="BK7" i="194" s="1"/>
  <c r="U6" i="228"/>
  <c r="X12" i="194"/>
  <c r="G11" i="228"/>
  <c r="AA9" i="194"/>
  <c r="I8" i="228"/>
  <c r="AD12" i="194"/>
  <c r="K11" i="228"/>
  <c r="AG15" i="194"/>
  <c r="M14" i="228"/>
  <c r="AI12" i="194"/>
  <c r="O11" i="228" s="1"/>
  <c r="U16" i="194"/>
  <c r="E15" i="228"/>
  <c r="E31" i="228" s="1"/>
  <c r="U8" i="194"/>
  <c r="E7" i="228"/>
  <c r="E23" i="228" s="1"/>
  <c r="X11" i="194"/>
  <c r="G10" i="228"/>
  <c r="AA16" i="194"/>
  <c r="I15" i="228"/>
  <c r="AA8" i="194"/>
  <c r="I7" i="228"/>
  <c r="AD11" i="194"/>
  <c r="K10" i="228"/>
  <c r="AG14" i="194"/>
  <c r="M13" i="228"/>
  <c r="AJ8" i="194"/>
  <c r="O7" i="228"/>
  <c r="AI11" i="194"/>
  <c r="AJ11" i="194" s="1"/>
  <c r="G140" i="228"/>
  <c r="G22" i="228"/>
  <c r="U15" i="194"/>
  <c r="E14" i="228"/>
  <c r="E30" i="228" s="1"/>
  <c r="X10" i="194"/>
  <c r="G9" i="228"/>
  <c r="AD10" i="194"/>
  <c r="K9" i="228"/>
  <c r="AI9" i="194"/>
  <c r="BD9" i="194" s="1"/>
  <c r="AI10" i="194"/>
  <c r="O9" i="228" s="1"/>
  <c r="AD6" i="194"/>
  <c r="AB25" i="194"/>
  <c r="AJ6" i="194"/>
  <c r="AH25" i="194"/>
  <c r="AS6" i="194"/>
  <c r="AQ25" i="194"/>
  <c r="R6" i="194"/>
  <c r="P25" i="194"/>
  <c r="X6" i="194"/>
  <c r="V25" i="194"/>
  <c r="AG6" i="194"/>
  <c r="AE25" i="194"/>
  <c r="AL25" i="194"/>
  <c r="U6" i="194"/>
  <c r="S25" i="194"/>
  <c r="Y25" i="194"/>
  <c r="AP6" i="194"/>
  <c r="AN25" i="194"/>
  <c r="BC7" i="194"/>
  <c r="BI7" i="194" s="1"/>
  <c r="BC16" i="194"/>
  <c r="BI16" i="194" s="1"/>
  <c r="BC9" i="194"/>
  <c r="BI9" i="194" s="1"/>
  <c r="BC13" i="194"/>
  <c r="BI13" i="194" s="1"/>
  <c r="AG9" i="194"/>
  <c r="BC17" i="194"/>
  <c r="BI17" i="194" s="1"/>
  <c r="AA12" i="194"/>
  <c r="BC12" i="194"/>
  <c r="BI12" i="194" s="1"/>
  <c r="BC10" i="194"/>
  <c r="BI10" i="194" s="1"/>
  <c r="AJ13" i="194"/>
  <c r="BC14" i="194"/>
  <c r="BI14" i="194" s="1"/>
  <c r="AM9" i="194"/>
  <c r="AJ12" i="194"/>
  <c r="BC15" i="194"/>
  <c r="BI15" i="194" s="1"/>
  <c r="BC11" i="194"/>
  <c r="BI11" i="194" s="1"/>
  <c r="AA15" i="194"/>
  <c r="AA11" i="194"/>
  <c r="G6" i="223"/>
  <c r="F6" i="223"/>
  <c r="E6" i="223"/>
  <c r="H5" i="223"/>
  <c r="H6" i="223" s="1"/>
  <c r="H4" i="223"/>
  <c r="H3" i="223"/>
  <c r="M30" i="222"/>
  <c r="L30" i="222"/>
  <c r="K30" i="222"/>
  <c r="G10" i="225"/>
  <c r="G9" i="225"/>
  <c r="G8" i="225"/>
  <c r="G7" i="225"/>
  <c r="G6" i="225"/>
  <c r="G5" i="225"/>
  <c r="G4" i="225"/>
  <c r="G3" i="225"/>
  <c r="G11" i="225" s="1"/>
  <c r="BN19" i="194"/>
  <c r="BN21" i="194" s="1"/>
  <c r="BM19" i="194"/>
  <c r="BL19" i="194"/>
  <c r="BH19" i="194"/>
  <c r="BG19" i="194"/>
  <c r="BF19" i="194"/>
  <c r="AY17" i="194"/>
  <c r="AV17" i="194"/>
  <c r="AS17" i="194"/>
  <c r="AP17" i="194"/>
  <c r="AY16" i="194"/>
  <c r="AV16" i="194"/>
  <c r="AS16" i="194"/>
  <c r="AP16" i="194"/>
  <c r="AY15" i="194"/>
  <c r="AV15" i="194"/>
  <c r="AS15" i="194"/>
  <c r="AP15" i="194"/>
  <c r="AY14" i="194"/>
  <c r="AV14" i="194"/>
  <c r="AS14" i="194"/>
  <c r="AP14" i="194"/>
  <c r="AY13" i="194"/>
  <c r="AV13" i="194"/>
  <c r="AS13" i="194"/>
  <c r="AP13" i="194"/>
  <c r="AY12" i="194"/>
  <c r="AV12" i="194"/>
  <c r="AS12" i="194"/>
  <c r="AP12" i="194"/>
  <c r="AY11" i="194"/>
  <c r="AV11" i="194"/>
  <c r="AS11" i="194"/>
  <c r="AY10" i="194"/>
  <c r="AV10" i="194"/>
  <c r="AS10" i="194"/>
  <c r="AP10" i="194"/>
  <c r="AY9" i="194"/>
  <c r="AV9" i="194"/>
  <c r="AX8" i="194"/>
  <c r="AU8" i="194"/>
  <c r="W7" i="228" s="1"/>
  <c r="AK8" i="194"/>
  <c r="AU6" i="194"/>
  <c r="W5" i="228" s="1"/>
  <c r="BC6" i="194"/>
  <c r="X25" i="194" l="1"/>
  <c r="AD25" i="194"/>
  <c r="U25" i="194"/>
  <c r="B4" i="226" s="1"/>
  <c r="O8" i="228"/>
  <c r="AJ10" i="194"/>
  <c r="BE10" i="194" s="1"/>
  <c r="BK10" i="194" s="1"/>
  <c r="AJ14" i="194"/>
  <c r="BE14" i="194" s="1"/>
  <c r="BK14" i="194" s="1"/>
  <c r="AJ17" i="194"/>
  <c r="AJ16" i="194"/>
  <c r="BE16" i="194" s="1"/>
  <c r="BK16" i="194" s="1"/>
  <c r="AJ9" i="194"/>
  <c r="O10" i="228"/>
  <c r="E156" i="228"/>
  <c r="G23" i="228"/>
  <c r="E141" i="228"/>
  <c r="I21" i="228"/>
  <c r="AK25" i="194"/>
  <c r="Q7" i="228"/>
  <c r="I110" i="228"/>
  <c r="G31" i="228"/>
  <c r="G110" i="228"/>
  <c r="G26" i="228"/>
  <c r="G125" i="228"/>
  <c r="G28" i="228"/>
  <c r="M110" i="228"/>
  <c r="G32" i="228"/>
  <c r="AY8" i="194"/>
  <c r="Y7" i="228"/>
  <c r="E110" i="228"/>
  <c r="G29" i="228"/>
  <c r="K125" i="228"/>
  <c r="G30" i="228"/>
  <c r="O14" i="228"/>
  <c r="BE17" i="194"/>
  <c r="BK17" i="194" s="1"/>
  <c r="E125" i="228"/>
  <c r="G27" i="228"/>
  <c r="I125" i="228"/>
  <c r="G24" i="228"/>
  <c r="G141" i="228"/>
  <c r="I22" i="228"/>
  <c r="K110" i="228"/>
  <c r="G25" i="228"/>
  <c r="AY25" i="194"/>
  <c r="BE13" i="194"/>
  <c r="BK13" i="194" s="1"/>
  <c r="BE12" i="194"/>
  <c r="BK12" i="194" s="1"/>
  <c r="BE15" i="194"/>
  <c r="BK15" i="194" s="1"/>
  <c r="B5" i="226"/>
  <c r="R25" i="194"/>
  <c r="AA25" i="194"/>
  <c r="B7" i="226" s="1"/>
  <c r="AR25" i="194"/>
  <c r="AU25" i="194"/>
  <c r="AI25" i="194"/>
  <c r="AG25" i="194"/>
  <c r="AO25" i="194"/>
  <c r="AX25" i="194"/>
  <c r="AP9" i="194"/>
  <c r="AS9" i="194"/>
  <c r="AS25" i="194" s="1"/>
  <c r="BD10" i="194"/>
  <c r="BJ10" i="194" s="1"/>
  <c r="AP11" i="194"/>
  <c r="BO24" i="194" s="1"/>
  <c r="BD11" i="194"/>
  <c r="BJ11" i="194" s="1"/>
  <c r="AV6" i="194"/>
  <c r="BD6" i="194"/>
  <c r="BD12" i="194"/>
  <c r="BJ12" i="194" s="1"/>
  <c r="BD13" i="194"/>
  <c r="BJ13" i="194" s="1"/>
  <c r="BD14" i="194"/>
  <c r="BJ14" i="194" s="1"/>
  <c r="BD8" i="194"/>
  <c r="BJ8" i="194" s="1"/>
  <c r="AV8" i="194"/>
  <c r="BJ9" i="194"/>
  <c r="BD16" i="194"/>
  <c r="BJ16" i="194" s="1"/>
  <c r="BD15" i="194"/>
  <c r="BJ15" i="194" s="1"/>
  <c r="BD17" i="194"/>
  <c r="BJ17" i="194" s="1"/>
  <c r="BC8" i="194"/>
  <c r="BI8" i="194" s="1"/>
  <c r="AM8" i="194"/>
  <c r="AM6" i="194"/>
  <c r="AJ25" i="194" l="1"/>
  <c r="BO8" i="194"/>
  <c r="BO25" i="194" s="1"/>
  <c r="BO27" i="194" s="1"/>
  <c r="AY68" i="194" s="1"/>
  <c r="BO28" i="194"/>
  <c r="AY65" i="194" s="1"/>
  <c r="AY67" i="194" s="1"/>
  <c r="I25" i="228"/>
  <c r="K111" i="228"/>
  <c r="I32" i="228"/>
  <c r="M111" i="228"/>
  <c r="BE8" i="194"/>
  <c r="BK8" i="194" s="1"/>
  <c r="G142" i="228"/>
  <c r="K22" i="228"/>
  <c r="I30" i="228"/>
  <c r="K126" i="228"/>
  <c r="I31" i="228"/>
  <c r="I111" i="228"/>
  <c r="BE6" i="194"/>
  <c r="I28" i="228"/>
  <c r="G126" i="228"/>
  <c r="E142" i="228"/>
  <c r="K21" i="228"/>
  <c r="I24" i="228"/>
  <c r="I126" i="228"/>
  <c r="I29" i="228"/>
  <c r="E111" i="228"/>
  <c r="I26" i="228"/>
  <c r="G111" i="228"/>
  <c r="I23" i="228"/>
  <c r="E157" i="228"/>
  <c r="E126" i="228"/>
  <c r="I27" i="228"/>
  <c r="AP25" i="194"/>
  <c r="BE11" i="194"/>
  <c r="BK11" i="194" s="1"/>
  <c r="BE9" i="194"/>
  <c r="B6" i="226"/>
  <c r="B8" i="226"/>
  <c r="B9" i="226"/>
  <c r="BC25" i="194"/>
  <c r="BJ6" i="194"/>
  <c r="BJ19" i="194" s="1"/>
  <c r="BD25" i="194"/>
  <c r="AV25" i="194"/>
  <c r="AM25" i="194"/>
  <c r="BI6" i="194"/>
  <c r="BI19" i="194" s="1"/>
  <c r="G143" i="228" l="1"/>
  <c r="M22" i="228"/>
  <c r="C86" i="228"/>
  <c r="K26" i="228"/>
  <c r="G112" i="228"/>
  <c r="C89" i="228"/>
  <c r="K29" i="228"/>
  <c r="E112" i="228"/>
  <c r="C92" i="228"/>
  <c r="K32" i="228"/>
  <c r="M112" i="228"/>
  <c r="C87" i="228"/>
  <c r="K27" i="228"/>
  <c r="E127" i="228"/>
  <c r="C91" i="228"/>
  <c r="K31" i="228"/>
  <c r="I112" i="228"/>
  <c r="K23" i="228"/>
  <c r="E158" i="228"/>
  <c r="C88" i="228"/>
  <c r="K28" i="228"/>
  <c r="G127" i="228"/>
  <c r="C84" i="228"/>
  <c r="K24" i="228"/>
  <c r="I127" i="228"/>
  <c r="C85" i="228"/>
  <c r="K25" i="228"/>
  <c r="K112" i="228"/>
  <c r="E143" i="228"/>
  <c r="M21" i="228"/>
  <c r="C90" i="228"/>
  <c r="K30" i="228"/>
  <c r="K127" i="228"/>
  <c r="B11" i="226"/>
  <c r="BE25" i="194"/>
  <c r="BE27" i="194" s="1"/>
  <c r="B12" i="226"/>
  <c r="B15" i="226"/>
  <c r="F3" i="226" s="1"/>
  <c r="B13" i="226"/>
  <c r="B10" i="226"/>
  <c r="B14" i="226"/>
  <c r="BK6" i="194"/>
  <c r="BK9" i="194"/>
  <c r="BK19" i="194" s="1"/>
  <c r="M30" i="228" l="1"/>
  <c r="K128" i="228"/>
  <c r="E144" i="228"/>
  <c r="O21" i="228"/>
  <c r="I128" i="228"/>
  <c r="M24" i="228"/>
  <c r="M26" i="228"/>
  <c r="G113" i="228"/>
  <c r="M25" i="228"/>
  <c r="K113" i="228"/>
  <c r="M23" i="228"/>
  <c r="E159" i="228"/>
  <c r="M32" i="228"/>
  <c r="M113" i="228"/>
  <c r="G144" i="228"/>
  <c r="O22" i="228"/>
  <c r="M31" i="228"/>
  <c r="I113" i="228"/>
  <c r="M29" i="228"/>
  <c r="E113" i="228"/>
  <c r="M28" i="228"/>
  <c r="G128" i="228"/>
  <c r="M27" i="228"/>
  <c r="E128" i="228"/>
  <c r="BE60" i="194"/>
  <c r="BE61" i="194" s="1"/>
  <c r="BE31" i="194"/>
  <c r="BO31" i="194" s="1"/>
  <c r="BE28" i="194"/>
  <c r="F11" i="226"/>
  <c r="F9" i="226"/>
  <c r="F16" i="226"/>
  <c r="I16" i="226" s="1"/>
  <c r="F8" i="226"/>
  <c r="F15" i="226"/>
  <c r="F7" i="226"/>
  <c r="F14" i="226"/>
  <c r="F6" i="226"/>
  <c r="F13" i="226"/>
  <c r="F5" i="226"/>
  <c r="F12" i="226"/>
  <c r="F4" i="226"/>
  <c r="F10" i="226"/>
  <c r="B17" i="226"/>
  <c r="BE62" i="194" l="1"/>
  <c r="BE64" i="194" s="1"/>
  <c r="BE65" i="194" s="1"/>
  <c r="BE66" i="194" s="1"/>
  <c r="O26" i="228"/>
  <c r="G114" i="228"/>
  <c r="M114" i="228"/>
  <c r="O32" i="228"/>
  <c r="E145" i="228"/>
  <c r="Q21" i="228"/>
  <c r="G145" i="228"/>
  <c r="Q22" i="228"/>
  <c r="O27" i="228"/>
  <c r="E129" i="228"/>
  <c r="O29" i="228"/>
  <c r="E114" i="228"/>
  <c r="E160" i="228"/>
  <c r="O23" i="228"/>
  <c r="O28" i="228"/>
  <c r="G129" i="228"/>
  <c r="O24" i="228"/>
  <c r="I129" i="228"/>
  <c r="O31" i="228"/>
  <c r="I114" i="228"/>
  <c r="O25" i="228"/>
  <c r="K114" i="228"/>
  <c r="O30" i="228"/>
  <c r="K129" i="228"/>
  <c r="BE42" i="194"/>
  <c r="BE43" i="194" s="1"/>
  <c r="BE55" i="194"/>
  <c r="D17" i="226"/>
  <c r="G146" i="228" l="1"/>
  <c r="S22" i="228"/>
  <c r="Q28" i="228"/>
  <c r="G130" i="228"/>
  <c r="E146" i="228"/>
  <c r="S21" i="228"/>
  <c r="Q32" i="228"/>
  <c r="M115" i="228"/>
  <c r="K130" i="228"/>
  <c r="Q30" i="228"/>
  <c r="E161" i="228"/>
  <c r="Q23" i="228"/>
  <c r="K115" i="228"/>
  <c r="Q25" i="228"/>
  <c r="I115" i="228"/>
  <c r="Q31" i="228"/>
  <c r="E115" i="228"/>
  <c r="Q29" i="228"/>
  <c r="Q24" i="228"/>
  <c r="I130" i="228"/>
  <c r="E130" i="228"/>
  <c r="Q27" i="228"/>
  <c r="Q26" i="228"/>
  <c r="G115" i="228"/>
  <c r="BE56" i="194"/>
  <c r="AY62" i="194"/>
  <c r="AY64" i="194" s="1"/>
  <c r="K16" i="226"/>
  <c r="A23" i="226"/>
  <c r="S29" i="228" l="1"/>
  <c r="E116" i="228"/>
  <c r="S30" i="228"/>
  <c r="K131" i="228"/>
  <c r="U22" i="228"/>
  <c r="G147" i="228"/>
  <c r="I116" i="228"/>
  <c r="S31" i="228"/>
  <c r="G116" i="228"/>
  <c r="S26" i="228"/>
  <c r="S32" i="228"/>
  <c r="M116" i="228"/>
  <c r="S27" i="228"/>
  <c r="E131" i="228"/>
  <c r="K116" i="228"/>
  <c r="S25" i="228"/>
  <c r="U21" i="228"/>
  <c r="E147" i="228"/>
  <c r="E162" i="228"/>
  <c r="S23" i="228"/>
  <c r="S24" i="228"/>
  <c r="I131" i="228"/>
  <c r="G131" i="228"/>
  <c r="S28" i="228"/>
  <c r="U32" i="228" l="1"/>
  <c r="M117" i="228"/>
  <c r="U30" i="228"/>
  <c r="K132" i="228"/>
  <c r="U26" i="228"/>
  <c r="G117" i="228"/>
  <c r="W21" i="228"/>
  <c r="E148" i="228"/>
  <c r="U29" i="228"/>
  <c r="E117" i="228"/>
  <c r="U28" i="228"/>
  <c r="G132" i="228"/>
  <c r="U25" i="228"/>
  <c r="K117" i="228"/>
  <c r="U31" i="228"/>
  <c r="I117" i="228"/>
  <c r="I132" i="228"/>
  <c r="U24" i="228"/>
  <c r="U27" i="228"/>
  <c r="E132" i="228"/>
  <c r="W22" i="228"/>
  <c r="G148" i="228"/>
  <c r="U23" i="228"/>
  <c r="E163" i="228"/>
  <c r="W31" i="228" l="1"/>
  <c r="I118" i="228"/>
  <c r="W24" i="228"/>
  <c r="I133" i="228"/>
  <c r="W29" i="228"/>
  <c r="E118" i="228"/>
  <c r="W32" i="228"/>
  <c r="M118" i="228"/>
  <c r="W23" i="228"/>
  <c r="E164" i="228"/>
  <c r="Y21" i="228"/>
  <c r="E149" i="228"/>
  <c r="Y22" i="228"/>
  <c r="G149" i="228"/>
  <c r="W25" i="228"/>
  <c r="K118" i="228"/>
  <c r="W26" i="228"/>
  <c r="G118" i="228"/>
  <c r="W27" i="228"/>
  <c r="E133" i="228"/>
  <c r="W28" i="228"/>
  <c r="G133" i="228"/>
  <c r="W30" i="228"/>
  <c r="K133" i="228"/>
  <c r="Y30" i="228" l="1"/>
  <c r="K134" i="228"/>
  <c r="Y25" i="228"/>
  <c r="AA25" i="228" s="1"/>
  <c r="AC25" i="228" s="1"/>
  <c r="K119" i="228"/>
  <c r="Y32" i="228"/>
  <c r="M119" i="228"/>
  <c r="Y28" i="228"/>
  <c r="G134" i="228"/>
  <c r="AA22" i="228"/>
  <c r="G150" i="228"/>
  <c r="Y29" i="228"/>
  <c r="E119" i="228"/>
  <c r="E134" i="228"/>
  <c r="Y27" i="228"/>
  <c r="AA21" i="228"/>
  <c r="E150" i="228"/>
  <c r="Y24" i="228"/>
  <c r="I134" i="228"/>
  <c r="Y26" i="228"/>
  <c r="G119" i="228"/>
  <c r="E165" i="228"/>
  <c r="Y23" i="228"/>
  <c r="Y31" i="228"/>
  <c r="I119" i="228"/>
  <c r="AC22" i="228" l="1"/>
  <c r="G151" i="228"/>
  <c r="AA26" i="228"/>
  <c r="G120" i="228"/>
  <c r="AA29" i="228"/>
  <c r="E120" i="228"/>
  <c r="K120" i="228"/>
  <c r="I135" i="228"/>
  <c r="AA24" i="228"/>
  <c r="AA30" i="228"/>
  <c r="K135" i="228"/>
  <c r="AA31" i="228"/>
  <c r="I120" i="228"/>
  <c r="AC21" i="228"/>
  <c r="E151" i="228"/>
  <c r="G135" i="228"/>
  <c r="AA28" i="228"/>
  <c r="AA23" i="228"/>
  <c r="E166" i="228"/>
  <c r="AA27" i="228"/>
  <c r="E135" i="228"/>
  <c r="AA32" i="228"/>
  <c r="M120" i="228"/>
  <c r="I136" i="228" l="1"/>
  <c r="AC24" i="228"/>
  <c r="K121" i="228"/>
  <c r="AC32" i="228"/>
  <c r="M121" i="228"/>
  <c r="AC28" i="228"/>
  <c r="G136" i="228"/>
  <c r="AC29" i="228"/>
  <c r="E121" i="228"/>
  <c r="AC27" i="228"/>
  <c r="E136" i="228"/>
  <c r="AC31" i="228"/>
  <c r="I121" i="228"/>
  <c r="AC26" i="228"/>
  <c r="G121" i="228"/>
  <c r="E167" i="228"/>
  <c r="AC23" i="228"/>
  <c r="AC30" i="228"/>
  <c r="K136" i="228"/>
</calcChain>
</file>

<file path=xl/sharedStrings.xml><?xml version="1.0" encoding="utf-8"?>
<sst xmlns="http://schemas.openxmlformats.org/spreadsheetml/2006/main" count="851" uniqueCount="285">
  <si>
    <t>NAME</t>
  </si>
  <si>
    <t>HOURS</t>
  </si>
  <si>
    <t>DOLLARS</t>
  </si>
  <si>
    <t>TRAVEL</t>
  </si>
  <si>
    <t>LABOR</t>
  </si>
  <si>
    <t>LOE</t>
  </si>
  <si>
    <t>Tyler</t>
  </si>
  <si>
    <t>CONTRACTOR</t>
  </si>
  <si>
    <t>CATEGORY</t>
  </si>
  <si>
    <t>ON</t>
  </si>
  <si>
    <t>Program Analyst IX</t>
  </si>
  <si>
    <t>Analytix, LLC</t>
  </si>
  <si>
    <t>DESE Research, Inc.</t>
  </si>
  <si>
    <t>Program Analyst VI</t>
  </si>
  <si>
    <t>Program Analyst VII</t>
  </si>
  <si>
    <t>LETTER</t>
  </si>
  <si>
    <t>K</t>
  </si>
  <si>
    <t>MOD</t>
  </si>
  <si>
    <t>AWARD</t>
  </si>
  <si>
    <t>TIN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</si>
  <si>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</si>
  <si>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</si>
  <si>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</si>
  <si>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</si>
  <si>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</si>
  <si>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</si>
  <si>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</si>
  <si>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</si>
  <si>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</si>
  <si>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</si>
  <si>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</si>
  <si>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V</t>
  </si>
  <si>
    <t>X</t>
  </si>
  <si>
    <t>Y</t>
  </si>
  <si>
    <t>SLIN</t>
  </si>
  <si>
    <t>-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</si>
  <si>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</si>
  <si>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</si>
  <si>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</si>
  <si>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</si>
  <si>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</si>
  <si>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</si>
  <si>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</si>
  <si>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</si>
  <si>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</si>
  <si>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</si>
  <si>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Z</t>
  </si>
  <si>
    <t>TO 11</t>
  </si>
  <si>
    <t>PSS</t>
  </si>
  <si>
    <t>MIPR</t>
  </si>
  <si>
    <t>PROG</t>
  </si>
  <si>
    <t>LABOR CATEGORY</t>
  </si>
  <si>
    <t>SITE</t>
  </si>
  <si>
    <t>DATE RANGE</t>
  </si>
  <si>
    <t>RATE</t>
  </si>
  <si>
    <t>5/9/17-5/8/18</t>
  </si>
  <si>
    <t>TYPE</t>
  </si>
  <si>
    <t>TM</t>
  </si>
  <si>
    <t>Subject Matter Expert I</t>
  </si>
  <si>
    <t>TOTALS</t>
  </si>
  <si>
    <t>TOTAL</t>
  </si>
  <si>
    <t>FUNDED TO DATE</t>
  </si>
  <si>
    <t>REMAINING</t>
  </si>
  <si>
    <t>TO BE FUNDED</t>
  </si>
  <si>
    <t>THIS EXECUTION</t>
  </si>
  <si>
    <t>FIRST</t>
  </si>
  <si>
    <t>5/9/18-5/8/19</t>
  </si>
  <si>
    <t>PLANNED</t>
  </si>
  <si>
    <t>nou Systems, Inc.</t>
  </si>
  <si>
    <t>OTA</t>
  </si>
  <si>
    <t>Moody</t>
  </si>
  <si>
    <t>Dent</t>
  </si>
  <si>
    <t>Grimmett</t>
  </si>
  <si>
    <t>Boswell</t>
  </si>
  <si>
    <t>Tucker</t>
  </si>
  <si>
    <t>Kirk</t>
  </si>
  <si>
    <t>TenBrink</t>
  </si>
  <si>
    <t>McIntosh</t>
  </si>
  <si>
    <t>Anamaria</t>
  </si>
  <si>
    <t>Megan</t>
  </si>
  <si>
    <t>Jason</t>
  </si>
  <si>
    <t>Matt</t>
  </si>
  <si>
    <t>Victoria</t>
  </si>
  <si>
    <t>TO 20</t>
  </si>
  <si>
    <t>Program/Systems Analyst V</t>
  </si>
  <si>
    <t>Engineer/Scientist VII</t>
  </si>
  <si>
    <t>Systems Analyst V</t>
  </si>
  <si>
    <t>Program/Systems Analyst VII</t>
  </si>
  <si>
    <t>Program/Systems Analyst IX</t>
  </si>
  <si>
    <t>CURRENT</t>
  </si>
  <si>
    <t>ADJ</t>
  </si>
  <si>
    <t>NEW</t>
  </si>
  <si>
    <t>Parsons</t>
  </si>
  <si>
    <t>Delta</t>
  </si>
  <si>
    <t>Senior Engineer III</t>
  </si>
  <si>
    <t>Engineer VIII</t>
  </si>
  <si>
    <t>Program/Systems Analyst VI</t>
  </si>
  <si>
    <t>Engineer III</t>
  </si>
  <si>
    <t>Program/Systems Analyst III</t>
  </si>
  <si>
    <t>8/26/17-8/25/18</t>
  </si>
  <si>
    <t>Sub</t>
  </si>
  <si>
    <t>8/26/18-8/25/19</t>
  </si>
  <si>
    <t>Hamilton</t>
  </si>
  <si>
    <t>Holliday</t>
  </si>
  <si>
    <t>8/26/19-8/25/20</t>
  </si>
  <si>
    <t>5/9/19-5/8/20</t>
  </si>
  <si>
    <t>Travel</t>
  </si>
  <si>
    <t>Total</t>
  </si>
  <si>
    <t>G&amp;A</t>
  </si>
  <si>
    <t>Program Analyst III</t>
  </si>
  <si>
    <t>Carl</t>
  </si>
  <si>
    <t>Marlow</t>
  </si>
  <si>
    <t xml:space="preserve">Audrey </t>
  </si>
  <si>
    <t>McGee</t>
  </si>
  <si>
    <t>5/9/18-5/8/20</t>
  </si>
  <si>
    <t>5/9/18-5/8/24</t>
  </si>
  <si>
    <t>5/9/18-5/8/25</t>
  </si>
  <si>
    <t>5/9/19-5/8/21</t>
  </si>
  <si>
    <t>5/9/19-5/8/25</t>
  </si>
  <si>
    <t>5/9/19-5/8/26</t>
  </si>
  <si>
    <t>Doug</t>
  </si>
  <si>
    <t>Scott</t>
  </si>
  <si>
    <t>Anna</t>
  </si>
  <si>
    <t>Curtis</t>
  </si>
  <si>
    <t xml:space="preserve">Ryan </t>
  </si>
  <si>
    <t>Patrick</t>
  </si>
  <si>
    <t>Stoos</t>
  </si>
  <si>
    <t>Conkey</t>
  </si>
  <si>
    <t>Ellsworth</t>
  </si>
  <si>
    <t>Gregg</t>
  </si>
  <si>
    <t>Freese</t>
  </si>
  <si>
    <t>Williams</t>
  </si>
  <si>
    <t>Miller</t>
  </si>
  <si>
    <t xml:space="preserve">David </t>
  </si>
  <si>
    <t>McColloch</t>
  </si>
  <si>
    <t>With  Fees</t>
  </si>
  <si>
    <t>Total Reim</t>
  </si>
  <si>
    <t>Grand</t>
  </si>
  <si>
    <t>PID</t>
  </si>
  <si>
    <t>DB-03 854</t>
  </si>
  <si>
    <t>DB-03 801</t>
  </si>
  <si>
    <t>DB-04 801</t>
  </si>
  <si>
    <t>DE-03 301</t>
  </si>
  <si>
    <t>DB-03</t>
  </si>
  <si>
    <t>DB-04</t>
  </si>
  <si>
    <t>Dec</t>
  </si>
  <si>
    <t>Jan</t>
  </si>
  <si>
    <t>Feb</t>
  </si>
  <si>
    <t>Mar</t>
  </si>
  <si>
    <t>Apr</t>
  </si>
  <si>
    <t>May</t>
  </si>
  <si>
    <t>Aug</t>
  </si>
  <si>
    <t>Jun</t>
  </si>
  <si>
    <t>Jul</t>
  </si>
  <si>
    <t>Sep</t>
  </si>
  <si>
    <t>Oct</t>
  </si>
  <si>
    <t>Nov</t>
  </si>
  <si>
    <t>Direct Cite</t>
  </si>
  <si>
    <t>Reimbursable</t>
  </si>
  <si>
    <t>DC Labor &amp; Travel</t>
  </si>
  <si>
    <t>x.035</t>
  </si>
  <si>
    <t>x.027</t>
  </si>
  <si>
    <t>Gov cost</t>
  </si>
  <si>
    <t>gov+G&amp;A</t>
  </si>
  <si>
    <t>gov+G&amp;Ax.02</t>
  </si>
  <si>
    <t>abov-gov cost</t>
  </si>
  <si>
    <t>Old fees</t>
  </si>
  <si>
    <t>new fees</t>
  </si>
  <si>
    <t>Effort</t>
  </si>
  <si>
    <t>Performer/Contractor</t>
  </si>
  <si>
    <t>MIPR #</t>
  </si>
  <si>
    <t>Obligations</t>
  </si>
  <si>
    <t>Invoiced</t>
  </si>
  <si>
    <t>Accruals</t>
  </si>
  <si>
    <t>DAI Expenditures</t>
  </si>
  <si>
    <t>Projected Funds Exhaust Date</t>
  </si>
  <si>
    <t>Comments/Notes</t>
  </si>
  <si>
    <t>BMDS OTA Direct Cite</t>
  </si>
  <si>
    <t>AMCOM Express TO20</t>
  </si>
  <si>
    <t>HQ0147862623</t>
  </si>
  <si>
    <t>BMDS OTA OGA/Fees</t>
  </si>
  <si>
    <t>AMRDEC</t>
  </si>
  <si>
    <t>MIPR#</t>
  </si>
  <si>
    <t>TDN#</t>
  </si>
  <si>
    <t>Amount</t>
  </si>
  <si>
    <t>Type</t>
  </si>
  <si>
    <t>Use</t>
  </si>
  <si>
    <t>DC Travel</t>
  </si>
  <si>
    <t>Funded</t>
  </si>
  <si>
    <t>Planned Ceiling</t>
  </si>
  <si>
    <t>Monthly Accruals</t>
  </si>
  <si>
    <t>Cumulative Accruals</t>
  </si>
  <si>
    <t>Spend Plan</t>
  </si>
  <si>
    <t>Program/Systems Analyst l</t>
  </si>
  <si>
    <t>W31P4Q 09 A 0021/0020</t>
  </si>
  <si>
    <t>Direct Cite Hours</t>
  </si>
  <si>
    <t>Labor Category</t>
  </si>
  <si>
    <t>Company</t>
  </si>
  <si>
    <t>Planned</t>
  </si>
  <si>
    <t>Worked</t>
  </si>
  <si>
    <t>FTE</t>
  </si>
  <si>
    <t>Cumulative - Direct Cite Hours</t>
  </si>
  <si>
    <t>Cumulative-Dec</t>
  </si>
  <si>
    <t>Cumulative-Jan</t>
  </si>
  <si>
    <t>Cumulative-Feb</t>
  </si>
  <si>
    <t>Cumulative-Mar</t>
  </si>
  <si>
    <t>Cumulative-Apr</t>
  </si>
  <si>
    <t>Cumulative-May</t>
  </si>
  <si>
    <t>Cumulative-Jun</t>
  </si>
  <si>
    <t>Cumulative-Jul</t>
  </si>
  <si>
    <t>Cumulative-Aug</t>
  </si>
  <si>
    <t>Cumulative-Sep</t>
  </si>
  <si>
    <t>Cumulative-Oct</t>
  </si>
  <si>
    <t>Cumulative-Nov</t>
  </si>
  <si>
    <t>Ceiling</t>
  </si>
  <si>
    <t xml:space="preserve"> Worked</t>
  </si>
  <si>
    <t>Prog/Sys Analyst III</t>
  </si>
  <si>
    <t>Prog/Sys Analyst VI</t>
  </si>
  <si>
    <t>Prog/Sys Analyst IX</t>
  </si>
  <si>
    <t>Prog/Sys Analyst V</t>
  </si>
  <si>
    <t>Prog/Sys Analyst l</t>
  </si>
  <si>
    <t>fees</t>
  </si>
  <si>
    <t>Chris</t>
  </si>
  <si>
    <t>Davis</t>
  </si>
  <si>
    <t>HQ0147967210</t>
  </si>
  <si>
    <t>TT2120190024</t>
  </si>
  <si>
    <t>WBS</t>
  </si>
  <si>
    <t xml:space="preserve"> </t>
  </si>
  <si>
    <t xml:space="preserve"> HQ0147966843 </t>
  </si>
  <si>
    <t>2018NOV30</t>
  </si>
  <si>
    <t>0002ME</t>
  </si>
  <si>
    <t>0003DD</t>
  </si>
  <si>
    <t>R2933914RV</t>
  </si>
  <si>
    <t>PRON</t>
  </si>
  <si>
    <t>D.0002019.210</t>
  </si>
  <si>
    <t>R20029119</t>
  </si>
  <si>
    <t>PAN</t>
  </si>
  <si>
    <t>AWARD Date</t>
  </si>
  <si>
    <t>POP
Start</t>
  </si>
  <si>
    <t>POP
End</t>
  </si>
  <si>
    <t>PoP
Start</t>
  </si>
  <si>
    <t>PoP
End</t>
  </si>
  <si>
    <t>TIN
Letters</t>
  </si>
  <si>
    <t>MIPR
AMOUNT</t>
  </si>
  <si>
    <t>A.0039976.7.3</t>
  </si>
  <si>
    <t>Cost Center</t>
  </si>
  <si>
    <t>P_Total</t>
  </si>
  <si>
    <t>P_Fees</t>
  </si>
  <si>
    <t>Jim</t>
  </si>
  <si>
    <t>Head</t>
  </si>
  <si>
    <t>David</t>
  </si>
  <si>
    <t>Walsh</t>
  </si>
  <si>
    <t>Brian</t>
  </si>
  <si>
    <t>Glickman</t>
  </si>
  <si>
    <t>Catherine</t>
  </si>
  <si>
    <t>Daniel</t>
  </si>
  <si>
    <t>December/Summer Intern</t>
  </si>
  <si>
    <t>Nathan</t>
  </si>
  <si>
    <t>Singleton</t>
  </si>
  <si>
    <t>Summer</t>
  </si>
  <si>
    <t>Larry</t>
  </si>
  <si>
    <t>Spring</t>
  </si>
  <si>
    <t>Zoe</t>
  </si>
  <si>
    <t>Dancer</t>
  </si>
  <si>
    <t>Remaining</t>
  </si>
  <si>
    <t>received</t>
  </si>
  <si>
    <t>7 month Reim need</t>
  </si>
  <si>
    <t>7 month DC need</t>
  </si>
  <si>
    <t>Dec-Delta</t>
  </si>
  <si>
    <t>Jan-Delta</t>
  </si>
  <si>
    <t>Feb-Delta</t>
  </si>
  <si>
    <t>Cumulative</t>
  </si>
  <si>
    <t>Credit</t>
  </si>
  <si>
    <t xml:space="preserve"> Unworked</t>
  </si>
  <si>
    <t>Unfunded</t>
  </si>
  <si>
    <t>Required</t>
  </si>
  <si>
    <t xml:space="preserve">Min 1960 </t>
  </si>
  <si>
    <t>Min 1920</t>
  </si>
  <si>
    <t>Plan</t>
  </si>
  <si>
    <t>EOM Nov</t>
  </si>
  <si>
    <t>Rates</t>
  </si>
  <si>
    <t>Total Labor</t>
  </si>
  <si>
    <t>Surge</t>
  </si>
  <si>
    <t>Hours</t>
  </si>
  <si>
    <t>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</si>
</sst>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  <numFmt numFmtId="166" formatCode="_(#,##0_);_(\-#,##0_)"/>
    <numFmt numFmtId="167" formatCode="_(* #,##0_);_(* \(#,##0\);_(* &quot;-&quot;??_);_(@_)"/>
    <numFmt numFmtId="168" formatCode="_-&quot;$&quot;* #,##0.00_-;\-&quot;$&quot;* #,##0.00_-;_-&quot;$&quot;* &quot;-&quot;??_-;_-@_-"/>
    <numFmt numFmtId="169" formatCode="0.0%"/>
    <numFmt numFmtId="170" formatCode="#,##0.0_);\(#,##0.0\)"/>
    <numFmt numFmtId="171" formatCode="&quot;$&quot;#,##0;[Red]\-&quot;$&quot;#,##0"/>
    <numFmt numFmtId="172" formatCode="_-* #,##0.00_-;\-* #,##0.00_-;_-* &quot;-&quot;??_-;_-@_-"/>
    <numFmt numFmtId="173" formatCode="0.000_)"/>
    <numFmt numFmtId="174" formatCode="0.00_)"/>
    <numFmt numFmtId="175" formatCode="dd\-mmm\-yy"/>
    <numFmt numFmtId="176" formatCode="mm/dd/yy;@"/>
    <numFmt numFmtId="177" formatCode="_(* #,##0.0000_);_(* \(#,##0.0000\);_(* &quot;-&quot;??_);_(@_)"/>
    <numFmt numFmtId="178" formatCode="#,##0.0000_);\(#,##0.0000\)"/>
    <numFmt numFmtId="179" formatCode="_-* #,##0_-;\-* #,##0_-;_-* &quot;-&quot;??_-;_-@_-"/>
    <numFmt numFmtId="180" formatCode="&quot;$&quot;#,##0.0,_);[Red]\(&quot;$&quot;#,##0.0,\)"/>
    <numFmt numFmtId="181" formatCode="_-&quot;£&quot;* #,##0_-;\-&quot;£&quot;* #,##0_-;_-&quot;£&quot;* &quot;-&quot;_-;_-@_-"/>
    <numFmt numFmtId="182" formatCode="&quot;£&quot;#,##0.0,,&quot;m&quot;_);[Red]\(&quot;£&quot;#,##0.0,,&quot;m&quot;\);._)"/>
    <numFmt numFmtId="183" formatCode="&quot;£&quot;#,##0,\k_);[Red]\(&quot;£&quot;#,##0,\k\);._)"/>
    <numFmt numFmtId="184" formatCode="&quot;£&quot;#,##0,,&quot;m&quot;_);[Red]\(&quot;£&quot;#,##0,,&quot;m&quot;\);._)"/>
    <numFmt numFmtId="185" formatCode="#,##0,_);[Red]\(#,##0,\)"/>
    <numFmt numFmtId="186" formatCode="mmmm\ dd\,\ yyyy"/>
    <numFmt numFmtId="187" formatCode="0.0%;[Red]\(0.0%\)"/>
    <numFmt numFmtId="188" formatCode="0%;[Red]\(0%\)"/>
    <numFmt numFmtId="189" formatCode="0.0%;\(0.0%\)"/>
    <numFmt numFmtId="190" formatCode="#,##0.0_);[Red]\(#,##0.0\)"/>
    <numFmt numFmtId="191" formatCode="&quot;£&quot;#,##0,\k;[Red]&quot;£&quot;\-#,##0,\k;."/>
    <numFmt numFmtId="192" formatCode="_-* #,##0_-;\-* #,##0_-;_-* &quot;-&quot;_-;_-@_-"/>
    <numFmt numFmtId="193" formatCode="&quot;$&quot;#,##0\ ;\(&quot;$&quot;#,##0\)"/>
    <numFmt numFmtId="194" formatCode="&quot;£&quot;#,##0;[Red]&quot;£&quot;\-#,##0;."/>
    <numFmt numFmtId="195" formatCode="&quot;£&quot;#,##0.00;[Red]&quot;£&quot;\-#,##0.00;."/>
    <numFmt numFmtId="196" formatCode="mmmm\ d\,\ yyyy"/>
    <numFmt numFmtId="197" formatCode="mmm\ dd\,\ yyyy"/>
    <numFmt numFmtId="198" formatCode="_ * #,##0_ ;_ * \-#,##0_ ;_ * &quot;-&quot;_ ;_ @_ "/>
    <numFmt numFmtId="199" formatCode="_ * #,##0.00_ ;_ * \-#,##0.00_ ;_ * &quot;-&quot;??_ ;_ @_ "/>
    <numFmt numFmtId="200" formatCode="#,##0;&quot;#NEG&quot;;0"/>
    <numFmt numFmtId="201" formatCode="#,##0\ &quot;hrs  &quot;"/>
    <numFmt numFmtId="202" formatCode="[$ -409]#,##0_);[Red][$ -409]\(#,##0\)"/>
    <numFmt numFmtId="203" formatCode="0%;\(0%\)"/>
    <numFmt numFmtId="204" formatCode="&quot;$&quot;#,##0.0000"/>
    <numFmt numFmtId="205" formatCode="&quot;   &quot;@"/>
    <numFmt numFmtId="206" formatCode="_(* #,##0_);_(* \(#,##0\);_(* &quot;-&quot;_)"/>
    <numFmt numFmtId="207" formatCode="_(* #,##0.00000_);_(* \(#,##0.00000\);_(* &quot;-&quot;??_);_(@_)"/>
    <numFmt numFmtId="208" formatCode="[$-409]d\-mmm\-yy;@"/>
    <numFmt numFmtId="209" formatCode="[$-409]mmm\-yy;@"/>
  </numFmts>
  <fonts count="1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Helv"/>
    </font>
    <font>
      <sz val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Tms Rmn"/>
    </font>
    <font>
      <b/>
      <i/>
      <sz val="16"/>
      <name val="Helv"/>
    </font>
    <font>
      <sz val="8"/>
      <color indexed="10"/>
      <name val="Arial Narrow"/>
      <family val="2"/>
    </font>
    <font>
      <u/>
      <sz val="10"/>
      <color indexed="12"/>
      <name val="Arial"/>
      <family val="2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Times New Roman"/>
      <family val="1"/>
    </font>
    <font>
      <b/>
      <sz val="14"/>
      <name val="Times New Roman"/>
      <family val="1"/>
    </font>
    <font>
      <u/>
      <sz val="11"/>
      <color indexed="12"/>
      <name val="Calibri"/>
      <family val="2"/>
    </font>
    <font>
      <sz val="12"/>
      <color indexed="18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sz val="10"/>
      <name val="Helv"/>
      <family val="2"/>
    </font>
    <font>
      <sz val="10"/>
      <name val="Helv"/>
      <charset val="204"/>
    </font>
    <font>
      <sz val="10"/>
      <color indexed="8"/>
      <name val="MS Sans Serif"/>
      <family val="2"/>
    </font>
    <font>
      <sz val="11"/>
      <name val="Book Antiqua"/>
      <family val="1"/>
    </font>
    <font>
      <sz val="11"/>
      <color indexed="12"/>
      <name val="Calibri"/>
      <family val="2"/>
    </font>
    <font>
      <sz val="8"/>
      <name val="SWISS"/>
    </font>
    <font>
      <sz val="10"/>
      <name val="Courier New"/>
      <family val="3"/>
    </font>
    <font>
      <sz val="2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32"/>
      <name val="Arial"/>
      <family val="2"/>
    </font>
    <font>
      <sz val="18"/>
      <name val="Courier New"/>
      <family val="3"/>
    </font>
    <font>
      <b/>
      <sz val="20"/>
      <name val="Arial"/>
      <family val="2"/>
    </font>
    <font>
      <sz val="10"/>
      <color indexed="11"/>
      <name val="Times New Roman"/>
      <family val="1"/>
    </font>
    <font>
      <sz val="12"/>
      <name val="Helv"/>
    </font>
    <font>
      <sz val="10"/>
      <color indexed="0"/>
      <name val="MS Sans Serif"/>
      <family val="2"/>
    </font>
    <font>
      <b/>
      <sz val="10"/>
      <name val="Tahoma"/>
      <family val="2"/>
    </font>
    <font>
      <sz val="10"/>
      <name val="MS Serif"/>
      <family val="1"/>
    </font>
    <font>
      <sz val="12"/>
      <name val="Courier New"/>
      <family val="3"/>
    </font>
    <font>
      <sz val="10"/>
      <color indexed="16"/>
      <name val="MS Serif"/>
      <family val="1"/>
    </font>
    <font>
      <sz val="18"/>
      <name val="Helv"/>
    </font>
    <font>
      <sz val="26"/>
      <name val="Arial"/>
      <family val="2"/>
    </font>
    <font>
      <sz val="8"/>
      <name val="Book Antiqua"/>
      <family val="1"/>
    </font>
    <font>
      <b/>
      <i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0"/>
      <color indexed="9"/>
      <name val="Times New Roman"/>
      <family val="1"/>
    </font>
    <font>
      <sz val="8"/>
      <color indexed="32"/>
      <name val="Arial"/>
      <family val="2"/>
    </font>
    <font>
      <b/>
      <sz val="14"/>
      <name val="Arial"/>
      <family val="2"/>
    </font>
    <font>
      <sz val="12"/>
      <color indexed="9"/>
      <name val="Helv"/>
    </font>
    <font>
      <sz val="10"/>
      <name val="PragmaticaCTT"/>
    </font>
    <font>
      <sz val="7"/>
      <name val="Small Fonts"/>
      <family val="2"/>
    </font>
    <font>
      <sz val="11"/>
      <color theme="1"/>
      <name val="Book Antiqua"/>
      <family val="2"/>
    </font>
    <font>
      <sz val="22"/>
      <name val="Arial"/>
      <family val="2"/>
    </font>
    <font>
      <sz val="11"/>
      <color indexed="8"/>
      <name val="Book Antiqua"/>
      <family val="2"/>
    </font>
    <font>
      <sz val="10"/>
      <name val="Arial MT"/>
    </font>
    <font>
      <b/>
      <sz val="9"/>
      <name val="Arial Narrow"/>
      <family val="2"/>
    </font>
    <font>
      <b/>
      <sz val="10"/>
      <color indexed="8"/>
      <name val="Arial Narrow"/>
      <family val="2"/>
    </font>
    <font>
      <b/>
      <sz val="8"/>
      <color indexed="32"/>
      <name val="Arial"/>
      <family val="2"/>
    </font>
    <font>
      <sz val="10"/>
      <color indexed="48"/>
      <name val="Times New Roman"/>
      <family val="1"/>
    </font>
    <font>
      <sz val="14"/>
      <name val="Arial"/>
      <family val="2"/>
    </font>
    <font>
      <sz val="24"/>
      <name val="Courier New"/>
      <family val="3"/>
    </font>
    <font>
      <b/>
      <i/>
      <sz val="24"/>
      <name val="Times New Roman"/>
      <family val="1"/>
    </font>
    <font>
      <sz val="12"/>
      <name val="Arial MT"/>
    </font>
    <font>
      <b/>
      <sz val="8"/>
      <color indexed="8"/>
      <name val="Helv"/>
    </font>
    <font>
      <b/>
      <sz val="11"/>
      <color indexed="12"/>
      <name val="MS Sans Serif"/>
      <family val="2"/>
    </font>
    <font>
      <sz val="11"/>
      <name val="Verdana"/>
      <family val="2"/>
    </font>
    <font>
      <b/>
      <sz val="9"/>
      <name val="Geneva"/>
    </font>
    <font>
      <b/>
      <sz val="18"/>
      <color indexed="62"/>
      <name val="Cambria"/>
      <family val="2"/>
    </font>
    <font>
      <b/>
      <sz val="12"/>
      <color indexed="9"/>
      <name val="Geneva"/>
    </font>
    <font>
      <sz val="10"/>
      <name val="Tms Rmn"/>
    </font>
    <font>
      <b/>
      <sz val="11"/>
      <color indexed="12"/>
      <name val="Calibri"/>
      <family val="2"/>
    </font>
    <font>
      <sz val="10"/>
      <name val="Geneva"/>
    </font>
    <font>
      <sz val="10"/>
      <color indexed="9"/>
      <name val="Arial"/>
      <family val="2"/>
    </font>
    <font>
      <sz val="10"/>
      <color indexed="20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1"/>
      <color indexed="56"/>
      <name val="Arial"/>
      <family val="2"/>
    </font>
    <font>
      <sz val="10"/>
      <color indexed="60"/>
      <name val="Arial"/>
      <family val="2"/>
    </font>
    <font>
      <b/>
      <sz val="10"/>
      <color indexed="5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63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92D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82C836"/>
      <name val="Calibri"/>
      <family val="2"/>
      <scheme val="minor"/>
    </font>
    <font>
      <b/>
      <sz val="10"/>
      <color rgb="FF82C836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gray0625">
        <bgColor indexed="9"/>
      </patternFill>
    </fill>
    <fill>
      <patternFill patternType="gray0625">
        <fgColor indexed="22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0"/>
        <bgColor indexed="64"/>
      </patternFill>
    </fill>
    <fill>
      <patternFill patternType="mediumGray"/>
    </fill>
    <fill>
      <patternFill patternType="solid">
        <fgColor theme="8" tint="0.39997558519241921"/>
        <bgColor indexed="64"/>
      </patternFill>
    </fill>
    <fill>
      <patternFill patternType="solid">
        <fgColor rgb="FFE4EEB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8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medium">
        <color indexed="8"/>
      </left>
      <right/>
      <top/>
      <bottom/>
      <diagonal/>
    </border>
    <border>
      <left/>
      <right/>
      <top style="hair">
        <color indexed="56"/>
      </top>
      <bottom style="hair">
        <color indexed="56"/>
      </bottom>
      <diagonal/>
    </border>
    <border>
      <left style="hair">
        <color indexed="56"/>
      </left>
      <right/>
      <top style="hair">
        <color indexed="56"/>
      </top>
      <bottom style="hair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708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8" fillId="0" borderId="0"/>
    <xf numFmtId="166" fontId="7" fillId="2" borderId="7" applyFont="0"/>
    <xf numFmtId="166" fontId="7" fillId="2" borderId="0" applyFont="0" applyBorder="0"/>
    <xf numFmtId="43" fontId="1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202" fontId="1" fillId="0" borderId="0"/>
    <xf numFmtId="202" fontId="1" fillId="0" borderId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174" fontId="3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02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202" fontId="20" fillId="0" borderId="9">
      <alignment horizontal="center"/>
    </xf>
    <xf numFmtId="3" fontId="19" fillId="0" borderId="0" applyFont="0" applyFill="0" applyBorder="0" applyAlignment="0" applyProtection="0"/>
    <xf numFmtId="202" fontId="19" fillId="29" borderId="0" applyNumberFormat="0" applyFont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9" fillId="0" borderId="0">
      <alignment vertical="top"/>
    </xf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172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3" fontId="7" fillId="0" borderId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202" fontId="7" fillId="0" borderId="0" applyFont="0" applyFill="0" applyBorder="0" applyAlignment="0" applyProtection="0">
      <alignment vertical="top"/>
    </xf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165" fontId="5" fillId="0" borderId="0" applyProtection="0"/>
    <xf numFmtId="202" fontId="44" fillId="0" borderId="0" applyProtection="0">
      <alignment vertical="top"/>
    </xf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49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40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49" fillId="0" borderId="0" applyNumberFormat="0" applyFill="0" applyBorder="0" applyAlignment="0" applyProtection="0">
      <alignment vertical="top"/>
      <protection locked="0"/>
    </xf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7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7" fillId="0" borderId="0"/>
    <xf numFmtId="202" fontId="18" fillId="0" borderId="0"/>
    <xf numFmtId="202" fontId="18" fillId="0" borderId="0"/>
    <xf numFmtId="202" fontId="7" fillId="0" borderId="0"/>
    <xf numFmtId="202" fontId="18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7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7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28" borderId="23" applyNumberFormat="0" applyFont="0" applyAlignment="0" applyProtection="0"/>
    <xf numFmtId="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1" fillId="0" borderId="0"/>
    <xf numFmtId="9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202" fontId="44" fillId="0" borderId="0" applyProtection="0">
      <alignment vertical="top"/>
    </xf>
    <xf numFmtId="202" fontId="44" fillId="0" borderId="0" applyProtection="0">
      <alignment vertical="top"/>
    </xf>
    <xf numFmtId="202" fontId="44" fillId="0" borderId="0" applyProtection="0">
      <alignment vertical="top"/>
    </xf>
    <xf numFmtId="202" fontId="1" fillId="0" borderId="0"/>
    <xf numFmtId="202" fontId="1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5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02" fontId="51" fillId="0" borderId="0"/>
    <xf numFmtId="43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202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02" fontId="1" fillId="0" borderId="0"/>
    <xf numFmtId="44" fontId="1" fillId="0" borderId="0" applyFont="0" applyFill="0" applyBorder="0" applyAlignment="0" applyProtection="0"/>
    <xf numFmtId="202" fontId="1" fillId="0" borderId="0"/>
    <xf numFmtId="178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3" fontId="7" fillId="0" borderId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5" fontId="5" fillId="0" borderId="0" applyProtection="0"/>
    <xf numFmtId="202" fontId="40" fillId="0" borderId="0" applyNumberFormat="0" applyFill="0" applyBorder="0" applyAlignment="0" applyProtection="0">
      <alignment vertical="top"/>
      <protection locked="0"/>
    </xf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" fillId="0" borderId="0"/>
    <xf numFmtId="202" fontId="1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28" borderId="23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202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202" fontId="20" fillId="0" borderId="9">
      <alignment horizontal="center"/>
    </xf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9" fillId="29" borderId="0" applyNumberFormat="0" applyFont="0" applyBorder="0" applyAlignment="0" applyProtection="0"/>
    <xf numFmtId="202" fontId="1" fillId="0" borderId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9" fontId="18" fillId="0" borderId="0" applyFont="0" applyFill="0" applyBorder="0" applyAlignment="0" applyProtection="0"/>
    <xf numFmtId="202" fontId="1" fillId="0" borderId="0"/>
    <xf numFmtId="202" fontId="1" fillId="0" borderId="0"/>
    <xf numFmtId="168" fontId="7" fillId="0" borderId="0" applyFont="0" applyFill="0" applyBorder="0" applyAlignment="0" applyProtection="0"/>
    <xf numFmtId="180" fontId="17" fillId="0" borderId="0" applyFont="0" applyFill="0" applyBorder="0" applyAlignment="0" applyProtection="0">
      <protection locked="0"/>
    </xf>
    <xf numFmtId="202" fontId="7" fillId="0" borderId="0"/>
    <xf numFmtId="202" fontId="44" fillId="0" borderId="0"/>
    <xf numFmtId="202" fontId="44" fillId="0" borderId="0"/>
    <xf numFmtId="202" fontId="53" fillId="0" borderId="0"/>
    <xf numFmtId="202" fontId="54" fillId="0" borderId="0"/>
    <xf numFmtId="202" fontId="54" fillId="0" borderId="0"/>
    <xf numFmtId="202" fontId="44" fillId="0" borderId="0"/>
    <xf numFmtId="202" fontId="44" fillId="0" borderId="0"/>
    <xf numFmtId="202" fontId="54" fillId="0" borderId="0"/>
    <xf numFmtId="202" fontId="44" fillId="0" borderId="0"/>
    <xf numFmtId="202" fontId="8" fillId="0" borderId="0"/>
    <xf numFmtId="202" fontId="44" fillId="0" borderId="0"/>
    <xf numFmtId="202" fontId="53" fillId="0" borderId="0"/>
    <xf numFmtId="202" fontId="53" fillId="0" borderId="0"/>
    <xf numFmtId="202" fontId="54" fillId="0" borderId="0"/>
    <xf numFmtId="202" fontId="53" fillId="0" borderId="0"/>
    <xf numFmtId="202" fontId="44" fillId="0" borderId="0"/>
    <xf numFmtId="202" fontId="7" fillId="0" borderId="0"/>
    <xf numFmtId="202" fontId="53" fillId="0" borderId="0"/>
    <xf numFmtId="202" fontId="7" fillId="0" borderId="0"/>
    <xf numFmtId="202" fontId="55" fillId="0" borderId="0" applyNumberFormat="0" applyFill="0" applyBorder="0" applyAlignment="0" applyProtection="0"/>
    <xf numFmtId="202" fontId="54" fillId="0" borderId="0"/>
    <xf numFmtId="202" fontId="44" fillId="0" borderId="0"/>
    <xf numFmtId="202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202" fontId="7" fillId="0" borderId="0" applyNumberFormat="0" applyFill="0" applyBorder="0" applyAlignment="0" applyProtection="0"/>
    <xf numFmtId="202" fontId="53" fillId="0" borderId="0"/>
    <xf numFmtId="182" fontId="17" fillId="0" borderId="0" applyFont="0" applyFill="0" applyBorder="0" applyAlignment="0" applyProtection="0">
      <alignment vertical="top"/>
    </xf>
    <xf numFmtId="183" fontId="17" fillId="0" borderId="0" applyFont="0" applyFill="0" applyBorder="0" applyAlignment="0" applyProtection="0">
      <alignment vertical="top"/>
    </xf>
    <xf numFmtId="184" fontId="17" fillId="0" borderId="0" applyFont="0" applyFill="0" applyBorder="0" applyAlignment="0">
      <alignment vertical="top"/>
    </xf>
    <xf numFmtId="202" fontId="56" fillId="0" borderId="0"/>
    <xf numFmtId="185" fontId="17" fillId="0" borderId="0" applyFont="0" applyFill="0" applyBorder="0" applyAlignment="0" applyProtection="0">
      <protection locked="0"/>
    </xf>
    <xf numFmtId="202" fontId="57" fillId="35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7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12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8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28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18" fillId="9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3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10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18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25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3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18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27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18" fillId="15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0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2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6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58" fillId="35" borderId="0"/>
    <xf numFmtId="202" fontId="36" fillId="19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7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27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15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5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18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2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20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8" fillId="0" borderId="0">
      <protection locked="0"/>
    </xf>
    <xf numFmtId="202" fontId="36" fillId="19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1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36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18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59" fillId="37" borderId="5" applyNumberFormat="0" applyFont="0" applyBorder="0" applyAlignment="0" applyProtection="0">
      <alignment horizontal="center"/>
    </xf>
    <xf numFmtId="202" fontId="47" fillId="0" borderId="0">
      <alignment horizontal="center" wrapText="1"/>
      <protection locked="0"/>
    </xf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60" fillId="0" borderId="0" applyNumberFormat="0" applyAlignment="0"/>
    <xf numFmtId="202" fontId="61" fillId="0" borderId="8">
      <alignment horizontal="left" vertical="top"/>
    </xf>
    <xf numFmtId="202" fontId="61" fillId="0" borderId="1" applyBorder="0">
      <alignment horizontal="right" vertical="top"/>
    </xf>
    <xf numFmtId="202" fontId="58" fillId="35" borderId="0"/>
    <xf numFmtId="202" fontId="58" fillId="35" borderId="0"/>
    <xf numFmtId="186" fontId="7" fillId="0" borderId="0" applyFill="0" applyBorder="0" applyAlignment="0"/>
    <xf numFmtId="170" fontId="8" fillId="0" borderId="0" applyFill="0" applyBorder="0" applyAlignment="0"/>
    <xf numFmtId="177" fontId="8" fillId="0" borderId="0" applyFill="0" applyBorder="0" applyAlignment="0"/>
    <xf numFmtId="187" fontId="8" fillId="0" borderId="0" applyFill="0" applyBorder="0" applyAlignment="0"/>
    <xf numFmtId="188" fontId="8" fillId="0" borderId="0" applyFill="0" applyBorder="0" applyAlignment="0"/>
    <xf numFmtId="44" fontId="8" fillId="0" borderId="0" applyFill="0" applyBorder="0" applyAlignment="0"/>
    <xf numFmtId="189" fontId="8" fillId="0" borderId="0" applyFill="0" applyBorder="0" applyAlignment="0"/>
    <xf numFmtId="170" fontId="8" fillId="0" borderId="0" applyFill="0" applyBorder="0" applyAlignment="0"/>
    <xf numFmtId="202" fontId="30" fillId="3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2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62" fillId="0" borderId="2" applyNumberFormat="0" applyBorder="0">
      <alignment horizontal="right" vertical="center" wrapText="1"/>
    </xf>
    <xf numFmtId="202" fontId="62" fillId="0" borderId="8" applyNumberFormat="0">
      <alignment horizontal="center"/>
    </xf>
    <xf numFmtId="202" fontId="7" fillId="5" borderId="0" applyNumberFormat="0">
      <alignment horizontal="center"/>
    </xf>
    <xf numFmtId="202" fontId="7" fillId="37" borderId="0" applyNumberFormat="0" applyBorder="0">
      <alignment horizontal="right" vertical="top" wrapText="1"/>
    </xf>
    <xf numFmtId="202" fontId="63" fillId="0" borderId="6">
      <alignment horizontal="left"/>
    </xf>
    <xf numFmtId="2" fontId="64" fillId="38" borderId="6">
      <alignment horizontal="left" vertical="center"/>
    </xf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65" fillId="0" borderId="5">
      <alignment horizontal="center" vertical="center" shrinkToFit="1"/>
      <protection locked="0"/>
    </xf>
    <xf numFmtId="38" fontId="42" fillId="0" borderId="0" applyNumberFormat="0" applyFill="0" applyBorder="0" applyAlignment="0" applyProtection="0">
      <protection locked="0"/>
    </xf>
    <xf numFmtId="38" fontId="66" fillId="0" borderId="0" applyNumberFormat="0" applyFill="0" applyBorder="0" applyAlignment="0" applyProtection="0">
      <protection locked="0"/>
    </xf>
    <xf numFmtId="38" fontId="41" fillId="0" borderId="0" applyNumberFormat="0" applyFill="0" applyBorder="0" applyAlignment="0" applyProtection="0">
      <protection locked="0"/>
    </xf>
    <xf numFmtId="202" fontId="15" fillId="0" borderId="6"/>
    <xf numFmtId="190" fontId="17" fillId="0" borderId="0" applyFont="0" applyFill="0" applyBorder="0" applyAlignment="0" applyProtection="0">
      <protection locked="0"/>
    </xf>
    <xf numFmtId="40" fontId="17" fillId="0" borderId="0" applyFont="0" applyFill="0" applyBorder="0" applyAlignment="0" applyProtection="0">
      <protection locked="0"/>
    </xf>
    <xf numFmtId="44" fontId="8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202" fontId="67" fillId="0" borderId="0"/>
    <xf numFmtId="202" fontId="8" fillId="0" borderId="0"/>
    <xf numFmtId="202" fontId="8" fillId="0" borderId="0"/>
    <xf numFmtId="202" fontId="68" fillId="0" borderId="0" applyNumberFormat="0" applyFill="0" applyBorder="0" applyAlignment="0" applyProtection="0"/>
    <xf numFmtId="202" fontId="67" fillId="0" borderId="0"/>
    <xf numFmtId="202" fontId="69" fillId="5" borderId="16" applyNumberFormat="0" applyFont="0" applyFill="0" applyBorder="0" applyAlignment="0" applyProtection="0">
      <alignment horizontal="center" vertical="center" wrapText="1"/>
    </xf>
    <xf numFmtId="202" fontId="70" fillId="0" borderId="0" applyNumberFormat="0" applyAlignment="0">
      <alignment horizontal="left"/>
    </xf>
    <xf numFmtId="191" fontId="17" fillId="33" borderId="0" applyFont="0" applyFill="0" applyBorder="0" applyAlignment="0">
      <alignment vertical="top"/>
    </xf>
    <xf numFmtId="202" fontId="8" fillId="0" borderId="0"/>
    <xf numFmtId="202" fontId="8" fillId="0" borderId="0"/>
    <xf numFmtId="202" fontId="8" fillId="0" borderId="0"/>
    <xf numFmtId="202" fontId="8" fillId="0" borderId="0"/>
    <xf numFmtId="6" fontId="17" fillId="0" borderId="0" applyFont="0" applyFill="0" applyBorder="0" applyAlignment="0" applyProtection="0">
      <protection locked="0"/>
    </xf>
    <xf numFmtId="8" fontId="17" fillId="0" borderId="0" applyFont="0" applyFill="0" applyBorder="0" applyAlignment="0" applyProtection="0">
      <protection locked="0"/>
    </xf>
    <xf numFmtId="170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44" fontId="12" fillId="0" borderId="0" applyFont="0" applyFill="0" applyBorder="0" applyAlignment="0" applyProtection="0">
      <alignment horizontal="center" vertical="center"/>
      <protection hidden="1"/>
    </xf>
    <xf numFmtId="164" fontId="63" fillId="0" borderId="4" applyBorder="0">
      <alignment horizontal="right" vertical="center" wrapText="1" shrinkToFit="1"/>
      <protection locked="0"/>
    </xf>
    <xf numFmtId="194" fontId="17" fillId="32" borderId="26" applyFont="0" applyFill="0" applyBorder="0" applyAlignment="0" applyProtection="0">
      <alignment horizontal="center" vertical="top"/>
    </xf>
    <xf numFmtId="195" fontId="17" fillId="32" borderId="0" applyFont="0" applyFill="0" applyBorder="0" applyAlignment="0" applyProtection="0">
      <alignment vertical="top"/>
    </xf>
    <xf numFmtId="202" fontId="8" fillId="0" borderId="0"/>
    <xf numFmtId="14" fontId="16" fillId="0" borderId="0" applyFill="0" applyBorder="0" applyAlignment="0"/>
    <xf numFmtId="196" fontId="7" fillId="0" borderId="0" applyFill="0" applyBorder="0" applyAlignment="0" applyProtection="0"/>
    <xf numFmtId="197" fontId="71" fillId="0" borderId="5">
      <alignment vertical="center" wrapText="1"/>
    </xf>
    <xf numFmtId="49" fontId="6" fillId="0" borderId="0">
      <alignment horizontal="left" vertical="center"/>
    </xf>
    <xf numFmtId="198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02" fontId="7" fillId="37" borderId="5" applyNumberFormat="0" applyFont="0" applyBorder="0" applyAlignment="0" applyProtection="0">
      <alignment horizontal="left" vertical="center"/>
    </xf>
    <xf numFmtId="202" fontId="7" fillId="0" borderId="27">
      <alignment horizontal="justify" vertical="top" wrapText="1"/>
    </xf>
    <xf numFmtId="14" fontId="17" fillId="0" borderId="0" applyNumberFormat="0"/>
    <xf numFmtId="4" fontId="59" fillId="0" borderId="0">
      <alignment horizontal="right"/>
    </xf>
    <xf numFmtId="202" fontId="59" fillId="0" borderId="0" applyAlignment="0"/>
    <xf numFmtId="44" fontId="8" fillId="0" borderId="0" applyFill="0" applyBorder="0" applyAlignment="0"/>
    <xf numFmtId="170" fontId="8" fillId="0" borderId="0" applyFill="0" applyBorder="0" applyAlignment="0"/>
    <xf numFmtId="44" fontId="8" fillId="0" borderId="0" applyFill="0" applyBorder="0" applyAlignment="0"/>
    <xf numFmtId="189" fontId="8" fillId="0" borderId="0" applyFill="0" applyBorder="0" applyAlignment="0"/>
    <xf numFmtId="170" fontId="8" fillId="0" borderId="0" applyFill="0" applyBorder="0" applyAlignment="0"/>
    <xf numFmtId="202" fontId="72" fillId="0" borderId="0" applyNumberFormat="0" applyAlignment="0">
      <alignment horizontal="left"/>
    </xf>
    <xf numFmtId="202" fontId="7" fillId="0" borderId="0" applyFon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73" fillId="0" borderId="0"/>
    <xf numFmtId="197" fontId="71" fillId="39" borderId="5" applyFont="0">
      <alignment horizontal="center" vertical="center" shrinkToFit="1"/>
    </xf>
    <xf numFmtId="202" fontId="74" fillId="0" borderId="3">
      <alignment horizontal="left"/>
      <protection locked="0"/>
    </xf>
    <xf numFmtId="6" fontId="12" fillId="0" borderId="0"/>
    <xf numFmtId="192" fontId="7" fillId="0" borderId="0">
      <protection locked="0"/>
    </xf>
    <xf numFmtId="202" fontId="62" fillId="0" borderId="3" applyNumberFormat="0" applyBorder="0">
      <protection locked="0"/>
    </xf>
    <xf numFmtId="200" fontId="75" fillId="40" borderId="5" applyNumberFormat="0" applyFont="0" applyBorder="0" applyAlignment="0" applyProtection="0">
      <alignment horizontal="right"/>
      <protection hidden="1"/>
    </xf>
    <xf numFmtId="202" fontId="10" fillId="4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38" fontId="5" fillId="5" borderId="0" applyNumberFormat="0" applyBorder="0" applyAlignment="0" applyProtection="0"/>
    <xf numFmtId="202" fontId="76" fillId="0" borderId="0"/>
    <xf numFmtId="49" fontId="52" fillId="0" borderId="0"/>
    <xf numFmtId="202" fontId="14" fillId="0" borderId="12" applyNumberFormat="0" applyAlignment="0" applyProtection="0">
      <alignment horizontal="left" vertical="center"/>
    </xf>
    <xf numFmtId="202" fontId="14" fillId="0" borderId="14">
      <alignment horizontal="left" vertical="center"/>
    </xf>
    <xf numFmtId="202" fontId="77" fillId="0" borderId="28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22" fillId="0" borderId="19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8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23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9" fillId="0" borderId="29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24" fillId="0" borderId="21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172" fontId="7" fillId="0" borderId="0">
      <protection locked="0"/>
    </xf>
    <xf numFmtId="172" fontId="7" fillId="0" borderId="0">
      <protection locked="0"/>
    </xf>
    <xf numFmtId="202" fontId="80" fillId="34" borderId="30"/>
    <xf numFmtId="202" fontId="43" fillId="0" borderId="0">
      <alignment vertical="top"/>
      <protection hidden="1"/>
    </xf>
    <xf numFmtId="201" fontId="7" fillId="0" borderId="5" applyFont="0" applyBorder="0" applyAlignment="0">
      <alignment horizontal="right"/>
    </xf>
    <xf numFmtId="202" fontId="40" fillId="0" borderId="0" applyNumberFormat="0" applyFill="0" applyBorder="0" applyAlignment="0" applyProtection="0">
      <alignment vertical="top"/>
      <protection locked="0"/>
    </xf>
    <xf numFmtId="10" fontId="5" fillId="31" borderId="5" applyNumberFormat="0" applyBorder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170" fontId="67" fillId="41" borderId="0"/>
    <xf numFmtId="42" fontId="81" fillId="31" borderId="0">
      <protection locked="0"/>
    </xf>
    <xf numFmtId="169" fontId="81" fillId="31" borderId="0">
      <protection locked="0"/>
    </xf>
    <xf numFmtId="196" fontId="81" fillId="31" borderId="31" applyBorder="0">
      <alignment horizontal="left"/>
      <protection locked="0"/>
    </xf>
    <xf numFmtId="202" fontId="81" fillId="31" borderId="31">
      <alignment horizontal="right"/>
      <protection locked="0"/>
    </xf>
    <xf numFmtId="202" fontId="81" fillId="31" borderId="31" applyBorder="0">
      <alignment horizontal="left"/>
      <protection locked="0"/>
    </xf>
    <xf numFmtId="44" fontId="17" fillId="0" borderId="13" applyBorder="0" applyAlignment="0">
      <alignment vertical="center" wrapText="1"/>
      <protection locked="0"/>
    </xf>
    <xf numFmtId="202" fontId="82" fillId="0" borderId="0">
      <alignment horizontal="right"/>
    </xf>
    <xf numFmtId="202" fontId="17" fillId="0" borderId="0" applyNumberFormat="0" applyFont="0" applyFill="0" applyBorder="0" applyProtection="0">
      <alignment horizontal="left" vertical="center"/>
    </xf>
    <xf numFmtId="44" fontId="8" fillId="0" borderId="0" applyFill="0" applyBorder="0" applyAlignment="0"/>
    <xf numFmtId="170" fontId="8" fillId="0" borderId="0" applyFill="0" applyBorder="0" applyAlignment="0"/>
    <xf numFmtId="44" fontId="8" fillId="0" borderId="0" applyFill="0" applyBorder="0" applyAlignment="0"/>
    <xf numFmtId="189" fontId="8" fillId="0" borderId="0" applyFill="0" applyBorder="0" applyAlignment="0"/>
    <xf numFmtId="170" fontId="8" fillId="0" borderId="0" applyFill="0" applyBorder="0" applyAlignment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170" fontId="83" fillId="42" borderId="0"/>
    <xf numFmtId="5" fontId="15" fillId="5" borderId="0" applyFill="0" applyBorder="0">
      <alignment horizontal="right"/>
    </xf>
    <xf numFmtId="202" fontId="71" fillId="0" borderId="5" applyFill="0" applyBorder="0" applyProtection="0">
      <alignment vertical="center"/>
    </xf>
    <xf numFmtId="17" fontId="17" fillId="0" borderId="0" applyFont="0" applyFill="0" applyBorder="0" applyAlignment="0">
      <alignment vertical="top"/>
    </xf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61" fillId="0" borderId="10">
      <alignment horizontal="center" vertical="center"/>
      <protection locked="0"/>
    </xf>
    <xf numFmtId="6" fontId="19" fillId="0" borderId="0" applyFont="0" applyFill="0" applyBorder="0" applyAlignment="0" applyProtection="0"/>
    <xf numFmtId="8" fontId="19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84" fillId="0" borderId="0" applyFont="0" applyFill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71" fillId="30" borderId="5" applyNumberFormat="0" applyFont="0" applyBorder="0" applyAlignment="0" applyProtection="0">
      <alignment vertical="center"/>
    </xf>
    <xf numFmtId="202" fontId="17" fillId="0" borderId="0"/>
    <xf numFmtId="37" fontId="85" fillId="0" borderId="0"/>
    <xf numFmtId="194" fontId="17" fillId="0" borderId="1" applyNumberFormat="0" applyFont="0" applyFill="0" applyBorder="0" applyAlignment="0" applyProtection="0">
      <alignment vertical="top"/>
    </xf>
    <xf numFmtId="202" fontId="67" fillId="0" borderId="0"/>
    <xf numFmtId="202" fontId="67" fillId="0" borderId="0"/>
    <xf numFmtId="202" fontId="67" fillId="0" borderId="0"/>
    <xf numFmtId="202" fontId="67" fillId="0" borderId="0"/>
    <xf numFmtId="202" fontId="67" fillId="0" borderId="0"/>
    <xf numFmtId="202" fontId="67" fillId="0" borderId="0"/>
    <xf numFmtId="202" fontId="67" fillId="0" borderId="0"/>
    <xf numFmtId="202" fontId="7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86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18" fillId="0" borderId="0"/>
    <xf numFmtId="202" fontId="7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7" fillId="0" borderId="0"/>
    <xf numFmtId="202" fontId="5" fillId="0" borderId="0"/>
    <xf numFmtId="202" fontId="7" fillId="0" borderId="0"/>
    <xf numFmtId="202" fontId="18" fillId="0" borderId="0"/>
    <xf numFmtId="202" fontId="5" fillId="0" borderId="0"/>
    <xf numFmtId="202" fontId="5" fillId="0" borderId="0"/>
    <xf numFmtId="202" fontId="5" fillId="0" borderId="0"/>
    <xf numFmtId="202" fontId="18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7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7" fillId="0" borderId="0"/>
    <xf numFmtId="202" fontId="7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18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7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51" fillId="0" borderId="0"/>
    <xf numFmtId="202" fontId="7" fillId="0" borderId="0"/>
    <xf numFmtId="202" fontId="7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8" fillId="0" borderId="0"/>
    <xf numFmtId="202" fontId="18" fillId="0" borderId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1" fillId="43" borderId="5">
      <alignment vertical="center"/>
    </xf>
    <xf numFmtId="202" fontId="7" fillId="0" borderId="0" applyFont="0" applyFill="0" applyBorder="0" applyAlignment="0" applyProtection="0"/>
    <xf numFmtId="17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202" fontId="87" fillId="0" borderId="0" applyNumberFormat="0" applyBorder="0" applyAlignment="0">
      <alignment horizontal="right"/>
    </xf>
    <xf numFmtId="202" fontId="29" fillId="3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2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14" fontId="47" fillId="0" borderId="0">
      <alignment horizontal="center" wrapText="1"/>
      <protection locked="0"/>
    </xf>
    <xf numFmtId="202" fontId="8" fillId="0" borderId="0"/>
    <xf numFmtId="202" fontId="8" fillId="0" borderId="0"/>
    <xf numFmtId="202" fontId="17" fillId="0" borderId="0" applyFont="0" applyFill="0" applyBorder="0" applyAlignment="0" applyProtection="0">
      <protection locked="0"/>
    </xf>
    <xf numFmtId="10" fontId="17" fillId="0" borderId="0" applyFont="0" applyFill="0" applyBorder="0" applyAlignment="0" applyProtection="0">
      <protection locked="0"/>
    </xf>
    <xf numFmtId="188" fontId="8" fillId="0" borderId="0" applyFont="0" applyFill="0" applyBorder="0" applyAlignment="0" applyProtection="0"/>
    <xf numFmtId="203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0" fontId="89" fillId="6" borderId="0"/>
    <xf numFmtId="169" fontId="62" fillId="0" borderId="5">
      <alignment horizontal="center" vertical="center"/>
      <protection locked="0"/>
    </xf>
    <xf numFmtId="13" fontId="7" fillId="0" borderId="0" applyFont="0" applyFill="0" applyProtection="0"/>
    <xf numFmtId="44" fontId="8" fillId="0" borderId="0" applyFill="0" applyBorder="0" applyAlignment="0"/>
    <xf numFmtId="170" fontId="8" fillId="0" borderId="0" applyFill="0" applyBorder="0" applyAlignment="0"/>
    <xf numFmtId="44" fontId="8" fillId="0" borderId="0" applyFill="0" applyBorder="0" applyAlignment="0"/>
    <xf numFmtId="189" fontId="8" fillId="0" borderId="0" applyFill="0" applyBorder="0" applyAlignment="0"/>
    <xf numFmtId="170" fontId="8" fillId="0" borderId="0" applyFill="0" applyBorder="0" applyAlignment="0"/>
    <xf numFmtId="202" fontId="90" fillId="0" borderId="27" applyNumberFormat="0" applyAlignment="0">
      <alignment horizontal="left" vertical="top" wrapText="1"/>
    </xf>
    <xf numFmtId="202" fontId="59" fillId="44" borderId="5" applyNumberFormat="0" applyFont="0" applyBorder="0" applyAlignment="0" applyProtection="0">
      <alignment horizontal="center" vertical="center"/>
    </xf>
    <xf numFmtId="202" fontId="91" fillId="5" borderId="0"/>
    <xf numFmtId="202" fontId="92" fillId="30" borderId="32" applyFont="0" applyBorder="0"/>
    <xf numFmtId="2" fontId="7" fillId="0" borderId="0" applyFont="0" applyFill="0" applyBorder="0" applyAlignment="0" applyProtection="0"/>
    <xf numFmtId="204" fontId="93" fillId="0" borderId="0">
      <alignment vertical="center"/>
    </xf>
    <xf numFmtId="202" fontId="94" fillId="0" borderId="11">
      <alignment horizontal="center" vertical="center"/>
      <protection locked="0"/>
    </xf>
    <xf numFmtId="202" fontId="7" fillId="0" borderId="5" applyFill="0">
      <alignment horizontal="center" vertical="center"/>
      <protection locked="0"/>
    </xf>
    <xf numFmtId="202" fontId="15" fillId="5" borderId="0" applyNumberFormat="0" applyAlignment="0"/>
    <xf numFmtId="202" fontId="95" fillId="0" borderId="5" applyProtection="0">
      <alignment vertical="center"/>
    </xf>
    <xf numFmtId="202" fontId="59" fillId="0" borderId="5" applyFill="0" applyBorder="0" applyProtection="0">
      <alignment horizontal="left" vertical="center"/>
    </xf>
    <xf numFmtId="202" fontId="7" fillId="0" borderId="0" applyNumberFormat="0" applyFill="0" applyBorder="0" applyAlignment="0" applyProtection="0">
      <alignment horizontal="left"/>
    </xf>
    <xf numFmtId="202" fontId="76" fillId="2" borderId="33">
      <alignment vertical="center"/>
    </xf>
    <xf numFmtId="202" fontId="96" fillId="2" borderId="33" applyProtection="0">
      <alignment vertical="center"/>
    </xf>
    <xf numFmtId="202" fontId="48" fillId="0" borderId="0">
      <alignment vertical="top"/>
      <protection hidden="1"/>
    </xf>
    <xf numFmtId="202" fontId="5" fillId="0" borderId="15" applyBorder="0" applyAlignment="0">
      <alignment horizontal="left" vertical="center" wrapText="1"/>
    </xf>
    <xf numFmtId="202" fontId="55" fillId="0" borderId="0"/>
    <xf numFmtId="202" fontId="97" fillId="0" borderId="0"/>
    <xf numFmtId="202" fontId="44" fillId="0" borderId="0" applyNumberFormat="0" applyFill="0" applyBorder="0" applyAlignment="0" applyProtection="0"/>
    <xf numFmtId="202" fontId="5" fillId="45" borderId="0" applyNumberFormat="0" applyBorder="0" applyProtection="0">
      <alignment vertical="top"/>
    </xf>
    <xf numFmtId="202" fontId="5" fillId="0" borderId="0" applyNumberFormat="0" applyFill="0" applyBorder="0" applyProtection="0">
      <alignment horizontal="left" vertical="top"/>
    </xf>
    <xf numFmtId="40" fontId="98" fillId="0" borderId="0" applyBorder="0">
      <alignment horizontal="right"/>
    </xf>
    <xf numFmtId="49" fontId="99" fillId="0" borderId="0">
      <alignment horizontal="right" vertical="center"/>
    </xf>
    <xf numFmtId="202" fontId="58" fillId="35" borderId="0"/>
    <xf numFmtId="49" fontId="16" fillId="0" borderId="0" applyFill="0" applyBorder="0" applyAlignment="0"/>
    <xf numFmtId="205" fontId="8" fillId="0" borderId="0" applyFill="0" applyBorder="0" applyAlignment="0"/>
    <xf numFmtId="206" fontId="8" fillId="0" borderId="0" applyFill="0" applyBorder="0" applyAlignment="0"/>
    <xf numFmtId="16" fontId="100" fillId="0" borderId="0" applyNumberFormat="0">
      <alignment horizontal="left" indent="1"/>
    </xf>
    <xf numFmtId="202" fontId="101" fillId="0" borderId="3"/>
    <xf numFmtId="202" fontId="101" fillId="0" borderId="3"/>
    <xf numFmtId="202" fontId="102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3" fillId="46" borderId="0"/>
    <xf numFmtId="202" fontId="104" fillId="0" borderId="0">
      <alignment vertical="top" wrapText="1"/>
    </xf>
    <xf numFmtId="202" fontId="105" fillId="0" borderId="34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35" fillId="0" borderId="25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49" fontId="50" fillId="47" borderId="35" applyNumberFormat="0" applyFill="0" applyAlignment="0">
      <alignment horizontal="left"/>
    </xf>
    <xf numFmtId="202" fontId="106" fillId="0" borderId="0" applyNumberFormat="0" applyFont="0" applyFill="0" applyBorder="0" applyProtection="0">
      <alignment horizontal="center" vertical="center" wrapText="1"/>
    </xf>
    <xf numFmtId="202" fontId="1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02" fontId="51" fillId="0" borderId="0"/>
    <xf numFmtId="43" fontId="1" fillId="0" borderId="0" applyFont="0" applyFill="0" applyBorder="0" applyAlignment="0" applyProtection="0"/>
    <xf numFmtId="202" fontId="1" fillId="0" borderId="0"/>
    <xf numFmtId="202" fontId="1" fillId="0" borderId="0"/>
    <xf numFmtId="202" fontId="7" fillId="0" borderId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202" fontId="7" fillId="0" borderId="0"/>
    <xf numFmtId="202" fontId="7" fillId="0" borderId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202" fontId="7" fillId="0" borderId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5" fillId="0" borderId="0"/>
    <xf numFmtId="202" fontId="5" fillId="0" borderId="0"/>
    <xf numFmtId="202" fontId="5" fillId="0" borderId="0"/>
    <xf numFmtId="202" fontId="1" fillId="0" borderId="0"/>
    <xf numFmtId="202" fontId="1" fillId="0" borderId="0"/>
    <xf numFmtId="202" fontId="1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202" fontId="1" fillId="0" borderId="0"/>
    <xf numFmtId="202" fontId="1" fillId="0" borderId="0"/>
    <xf numFmtId="202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202" fontId="1" fillId="0" borderId="0"/>
    <xf numFmtId="202" fontId="1" fillId="0" borderId="0"/>
    <xf numFmtId="202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202" fontId="7" fillId="0" borderId="0"/>
    <xf numFmtId="202" fontId="1" fillId="0" borderId="0"/>
    <xf numFmtId="202" fontId="1" fillId="0" borderId="0"/>
    <xf numFmtId="202" fontId="1" fillId="0" borderId="0"/>
    <xf numFmtId="202" fontId="7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3" fontId="7" fillId="0" borderId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202" fontId="65" fillId="0" borderId="5">
      <alignment horizontal="center" vertical="center" shrinkToFit="1"/>
      <protection locked="0"/>
    </xf>
    <xf numFmtId="202" fontId="65" fillId="0" borderId="5">
      <alignment horizontal="center" vertical="center" shrinkToFit="1"/>
      <protection locked="0"/>
    </xf>
    <xf numFmtId="202" fontId="13" fillId="26" borderId="18" applyNumberFormat="0" applyAlignment="0" applyProtection="0"/>
    <xf numFmtId="202" fontId="32" fillId="26" borderId="18" applyNumberFormat="0" applyAlignment="0" applyProtection="0"/>
    <xf numFmtId="202" fontId="13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32" fillId="26" borderId="18" applyNumberFormat="0" applyAlignment="0" applyProtection="0"/>
    <xf numFmtId="202" fontId="62" fillId="0" borderId="8" applyNumberFormat="0">
      <alignment horizontal="center"/>
    </xf>
    <xf numFmtId="202" fontId="62" fillId="0" borderId="8" applyNumberFormat="0">
      <alignment horizontal="center"/>
    </xf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35" borderId="17" applyNumberFormat="0" applyAlignment="0" applyProtection="0"/>
    <xf numFmtId="202" fontId="30" fillId="35" borderId="17" applyNumberFormat="0" applyAlignment="0" applyProtection="0"/>
    <xf numFmtId="202" fontId="113" fillId="25" borderId="17" applyNumberFormat="0" applyAlignment="0" applyProtection="0"/>
    <xf numFmtId="202" fontId="113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30" fillId="25" borderId="17" applyNumberFormat="0" applyAlignment="0" applyProtection="0"/>
    <xf numFmtId="202" fontId="61" fillId="0" borderId="8">
      <alignment horizontal="left" vertical="top"/>
    </xf>
    <xf numFmtId="202" fontId="61" fillId="0" borderId="8">
      <alignment horizontal="left" vertical="top"/>
    </xf>
    <xf numFmtId="202" fontId="108" fillId="8" borderId="0" applyNumberFormat="0" applyBorder="0" applyAlignment="0" applyProtection="0"/>
    <xf numFmtId="202" fontId="26" fillId="8" borderId="0" applyNumberFormat="0" applyBorder="0" applyAlignment="0" applyProtection="0"/>
    <xf numFmtId="202" fontId="108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26" fillId="8" borderId="0" applyNumberFormat="0" applyBorder="0" applyAlignment="0" applyProtection="0"/>
    <xf numFmtId="202" fontId="59" fillId="37" borderId="5" applyNumberFormat="0" applyFont="0" applyBorder="0" applyAlignment="0" applyProtection="0">
      <alignment horizontal="center"/>
    </xf>
    <xf numFmtId="202" fontId="59" fillId="37" borderId="5" applyNumberFormat="0" applyFont="0" applyBorder="0" applyAlignment="0" applyProtection="0">
      <alignment horizontal="center"/>
    </xf>
    <xf numFmtId="202" fontId="107" fillId="24" borderId="0" applyNumberFormat="0" applyBorder="0" applyAlignment="0" applyProtection="0"/>
    <xf numFmtId="202" fontId="36" fillId="24" borderId="0" applyNumberFormat="0" applyBorder="0" applyAlignment="0" applyProtection="0"/>
    <xf numFmtId="202" fontId="107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36" fillId="24" borderId="0" applyNumberFormat="0" applyBorder="0" applyAlignment="0" applyProtection="0"/>
    <xf numFmtId="202" fontId="107" fillId="19" borderId="0" applyNumberFormat="0" applyBorder="0" applyAlignment="0" applyProtection="0"/>
    <xf numFmtId="202" fontId="36" fillId="19" borderId="0" applyNumberFormat="0" applyBorder="0" applyAlignment="0" applyProtection="0"/>
    <xf numFmtId="202" fontId="107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107" fillId="18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36" borderId="0" applyNumberFormat="0" applyBorder="0" applyAlignment="0" applyProtection="0"/>
    <xf numFmtId="202" fontId="36" fillId="18" borderId="0" applyNumberFormat="0" applyBorder="0" applyAlignment="0" applyProtection="0"/>
    <xf numFmtId="202" fontId="107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107" fillId="23" borderId="0" applyNumberFormat="0" applyBorder="0" applyAlignment="0" applyProtection="0"/>
    <xf numFmtId="202" fontId="36" fillId="23" borderId="0" applyNumberFormat="0" applyBorder="0" applyAlignment="0" applyProtection="0"/>
    <xf numFmtId="202" fontId="107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36" fillId="23" borderId="0" applyNumberFormat="0" applyBorder="0" applyAlignment="0" applyProtection="0"/>
    <xf numFmtId="202" fontId="107" fillId="22" borderId="0" applyNumberFormat="0" applyBorder="0" applyAlignment="0" applyProtection="0"/>
    <xf numFmtId="202" fontId="36" fillId="22" borderId="0" applyNumberFormat="0" applyBorder="0" applyAlignment="0" applyProtection="0"/>
    <xf numFmtId="202" fontId="107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22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107" fillId="21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1" borderId="0" applyNumberFormat="0" applyBorder="0" applyAlignment="0" applyProtection="0"/>
    <xf numFmtId="202" fontId="107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21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107" fillId="20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12" borderId="0" applyNumberFormat="0" applyBorder="0" applyAlignment="0" applyProtection="0"/>
    <xf numFmtId="202" fontId="36" fillId="20" borderId="0" applyNumberFormat="0" applyBorder="0" applyAlignment="0" applyProtection="0"/>
    <xf numFmtId="202" fontId="107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36" fillId="20" borderId="0" applyNumberFormat="0" applyBorder="0" applyAlignment="0" applyProtection="0"/>
    <xf numFmtId="202" fontId="107" fillId="19" borderId="0" applyNumberFormat="0" applyBorder="0" applyAlignment="0" applyProtection="0"/>
    <xf numFmtId="202" fontId="36" fillId="19" borderId="0" applyNumberFormat="0" applyBorder="0" applyAlignment="0" applyProtection="0"/>
    <xf numFmtId="202" fontId="107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107" fillId="18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25" borderId="0" applyNumberFormat="0" applyBorder="0" applyAlignment="0" applyProtection="0"/>
    <xf numFmtId="202" fontId="36" fillId="18" borderId="0" applyNumberFormat="0" applyBorder="0" applyAlignment="0" applyProtection="0"/>
    <xf numFmtId="202" fontId="107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18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107" fillId="15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27" borderId="0" applyNumberFormat="0" applyBorder="0" applyAlignment="0" applyProtection="0"/>
    <xf numFmtId="202" fontId="36" fillId="15" borderId="0" applyNumberFormat="0" applyBorder="0" applyAlignment="0" applyProtection="0"/>
    <xf numFmtId="202" fontId="107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36" fillId="15" borderId="0" applyNumberFormat="0" applyBorder="0" applyAlignment="0" applyProtection="0"/>
    <xf numFmtId="202" fontId="107" fillId="14" borderId="0" applyNumberFormat="0" applyBorder="0" applyAlignment="0" applyProtection="0"/>
    <xf numFmtId="202" fontId="36" fillId="14" borderId="0" applyNumberFormat="0" applyBorder="0" applyAlignment="0" applyProtection="0"/>
    <xf numFmtId="202" fontId="107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4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107" fillId="17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9" borderId="0" applyNumberFormat="0" applyBorder="0" applyAlignment="0" applyProtection="0"/>
    <xf numFmtId="202" fontId="36" fillId="17" borderId="0" applyNumberFormat="0" applyBorder="0" applyAlignment="0" applyProtection="0"/>
    <xf numFmtId="202" fontId="107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36" fillId="17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6" fillId="16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6" borderId="0" applyNumberFormat="0" applyBorder="0" applyAlignment="0" applyProtection="0"/>
    <xf numFmtId="202" fontId="16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18" fillId="16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16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57" fillId="13" borderId="0" applyNumberFormat="0" applyBorder="0" applyAlignment="0" applyProtection="0"/>
    <xf numFmtId="202" fontId="18" fillId="13" borderId="0" applyNumberFormat="0" applyBorder="0" applyAlignment="0" applyProtection="0"/>
    <xf numFmtId="202" fontId="16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6" fillId="10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0" borderId="0" applyNumberFormat="0" applyBorder="0" applyAlignment="0" applyProtection="0"/>
    <xf numFmtId="202" fontId="16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16" fillId="15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57" fillId="27" borderId="0" applyNumberFormat="0" applyBorder="0" applyAlignment="0" applyProtection="0"/>
    <xf numFmtId="202" fontId="18" fillId="15" borderId="0" applyNumberFormat="0" applyBorder="0" applyAlignment="0" applyProtection="0"/>
    <xf numFmtId="202" fontId="16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18" fillId="15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16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57" fillId="14" borderId="0" applyNumberFormat="0" applyBorder="0" applyAlignment="0" applyProtection="0"/>
    <xf numFmtId="202" fontId="18" fillId="14" borderId="0" applyNumberFormat="0" applyBorder="0" applyAlignment="0" applyProtection="0"/>
    <xf numFmtId="202" fontId="16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18" fillId="14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6" fillId="13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57" fillId="25" borderId="0" applyNumberFormat="0" applyBorder="0" applyAlignment="0" applyProtection="0"/>
    <xf numFmtId="202" fontId="18" fillId="13" borderId="0" applyNumberFormat="0" applyBorder="0" applyAlignment="0" applyProtection="0"/>
    <xf numFmtId="202" fontId="16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18" fillId="13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6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12" borderId="0" applyNumberFormat="0" applyBorder="0" applyAlignment="0" applyProtection="0"/>
    <xf numFmtId="202" fontId="16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18" fillId="12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16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57" fillId="11" borderId="0" applyNumberFormat="0" applyBorder="0" applyAlignment="0" applyProtection="0"/>
    <xf numFmtId="202" fontId="18" fillId="11" borderId="0" applyNumberFormat="0" applyBorder="0" applyAlignment="0" applyProtection="0"/>
    <xf numFmtId="202" fontId="16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18" fillId="11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6" fillId="10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10" borderId="0" applyNumberFormat="0" applyBorder="0" applyAlignment="0" applyProtection="0"/>
    <xf numFmtId="202" fontId="16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18" fillId="10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16" fillId="9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57" fillId="28" borderId="0" applyNumberFormat="0" applyBorder="0" applyAlignment="0" applyProtection="0"/>
    <xf numFmtId="202" fontId="18" fillId="9" borderId="0" applyNumberFormat="0" applyBorder="0" applyAlignment="0" applyProtection="0"/>
    <xf numFmtId="202" fontId="16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18" fillId="9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6" fillId="8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57" fillId="12" borderId="0" applyNumberFormat="0" applyBorder="0" applyAlignment="0" applyProtection="0"/>
    <xf numFmtId="202" fontId="18" fillId="8" borderId="0" applyNumberFormat="0" applyBorder="0" applyAlignment="0" applyProtection="0"/>
    <xf numFmtId="202" fontId="16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18" fillId="8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6" fillId="7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57" fillId="35" borderId="0" applyNumberFormat="0" applyBorder="0" applyAlignment="0" applyProtection="0"/>
    <xf numFmtId="202" fontId="18" fillId="7" borderId="0" applyNumberFormat="0" applyBorder="0" applyAlignment="0" applyProtection="0"/>
    <xf numFmtId="202" fontId="16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18" fillId="7" borderId="0" applyNumberFormat="0" applyBorder="0" applyAlignment="0" applyProtection="0"/>
    <xf numFmtId="202" fontId="7" fillId="28" borderId="23" applyNumberFormat="0" applyFont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202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4" fontId="63" fillId="0" borderId="4" applyBorder="0">
      <alignment horizontal="right" vertical="center" wrapText="1" shrinkToFit="1"/>
      <protection locked="0"/>
    </xf>
    <xf numFmtId="164" fontId="63" fillId="0" borderId="4" applyBorder="0">
      <alignment horizontal="right" vertical="center" wrapText="1" shrinkToFit="1"/>
      <protection locked="0"/>
    </xf>
    <xf numFmtId="194" fontId="17" fillId="32" borderId="26" applyFont="0" applyFill="0" applyBorder="0" applyAlignment="0" applyProtection="0">
      <alignment horizontal="center" vertical="top"/>
    </xf>
    <xf numFmtId="194" fontId="17" fillId="32" borderId="26" applyFont="0" applyFill="0" applyBorder="0" applyAlignment="0" applyProtection="0">
      <alignment horizontal="center" vertical="top"/>
    </xf>
    <xf numFmtId="196" fontId="7" fillId="0" borderId="0" applyFill="0" applyBorder="0" applyAlignment="0" applyProtection="0"/>
    <xf numFmtId="196" fontId="7" fillId="0" borderId="0" applyFill="0" applyBorder="0" applyAlignment="0" applyProtection="0"/>
    <xf numFmtId="202" fontId="7" fillId="0" borderId="0" applyFont="0" applyFill="0" applyBorder="0" applyAlignment="0" applyProtection="0">
      <alignment vertical="top"/>
    </xf>
    <xf numFmtId="196" fontId="7" fillId="0" borderId="0" applyFill="0" applyBorder="0" applyAlignment="0" applyProtection="0"/>
    <xf numFmtId="202" fontId="7" fillId="0" borderId="0" applyFont="0" applyFill="0" applyBorder="0" applyAlignment="0" applyProtection="0">
      <alignment vertical="top"/>
    </xf>
    <xf numFmtId="202" fontId="7" fillId="0" borderId="0" applyFont="0" applyFill="0" applyBorder="0" applyAlignment="0" applyProtection="0">
      <alignment vertical="top"/>
    </xf>
    <xf numFmtId="202" fontId="7" fillId="0" borderId="0" applyFont="0" applyFill="0" applyBorder="0" applyAlignment="0" applyProtection="0">
      <alignment vertical="top"/>
    </xf>
    <xf numFmtId="202" fontId="7" fillId="0" borderId="0" applyFont="0" applyFill="0" applyBorder="0" applyAlignment="0" applyProtection="0">
      <alignment vertical="top"/>
    </xf>
    <xf numFmtId="202" fontId="7" fillId="0" borderId="0" applyFont="0" applyFill="0" applyBorder="0" applyAlignment="0" applyProtection="0">
      <alignment vertical="top"/>
    </xf>
    <xf numFmtId="196" fontId="7" fillId="0" borderId="0" applyFill="0" applyBorder="0" applyAlignment="0" applyProtection="0"/>
    <xf numFmtId="196" fontId="7" fillId="0" borderId="0" applyFill="0" applyBorder="0" applyAlignment="0" applyProtection="0"/>
    <xf numFmtId="196" fontId="7" fillId="0" borderId="0" applyFill="0" applyBorder="0" applyAlignment="0" applyProtection="0"/>
    <xf numFmtId="196" fontId="7" fillId="0" borderId="0" applyFill="0" applyBorder="0" applyAlignment="0" applyProtection="0"/>
    <xf numFmtId="196" fontId="7" fillId="0" borderId="0" applyFill="0" applyBorder="0" applyAlignment="0" applyProtection="0"/>
    <xf numFmtId="196" fontId="7" fillId="0" borderId="0" applyFill="0" applyBorder="0" applyAlignment="0" applyProtection="0"/>
    <xf numFmtId="196" fontId="7" fillId="0" borderId="0" applyFill="0" applyBorder="0" applyAlignment="0" applyProtection="0"/>
    <xf numFmtId="196" fontId="7" fillId="0" borderId="0" applyFill="0" applyBorder="0" applyAlignment="0" applyProtection="0"/>
    <xf numFmtId="197" fontId="71" fillId="0" borderId="5">
      <alignment vertical="center" wrapText="1"/>
    </xf>
    <xf numFmtId="197" fontId="71" fillId="0" borderId="5">
      <alignment vertical="center" wrapText="1"/>
    </xf>
    <xf numFmtId="202" fontId="7" fillId="37" borderId="5" applyNumberFormat="0" applyFont="0" applyBorder="0" applyAlignment="0" applyProtection="0">
      <alignment horizontal="left" vertical="center"/>
    </xf>
    <xf numFmtId="202" fontId="7" fillId="37" borderId="5" applyNumberFormat="0" applyFont="0" applyBorder="0" applyAlignment="0" applyProtection="0">
      <alignment horizontal="left" vertical="center"/>
    </xf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109" fillId="0" borderId="0" applyNumberFormat="0" applyFill="0" applyBorder="0" applyAlignment="0" applyProtection="0"/>
    <xf numFmtId="202" fontId="34" fillId="0" borderId="0" applyNumberFormat="0" applyFill="0" applyBorder="0" applyAlignment="0" applyProtection="0"/>
    <xf numFmtId="202" fontId="109" fillId="0" borderId="0" applyNumberFormat="0" applyFill="0" applyBorder="0" applyAlignment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165" fontId="5" fillId="0" borderId="0" applyProtection="0"/>
    <xf numFmtId="202" fontId="10" fillId="4" borderId="0" applyNumberFormat="0" applyBorder="0" applyAlignment="0" applyProtection="0"/>
    <xf numFmtId="202" fontId="10" fillId="4" borderId="0" applyNumberFormat="0" applyBorder="0" applyAlignment="0" applyProtection="0"/>
    <xf numFmtId="202" fontId="10" fillId="4" borderId="0" applyNumberFormat="0" applyBorder="0" applyAlignment="0" applyProtection="0"/>
    <xf numFmtId="202" fontId="25" fillId="9" borderId="0" applyNumberFormat="0" applyBorder="0" applyAlignment="0" applyProtection="0"/>
    <xf numFmtId="202" fontId="25" fillId="9" borderId="0" applyNumberFormat="0" applyBorder="0" applyAlignment="0" applyProtection="0"/>
    <xf numFmtId="202" fontId="110" fillId="9" borderId="0" applyNumberFormat="0" applyBorder="0" applyAlignment="0" applyProtection="0"/>
    <xf numFmtId="202" fontId="25" fillId="9" borderId="0" applyNumberFormat="0" applyBorder="0" applyAlignment="0" applyProtection="0"/>
    <xf numFmtId="202" fontId="110" fillId="9" borderId="0" applyNumberFormat="0" applyBorder="0" applyAlignment="0" applyProtection="0"/>
    <xf numFmtId="202" fontId="14" fillId="0" borderId="14">
      <alignment horizontal="left" vertical="center"/>
    </xf>
    <xf numFmtId="202" fontId="14" fillId="0" borderId="14">
      <alignment horizontal="left" vertical="center"/>
    </xf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114" fillId="0" borderId="19" applyNumberFormat="0" applyFill="0" applyAlignment="0" applyProtection="0"/>
    <xf numFmtId="202" fontId="22" fillId="0" borderId="19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114" fillId="0" borderId="19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22" fillId="0" borderId="19" applyNumberFormat="0" applyFill="0" applyAlignment="0" applyProtection="0"/>
    <xf numFmtId="202" fontId="77" fillId="0" borderId="28" applyNumberFormat="0" applyFill="0" applyAlignment="0" applyProtection="0"/>
    <xf numFmtId="202" fontId="77" fillId="0" borderId="28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115" fillId="0" borderId="20" applyNumberFormat="0" applyFill="0" applyAlignment="0" applyProtection="0"/>
    <xf numFmtId="202" fontId="23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115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23" fillId="0" borderId="20" applyNumberFormat="0" applyFill="0" applyAlignment="0" applyProtection="0"/>
    <xf numFmtId="202" fontId="78" fillId="0" borderId="20" applyNumberFormat="0" applyFill="0" applyAlignment="0" applyProtection="0"/>
    <xf numFmtId="202" fontId="78" fillId="0" borderId="20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111" fillId="0" borderId="21" applyNumberFormat="0" applyFill="0" applyAlignment="0" applyProtection="0"/>
    <xf numFmtId="202" fontId="24" fillId="0" borderId="21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111" fillId="0" borderId="21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24" fillId="0" borderId="21" applyNumberFormat="0" applyFill="0" applyAlignment="0" applyProtection="0"/>
    <xf numFmtId="202" fontId="79" fillId="0" borderId="29" applyNumberFormat="0" applyFill="0" applyAlignment="0" applyProtection="0"/>
    <xf numFmtId="202" fontId="79" fillId="0" borderId="29" applyNumberFormat="0" applyFill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111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111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24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2" fontId="79" fillId="0" borderId="0" applyNumberFormat="0" applyFill="0" applyBorder="0" applyAlignment="0" applyProtection="0"/>
    <xf numFmtId="201" fontId="7" fillId="0" borderId="5" applyFont="0" applyBorder="0" applyAlignment="0">
      <alignment horizontal="right"/>
    </xf>
    <xf numFmtId="201" fontId="7" fillId="0" borderId="5" applyFont="0" applyBorder="0" applyAlignment="0">
      <alignment horizontal="right"/>
    </xf>
    <xf numFmtId="10" fontId="5" fillId="31" borderId="5" applyNumberFormat="0" applyBorder="0" applyAlignment="0" applyProtection="0"/>
    <xf numFmtId="10" fontId="5" fillId="31" borderId="5" applyNumberFormat="0" applyBorder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116" fillId="12" borderId="17" applyNumberFormat="0" applyAlignment="0" applyProtection="0"/>
    <xf numFmtId="202" fontId="116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28" fillId="12" borderId="17" applyNumberFormat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31" fillId="0" borderId="22" applyNumberFormat="0" applyFill="0" applyAlignment="0" applyProtection="0"/>
    <xf numFmtId="202" fontId="117" fillId="0" borderId="22" applyNumberFormat="0" applyFill="0" applyAlignment="0" applyProtection="0"/>
    <xf numFmtId="202" fontId="31" fillId="0" borderId="22" applyNumberFormat="0" applyFill="0" applyAlignment="0" applyProtection="0"/>
    <xf numFmtId="202" fontId="117" fillId="0" borderId="22" applyNumberFormat="0" applyFill="0" applyAlignment="0" applyProtection="0"/>
    <xf numFmtId="202" fontId="71" fillId="0" borderId="5" applyFill="0" applyBorder="0" applyProtection="0">
      <alignment vertical="center"/>
    </xf>
    <xf numFmtId="202" fontId="71" fillId="0" borderId="5" applyFill="0" applyBorder="0" applyProtection="0">
      <alignment vertical="center"/>
    </xf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27" fillId="27" borderId="0" applyNumberFormat="0" applyBorder="0" applyAlignment="0" applyProtection="0"/>
    <xf numFmtId="202" fontId="112" fillId="27" borderId="0" applyNumberFormat="0" applyBorder="0" applyAlignment="0" applyProtection="0"/>
    <xf numFmtId="202" fontId="27" fillId="27" borderId="0" applyNumberFormat="0" applyBorder="0" applyAlignment="0" applyProtection="0"/>
    <xf numFmtId="202" fontId="112" fillId="27" borderId="0" applyNumberFormat="0" applyBorder="0" applyAlignment="0" applyProtection="0"/>
    <xf numFmtId="202" fontId="71" fillId="30" borderId="5" applyNumberFormat="0" applyFont="0" applyBorder="0" applyAlignment="0" applyProtection="0">
      <alignment vertical="center"/>
    </xf>
    <xf numFmtId="202" fontId="71" fillId="30" borderId="5" applyNumberFormat="0" applyFont="0" applyBorder="0" applyAlignment="0" applyProtection="0">
      <alignment vertical="center"/>
    </xf>
    <xf numFmtId="202" fontId="5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86" fillId="0" borderId="0"/>
    <xf numFmtId="202" fontId="86" fillId="0" borderId="0"/>
    <xf numFmtId="202" fontId="86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5" fillId="0" borderId="0"/>
    <xf numFmtId="202" fontId="5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1" fillId="0" borderId="0"/>
    <xf numFmtId="202" fontId="1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7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1" fillId="0" borderId="0"/>
    <xf numFmtId="202" fontId="51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7" fillId="0" borderId="0"/>
    <xf numFmtId="202" fontId="5" fillId="0" borderId="0"/>
    <xf numFmtId="202" fontId="5" fillId="0" borderId="0"/>
    <xf numFmtId="202" fontId="1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1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5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1" fillId="0" borderId="0"/>
    <xf numFmtId="202" fontId="18" fillId="0" borderId="0"/>
    <xf numFmtId="202" fontId="18" fillId="0" borderId="0"/>
    <xf numFmtId="202" fontId="18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5" fillId="0" borderId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7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18" fillId="28" borderId="23" applyNumberFormat="0" applyFont="0" applyAlignment="0" applyProtection="0"/>
    <xf numFmtId="202" fontId="71" fillId="43" borderId="5">
      <alignment vertical="center"/>
    </xf>
    <xf numFmtId="202" fontId="71" fillId="43" borderId="5">
      <alignment vertical="center"/>
    </xf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118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118" fillId="2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3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202" fontId="29" fillId="25" borderId="24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62" fillId="0" borderId="5">
      <alignment horizontal="center" vertical="center"/>
      <protection locked="0"/>
    </xf>
    <xf numFmtId="169" fontId="62" fillId="0" borderId="5">
      <alignment horizontal="center" vertical="center"/>
      <protection locked="0"/>
    </xf>
    <xf numFmtId="202" fontId="59" fillId="44" borderId="5" applyNumberFormat="0" applyFont="0" applyBorder="0" applyAlignment="0" applyProtection="0">
      <alignment horizontal="center" vertical="center"/>
    </xf>
    <xf numFmtId="202" fontId="59" fillId="44" borderId="5" applyNumberFormat="0" applyFont="0" applyBorder="0" applyAlignment="0" applyProtection="0">
      <alignment horizontal="center" vertical="center"/>
    </xf>
    <xf numFmtId="202" fontId="7" fillId="0" borderId="5" applyFill="0">
      <alignment horizontal="center" vertical="center"/>
      <protection locked="0"/>
    </xf>
    <xf numFmtId="202" fontId="7" fillId="0" borderId="5" applyFill="0">
      <alignment horizontal="center" vertical="center"/>
      <protection locked="0"/>
    </xf>
    <xf numFmtId="202" fontId="95" fillId="0" borderId="5" applyProtection="0">
      <alignment vertical="center"/>
    </xf>
    <xf numFmtId="202" fontId="95" fillId="0" borderId="5" applyProtection="0">
      <alignment vertical="center"/>
    </xf>
    <xf numFmtId="202" fontId="59" fillId="0" borderId="5" applyFill="0" applyBorder="0" applyProtection="0">
      <alignment horizontal="left" vertical="center"/>
    </xf>
    <xf numFmtId="202" fontId="59" fillId="0" borderId="5" applyFill="0" applyBorder="0" applyProtection="0">
      <alignment horizontal="left" vertical="center"/>
    </xf>
    <xf numFmtId="202" fontId="21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21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102" fillId="0" borderId="0" applyNumberFormat="0" applyFill="0" applyBorder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4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45" fillId="0" borderId="25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105" fillId="0" borderId="34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5" fillId="0" borderId="25" applyNumberFormat="0" applyFill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46" fillId="0" borderId="0" applyNumberFormat="0" applyFill="0" applyBorder="0" applyAlignment="0" applyProtection="0"/>
    <xf numFmtId="202" fontId="33" fillId="0" borderId="0" applyNumberFormat="0" applyFill="0" applyBorder="0" applyAlignment="0" applyProtection="0"/>
    <xf numFmtId="202" fontId="46" fillId="0" borderId="0" applyNumberFormat="0" applyFill="0" applyBorder="0" applyAlignment="0" applyProtection="0"/>
    <xf numFmtId="202" fontId="7" fillId="0" borderId="0"/>
    <xf numFmtId="202" fontId="7" fillId="0" borderId="0"/>
    <xf numFmtId="202" fontId="7" fillId="0" borderId="0"/>
    <xf numFmtId="202" fontId="7" fillId="0" borderId="0"/>
    <xf numFmtId="202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202" fontId="7" fillId="0" borderId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202" fontId="7" fillId="0" borderId="0"/>
    <xf numFmtId="202" fontId="7" fillId="0" borderId="0"/>
    <xf numFmtId="168" fontId="7" fillId="0" borderId="0" applyFont="0" applyFill="0" applyBorder="0" applyAlignment="0" applyProtection="0"/>
    <xf numFmtId="202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202" fontId="7" fillId="0" borderId="0"/>
    <xf numFmtId="202" fontId="7" fillId="0" borderId="0"/>
    <xf numFmtId="202" fontId="119" fillId="0" borderId="0"/>
    <xf numFmtId="168" fontId="7" fillId="0" borderId="0" applyFont="0" applyFill="0" applyBorder="0" applyAlignment="0" applyProtection="0"/>
    <xf numFmtId="202" fontId="119" fillId="0" borderId="0"/>
    <xf numFmtId="168" fontId="7" fillId="0" borderId="0" applyFont="0" applyFill="0" applyBorder="0" applyAlignment="0" applyProtection="0"/>
    <xf numFmtId="202" fontId="119" fillId="0" borderId="0"/>
    <xf numFmtId="168" fontId="7" fillId="0" borderId="0" applyFont="0" applyFill="0" applyBorder="0" applyAlignment="0" applyProtection="0"/>
    <xf numFmtId="202" fontId="119" fillId="0" borderId="0"/>
    <xf numFmtId="168" fontId="7" fillId="0" borderId="0" applyFont="0" applyFill="0" applyBorder="0" applyAlignment="0" applyProtection="0"/>
    <xf numFmtId="202" fontId="7" fillId="0" borderId="0"/>
    <xf numFmtId="202" fontId="7" fillId="0" borderId="0"/>
    <xf numFmtId="202" fontId="7" fillId="0" borderId="0"/>
    <xf numFmtId="202" fontId="7" fillId="0" borderId="0"/>
  </cellStyleXfs>
  <cellXfs count="412">
    <xf numFmtId="0" fontId="0" fillId="0" borderId="0" xfId="0"/>
    <xf numFmtId="0" fontId="3" fillId="0" borderId="0" xfId="0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43" fontId="3" fillId="0" borderId="0" xfId="10" applyFont="1" applyBorder="1"/>
    <xf numFmtId="0" fontId="3" fillId="0" borderId="0" xfId="0" applyFont="1" applyBorder="1"/>
    <xf numFmtId="43" fontId="3" fillId="0" borderId="0" xfId="10" applyFont="1" applyFill="1" applyBorder="1"/>
    <xf numFmtId="0" fontId="0" fillId="0" borderId="0" xfId="0" applyAlignment="1">
      <alignment horizontal="center"/>
    </xf>
    <xf numFmtId="43" fontId="123" fillId="0" borderId="0" xfId="10" applyFont="1"/>
    <xf numFmtId="0" fontId="0" fillId="0" borderId="5" xfId="0" applyBorder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0" applyFont="1" applyBorder="1"/>
    <xf numFmtId="0" fontId="123" fillId="0" borderId="41" xfId="0" applyFont="1" applyBorder="1" applyAlignment="1">
      <alignment horizontal="center"/>
    </xf>
    <xf numFmtId="0" fontId="123" fillId="0" borderId="10" xfId="0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49" fontId="3" fillId="0" borderId="0" xfId="0" applyNumberFormat="1" applyFont="1" applyFill="1" applyBorder="1" applyAlignment="1">
      <alignment horizontal="center"/>
    </xf>
    <xf numFmtId="43" fontId="3" fillId="0" borderId="0" xfId="10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left"/>
    </xf>
    <xf numFmtId="49" fontId="9" fillId="0" borderId="0" xfId="1" applyNumberFormat="1" applyFont="1" applyFill="1" applyBorder="1" applyAlignment="1"/>
    <xf numFmtId="49" fontId="3" fillId="0" borderId="0" xfId="0" applyNumberFormat="1" applyFont="1" applyBorder="1"/>
    <xf numFmtId="49" fontId="9" fillId="0" borderId="0" xfId="1" applyNumberFormat="1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Fill="1" applyBorder="1" applyAlignment="1"/>
    <xf numFmtId="49" fontId="3" fillId="0" borderId="0" xfId="0" applyNumberFormat="1" applyFont="1" applyFill="1" applyBorder="1"/>
    <xf numFmtId="49" fontId="9" fillId="0" borderId="0" xfId="1" applyNumberFormat="1" applyFont="1" applyFill="1" applyBorder="1" applyAlignment="1">
      <alignment horizontal="center"/>
    </xf>
    <xf numFmtId="49" fontId="3" fillId="0" borderId="0" xfId="0" applyNumberFormat="1" applyFont="1" applyBorder="1" applyAlignment="1"/>
    <xf numFmtId="49" fontId="3" fillId="0" borderId="0" xfId="0" applyNumberFormat="1" applyFont="1" applyFill="1" applyBorder="1" applyAlignment="1"/>
    <xf numFmtId="49" fontId="3" fillId="48" borderId="0" xfId="0" applyNumberFormat="1" applyFont="1" applyFill="1" applyBorder="1"/>
    <xf numFmtId="207" fontId="3" fillId="0" borderId="0" xfId="10" applyNumberFormat="1" applyFont="1" applyBorder="1" applyAlignment="1">
      <alignment horizontal="left"/>
    </xf>
    <xf numFmtId="207" fontId="3" fillId="0" borderId="0" xfId="1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0" fontId="9" fillId="0" borderId="0" xfId="10" applyNumberFormat="1" applyFont="1" applyFill="1" applyBorder="1" applyAlignment="1"/>
    <xf numFmtId="49" fontId="122" fillId="0" borderId="0" xfId="0" applyNumberFormat="1" applyFont="1" applyFill="1" applyBorder="1" applyAlignment="1">
      <alignment horizontal="left"/>
    </xf>
    <xf numFmtId="177" fontId="9" fillId="0" borderId="0" xfId="10" applyNumberFormat="1" applyFont="1" applyFill="1" applyBorder="1" applyAlignment="1">
      <alignment horizontal="left"/>
    </xf>
    <xf numFmtId="177" fontId="3" fillId="0" borderId="0" xfId="10" applyNumberFormat="1" applyFont="1" applyFill="1" applyBorder="1" applyAlignment="1">
      <alignment horizontal="left"/>
    </xf>
    <xf numFmtId="167" fontId="122" fillId="0" borderId="0" xfId="10" applyNumberFormat="1" applyFont="1" applyFill="1" applyBorder="1" applyAlignment="1">
      <alignment horizontal="center"/>
    </xf>
    <xf numFmtId="167" fontId="125" fillId="0" borderId="0" xfId="10" applyNumberFormat="1" applyFont="1" applyFill="1" applyBorder="1" applyAlignment="1">
      <alignment horizontal="center"/>
    </xf>
    <xf numFmtId="49" fontId="126" fillId="0" borderId="0" xfId="0" applyNumberFormat="1" applyFont="1" applyFill="1" applyBorder="1"/>
    <xf numFmtId="49" fontId="120" fillId="0" borderId="0" xfId="0" applyNumberFormat="1" applyFont="1" applyBorder="1"/>
    <xf numFmtId="49" fontId="120" fillId="0" borderId="0" xfId="0" applyNumberFormat="1" applyFont="1" applyFill="1" applyBorder="1" applyAlignment="1">
      <alignment horizontal="left"/>
    </xf>
    <xf numFmtId="49" fontId="120" fillId="0" borderId="0" xfId="0" applyNumberFormat="1" applyFont="1" applyFill="1" applyBorder="1" applyAlignment="1"/>
    <xf numFmtId="177" fontId="121" fillId="0" borderId="0" xfId="10" applyNumberFormat="1" applyFont="1" applyFill="1" applyBorder="1" applyAlignment="1">
      <alignment horizontal="left"/>
    </xf>
    <xf numFmtId="43" fontId="120" fillId="0" borderId="0" xfId="10" applyFont="1" applyFill="1" applyBorder="1"/>
    <xf numFmtId="0" fontId="120" fillId="0" borderId="0" xfId="0" applyFont="1" applyBorder="1"/>
    <xf numFmtId="49" fontId="120" fillId="0" borderId="0" xfId="0" applyNumberFormat="1" applyFont="1" applyFill="1" applyBorder="1"/>
    <xf numFmtId="17" fontId="120" fillId="0" borderId="0" xfId="0" applyNumberFormat="1" applyFont="1" applyFill="1" applyBorder="1" applyAlignment="1">
      <alignment horizontal="center"/>
    </xf>
    <xf numFmtId="43" fontId="120" fillId="0" borderId="0" xfId="10" applyFont="1" applyFill="1" applyBorder="1" applyAlignment="1">
      <alignment horizontal="center"/>
    </xf>
    <xf numFmtId="43" fontId="3" fillId="0" borderId="0" xfId="0" applyNumberFormat="1" applyFont="1" applyBorder="1"/>
    <xf numFmtId="43" fontId="9" fillId="0" borderId="0" xfId="10" applyFont="1" applyFill="1" applyBorder="1"/>
    <xf numFmtId="167" fontId="0" fillId="0" borderId="5" xfId="10" applyNumberFormat="1" applyFont="1" applyBorder="1"/>
    <xf numFmtId="43" fontId="130" fillId="0" borderId="5" xfId="10" applyFont="1" applyBorder="1"/>
    <xf numFmtId="167" fontId="123" fillId="0" borderId="0" xfId="10" applyNumberFormat="1" applyFont="1"/>
    <xf numFmtId="43" fontId="1" fillId="0" borderId="5" xfId="10" applyFont="1" applyBorder="1"/>
    <xf numFmtId="44" fontId="120" fillId="0" borderId="0" xfId="1" applyFont="1" applyFill="1" applyBorder="1"/>
    <xf numFmtId="44" fontId="3" fillId="0" borderId="0" xfId="0" applyNumberFormat="1" applyFont="1" applyBorder="1"/>
    <xf numFmtId="49" fontId="122" fillId="0" borderId="0" xfId="0" applyNumberFormat="1" applyFont="1" applyBorder="1" applyAlignment="1">
      <alignment horizontal="left"/>
    </xf>
    <xf numFmtId="17" fontId="11" fillId="0" borderId="0" xfId="0" applyNumberFormat="1" applyFont="1" applyFill="1" applyBorder="1" applyAlignment="1">
      <alignment horizontal="center"/>
    </xf>
    <xf numFmtId="43" fontId="11" fillId="0" borderId="0" xfId="10" applyFont="1" applyFill="1" applyBorder="1" applyAlignment="1">
      <alignment horizontal="center"/>
    </xf>
    <xf numFmtId="43" fontId="11" fillId="0" borderId="0" xfId="10" applyFont="1" applyFill="1" applyBorder="1"/>
    <xf numFmtId="17" fontId="134" fillId="0" borderId="0" xfId="0" applyNumberFormat="1" applyFont="1" applyFill="1" applyBorder="1" applyAlignment="1">
      <alignment horizontal="center"/>
    </xf>
    <xf numFmtId="43" fontId="134" fillId="0" borderId="0" xfId="10" applyFont="1" applyFill="1" applyBorder="1" applyAlignment="1">
      <alignment horizontal="center"/>
    </xf>
    <xf numFmtId="43" fontId="134" fillId="0" borderId="0" xfId="0" applyNumberFormat="1" applyFont="1" applyBorder="1"/>
    <xf numFmtId="14" fontId="129" fillId="0" borderId="5" xfId="0" applyNumberFormat="1" applyFont="1" applyFill="1" applyBorder="1" applyAlignment="1">
      <alignment horizontal="center"/>
    </xf>
    <xf numFmtId="17" fontId="128" fillId="0" borderId="0" xfId="0" applyNumberFormat="1" applyFont="1" applyFill="1" applyBorder="1" applyAlignment="1">
      <alignment horizontal="center"/>
    </xf>
    <xf numFmtId="44" fontId="9" fillId="3" borderId="0" xfId="1" applyNumberFormat="1" applyFont="1" applyFill="1" applyBorder="1"/>
    <xf numFmtId="177" fontId="120" fillId="0" borderId="0" xfId="10" applyNumberFormat="1" applyFont="1" applyFill="1" applyBorder="1" applyAlignment="1">
      <alignment horizontal="left"/>
    </xf>
    <xf numFmtId="43" fontId="9" fillId="0" borderId="0" xfId="10" applyFont="1" applyFill="1" applyBorder="1" applyAlignment="1">
      <alignment horizontal="center"/>
    </xf>
    <xf numFmtId="44" fontId="9" fillId="3" borderId="0" xfId="1" applyNumberFormat="1" applyFont="1" applyFill="1" applyBorder="1" applyAlignment="1">
      <alignment horizontal="left"/>
    </xf>
    <xf numFmtId="1" fontId="11" fillId="0" borderId="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42" xfId="0" applyNumberFormat="1" applyFont="1" applyFill="1" applyBorder="1" applyAlignment="1">
      <alignment horizontal="center"/>
    </xf>
    <xf numFmtId="1" fontId="131" fillId="0" borderId="2" xfId="0" applyNumberFormat="1" applyFont="1" applyFill="1" applyBorder="1" applyAlignment="1">
      <alignment horizontal="center"/>
    </xf>
    <xf numFmtId="1" fontId="131" fillId="0" borderId="0" xfId="0" applyNumberFormat="1" applyFont="1" applyFill="1" applyBorder="1" applyAlignment="1">
      <alignment horizontal="center"/>
    </xf>
    <xf numFmtId="1" fontId="131" fillId="0" borderId="42" xfId="0" applyNumberFormat="1" applyFont="1" applyFill="1" applyBorder="1" applyAlignment="1">
      <alignment horizontal="center"/>
    </xf>
    <xf numFmtId="0" fontId="3" fillId="0" borderId="9" xfId="0" applyFont="1" applyBorder="1"/>
    <xf numFmtId="43" fontId="134" fillId="0" borderId="36" xfId="10" applyFont="1" applyFill="1" applyBorder="1" applyAlignment="1">
      <alignment horizontal="left"/>
    </xf>
    <xf numFmtId="43" fontId="134" fillId="0" borderId="37" xfId="10" applyFont="1" applyFill="1" applyBorder="1" applyAlignment="1">
      <alignment horizontal="left"/>
    </xf>
    <xf numFmtId="43" fontId="11" fillId="0" borderId="0" xfId="10" applyFont="1" applyBorder="1"/>
    <xf numFmtId="167" fontId="11" fillId="0" borderId="0" xfId="10" applyNumberFormat="1" applyFont="1" applyFill="1" applyBorder="1" applyAlignment="1">
      <alignment horizontal="center"/>
    </xf>
    <xf numFmtId="43" fontId="132" fillId="0" borderId="0" xfId="10" applyFont="1" applyBorder="1"/>
    <xf numFmtId="17" fontId="9" fillId="0" borderId="0" xfId="0" applyNumberFormat="1" applyFont="1" applyFill="1" applyBorder="1" applyAlignment="1">
      <alignment horizontal="center"/>
    </xf>
    <xf numFmtId="43" fontId="131" fillId="0" borderId="0" xfId="10" applyFont="1" applyFill="1" applyBorder="1" applyAlignment="1">
      <alignment horizontal="center"/>
    </xf>
    <xf numFmtId="17" fontId="131" fillId="0" borderId="0" xfId="0" applyNumberFormat="1" applyFont="1" applyFill="1" applyBorder="1" applyAlignment="1">
      <alignment horizontal="center"/>
    </xf>
    <xf numFmtId="43" fontId="3" fillId="0" borderId="0" xfId="10" applyFont="1" applyBorder="1" applyAlignment="1">
      <alignment horizontal="center"/>
    </xf>
    <xf numFmtId="0" fontId="133" fillId="0" borderId="0" xfId="0" applyFont="1" applyBorder="1"/>
    <xf numFmtId="0" fontId="134" fillId="0" borderId="0" xfId="0" applyFont="1" applyBorder="1" applyAlignment="1">
      <alignment horizontal="center"/>
    </xf>
    <xf numFmtId="43" fontId="9" fillId="0" borderId="0" xfId="0" applyNumberFormat="1" applyFont="1" applyBorder="1"/>
    <xf numFmtId="43" fontId="9" fillId="0" borderId="0" xfId="10" applyFont="1" applyFill="1" applyBorder="1" applyAlignment="1">
      <alignment horizontal="left"/>
    </xf>
    <xf numFmtId="0" fontId="9" fillId="0" borderId="0" xfId="0" applyFont="1" applyBorder="1"/>
    <xf numFmtId="49" fontId="9" fillId="0" borderId="2" xfId="1" applyNumberFormat="1" applyFont="1" applyFill="1" applyBorder="1" applyAlignment="1">
      <alignment horizontal="left"/>
    </xf>
    <xf numFmtId="49" fontId="9" fillId="0" borderId="39" xfId="1" applyNumberFormat="1" applyFont="1" applyFill="1" applyBorder="1" applyAlignment="1">
      <alignment horizontal="left"/>
    </xf>
    <xf numFmtId="49" fontId="120" fillId="0" borderId="0" xfId="1" applyNumberFormat="1" applyFont="1" applyFill="1" applyBorder="1" applyAlignment="1"/>
    <xf numFmtId="0" fontId="121" fillId="0" borderId="0" xfId="0" applyFont="1" applyBorder="1"/>
    <xf numFmtId="49" fontId="121" fillId="0" borderId="0" xfId="1" applyNumberFormat="1" applyFont="1" applyFill="1" applyBorder="1" applyAlignment="1"/>
    <xf numFmtId="49" fontId="120" fillId="0" borderId="2" xfId="0" applyNumberFormat="1" applyFont="1" applyBorder="1" applyAlignment="1">
      <alignment horizontal="center"/>
    </xf>
    <xf numFmtId="164" fontId="9" fillId="0" borderId="42" xfId="10" applyNumberFormat="1" applyFont="1" applyFill="1" applyBorder="1" applyAlignment="1">
      <alignment horizontal="center"/>
    </xf>
    <xf numFmtId="164" fontId="9" fillId="0" borderId="40" xfId="10" applyNumberFormat="1" applyFont="1" applyFill="1" applyBorder="1" applyAlignment="1">
      <alignment horizontal="center"/>
    </xf>
    <xf numFmtId="0" fontId="121" fillId="0" borderId="42" xfId="10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center"/>
    </xf>
    <xf numFmtId="207" fontId="3" fillId="0" borderId="2" xfId="10" applyNumberFormat="1" applyFont="1" applyBorder="1" applyAlignment="1">
      <alignment horizontal="left"/>
    </xf>
    <xf numFmtId="0" fontId="120" fillId="0" borderId="42" xfId="0" applyFont="1" applyBorder="1"/>
    <xf numFmtId="164" fontId="0" fillId="0" borderId="42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40" xfId="1" applyNumberFormat="1" applyFont="1" applyBorder="1" applyAlignment="1">
      <alignment horizontal="center"/>
    </xf>
    <xf numFmtId="0" fontId="121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3" fillId="0" borderId="44" xfId="0" applyNumberFormat="1" applyFont="1" applyBorder="1"/>
    <xf numFmtId="207" fontId="9" fillId="0" borderId="2" xfId="10" applyNumberFormat="1" applyFont="1" applyBorder="1" applyAlignment="1">
      <alignment horizontal="left"/>
    </xf>
    <xf numFmtId="207" fontId="9" fillId="0" borderId="39" xfId="10" applyNumberFormat="1" applyFont="1" applyBorder="1" applyAlignment="1">
      <alignment horizontal="left"/>
    </xf>
    <xf numFmtId="164" fontId="123" fillId="0" borderId="0" xfId="0" applyNumberFormat="1" applyFont="1"/>
    <xf numFmtId="49" fontId="9" fillId="0" borderId="0" xfId="10" applyNumberFormat="1" applyFont="1" applyBorder="1" applyAlignment="1">
      <alignment horizontal="left"/>
    </xf>
    <xf numFmtId="43" fontId="9" fillId="3" borderId="0" xfId="10" applyFont="1" applyFill="1" applyBorder="1"/>
    <xf numFmtId="43" fontId="131" fillId="0" borderId="0" xfId="10" applyFont="1" applyFill="1" applyBorder="1"/>
    <xf numFmtId="44" fontId="131" fillId="0" borderId="0" xfId="1" applyFont="1" applyFill="1" applyBorder="1"/>
    <xf numFmtId="44" fontId="11" fillId="0" borderId="0" xfId="1" applyFont="1" applyFill="1" applyBorder="1"/>
    <xf numFmtId="0" fontId="0" fillId="49" borderId="5" xfId="0" applyFill="1" applyBorder="1" applyAlignment="1">
      <alignment horizontal="center"/>
    </xf>
    <xf numFmtId="44" fontId="9" fillId="48" borderId="0" xfId="1" applyNumberFormat="1" applyFont="1" applyFill="1" applyBorder="1" applyAlignment="1">
      <alignment horizontal="left"/>
    </xf>
    <xf numFmtId="44" fontId="9" fillId="48" borderId="0" xfId="1" applyNumberFormat="1" applyFont="1" applyFill="1" applyBorder="1"/>
    <xf numFmtId="43" fontId="120" fillId="0" borderId="36" xfId="10" applyFont="1" applyFill="1" applyBorder="1"/>
    <xf numFmtId="43" fontId="120" fillId="0" borderId="37" xfId="10" applyFont="1" applyFill="1" applyBorder="1"/>
    <xf numFmtId="44" fontId="120" fillId="0" borderId="38" xfId="1" applyFont="1" applyFill="1" applyBorder="1"/>
    <xf numFmtId="43" fontId="120" fillId="0" borderId="45" xfId="10" applyFont="1" applyBorder="1"/>
    <xf numFmtId="44" fontId="120" fillId="0" borderId="40" xfId="1" applyFont="1" applyBorder="1"/>
    <xf numFmtId="43" fontId="9" fillId="48" borderId="0" xfId="10" applyFont="1" applyFill="1" applyBorder="1"/>
    <xf numFmtId="44" fontId="120" fillId="0" borderId="0" xfId="0" applyNumberFormat="1" applyFont="1" applyBorder="1"/>
    <xf numFmtId="0" fontId="120" fillId="0" borderId="2" xfId="0" applyFont="1" applyBorder="1" applyAlignment="1">
      <alignment horizontal="left"/>
    </xf>
    <xf numFmtId="0" fontId="120" fillId="0" borderId="39" xfId="0" applyFont="1" applyBorder="1" applyAlignment="1">
      <alignment horizontal="left"/>
    </xf>
    <xf numFmtId="49" fontId="9" fillId="0" borderId="0" xfId="10" applyNumberFormat="1" applyFont="1" applyFill="1" applyBorder="1" applyAlignment="1">
      <alignment horizontal="left"/>
    </xf>
    <xf numFmtId="0" fontId="3" fillId="0" borderId="0" xfId="0" applyFont="1" applyFill="1" applyBorder="1"/>
    <xf numFmtId="44" fontId="9" fillId="0" borderId="0" xfId="1" applyNumberFormat="1" applyFont="1" applyFill="1" applyBorder="1"/>
    <xf numFmtId="0" fontId="120" fillId="0" borderId="0" xfId="0" applyFont="1" applyFill="1" applyBorder="1"/>
    <xf numFmtId="43" fontId="120" fillId="0" borderId="0" xfId="0" applyNumberFormat="1" applyFont="1" applyFill="1" applyBorder="1"/>
    <xf numFmtId="0" fontId="131" fillId="0" borderId="2" xfId="0" applyFont="1" applyFill="1" applyBorder="1" applyAlignment="1">
      <alignment horizontal="center"/>
    </xf>
    <xf numFmtId="0" fontId="128" fillId="0" borderId="0" xfId="0" applyFont="1" applyFill="1" applyBorder="1" applyAlignment="1">
      <alignment horizontal="center"/>
    </xf>
    <xf numFmtId="43" fontId="3" fillId="0" borderId="0" xfId="0" applyNumberFormat="1" applyFont="1" applyFill="1" applyBorder="1"/>
    <xf numFmtId="0" fontId="131" fillId="0" borderId="39" xfId="0" applyFont="1" applyFill="1" applyBorder="1" applyAlignment="1">
      <alignment horizontal="center"/>
    </xf>
    <xf numFmtId="0" fontId="128" fillId="0" borderId="9" xfId="0" applyFont="1" applyFill="1" applyBorder="1"/>
    <xf numFmtId="164" fontId="3" fillId="0" borderId="0" xfId="0" applyNumberFormat="1" applyFont="1" applyBorder="1" applyAlignment="1"/>
    <xf numFmtId="43" fontId="132" fillId="0" borderId="0" xfId="10" applyFont="1" applyFill="1" applyBorder="1" applyAlignment="1">
      <alignment horizontal="center"/>
    </xf>
    <xf numFmtId="17" fontId="132" fillId="0" borderId="0" xfId="0" applyNumberFormat="1" applyFont="1" applyFill="1" applyBorder="1" applyAlignment="1">
      <alignment horizontal="center"/>
    </xf>
    <xf numFmtId="0" fontId="136" fillId="0" borderId="0" xfId="0" applyFont="1" applyFill="1" applyBorder="1"/>
    <xf numFmtId="0" fontId="132" fillId="0" borderId="0" xfId="0" applyFont="1" applyFill="1" applyBorder="1"/>
    <xf numFmtId="164" fontId="3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left"/>
    </xf>
    <xf numFmtId="44" fontId="9" fillId="0" borderId="0" xfId="1" applyNumberFormat="1" applyFont="1" applyFill="1" applyBorder="1" applyAlignment="1">
      <alignment horizontal="left"/>
    </xf>
    <xf numFmtId="39" fontId="3" fillId="0" borderId="0" xfId="10" applyNumberFormat="1" applyFont="1" applyBorder="1"/>
    <xf numFmtId="7" fontId="3" fillId="0" borderId="0" xfId="10" applyNumberFormat="1" applyFont="1" applyBorder="1"/>
    <xf numFmtId="43" fontId="132" fillId="0" borderId="49" xfId="10" applyFont="1" applyFill="1" applyBorder="1" applyAlignment="1">
      <alignment horizontal="center"/>
    </xf>
    <xf numFmtId="43" fontId="3" fillId="0" borderId="2" xfId="10" applyFont="1" applyFill="1" applyBorder="1" applyAlignment="1">
      <alignment horizontal="center"/>
    </xf>
    <xf numFmtId="43" fontId="120" fillId="0" borderId="2" xfId="10" applyFont="1" applyFill="1" applyBorder="1"/>
    <xf numFmtId="44" fontId="9" fillId="3" borderId="2" xfId="1" applyNumberFormat="1" applyFont="1" applyFill="1" applyBorder="1" applyAlignment="1">
      <alignment horizontal="left"/>
    </xf>
    <xf numFmtId="43" fontId="133" fillId="0" borderId="2" xfId="10" applyFont="1" applyFill="1" applyBorder="1"/>
    <xf numFmtId="43" fontId="133" fillId="0" borderId="2" xfId="10" applyFont="1" applyFill="1" applyBorder="1" applyAlignment="1">
      <alignment horizontal="center"/>
    </xf>
    <xf numFmtId="0" fontId="120" fillId="0" borderId="2" xfId="0" applyFont="1" applyFill="1" applyBorder="1"/>
    <xf numFmtId="0" fontId="3" fillId="0" borderId="2" xfId="0" applyFont="1" applyFill="1" applyBorder="1"/>
    <xf numFmtId="43" fontId="3" fillId="48" borderId="2" xfId="10" applyFont="1" applyFill="1" applyBorder="1" applyAlignment="1">
      <alignment horizontal="center"/>
    </xf>
    <xf numFmtId="43" fontId="3" fillId="0" borderId="2" xfId="10" applyFont="1" applyFill="1" applyBorder="1"/>
    <xf numFmtId="17" fontId="3" fillId="0" borderId="2" xfId="0" applyNumberFormat="1" applyFont="1" applyFill="1" applyBorder="1" applyAlignment="1">
      <alignment horizontal="center"/>
    </xf>
    <xf numFmtId="43" fontId="128" fillId="0" borderId="2" xfId="10" applyFont="1" applyFill="1" applyBorder="1" applyAlignment="1">
      <alignment horizontal="center"/>
    </xf>
    <xf numFmtId="43" fontId="9" fillId="0" borderId="2" xfId="10" applyFont="1" applyFill="1" applyBorder="1"/>
    <xf numFmtId="17" fontId="120" fillId="0" borderId="36" xfId="0" applyNumberFormat="1" applyFont="1" applyFill="1" applyBorder="1" applyAlignment="1">
      <alignment horizontal="center"/>
    </xf>
    <xf numFmtId="43" fontId="120" fillId="0" borderId="2" xfId="10" applyFont="1" applyFill="1" applyBorder="1" applyAlignment="1">
      <alignment horizontal="center"/>
    </xf>
    <xf numFmtId="0" fontId="3" fillId="0" borderId="2" xfId="0" applyFont="1" applyBorder="1"/>
    <xf numFmtId="0" fontId="120" fillId="0" borderId="2" xfId="0" applyFont="1" applyBorder="1"/>
    <xf numFmtId="43" fontId="3" fillId="0" borderId="2" xfId="10" applyFont="1" applyBorder="1"/>
    <xf numFmtId="49" fontId="120" fillId="0" borderId="0" xfId="0" applyNumberFormat="1" applyFont="1" applyBorder="1" applyAlignment="1">
      <alignment horizontal="left"/>
    </xf>
    <xf numFmtId="7" fontId="120" fillId="0" borderId="0" xfId="10" applyNumberFormat="1" applyFont="1" applyBorder="1"/>
    <xf numFmtId="43" fontId="120" fillId="0" borderId="0" xfId="10" applyFont="1" applyBorder="1"/>
    <xf numFmtId="43" fontId="120" fillId="0" borderId="2" xfId="10" applyFont="1" applyBorder="1"/>
    <xf numFmtId="43" fontId="120" fillId="0" borderId="0" xfId="0" applyNumberFormat="1" applyFont="1" applyBorder="1"/>
    <xf numFmtId="0" fontId="123" fillId="0" borderId="2" xfId="0" applyFont="1" applyBorder="1"/>
    <xf numFmtId="49" fontId="3" fillId="0" borderId="0" xfId="10" applyNumberFormat="1" applyFont="1" applyFill="1" applyBorder="1"/>
    <xf numFmtId="43" fontId="135" fillId="0" borderId="0" xfId="10" applyFont="1" applyFill="1" applyBorder="1" applyAlignment="1"/>
    <xf numFmtId="0" fontId="135" fillId="0" borderId="0" xfId="0" applyFont="1" applyFill="1" applyBorder="1" applyAlignment="1"/>
    <xf numFmtId="43" fontId="3" fillId="0" borderId="2" xfId="0" applyNumberFormat="1" applyFont="1" applyBorder="1"/>
    <xf numFmtId="43" fontId="120" fillId="0" borderId="2" xfId="0" applyNumberFormat="1" applyFont="1" applyBorder="1"/>
    <xf numFmtId="7" fontId="3" fillId="0" borderId="0" xfId="0" applyNumberFormat="1" applyFont="1" applyBorder="1"/>
    <xf numFmtId="7" fontId="120" fillId="0" borderId="0" xfId="0" applyNumberFormat="1" applyFont="1" applyBorder="1"/>
    <xf numFmtId="207" fontId="120" fillId="0" borderId="0" xfId="10" applyNumberFormat="1" applyFont="1" applyBorder="1" applyAlignment="1">
      <alignment horizontal="left"/>
    </xf>
    <xf numFmtId="44" fontId="134" fillId="0" borderId="37" xfId="1" applyFont="1" applyFill="1" applyBorder="1" applyAlignment="1">
      <alignment horizontal="left"/>
    </xf>
    <xf numFmtId="43" fontId="128" fillId="0" borderId="3" xfId="10" applyFont="1" applyFill="1" applyBorder="1"/>
    <xf numFmtId="44" fontId="131" fillId="0" borderId="9" xfId="1" applyFont="1" applyFill="1" applyBorder="1"/>
    <xf numFmtId="17" fontId="120" fillId="0" borderId="2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37" fontId="3" fillId="0" borderId="0" xfId="10" applyNumberFormat="1" applyFont="1" applyBorder="1"/>
    <xf numFmtId="7" fontId="3" fillId="0" borderId="42" xfId="10" applyNumberFormat="1" applyFont="1" applyBorder="1"/>
    <xf numFmtId="7" fontId="120" fillId="0" borderId="42" xfId="10" applyNumberFormat="1" applyFont="1" applyBorder="1"/>
    <xf numFmtId="164" fontId="0" fillId="0" borderId="0" xfId="0" applyNumberFormat="1"/>
    <xf numFmtId="164" fontId="3" fillId="0" borderId="0" xfId="10" applyNumberFormat="1" applyFont="1" applyBorder="1"/>
    <xf numFmtId="44" fontId="3" fillId="0" borderId="2" xfId="0" applyNumberFormat="1" applyFont="1" applyBorder="1"/>
    <xf numFmtId="0" fontId="0" fillId="0" borderId="11" xfId="0" applyBorder="1"/>
    <xf numFmtId="0" fontId="0" fillId="0" borderId="10" xfId="0" applyBorder="1"/>
    <xf numFmtId="0" fontId="0" fillId="50" borderId="10" xfId="0" applyFill="1" applyBorder="1"/>
    <xf numFmtId="0" fontId="0" fillId="0" borderId="50" xfId="0" applyBorder="1" applyAlignment="1">
      <alignment wrapText="1"/>
    </xf>
    <xf numFmtId="0" fontId="0" fillId="0" borderId="43" xfId="0" applyBorder="1"/>
    <xf numFmtId="44" fontId="0" fillId="0" borderId="5" xfId="1" applyFont="1" applyBorder="1"/>
    <xf numFmtId="208" fontId="0" fillId="0" borderId="4" xfId="0" applyNumberFormat="1" applyBorder="1"/>
    <xf numFmtId="44" fontId="0" fillId="0" borderId="10" xfId="1" applyFont="1" applyBorder="1"/>
    <xf numFmtId="0" fontId="0" fillId="0" borderId="51" xfId="0" applyBorder="1"/>
    <xf numFmtId="0" fontId="0" fillId="0" borderId="41" xfId="0" applyBorder="1"/>
    <xf numFmtId="44" fontId="0" fillId="0" borderId="41" xfId="1" applyFont="1" applyBorder="1"/>
    <xf numFmtId="208" fontId="0" fillId="0" borderId="15" xfId="0" applyNumberFormat="1" applyBorder="1"/>
    <xf numFmtId="0" fontId="0" fillId="0" borderId="1" xfId="0" applyBorder="1"/>
    <xf numFmtId="44" fontId="137" fillId="0" borderId="41" xfId="0" applyNumberFormat="1" applyFont="1" applyBorder="1"/>
    <xf numFmtId="0" fontId="0" fillId="0" borderId="15" xfId="0" applyBorder="1"/>
    <xf numFmtId="4" fontId="0" fillId="0" borderId="0" xfId="0" applyNumberFormat="1"/>
    <xf numFmtId="49" fontId="0" fillId="0" borderId="0" xfId="0" applyNumberFormat="1" applyAlignment="1">
      <alignment horizontal="right"/>
    </xf>
    <xf numFmtId="209" fontId="0" fillId="0" borderId="0" xfId="0" applyNumberFormat="1"/>
    <xf numFmtId="0" fontId="0" fillId="0" borderId="0" xfId="0" applyAlignment="1">
      <alignment horizontal="right"/>
    </xf>
    <xf numFmtId="0" fontId="0" fillId="51" borderId="0" xfId="0" applyFill="1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53" xfId="0" applyBorder="1"/>
    <xf numFmtId="0" fontId="0" fillId="0" borderId="54" xfId="0" applyBorder="1"/>
    <xf numFmtId="0" fontId="0" fillId="0" borderId="0" xfId="0" applyBorder="1"/>
    <xf numFmtId="2" fontId="0" fillId="52" borderId="4" xfId="0" applyNumberFormat="1" applyFill="1" applyBorder="1" applyAlignment="1">
      <alignment horizontal="left"/>
    </xf>
    <xf numFmtId="2" fontId="0" fillId="52" borderId="55" xfId="0" applyNumberFormat="1" applyFill="1" applyBorder="1" applyAlignment="1">
      <alignment horizontal="left"/>
    </xf>
    <xf numFmtId="2" fontId="0" fillId="52" borderId="56" xfId="0" applyNumberFormat="1" applyFill="1" applyBorder="1" applyAlignment="1">
      <alignment horizontal="left"/>
    </xf>
    <xf numFmtId="2" fontId="0" fillId="53" borderId="4" xfId="0" applyNumberFormat="1" applyFill="1" applyBorder="1" applyAlignment="1">
      <alignment horizontal="left"/>
    </xf>
    <xf numFmtId="2" fontId="0" fillId="53" borderId="55" xfId="0" applyNumberFormat="1" applyFill="1" applyBorder="1" applyAlignment="1">
      <alignment horizontal="left"/>
    </xf>
    <xf numFmtId="2" fontId="0" fillId="53" borderId="56" xfId="0" applyNumberFormat="1" applyFill="1" applyBorder="1" applyAlignment="1">
      <alignment horizontal="left"/>
    </xf>
    <xf numFmtId="0" fontId="0" fillId="53" borderId="56" xfId="0" applyFill="1" applyBorder="1" applyAlignment="1">
      <alignment horizontal="left"/>
    </xf>
    <xf numFmtId="2" fontId="0" fillId="53" borderId="57" xfId="0" applyNumberFormat="1" applyFill="1" applyBorder="1" applyAlignment="1">
      <alignment horizontal="left"/>
    </xf>
    <xf numFmtId="0" fontId="0" fillId="53" borderId="58" xfId="0" applyFill="1" applyBorder="1" applyAlignment="1">
      <alignment horizontal="left"/>
    </xf>
    <xf numFmtId="2" fontId="0" fillId="53" borderId="59" xfId="0" applyNumberFormat="1" applyFill="1" applyBorder="1" applyAlignment="1">
      <alignment horizontal="left"/>
    </xf>
    <xf numFmtId="2" fontId="0" fillId="53" borderId="60" xfId="0" applyNumberFormat="1" applyFill="1" applyBorder="1" applyAlignment="1">
      <alignment horizontal="left"/>
    </xf>
    <xf numFmtId="2" fontId="0" fillId="54" borderId="4" xfId="0" applyNumberFormat="1" applyFill="1" applyBorder="1" applyAlignment="1">
      <alignment horizontal="left"/>
    </xf>
    <xf numFmtId="2" fontId="0" fillId="54" borderId="55" xfId="0" applyNumberFormat="1" applyFill="1" applyBorder="1" applyAlignment="1">
      <alignment horizontal="left"/>
    </xf>
    <xf numFmtId="2" fontId="0" fillId="54" borderId="56" xfId="0" applyNumberFormat="1" applyFill="1" applyBorder="1" applyAlignment="1">
      <alignment horizontal="left"/>
    </xf>
    <xf numFmtId="0" fontId="0" fillId="0" borderId="69" xfId="0" applyBorder="1"/>
    <xf numFmtId="49" fontId="9" fillId="54" borderId="70" xfId="1" applyNumberFormat="1" applyFont="1" applyFill="1" applyBorder="1" applyAlignment="1">
      <alignment horizontal="left"/>
    </xf>
    <xf numFmtId="49" fontId="9" fillId="53" borderId="70" xfId="10" applyNumberFormat="1" applyFont="1" applyFill="1" applyBorder="1" applyAlignment="1">
      <alignment horizontal="left"/>
    </xf>
    <xf numFmtId="49" fontId="9" fillId="53" borderId="71" xfId="10" applyNumberFormat="1" applyFont="1" applyFill="1" applyBorder="1" applyAlignment="1">
      <alignment horizontal="left"/>
    </xf>
    <xf numFmtId="49" fontId="3" fillId="54" borderId="70" xfId="1" applyNumberFormat="1" applyFont="1" applyFill="1" applyBorder="1" applyAlignment="1">
      <alignment horizontal="left"/>
    </xf>
    <xf numFmtId="49" fontId="3" fillId="53" borderId="70" xfId="1" applyNumberFormat="1" applyFont="1" applyFill="1" applyBorder="1" applyAlignment="1">
      <alignment horizontal="left"/>
    </xf>
    <xf numFmtId="49" fontId="3" fillId="53" borderId="71" xfId="1" applyNumberFormat="1" applyFont="1" applyFill="1" applyBorder="1" applyAlignment="1">
      <alignment horizontal="left"/>
    </xf>
    <xf numFmtId="0" fontId="0" fillId="0" borderId="52" xfId="0" applyBorder="1"/>
    <xf numFmtId="0" fontId="0" fillId="0" borderId="61" xfId="0" applyBorder="1"/>
    <xf numFmtId="0" fontId="0" fillId="0" borderId="62" xfId="0" applyBorder="1"/>
    <xf numFmtId="2" fontId="0" fillId="54" borderId="63" xfId="0" applyNumberFormat="1" applyFill="1" applyBorder="1" applyAlignment="1">
      <alignment horizontal="left"/>
    </xf>
    <xf numFmtId="2" fontId="0" fillId="52" borderId="61" xfId="0" applyNumberFormat="1" applyFill="1" applyBorder="1" applyAlignment="1">
      <alignment horizontal="left"/>
    </xf>
    <xf numFmtId="2" fontId="0" fillId="52" borderId="62" xfId="0" applyNumberFormat="1" applyFill="1" applyBorder="1" applyAlignment="1">
      <alignment horizontal="left"/>
    </xf>
    <xf numFmtId="0" fontId="0" fillId="52" borderId="62" xfId="0" applyFill="1" applyBorder="1" applyAlignment="1">
      <alignment horizontal="left"/>
    </xf>
    <xf numFmtId="0" fontId="0" fillId="0" borderId="75" xfId="0" applyBorder="1"/>
    <xf numFmtId="49" fontId="9" fillId="53" borderId="72" xfId="10" applyNumberFormat="1" applyFont="1" applyFill="1" applyBorder="1" applyAlignment="1">
      <alignment horizontal="left"/>
    </xf>
    <xf numFmtId="49" fontId="9" fillId="52" borderId="52" xfId="1" applyNumberFormat="1" applyFont="1" applyFill="1" applyBorder="1" applyAlignment="1">
      <alignment horizontal="left"/>
    </xf>
    <xf numFmtId="2" fontId="3" fillId="54" borderId="69" xfId="1" applyNumberFormat="1" applyFont="1" applyFill="1" applyBorder="1" applyAlignment="1">
      <alignment horizontal="left"/>
    </xf>
    <xf numFmtId="2" fontId="3" fillId="54" borderId="76" xfId="1" applyNumberFormat="1" applyFont="1" applyFill="1" applyBorder="1" applyAlignment="1">
      <alignment horizontal="left"/>
    </xf>
    <xf numFmtId="2" fontId="3" fillId="52" borderId="52" xfId="1" applyNumberFormat="1" applyFont="1" applyFill="1" applyBorder="1" applyAlignment="1">
      <alignment horizontal="left"/>
    </xf>
    <xf numFmtId="2" fontId="3" fillId="53" borderId="72" xfId="1" applyNumberFormat="1" applyFont="1" applyFill="1" applyBorder="1" applyAlignment="1">
      <alignment horizontal="left"/>
    </xf>
    <xf numFmtId="0" fontId="0" fillId="0" borderId="0" xfId="0" applyFill="1"/>
    <xf numFmtId="2" fontId="3" fillId="53" borderId="70" xfId="1" applyNumberFormat="1" applyFont="1" applyFill="1" applyBorder="1" applyAlignment="1">
      <alignment horizontal="left"/>
    </xf>
    <xf numFmtId="2" fontId="3" fillId="53" borderId="71" xfId="1" applyNumberFormat="1" applyFont="1" applyFill="1" applyBorder="1" applyAlignment="1">
      <alignment horizontal="left"/>
    </xf>
    <xf numFmtId="2" fontId="0" fillId="54" borderId="77" xfId="0" applyNumberFormat="1" applyFill="1" applyBorder="1" applyAlignment="1">
      <alignment horizontal="left"/>
    </xf>
    <xf numFmtId="2" fontId="3" fillId="54" borderId="70" xfId="1" applyNumberFormat="1" applyFont="1" applyFill="1" applyBorder="1" applyAlignment="1">
      <alignment horizontal="left"/>
    </xf>
    <xf numFmtId="2" fontId="0" fillId="54" borderId="64" xfId="0" applyNumberFormat="1" applyFill="1" applyBorder="1" applyAlignment="1">
      <alignment horizontal="left"/>
    </xf>
    <xf numFmtId="49" fontId="9" fillId="54" borderId="76" xfId="1" applyNumberFormat="1" applyFont="1" applyFill="1" applyBorder="1" applyAlignment="1">
      <alignment horizontal="left"/>
    </xf>
    <xf numFmtId="2" fontId="0" fillId="54" borderId="49" xfId="0" applyNumberFormat="1" applyFill="1" applyBorder="1" applyAlignment="1">
      <alignment horizontal="left"/>
    </xf>
    <xf numFmtId="2" fontId="0" fillId="54" borderId="53" xfId="0" applyNumberFormat="1" applyFill="1" applyBorder="1" applyAlignment="1">
      <alignment horizontal="left"/>
    </xf>
    <xf numFmtId="2" fontId="0" fillId="54" borderId="54" xfId="0" applyNumberFormat="1" applyFill="1" applyBorder="1" applyAlignment="1">
      <alignment horizontal="left"/>
    </xf>
    <xf numFmtId="2" fontId="0" fillId="54" borderId="82" xfId="0" applyNumberFormat="1" applyFill="1" applyBorder="1" applyAlignment="1">
      <alignment horizontal="left"/>
    </xf>
    <xf numFmtId="49" fontId="3" fillId="54" borderId="3" xfId="1" applyNumberFormat="1" applyFont="1" applyFill="1" applyBorder="1" applyAlignment="1">
      <alignment horizontal="left"/>
    </xf>
    <xf numFmtId="49" fontId="3" fillId="54" borderId="8" xfId="1" applyNumberFormat="1" applyFont="1" applyFill="1" applyBorder="1" applyAlignment="1">
      <alignment horizontal="left"/>
    </xf>
    <xf numFmtId="49" fontId="3" fillId="52" borderId="73" xfId="1" applyNumberFormat="1" applyFont="1" applyFill="1" applyBorder="1" applyAlignment="1">
      <alignment horizontal="left"/>
    </xf>
    <xf numFmtId="49" fontId="9" fillId="54" borderId="69" xfId="1" applyNumberFormat="1" applyFont="1" applyFill="1" applyBorder="1" applyAlignment="1">
      <alignment horizontal="left"/>
    </xf>
    <xf numFmtId="49" fontId="3" fillId="53" borderId="0" xfId="1" applyNumberFormat="1" applyFont="1" applyFill="1" applyBorder="1" applyAlignment="1">
      <alignment horizontal="left"/>
    </xf>
    <xf numFmtId="49" fontId="9" fillId="53" borderId="76" xfId="10" applyNumberFormat="1" applyFont="1" applyFill="1" applyBorder="1" applyAlignment="1">
      <alignment horizontal="left"/>
    </xf>
    <xf numFmtId="2" fontId="0" fillId="54" borderId="83" xfId="0" applyNumberFormat="1" applyFill="1" applyBorder="1" applyAlignment="1">
      <alignment horizontal="left"/>
    </xf>
    <xf numFmtId="2" fontId="0" fillId="54" borderId="57" xfId="0" applyNumberFormat="1" applyFill="1" applyBorder="1" applyAlignment="1">
      <alignment horizontal="left"/>
    </xf>
    <xf numFmtId="2" fontId="0" fillId="54" borderId="58" xfId="0" applyNumberFormat="1" applyFill="1" applyBorder="1" applyAlignment="1">
      <alignment horizontal="left"/>
    </xf>
    <xf numFmtId="49" fontId="9" fillId="52" borderId="70" xfId="1" applyNumberFormat="1" applyFont="1" applyFill="1" applyBorder="1" applyAlignment="1">
      <alignment horizontal="left"/>
    </xf>
    <xf numFmtId="49" fontId="3" fillId="52" borderId="70" xfId="1" applyNumberFormat="1" applyFont="1" applyFill="1" applyBorder="1" applyAlignment="1">
      <alignment horizontal="left"/>
    </xf>
    <xf numFmtId="2" fontId="3" fillId="52" borderId="70" xfId="1" applyNumberFormat="1" applyFont="1" applyFill="1" applyBorder="1" applyAlignment="1">
      <alignment horizontal="left"/>
    </xf>
    <xf numFmtId="2" fontId="0" fillId="53" borderId="58" xfId="0" applyNumberFormat="1" applyFill="1" applyBorder="1" applyAlignment="1">
      <alignment horizontal="left"/>
    </xf>
    <xf numFmtId="0" fontId="0" fillId="0" borderId="81" xfId="0" applyBorder="1"/>
    <xf numFmtId="2" fontId="0" fillId="53" borderId="79" xfId="0" applyNumberFormat="1" applyFill="1" applyBorder="1" applyAlignment="1">
      <alignment horizontal="left"/>
    </xf>
    <xf numFmtId="2" fontId="0" fillId="0" borderId="69" xfId="0" applyNumberFormat="1" applyBorder="1"/>
    <xf numFmtId="2" fontId="0" fillId="0" borderId="70" xfId="0" applyNumberFormat="1" applyBorder="1"/>
    <xf numFmtId="2" fontId="0" fillId="0" borderId="71" xfId="0" applyNumberFormat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/>
    <xf numFmtId="49" fontId="9" fillId="0" borderId="0" xfId="10" applyNumberFormat="1" applyFont="1" applyFill="1" applyBorder="1" applyAlignment="1"/>
    <xf numFmtId="2" fontId="0" fillId="0" borderId="7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Border="1"/>
    <xf numFmtId="4" fontId="3" fillId="0" borderId="0" xfId="0" applyNumberFormat="1" applyFont="1" applyBorder="1"/>
    <xf numFmtId="8" fontId="0" fillId="0" borderId="5" xfId="0" applyNumberFormat="1" applyFill="1" applyBorder="1" applyAlignment="1">
      <alignment horizontal="center"/>
    </xf>
    <xf numFmtId="0" fontId="0" fillId="55" borderId="41" xfId="0" applyFill="1" applyBorder="1" applyAlignment="1">
      <alignment horizontal="center"/>
    </xf>
    <xf numFmtId="0" fontId="123" fillId="55" borderId="10" xfId="0" applyFont="1" applyFill="1" applyBorder="1" applyAlignment="1">
      <alignment horizontal="center"/>
    </xf>
    <xf numFmtId="0" fontId="0" fillId="55" borderId="5" xfId="0" applyFill="1" applyBorder="1" applyAlignment="1">
      <alignment horizontal="center"/>
    </xf>
    <xf numFmtId="44" fontId="3" fillId="0" borderId="2" xfId="0" applyNumberFormat="1" applyFont="1" applyFill="1" applyBorder="1"/>
    <xf numFmtId="7" fontId="3" fillId="0" borderId="2" xfId="0" applyNumberFormat="1" applyFont="1" applyBorder="1"/>
    <xf numFmtId="14" fontId="0" fillId="56" borderId="5" xfId="0" applyNumberFormat="1" applyFill="1" applyBorder="1" applyAlignment="1">
      <alignment horizontal="center"/>
    </xf>
    <xf numFmtId="43" fontId="0" fillId="56" borderId="5" xfId="10" applyFont="1" applyFill="1" applyBorder="1"/>
    <xf numFmtId="167" fontId="0" fillId="56" borderId="5" xfId="10" applyNumberFormat="1" applyFont="1" applyFill="1" applyBorder="1"/>
    <xf numFmtId="43" fontId="130" fillId="56" borderId="5" xfId="10" applyFont="1" applyFill="1" applyBorder="1"/>
    <xf numFmtId="43" fontId="1" fillId="56" borderId="5" xfId="10" applyFont="1" applyFill="1" applyBorder="1"/>
    <xf numFmtId="0" fontId="0" fillId="56" borderId="5" xfId="0" applyFill="1" applyBorder="1" applyAlignment="1">
      <alignment horizontal="center"/>
    </xf>
    <xf numFmtId="0" fontId="123" fillId="56" borderId="5" xfId="0" applyFont="1" applyFill="1" applyBorder="1" applyAlignment="1"/>
    <xf numFmtId="8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5" xfId="0" applyFill="1" applyBorder="1" applyAlignment="1">
      <alignment horizontal="left"/>
    </xf>
    <xf numFmtId="164" fontId="0" fillId="0" borderId="0" xfId="0" applyNumberFormat="1" applyAlignment="1">
      <alignment wrapText="1"/>
    </xf>
    <xf numFmtId="164" fontId="0" fillId="57" borderId="0" xfId="0" applyNumberFormat="1" applyFill="1"/>
    <xf numFmtId="49" fontId="3" fillId="58" borderId="0" xfId="0" applyNumberFormat="1" applyFont="1" applyFill="1" applyBorder="1" applyAlignment="1">
      <alignment horizontal="left"/>
    </xf>
    <xf numFmtId="49" fontId="3" fillId="58" borderId="0" xfId="0" applyNumberFormat="1" applyFont="1" applyFill="1" applyBorder="1" applyAlignment="1"/>
    <xf numFmtId="49" fontId="3" fillId="59" borderId="0" xfId="0" applyNumberFormat="1" applyFont="1" applyFill="1" applyBorder="1" applyAlignment="1">
      <alignment horizontal="left"/>
    </xf>
    <xf numFmtId="49" fontId="3" fillId="59" borderId="0" xfId="0" applyNumberFormat="1" applyFont="1" applyFill="1" applyBorder="1" applyAlignment="1"/>
    <xf numFmtId="164" fontId="3" fillId="59" borderId="0" xfId="0" applyNumberFormat="1" applyFont="1" applyFill="1" applyBorder="1" applyAlignment="1"/>
    <xf numFmtId="167" fontId="131" fillId="0" borderId="0" xfId="10" applyNumberFormat="1" applyFont="1" applyFill="1" applyBorder="1" applyAlignment="1">
      <alignment horizontal="center"/>
    </xf>
    <xf numFmtId="49" fontId="0" fillId="51" borderId="0" xfId="0" applyNumberFormat="1" applyFill="1"/>
    <xf numFmtId="2" fontId="0" fillId="51" borderId="0" xfId="0" applyNumberFormat="1" applyFill="1"/>
    <xf numFmtId="49" fontId="9" fillId="0" borderId="0" xfId="0" applyNumberFormat="1" applyFont="1" applyFill="1" applyBorder="1"/>
    <xf numFmtId="44" fontId="120" fillId="0" borderId="2" xfId="0" applyNumberFormat="1" applyFont="1" applyBorder="1"/>
    <xf numFmtId="43" fontId="120" fillId="0" borderId="2" xfId="0" applyNumberFormat="1" applyFont="1" applyFill="1" applyBorder="1"/>
    <xf numFmtId="43" fontId="120" fillId="0" borderId="5" xfId="0" applyNumberFormat="1" applyFont="1" applyBorder="1"/>
    <xf numFmtId="0" fontId="120" fillId="0" borderId="39" xfId="0" applyFont="1" applyBorder="1"/>
    <xf numFmtId="44" fontId="3" fillId="0" borderId="9" xfId="0" applyNumberFormat="1" applyFont="1" applyBorder="1"/>
    <xf numFmtId="17" fontId="3" fillId="0" borderId="39" xfId="0" applyNumberFormat="1" applyFont="1" applyFill="1" applyBorder="1" applyAlignment="1">
      <alignment horizontal="center"/>
    </xf>
    <xf numFmtId="1" fontId="131" fillId="0" borderId="36" xfId="0" applyNumberFormat="1" applyFont="1" applyFill="1" applyBorder="1" applyAlignment="1">
      <alignment horizontal="center"/>
    </xf>
    <xf numFmtId="1" fontId="131" fillId="0" borderId="37" xfId="0" applyNumberFormat="1" applyFont="1" applyFill="1" applyBorder="1" applyAlignment="1">
      <alignment horizontal="center"/>
    </xf>
    <xf numFmtId="1" fontId="131" fillId="0" borderId="38" xfId="0" applyNumberFormat="1" applyFont="1" applyFill="1" applyBorder="1" applyAlignment="1">
      <alignment horizontal="center"/>
    </xf>
    <xf numFmtId="1" fontId="122" fillId="0" borderId="2" xfId="0" applyNumberFormat="1" applyFont="1" applyFill="1" applyBorder="1" applyAlignment="1">
      <alignment horizontal="center"/>
    </xf>
    <xf numFmtId="1" fontId="122" fillId="0" borderId="0" xfId="0" applyNumberFormat="1" applyFont="1" applyFill="1" applyBorder="1" applyAlignment="1">
      <alignment horizontal="center"/>
    </xf>
    <xf numFmtId="1" fontId="122" fillId="0" borderId="42" xfId="0" applyNumberFormat="1" applyFont="1" applyFill="1" applyBorder="1" applyAlignment="1">
      <alignment horizontal="center"/>
    </xf>
    <xf numFmtId="1" fontId="125" fillId="0" borderId="2" xfId="0" applyNumberFormat="1" applyFont="1" applyFill="1" applyBorder="1" applyAlignment="1">
      <alignment horizontal="center"/>
    </xf>
    <xf numFmtId="1" fontId="125" fillId="0" borderId="0" xfId="0" applyNumberFormat="1" applyFont="1" applyFill="1" applyBorder="1" applyAlignment="1">
      <alignment horizontal="center"/>
    </xf>
    <xf numFmtId="1" fontId="125" fillId="0" borderId="42" xfId="0" applyNumberFormat="1" applyFont="1" applyFill="1" applyBorder="1" applyAlignment="1">
      <alignment horizontal="center"/>
    </xf>
    <xf numFmtId="17" fontId="3" fillId="0" borderId="9" xfId="0" applyNumberFormat="1" applyFont="1" applyFill="1" applyBorder="1" applyAlignment="1">
      <alignment horizontal="center"/>
    </xf>
    <xf numFmtId="17" fontId="3" fillId="0" borderId="40" xfId="0" applyNumberFormat="1" applyFont="1" applyFill="1" applyBorder="1" applyAlignment="1">
      <alignment horizontal="center"/>
    </xf>
    <xf numFmtId="1" fontId="131" fillId="0" borderId="2" xfId="0" applyNumberFormat="1" applyFont="1" applyFill="1" applyBorder="1" applyAlignment="1">
      <alignment horizontal="center"/>
    </xf>
    <xf numFmtId="1" fontId="131" fillId="0" borderId="0" xfId="0" applyNumberFormat="1" applyFont="1" applyFill="1" applyBorder="1" applyAlignment="1">
      <alignment horizontal="center"/>
    </xf>
    <xf numFmtId="1" fontId="131" fillId="0" borderId="42" xfId="0" applyNumberFormat="1" applyFont="1" applyFill="1" applyBorder="1" applyAlignment="1">
      <alignment horizontal="center"/>
    </xf>
    <xf numFmtId="17" fontId="120" fillId="0" borderId="39" xfId="0" applyNumberFormat="1" applyFont="1" applyFill="1" applyBorder="1" applyAlignment="1">
      <alignment horizontal="center"/>
    </xf>
    <xf numFmtId="17" fontId="120" fillId="0" borderId="9" xfId="0" applyNumberFormat="1" applyFont="1" applyFill="1" applyBorder="1" applyAlignment="1">
      <alignment horizontal="center"/>
    </xf>
    <xf numFmtId="17" fontId="120" fillId="0" borderId="40" xfId="0" applyNumberFormat="1" applyFont="1" applyFill="1" applyBorder="1" applyAlignment="1">
      <alignment horizontal="center"/>
    </xf>
    <xf numFmtId="1" fontId="121" fillId="0" borderId="36" xfId="0" applyNumberFormat="1" applyFont="1" applyFill="1" applyBorder="1" applyAlignment="1">
      <alignment horizontal="center"/>
    </xf>
    <xf numFmtId="1" fontId="121" fillId="0" borderId="37" xfId="0" applyNumberFormat="1" applyFont="1" applyFill="1" applyBorder="1" applyAlignment="1">
      <alignment horizontal="center"/>
    </xf>
    <xf numFmtId="1" fontId="121" fillId="0" borderId="38" xfId="0" applyNumberFormat="1" applyFont="1" applyFill="1" applyBorder="1" applyAlignment="1">
      <alignment horizontal="center"/>
    </xf>
    <xf numFmtId="1" fontId="127" fillId="0" borderId="2" xfId="0" applyNumberFormat="1" applyFont="1" applyFill="1" applyBorder="1" applyAlignment="1">
      <alignment horizontal="center"/>
    </xf>
    <xf numFmtId="1" fontId="127" fillId="0" borderId="0" xfId="0" applyNumberFormat="1" applyFont="1" applyFill="1" applyBorder="1" applyAlignment="1">
      <alignment horizontal="center"/>
    </xf>
    <xf numFmtId="1" fontId="127" fillId="0" borderId="42" xfId="0" applyNumberFormat="1" applyFont="1" applyFill="1" applyBorder="1" applyAlignment="1">
      <alignment horizontal="center"/>
    </xf>
    <xf numFmtId="1" fontId="11" fillId="0" borderId="36" xfId="0" applyNumberFormat="1" applyFont="1" applyFill="1" applyBorder="1" applyAlignment="1">
      <alignment horizontal="center"/>
    </xf>
    <xf numFmtId="1" fontId="11" fillId="0" borderId="37" xfId="0" applyNumberFormat="1" applyFont="1" applyFill="1" applyBorder="1" applyAlignment="1">
      <alignment horizontal="center"/>
    </xf>
    <xf numFmtId="1" fontId="11" fillId="0" borderId="38" xfId="0" applyNumberFormat="1" applyFon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42" xfId="0" applyNumberFormat="1" applyFont="1" applyFill="1" applyBorder="1" applyAlignment="1">
      <alignment horizontal="center"/>
    </xf>
    <xf numFmtId="17" fontId="131" fillId="0" borderId="39" xfId="0" applyNumberFormat="1" applyFont="1" applyFill="1" applyBorder="1" applyAlignment="1">
      <alignment horizontal="center"/>
    </xf>
    <xf numFmtId="17" fontId="131" fillId="0" borderId="9" xfId="0" applyNumberFormat="1" applyFont="1" applyFill="1" applyBorder="1" applyAlignment="1">
      <alignment horizontal="center"/>
    </xf>
    <xf numFmtId="17" fontId="131" fillId="0" borderId="40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0" fontId="3" fillId="49" borderId="0" xfId="0" applyNumberFormat="1" applyFont="1" applyFill="1" applyBorder="1" applyAlignment="1">
      <alignment horizontal="center"/>
    </xf>
    <xf numFmtId="207" fontId="120" fillId="0" borderId="46" xfId="10" applyNumberFormat="1" applyFont="1" applyBorder="1" applyAlignment="1">
      <alignment horizontal="center"/>
    </xf>
    <xf numFmtId="207" fontId="120" fillId="0" borderId="48" xfId="10" applyNumberFormat="1" applyFont="1" applyBorder="1" applyAlignment="1">
      <alignment horizontal="center"/>
    </xf>
    <xf numFmtId="207" fontId="120" fillId="0" borderId="47" xfId="10" applyNumberFormat="1" applyFont="1" applyBorder="1" applyAlignment="1">
      <alignment horizontal="center"/>
    </xf>
    <xf numFmtId="49" fontId="120" fillId="0" borderId="46" xfId="0" applyNumberFormat="1" applyFont="1" applyBorder="1" applyAlignment="1">
      <alignment horizontal="center"/>
    </xf>
    <xf numFmtId="49" fontId="120" fillId="0" borderId="47" xfId="0" applyNumberFormat="1" applyFont="1" applyBorder="1" applyAlignment="1">
      <alignment horizontal="center"/>
    </xf>
    <xf numFmtId="0" fontId="123" fillId="0" borderId="5" xfId="0" applyFont="1" applyFill="1" applyBorder="1" applyAlignment="1">
      <alignment horizontal="center"/>
    </xf>
    <xf numFmtId="0" fontId="124" fillId="0" borderId="41" xfId="0" applyFont="1" applyBorder="1" applyAlignment="1">
      <alignment horizontal="center" vertical="center" wrapText="1"/>
    </xf>
    <xf numFmtId="0" fontId="124" fillId="0" borderId="10" xfId="0" applyFont="1" applyBorder="1" applyAlignment="1">
      <alignment horizontal="center" vertical="center"/>
    </xf>
    <xf numFmtId="0" fontId="123" fillId="0" borderId="41" xfId="0" applyFont="1" applyBorder="1" applyAlignment="1">
      <alignment horizontal="center" wrapText="1"/>
    </xf>
    <xf numFmtId="0" fontId="123" fillId="0" borderId="10" xfId="0" applyFont="1" applyBorder="1" applyAlignment="1">
      <alignment horizontal="center"/>
    </xf>
    <xf numFmtId="0" fontId="123" fillId="0" borderId="5" xfId="0" applyFont="1" applyBorder="1" applyAlignment="1">
      <alignment horizontal="center"/>
    </xf>
    <xf numFmtId="0" fontId="123" fillId="49" borderId="5" xfId="0" applyFont="1" applyFill="1" applyBorder="1" applyAlignment="1">
      <alignment horizontal="center"/>
    </xf>
    <xf numFmtId="0" fontId="123" fillId="0" borderId="41" xfId="0" applyFont="1" applyBorder="1" applyAlignment="1">
      <alignment horizontal="center"/>
    </xf>
    <xf numFmtId="0" fontId="124" fillId="0" borderId="41" xfId="0" applyFont="1" applyBorder="1" applyAlignment="1">
      <alignment horizontal="center" vertical="center"/>
    </xf>
    <xf numFmtId="0" fontId="123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51" borderId="0" xfId="0" applyFill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78" xfId="0" applyBorder="1" applyAlignment="1">
      <alignment horizontal="center"/>
    </xf>
    <xf numFmtId="49" fontId="9" fillId="0" borderId="0" xfId="1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80" xfId="0" applyBorder="1" applyAlignment="1">
      <alignment horizontal="center"/>
    </xf>
    <xf numFmtId="0" fontId="0" fillId="54" borderId="5" xfId="0" applyFill="1" applyBorder="1"/>
    <xf numFmtId="0" fontId="0" fillId="59" borderId="5" xfId="0" applyFill="1" applyBorder="1"/>
    <xf numFmtId="0" fontId="0" fillId="53" borderId="5" xfId="0" applyFill="1" applyBorder="1"/>
    <xf numFmtId="0" fontId="0" fillId="60" borderId="5" xfId="0" applyFill="1" applyBorder="1"/>
    <xf numFmtId="0" fontId="0" fillId="61" borderId="5" xfId="0" applyFill="1" applyBorder="1"/>
    <xf numFmtId="0" fontId="0" fillId="0" borderId="0" xfId="0" applyFill="1" applyBorder="1"/>
    <xf numFmtId="44" fontId="9" fillId="54" borderId="4" xfId="1" applyNumberFormat="1" applyFont="1" applyFill="1" applyBorder="1"/>
    <xf numFmtId="44" fontId="9" fillId="59" borderId="4" xfId="1" applyNumberFormat="1" applyFont="1" applyFill="1" applyBorder="1"/>
    <xf numFmtId="44" fontId="0" fillId="0" borderId="5" xfId="0" applyNumberFormat="1" applyBorder="1"/>
    <xf numFmtId="6" fontId="0" fillId="0" borderId="5" xfId="0" applyNumberFormat="1" applyBorder="1"/>
    <xf numFmtId="49" fontId="9" fillId="0" borderId="5" xfId="10" applyNumberFormat="1" applyFont="1" applyFill="1" applyBorder="1" applyAlignment="1">
      <alignment horizontal="left"/>
    </xf>
    <xf numFmtId="44" fontId="0" fillId="0" borderId="5" xfId="0" applyNumberFormat="1" applyFill="1" applyBorder="1"/>
    <xf numFmtId="44" fontId="9" fillId="53" borderId="4" xfId="1" applyNumberFormat="1" applyFont="1" applyFill="1" applyBorder="1"/>
    <xf numFmtId="44" fontId="9" fillId="53" borderId="4" xfId="1" applyNumberFormat="1" applyFont="1" applyFill="1" applyBorder="1" applyAlignment="1">
      <alignment horizontal="left"/>
    </xf>
    <xf numFmtId="0" fontId="0" fillId="0" borderId="0" xfId="0" applyFill="1" applyBorder="1" applyAlignment="1"/>
  </cellXfs>
  <cellStyles count="7086">
    <cellStyle name="$1000s (0)" xfId="2637"/>
    <cellStyle name="_1411_package" xfId="2638"/>
    <cellStyle name="_AMEDD Cost Model - FTSG Pool Akimeka Reduce Profit(1)" xfId="2639"/>
    <cellStyle name="_Book1" xfId="2640"/>
    <cellStyle name="_CONOPS Cost Input-CPFF (2)" xfId="2641"/>
    <cellStyle name="_Cost Prop Template with Profit Analysis -TRAINING vehicle" xfId="2642"/>
    <cellStyle name="_CTS Questionnaire_HCTC Staffing and Travel_POS" xfId="2643"/>
    <cellStyle name="_DDG 100 CSSQT Support-T&amp;M Cost Input" xfId="2644"/>
    <cellStyle name="_DDG 51-TRAVELS" xfId="2645"/>
    <cellStyle name="_DNP Buildup" xfId="2646"/>
    <cellStyle name="_EHS Sample Fast Track FMR" xfId="2647"/>
    <cellStyle name="_Ft Bliss Consolidated BoM.110705 FWM" xfId="2648"/>
    <cellStyle name="_GD7030-2 - NETCOM ESTA EISP PL_R1" xfId="2649"/>
    <cellStyle name="_GDIT Preliminary Rates_MDA ARC Reality Model 50th" xfId="2650"/>
    <cellStyle name="_INPUT DATA TEMPLATE" xfId="2651"/>
    <cellStyle name="_Millennia Lite FA2 Cost Buildup" xfId="2652"/>
    <cellStyle name="_NATTCO Cost Template-Good" xfId="2653"/>
    <cellStyle name="_Network Design Facility T&amp;M COST TEMPLATE" xfId="2654"/>
    <cellStyle name="_October 2 2008 Supplemental Data ANSS (w. blending)" xfId="2655"/>
    <cellStyle name="_P&amp;L Template - ITES-2S - revised 2.21.08" xfId="2656"/>
    <cellStyle name="_Perl" xfId="2657"/>
    <cellStyle name="_Pricing Summary Sheet" xfId="2658"/>
    <cellStyle name="_Proposal Attachment - Accenture_IRS Sole Source 04242006_OMR1112445_rev2" xfId="2659"/>
    <cellStyle name="_TAOC Cost Model Detail Buildup Rev 1" xfId="2660"/>
    <cellStyle name="’Ê‰Ý [0.00]_Area" xfId="2661"/>
    <cellStyle name="’Ê‰Ý_Area" xfId="2662"/>
    <cellStyle name="£ 0.0m" xfId="2665"/>
    <cellStyle name="£ k" xfId="2666"/>
    <cellStyle name="£ m" xfId="2667"/>
    <cellStyle name="=C:\WINDOWS\SYSTEM32\COMMAND.COM" xfId="2663"/>
    <cellStyle name="=C:\WINNT35\SYSTEM32\COMMAND.COM" xfId="2664"/>
    <cellStyle name="•W_Area" xfId="2668"/>
    <cellStyle name="1000s (0)" xfId="2669"/>
    <cellStyle name="20% - Accent1 10" xfId="287"/>
    <cellStyle name="20% - Accent1 10 2" xfId="288"/>
    <cellStyle name="20% - Accent1 11" xfId="289"/>
    <cellStyle name="20% - Accent1 11 2" xfId="290"/>
    <cellStyle name="20% - Accent1 12" xfId="291"/>
    <cellStyle name="20% - Accent1 12 2" xfId="292"/>
    <cellStyle name="20% - Accent1 13" xfId="293"/>
    <cellStyle name="20% - Accent1 13 2" xfId="294"/>
    <cellStyle name="20% - Accent1 14" xfId="295"/>
    <cellStyle name="20% - Accent1 14 2" xfId="296"/>
    <cellStyle name="20% - Accent1 15" xfId="297"/>
    <cellStyle name="20% - Accent1 15 2" xfId="298"/>
    <cellStyle name="20% - Accent1 16" xfId="299"/>
    <cellStyle name="20% - Accent1 16 2" xfId="300"/>
    <cellStyle name="20% - Accent1 17" xfId="301"/>
    <cellStyle name="20% - Accent1 17 2" xfId="302"/>
    <cellStyle name="20% - Accent1 18" xfId="303"/>
    <cellStyle name="20% - Accent1 18 2" xfId="304"/>
    <cellStyle name="20% - Accent1 19" xfId="4909"/>
    <cellStyle name="20% - Accent1 2" xfId="16"/>
    <cellStyle name="20% - Accent1 2 10" xfId="2670"/>
    <cellStyle name="20% - Accent1 2 11" xfId="2671"/>
    <cellStyle name="20% - Accent1 2 12" xfId="2672"/>
    <cellStyle name="20% - Accent1 2 13" xfId="2673"/>
    <cellStyle name="20% - Accent1 2 14" xfId="4908"/>
    <cellStyle name="20% - Accent1 2 15" xfId="4907"/>
    <cellStyle name="20% - Accent1 2 2" xfId="305"/>
    <cellStyle name="20% - Accent1 2 2 2" xfId="306"/>
    <cellStyle name="20% - Accent1 2 2 3" xfId="4906"/>
    <cellStyle name="20% - Accent1 2 2 3 2" xfId="4905"/>
    <cellStyle name="20% - Accent1 2 3" xfId="307"/>
    <cellStyle name="20% - Accent1 2 4" xfId="2674"/>
    <cellStyle name="20% - Accent1 2 5" xfId="2675"/>
    <cellStyle name="20% - Accent1 2 5 2" xfId="4904"/>
    <cellStyle name="20% - Accent1 2 5 3" xfId="4903"/>
    <cellStyle name="20% - Accent1 2 5 4" xfId="4902"/>
    <cellStyle name="20% - Accent1 2 6" xfId="2676"/>
    <cellStyle name="20% - Accent1 2 6 2" xfId="4901"/>
    <cellStyle name="20% - Accent1 2 6 3" xfId="4900"/>
    <cellStyle name="20% - Accent1 2 6 4" xfId="4899"/>
    <cellStyle name="20% - Accent1 2 6 5" xfId="4898"/>
    <cellStyle name="20% - Accent1 2 7" xfId="2677"/>
    <cellStyle name="20% - Accent1 2 7 2" xfId="4897"/>
    <cellStyle name="20% - Accent1 2 7 3" xfId="4896"/>
    <cellStyle name="20% - Accent1 2 7 4" xfId="4895"/>
    <cellStyle name="20% - Accent1 2 8" xfId="2678"/>
    <cellStyle name="20% - Accent1 2 9" xfId="2679"/>
    <cellStyle name="20% - Accent1 3" xfId="17"/>
    <cellStyle name="20% - Accent1 3 2" xfId="308"/>
    <cellStyle name="20% - Accent1 3 3" xfId="2680"/>
    <cellStyle name="20% - Accent1 3 4" xfId="2681"/>
    <cellStyle name="20% - Accent1 4" xfId="309"/>
    <cellStyle name="20% - Accent1 4 2" xfId="310"/>
    <cellStyle name="20% - Accent1 5" xfId="311"/>
    <cellStyle name="20% - Accent1 5 2" xfId="312"/>
    <cellStyle name="20% - Accent1 5 2 2" xfId="2682"/>
    <cellStyle name="20% - Accent1 5 2 2 2" xfId="4894"/>
    <cellStyle name="20% - Accent1 5 2 2 3" xfId="4893"/>
    <cellStyle name="20% - Accent1 5 2 2 4" xfId="4892"/>
    <cellStyle name="20% - Accent1 5 2 3" xfId="4891"/>
    <cellStyle name="20% - Accent1 5 2 4" xfId="4890"/>
    <cellStyle name="20% - Accent1 5 3" xfId="2683"/>
    <cellStyle name="20% - Accent1 5 4" xfId="2684"/>
    <cellStyle name="20% - Accent1 5 5" xfId="2685"/>
    <cellStyle name="20% - Accent1 5 6" xfId="2686"/>
    <cellStyle name="20% - Accent1 5 7" xfId="2687"/>
    <cellStyle name="20% - Accent1 6" xfId="313"/>
    <cellStyle name="20% - Accent1 6 2" xfId="314"/>
    <cellStyle name="20% - Accent1 6 2 2" xfId="2688"/>
    <cellStyle name="20% - Accent1 6 2 2 2" xfId="4889"/>
    <cellStyle name="20% - Accent1 6 2 2 3" xfId="4888"/>
    <cellStyle name="20% - Accent1 6 2 2 4" xfId="4887"/>
    <cellStyle name="20% - Accent1 6 2 3" xfId="4886"/>
    <cellStyle name="20% - Accent1 6 2 4" xfId="4885"/>
    <cellStyle name="20% - Accent1 6 3" xfId="2689"/>
    <cellStyle name="20% - Accent1 6 4" xfId="2690"/>
    <cellStyle name="20% - Accent1 6 5" xfId="2691"/>
    <cellStyle name="20% - Accent1 6 6" xfId="2692"/>
    <cellStyle name="20% - Accent1 6 7" xfId="2693"/>
    <cellStyle name="20% - Accent1 7" xfId="315"/>
    <cellStyle name="20% - Accent1 7 2" xfId="316"/>
    <cellStyle name="20% - Accent1 8" xfId="317"/>
    <cellStyle name="20% - Accent1 8 2" xfId="318"/>
    <cellStyle name="20% - Accent1 9" xfId="319"/>
    <cellStyle name="20% - Accent1 9 2" xfId="320"/>
    <cellStyle name="20% - Accent2 10" xfId="321"/>
    <cellStyle name="20% - Accent2 10 2" xfId="322"/>
    <cellStyle name="20% - Accent2 11" xfId="323"/>
    <cellStyle name="20% - Accent2 11 2" xfId="324"/>
    <cellStyle name="20% - Accent2 12" xfId="325"/>
    <cellStyle name="20% - Accent2 12 2" xfId="326"/>
    <cellStyle name="20% - Accent2 13" xfId="327"/>
    <cellStyle name="20% - Accent2 13 2" xfId="328"/>
    <cellStyle name="20% - Accent2 14" xfId="329"/>
    <cellStyle name="20% - Accent2 14 2" xfId="330"/>
    <cellStyle name="20% - Accent2 15" xfId="331"/>
    <cellStyle name="20% - Accent2 15 2" xfId="332"/>
    <cellStyle name="20% - Accent2 16" xfId="333"/>
    <cellStyle name="20% - Accent2 16 2" xfId="334"/>
    <cellStyle name="20% - Accent2 17" xfId="335"/>
    <cellStyle name="20% - Accent2 17 2" xfId="336"/>
    <cellStyle name="20% - Accent2 18" xfId="337"/>
    <cellStyle name="20% - Accent2 18 2" xfId="338"/>
    <cellStyle name="20% - Accent2 19" xfId="4884"/>
    <cellStyle name="20% - Accent2 2" xfId="18"/>
    <cellStyle name="20% - Accent2 2 10" xfId="2694"/>
    <cellStyle name="20% - Accent2 2 11" xfId="2695"/>
    <cellStyle name="20% - Accent2 2 12" xfId="2696"/>
    <cellStyle name="20% - Accent2 2 13" xfId="2697"/>
    <cellStyle name="20% - Accent2 2 14" xfId="4883"/>
    <cellStyle name="20% - Accent2 2 15" xfId="4882"/>
    <cellStyle name="20% - Accent2 2 2" xfId="339"/>
    <cellStyle name="20% - Accent2 2 2 2" xfId="340"/>
    <cellStyle name="20% - Accent2 2 2 3" xfId="4881"/>
    <cellStyle name="20% - Accent2 2 2 3 2" xfId="4880"/>
    <cellStyle name="20% - Accent2 2 3" xfId="341"/>
    <cellStyle name="20% - Accent2 2 4" xfId="2698"/>
    <cellStyle name="20% - Accent2 2 5" xfId="2699"/>
    <cellStyle name="20% - Accent2 2 5 2" xfId="4879"/>
    <cellStyle name="20% - Accent2 2 5 3" xfId="4878"/>
    <cellStyle name="20% - Accent2 2 5 4" xfId="4877"/>
    <cellStyle name="20% - Accent2 2 6" xfId="2700"/>
    <cellStyle name="20% - Accent2 2 6 2" xfId="4876"/>
    <cellStyle name="20% - Accent2 2 6 3" xfId="4875"/>
    <cellStyle name="20% - Accent2 2 6 4" xfId="4874"/>
    <cellStyle name="20% - Accent2 2 6 5" xfId="4873"/>
    <cellStyle name="20% - Accent2 2 7" xfId="2701"/>
    <cellStyle name="20% - Accent2 2 7 2" xfId="4872"/>
    <cellStyle name="20% - Accent2 2 7 3" xfId="4871"/>
    <cellStyle name="20% - Accent2 2 7 4" xfId="4870"/>
    <cellStyle name="20% - Accent2 2 8" xfId="2702"/>
    <cellStyle name="20% - Accent2 2 9" xfId="2703"/>
    <cellStyle name="20% - Accent2 3" xfId="19"/>
    <cellStyle name="20% - Accent2 3 2" xfId="342"/>
    <cellStyle name="20% - Accent2 3 3" xfId="2704"/>
    <cellStyle name="20% - Accent2 3 4" xfId="2705"/>
    <cellStyle name="20% - Accent2 4" xfId="343"/>
    <cellStyle name="20% - Accent2 4 2" xfId="344"/>
    <cellStyle name="20% - Accent2 5" xfId="345"/>
    <cellStyle name="20% - Accent2 5 2" xfId="346"/>
    <cellStyle name="20% - Accent2 5 2 2" xfId="2706"/>
    <cellStyle name="20% - Accent2 5 2 2 2" xfId="4869"/>
    <cellStyle name="20% - Accent2 5 2 2 3" xfId="4868"/>
    <cellStyle name="20% - Accent2 5 2 2 4" xfId="4867"/>
    <cellStyle name="20% - Accent2 5 2 3" xfId="4866"/>
    <cellStyle name="20% - Accent2 5 2 4" xfId="4865"/>
    <cellStyle name="20% - Accent2 5 3" xfId="2707"/>
    <cellStyle name="20% - Accent2 5 4" xfId="2708"/>
    <cellStyle name="20% - Accent2 5 5" xfId="2709"/>
    <cellStyle name="20% - Accent2 5 6" xfId="2710"/>
    <cellStyle name="20% - Accent2 5 7" xfId="2711"/>
    <cellStyle name="20% - Accent2 6" xfId="347"/>
    <cellStyle name="20% - Accent2 6 2" xfId="348"/>
    <cellStyle name="20% - Accent2 6 2 2" xfId="2712"/>
    <cellStyle name="20% - Accent2 6 2 2 2" xfId="4864"/>
    <cellStyle name="20% - Accent2 6 2 2 3" xfId="4863"/>
    <cellStyle name="20% - Accent2 6 2 2 4" xfId="4862"/>
    <cellStyle name="20% - Accent2 6 2 3" xfId="4861"/>
    <cellStyle name="20% - Accent2 6 2 4" xfId="4860"/>
    <cellStyle name="20% - Accent2 6 3" xfId="2713"/>
    <cellStyle name="20% - Accent2 6 4" xfId="2714"/>
    <cellStyle name="20% - Accent2 6 5" xfId="2715"/>
    <cellStyle name="20% - Accent2 6 6" xfId="2716"/>
    <cellStyle name="20% - Accent2 6 7" xfId="2717"/>
    <cellStyle name="20% - Accent2 7" xfId="349"/>
    <cellStyle name="20% - Accent2 7 2" xfId="350"/>
    <cellStyle name="20% - Accent2 8" xfId="351"/>
    <cellStyle name="20% - Accent2 8 2" xfId="352"/>
    <cellStyle name="20% - Accent2 9" xfId="353"/>
    <cellStyle name="20% - Accent2 9 2" xfId="354"/>
    <cellStyle name="20% - Accent3 10" xfId="355"/>
    <cellStyle name="20% - Accent3 10 2" xfId="356"/>
    <cellStyle name="20% - Accent3 11" xfId="357"/>
    <cellStyle name="20% - Accent3 11 2" xfId="358"/>
    <cellStyle name="20% - Accent3 12" xfId="359"/>
    <cellStyle name="20% - Accent3 12 2" xfId="360"/>
    <cellStyle name="20% - Accent3 13" xfId="361"/>
    <cellStyle name="20% - Accent3 13 2" xfId="362"/>
    <cellStyle name="20% - Accent3 14" xfId="363"/>
    <cellStyle name="20% - Accent3 14 2" xfId="364"/>
    <cellStyle name="20% - Accent3 15" xfId="365"/>
    <cellStyle name="20% - Accent3 15 2" xfId="366"/>
    <cellStyle name="20% - Accent3 16" xfId="367"/>
    <cellStyle name="20% - Accent3 16 2" xfId="368"/>
    <cellStyle name="20% - Accent3 17" xfId="369"/>
    <cellStyle name="20% - Accent3 17 2" xfId="370"/>
    <cellStyle name="20% - Accent3 18" xfId="371"/>
    <cellStyle name="20% - Accent3 18 2" xfId="372"/>
    <cellStyle name="20% - Accent3 19" xfId="4859"/>
    <cellStyle name="20% - Accent3 2" xfId="20"/>
    <cellStyle name="20% - Accent3 2 10" xfId="2718"/>
    <cellStyle name="20% - Accent3 2 11" xfId="2719"/>
    <cellStyle name="20% - Accent3 2 12" xfId="2720"/>
    <cellStyle name="20% - Accent3 2 13" xfId="2721"/>
    <cellStyle name="20% - Accent3 2 14" xfId="4858"/>
    <cellStyle name="20% - Accent3 2 15" xfId="4857"/>
    <cellStyle name="20% - Accent3 2 2" xfId="373"/>
    <cellStyle name="20% - Accent3 2 2 2" xfId="374"/>
    <cellStyle name="20% - Accent3 2 2 3" xfId="4856"/>
    <cellStyle name="20% - Accent3 2 2 3 2" xfId="4855"/>
    <cellStyle name="20% - Accent3 2 3" xfId="375"/>
    <cellStyle name="20% - Accent3 2 4" xfId="2722"/>
    <cellStyle name="20% - Accent3 2 5" xfId="2723"/>
    <cellStyle name="20% - Accent3 2 5 2" xfId="4854"/>
    <cellStyle name="20% - Accent3 2 5 3" xfId="4853"/>
    <cellStyle name="20% - Accent3 2 5 4" xfId="4852"/>
    <cellStyle name="20% - Accent3 2 6" xfId="2724"/>
    <cellStyle name="20% - Accent3 2 6 2" xfId="4851"/>
    <cellStyle name="20% - Accent3 2 6 3" xfId="4850"/>
    <cellStyle name="20% - Accent3 2 6 4" xfId="4849"/>
    <cellStyle name="20% - Accent3 2 6 5" xfId="4848"/>
    <cellStyle name="20% - Accent3 2 7" xfId="2725"/>
    <cellStyle name="20% - Accent3 2 7 2" xfId="4847"/>
    <cellStyle name="20% - Accent3 2 7 3" xfId="4846"/>
    <cellStyle name="20% - Accent3 2 7 4" xfId="4845"/>
    <cellStyle name="20% - Accent3 2 8" xfId="2726"/>
    <cellStyle name="20% - Accent3 2 9" xfId="2727"/>
    <cellStyle name="20% - Accent3 3" xfId="21"/>
    <cellStyle name="20% - Accent3 3 2" xfId="376"/>
    <cellStyle name="20% - Accent3 3 3" xfId="2728"/>
    <cellStyle name="20% - Accent3 3 4" xfId="2729"/>
    <cellStyle name="20% - Accent3 4" xfId="377"/>
    <cellStyle name="20% - Accent3 4 2" xfId="378"/>
    <cellStyle name="20% - Accent3 5" xfId="379"/>
    <cellStyle name="20% - Accent3 5 2" xfId="380"/>
    <cellStyle name="20% - Accent3 5 2 2" xfId="2730"/>
    <cellStyle name="20% - Accent3 5 2 2 2" xfId="4844"/>
    <cellStyle name="20% - Accent3 5 2 2 3" xfId="4843"/>
    <cellStyle name="20% - Accent3 5 2 2 4" xfId="4842"/>
    <cellStyle name="20% - Accent3 5 2 3" xfId="4841"/>
    <cellStyle name="20% - Accent3 5 2 4" xfId="4840"/>
    <cellStyle name="20% - Accent3 5 3" xfId="2731"/>
    <cellStyle name="20% - Accent3 5 4" xfId="2732"/>
    <cellStyle name="20% - Accent3 5 5" xfId="2733"/>
    <cellStyle name="20% - Accent3 5 6" xfId="2734"/>
    <cellStyle name="20% - Accent3 5 7" xfId="2735"/>
    <cellStyle name="20% - Accent3 6" xfId="381"/>
    <cellStyle name="20% - Accent3 6 2" xfId="382"/>
    <cellStyle name="20% - Accent3 6 2 2" xfId="2736"/>
    <cellStyle name="20% - Accent3 6 2 2 2" xfId="4839"/>
    <cellStyle name="20% - Accent3 6 2 2 3" xfId="4838"/>
    <cellStyle name="20% - Accent3 6 2 2 4" xfId="4837"/>
    <cellStyle name="20% - Accent3 6 2 3" xfId="4836"/>
    <cellStyle name="20% - Accent3 6 2 4" xfId="4835"/>
    <cellStyle name="20% - Accent3 6 3" xfId="2737"/>
    <cellStyle name="20% - Accent3 6 4" xfId="2738"/>
    <cellStyle name="20% - Accent3 6 5" xfId="2739"/>
    <cellStyle name="20% - Accent3 6 6" xfId="2740"/>
    <cellStyle name="20% - Accent3 6 7" xfId="2741"/>
    <cellStyle name="20% - Accent3 7" xfId="383"/>
    <cellStyle name="20% - Accent3 7 2" xfId="384"/>
    <cellStyle name="20% - Accent3 8" xfId="385"/>
    <cellStyle name="20% - Accent3 8 2" xfId="386"/>
    <cellStyle name="20% - Accent3 9" xfId="387"/>
    <cellStyle name="20% - Accent3 9 2" xfId="388"/>
    <cellStyle name="20% - Accent4 10" xfId="389"/>
    <cellStyle name="20% - Accent4 10 2" xfId="390"/>
    <cellStyle name="20% - Accent4 11" xfId="391"/>
    <cellStyle name="20% - Accent4 11 2" xfId="392"/>
    <cellStyle name="20% - Accent4 12" xfId="393"/>
    <cellStyle name="20% - Accent4 12 2" xfId="394"/>
    <cellStyle name="20% - Accent4 13" xfId="395"/>
    <cellStyle name="20% - Accent4 13 2" xfId="396"/>
    <cellStyle name="20% - Accent4 14" xfId="397"/>
    <cellStyle name="20% - Accent4 14 2" xfId="398"/>
    <cellStyle name="20% - Accent4 15" xfId="399"/>
    <cellStyle name="20% - Accent4 15 2" xfId="400"/>
    <cellStyle name="20% - Accent4 16" xfId="401"/>
    <cellStyle name="20% - Accent4 16 2" xfId="402"/>
    <cellStyle name="20% - Accent4 17" xfId="403"/>
    <cellStyle name="20% - Accent4 17 2" xfId="404"/>
    <cellStyle name="20% - Accent4 18" xfId="405"/>
    <cellStyle name="20% - Accent4 18 2" xfId="406"/>
    <cellStyle name="20% - Accent4 19" xfId="4834"/>
    <cellStyle name="20% - Accent4 2" xfId="22"/>
    <cellStyle name="20% - Accent4 2 10" xfId="2742"/>
    <cellStyle name="20% - Accent4 2 11" xfId="2743"/>
    <cellStyle name="20% - Accent4 2 12" xfId="2744"/>
    <cellStyle name="20% - Accent4 2 13" xfId="2745"/>
    <cellStyle name="20% - Accent4 2 14" xfId="4833"/>
    <cellStyle name="20% - Accent4 2 15" xfId="4832"/>
    <cellStyle name="20% - Accent4 2 2" xfId="407"/>
    <cellStyle name="20% - Accent4 2 2 2" xfId="408"/>
    <cellStyle name="20% - Accent4 2 2 3" xfId="4831"/>
    <cellStyle name="20% - Accent4 2 2 3 2" xfId="4830"/>
    <cellStyle name="20% - Accent4 2 3" xfId="409"/>
    <cellStyle name="20% - Accent4 2 4" xfId="2746"/>
    <cellStyle name="20% - Accent4 2 5" xfId="2747"/>
    <cellStyle name="20% - Accent4 2 5 2" xfId="4829"/>
    <cellStyle name="20% - Accent4 2 5 3" xfId="4828"/>
    <cellStyle name="20% - Accent4 2 5 4" xfId="4827"/>
    <cellStyle name="20% - Accent4 2 6" xfId="2748"/>
    <cellStyle name="20% - Accent4 2 6 2" xfId="4826"/>
    <cellStyle name="20% - Accent4 2 6 3" xfId="4825"/>
    <cellStyle name="20% - Accent4 2 6 4" xfId="4824"/>
    <cellStyle name="20% - Accent4 2 6 5" xfId="4823"/>
    <cellStyle name="20% - Accent4 2 7" xfId="2749"/>
    <cellStyle name="20% - Accent4 2 7 2" xfId="4822"/>
    <cellStyle name="20% - Accent4 2 7 3" xfId="4821"/>
    <cellStyle name="20% - Accent4 2 7 4" xfId="4820"/>
    <cellStyle name="20% - Accent4 2 8" xfId="2750"/>
    <cellStyle name="20% - Accent4 2 9" xfId="2751"/>
    <cellStyle name="20% - Accent4 3" xfId="23"/>
    <cellStyle name="20% - Accent4 3 2" xfId="410"/>
    <cellStyle name="20% - Accent4 3 3" xfId="2752"/>
    <cellStyle name="20% - Accent4 3 4" xfId="2753"/>
    <cellStyle name="20% - Accent4 4" xfId="411"/>
    <cellStyle name="20% - Accent4 4 2" xfId="412"/>
    <cellStyle name="20% - Accent4 5" xfId="413"/>
    <cellStyle name="20% - Accent4 5 2" xfId="414"/>
    <cellStyle name="20% - Accent4 5 2 2" xfId="2754"/>
    <cellStyle name="20% - Accent4 5 2 2 2" xfId="4819"/>
    <cellStyle name="20% - Accent4 5 2 2 3" xfId="4818"/>
    <cellStyle name="20% - Accent4 5 2 2 4" xfId="4817"/>
    <cellStyle name="20% - Accent4 5 2 3" xfId="4816"/>
    <cellStyle name="20% - Accent4 5 2 4" xfId="4815"/>
    <cellStyle name="20% - Accent4 5 3" xfId="2755"/>
    <cellStyle name="20% - Accent4 5 4" xfId="2756"/>
    <cellStyle name="20% - Accent4 5 5" xfId="2757"/>
    <cellStyle name="20% - Accent4 5 6" xfId="2758"/>
    <cellStyle name="20% - Accent4 5 7" xfId="2759"/>
    <cellStyle name="20% - Accent4 6" xfId="415"/>
    <cellStyle name="20% - Accent4 6 2" xfId="416"/>
    <cellStyle name="20% - Accent4 6 2 2" xfId="2760"/>
    <cellStyle name="20% - Accent4 6 2 2 2" xfId="4814"/>
    <cellStyle name="20% - Accent4 6 2 2 3" xfId="4813"/>
    <cellStyle name="20% - Accent4 6 2 2 4" xfId="4812"/>
    <cellStyle name="20% - Accent4 6 2 3" xfId="4811"/>
    <cellStyle name="20% - Accent4 6 2 4" xfId="4810"/>
    <cellStyle name="20% - Accent4 6 3" xfId="2761"/>
    <cellStyle name="20% - Accent4 6 4" xfId="2762"/>
    <cellStyle name="20% - Accent4 6 5" xfId="2763"/>
    <cellStyle name="20% - Accent4 6 6" xfId="2764"/>
    <cellStyle name="20% - Accent4 6 7" xfId="2765"/>
    <cellStyle name="20% - Accent4 7" xfId="417"/>
    <cellStyle name="20% - Accent4 7 2" xfId="418"/>
    <cellStyle name="20% - Accent4 8" xfId="419"/>
    <cellStyle name="20% - Accent4 8 2" xfId="420"/>
    <cellStyle name="20% - Accent4 9" xfId="421"/>
    <cellStyle name="20% - Accent4 9 2" xfId="422"/>
    <cellStyle name="20% - Accent5 10" xfId="423"/>
    <cellStyle name="20% - Accent5 10 2" xfId="424"/>
    <cellStyle name="20% - Accent5 11" xfId="425"/>
    <cellStyle name="20% - Accent5 11 2" xfId="426"/>
    <cellStyle name="20% - Accent5 12" xfId="427"/>
    <cellStyle name="20% - Accent5 12 2" xfId="428"/>
    <cellStyle name="20% - Accent5 13" xfId="429"/>
    <cellStyle name="20% - Accent5 13 2" xfId="430"/>
    <cellStyle name="20% - Accent5 14" xfId="431"/>
    <cellStyle name="20% - Accent5 14 2" xfId="432"/>
    <cellStyle name="20% - Accent5 15" xfId="433"/>
    <cellStyle name="20% - Accent5 15 2" xfId="434"/>
    <cellStyle name="20% - Accent5 16" xfId="435"/>
    <cellStyle name="20% - Accent5 16 2" xfId="436"/>
    <cellStyle name="20% - Accent5 17" xfId="437"/>
    <cellStyle name="20% - Accent5 17 2" xfId="438"/>
    <cellStyle name="20% - Accent5 18" xfId="439"/>
    <cellStyle name="20% - Accent5 18 2" xfId="440"/>
    <cellStyle name="20% - Accent5 19" xfId="4809"/>
    <cellStyle name="20% - Accent5 2" xfId="24"/>
    <cellStyle name="20% - Accent5 2 10" xfId="2766"/>
    <cellStyle name="20% - Accent5 2 11" xfId="2767"/>
    <cellStyle name="20% - Accent5 2 12" xfId="2768"/>
    <cellStyle name="20% - Accent5 2 13" xfId="2769"/>
    <cellStyle name="20% - Accent5 2 14" xfId="4808"/>
    <cellStyle name="20% - Accent5 2 15" xfId="4807"/>
    <cellStyle name="20% - Accent5 2 2" xfId="441"/>
    <cellStyle name="20% - Accent5 2 2 2" xfId="442"/>
    <cellStyle name="20% - Accent5 2 2 3" xfId="4806"/>
    <cellStyle name="20% - Accent5 2 2 3 2" xfId="4805"/>
    <cellStyle name="20% - Accent5 2 3" xfId="443"/>
    <cellStyle name="20% - Accent5 2 4" xfId="2770"/>
    <cellStyle name="20% - Accent5 2 5" xfId="2771"/>
    <cellStyle name="20% - Accent5 2 5 2" xfId="4804"/>
    <cellStyle name="20% - Accent5 2 5 3" xfId="4803"/>
    <cellStyle name="20% - Accent5 2 5 4" xfId="4802"/>
    <cellStyle name="20% - Accent5 2 6" xfId="2772"/>
    <cellStyle name="20% - Accent5 2 6 2" xfId="4801"/>
    <cellStyle name="20% - Accent5 2 6 3" xfId="4800"/>
    <cellStyle name="20% - Accent5 2 6 4" xfId="4799"/>
    <cellStyle name="20% - Accent5 2 6 5" xfId="4798"/>
    <cellStyle name="20% - Accent5 2 7" xfId="2773"/>
    <cellStyle name="20% - Accent5 2 7 2" xfId="4797"/>
    <cellStyle name="20% - Accent5 2 7 3" xfId="4796"/>
    <cellStyle name="20% - Accent5 2 7 4" xfId="4795"/>
    <cellStyle name="20% - Accent5 2 8" xfId="2774"/>
    <cellStyle name="20% - Accent5 2 9" xfId="2775"/>
    <cellStyle name="20% - Accent5 3" xfId="25"/>
    <cellStyle name="20% - Accent5 3 2" xfId="444"/>
    <cellStyle name="20% - Accent5 3 3" xfId="2776"/>
    <cellStyle name="20% - Accent5 3 4" xfId="2777"/>
    <cellStyle name="20% - Accent5 4" xfId="445"/>
    <cellStyle name="20% - Accent5 4 2" xfId="446"/>
    <cellStyle name="20% - Accent5 5" xfId="447"/>
    <cellStyle name="20% - Accent5 5 2" xfId="448"/>
    <cellStyle name="20% - Accent5 5 2 2" xfId="2778"/>
    <cellStyle name="20% - Accent5 5 2 2 2" xfId="4794"/>
    <cellStyle name="20% - Accent5 5 2 2 3" xfId="4793"/>
    <cellStyle name="20% - Accent5 5 2 2 4" xfId="4792"/>
    <cellStyle name="20% - Accent5 5 2 3" xfId="4791"/>
    <cellStyle name="20% - Accent5 5 2 4" xfId="4790"/>
    <cellStyle name="20% - Accent5 5 3" xfId="2779"/>
    <cellStyle name="20% - Accent5 5 4" xfId="2780"/>
    <cellStyle name="20% - Accent5 5 5" xfId="2781"/>
    <cellStyle name="20% - Accent5 5 6" xfId="2782"/>
    <cellStyle name="20% - Accent5 5 7" xfId="2783"/>
    <cellStyle name="20% - Accent5 6" xfId="449"/>
    <cellStyle name="20% - Accent5 6 2" xfId="450"/>
    <cellStyle name="20% - Accent5 6 2 2" xfId="2784"/>
    <cellStyle name="20% - Accent5 6 2 2 2" xfId="4789"/>
    <cellStyle name="20% - Accent5 6 2 2 3" xfId="4788"/>
    <cellStyle name="20% - Accent5 6 2 2 4" xfId="4787"/>
    <cellStyle name="20% - Accent5 6 2 3" xfId="4786"/>
    <cellStyle name="20% - Accent5 6 2 4" xfId="4785"/>
    <cellStyle name="20% - Accent5 6 3" xfId="2785"/>
    <cellStyle name="20% - Accent5 6 4" xfId="2786"/>
    <cellStyle name="20% - Accent5 6 5" xfId="2787"/>
    <cellStyle name="20% - Accent5 6 6" xfId="2788"/>
    <cellStyle name="20% - Accent5 6 7" xfId="2789"/>
    <cellStyle name="20% - Accent5 7" xfId="451"/>
    <cellStyle name="20% - Accent5 7 2" xfId="452"/>
    <cellStyle name="20% - Accent5 8" xfId="453"/>
    <cellStyle name="20% - Accent5 8 2" xfId="454"/>
    <cellStyle name="20% - Accent5 9" xfId="455"/>
    <cellStyle name="20% - Accent5 9 2" xfId="456"/>
    <cellStyle name="20% - Accent6 10" xfId="457"/>
    <cellStyle name="20% - Accent6 10 2" xfId="458"/>
    <cellStyle name="20% - Accent6 11" xfId="459"/>
    <cellStyle name="20% - Accent6 11 2" xfId="460"/>
    <cellStyle name="20% - Accent6 12" xfId="461"/>
    <cellStyle name="20% - Accent6 12 2" xfId="462"/>
    <cellStyle name="20% - Accent6 13" xfId="463"/>
    <cellStyle name="20% - Accent6 13 2" xfId="464"/>
    <cellStyle name="20% - Accent6 14" xfId="465"/>
    <cellStyle name="20% - Accent6 14 2" xfId="466"/>
    <cellStyle name="20% - Accent6 15" xfId="467"/>
    <cellStyle name="20% - Accent6 15 2" xfId="468"/>
    <cellStyle name="20% - Accent6 16" xfId="469"/>
    <cellStyle name="20% - Accent6 16 2" xfId="470"/>
    <cellStyle name="20% - Accent6 17" xfId="471"/>
    <cellStyle name="20% - Accent6 17 2" xfId="472"/>
    <cellStyle name="20% - Accent6 18" xfId="473"/>
    <cellStyle name="20% - Accent6 18 2" xfId="474"/>
    <cellStyle name="20% - Accent6 19" xfId="4784"/>
    <cellStyle name="20% - Accent6 2" xfId="26"/>
    <cellStyle name="20% - Accent6 2 10" xfId="2790"/>
    <cellStyle name="20% - Accent6 2 11" xfId="2791"/>
    <cellStyle name="20% - Accent6 2 12" xfId="2792"/>
    <cellStyle name="20% - Accent6 2 13" xfId="2793"/>
    <cellStyle name="20% - Accent6 2 14" xfId="4783"/>
    <cellStyle name="20% - Accent6 2 15" xfId="4782"/>
    <cellStyle name="20% - Accent6 2 2" xfId="475"/>
    <cellStyle name="20% - Accent6 2 2 2" xfId="476"/>
    <cellStyle name="20% - Accent6 2 2 3" xfId="4781"/>
    <cellStyle name="20% - Accent6 2 2 3 2" xfId="4780"/>
    <cellStyle name="20% - Accent6 2 3" xfId="477"/>
    <cellStyle name="20% - Accent6 2 4" xfId="2794"/>
    <cellStyle name="20% - Accent6 2 5" xfId="2795"/>
    <cellStyle name="20% - Accent6 2 5 2" xfId="4779"/>
    <cellStyle name="20% - Accent6 2 5 3" xfId="4778"/>
    <cellStyle name="20% - Accent6 2 5 4" xfId="4777"/>
    <cellStyle name="20% - Accent6 2 6" xfId="2796"/>
    <cellStyle name="20% - Accent6 2 6 2" xfId="4776"/>
    <cellStyle name="20% - Accent6 2 6 3" xfId="4775"/>
    <cellStyle name="20% - Accent6 2 6 4" xfId="4774"/>
    <cellStyle name="20% - Accent6 2 6 5" xfId="4773"/>
    <cellStyle name="20% - Accent6 2 7" xfId="2797"/>
    <cellStyle name="20% - Accent6 2 7 2" xfId="4772"/>
    <cellStyle name="20% - Accent6 2 7 3" xfId="4771"/>
    <cellStyle name="20% - Accent6 2 7 4" xfId="4770"/>
    <cellStyle name="20% - Accent6 2 8" xfId="2798"/>
    <cellStyle name="20% - Accent6 2 9" xfId="2799"/>
    <cellStyle name="20% - Accent6 3" xfId="27"/>
    <cellStyle name="20% - Accent6 3 2" xfId="478"/>
    <cellStyle name="20% - Accent6 3 3" xfId="2800"/>
    <cellStyle name="20% - Accent6 3 4" xfId="2801"/>
    <cellStyle name="20% - Accent6 4" xfId="479"/>
    <cellStyle name="20% - Accent6 4 2" xfId="480"/>
    <cellStyle name="20% - Accent6 5" xfId="481"/>
    <cellStyle name="20% - Accent6 5 2" xfId="482"/>
    <cellStyle name="20% - Accent6 5 2 2" xfId="2802"/>
    <cellStyle name="20% - Accent6 5 2 2 2" xfId="4769"/>
    <cellStyle name="20% - Accent6 5 2 2 3" xfId="4768"/>
    <cellStyle name="20% - Accent6 5 2 2 4" xfId="4767"/>
    <cellStyle name="20% - Accent6 5 2 3" xfId="4766"/>
    <cellStyle name="20% - Accent6 5 2 4" xfId="4765"/>
    <cellStyle name="20% - Accent6 5 3" xfId="2803"/>
    <cellStyle name="20% - Accent6 5 4" xfId="2804"/>
    <cellStyle name="20% - Accent6 5 5" xfId="2805"/>
    <cellStyle name="20% - Accent6 5 6" xfId="2806"/>
    <cellStyle name="20% - Accent6 5 7" xfId="2807"/>
    <cellStyle name="20% - Accent6 6" xfId="483"/>
    <cellStyle name="20% - Accent6 6 2" xfId="484"/>
    <cellStyle name="20% - Accent6 6 2 2" xfId="2808"/>
    <cellStyle name="20% - Accent6 6 2 2 2" xfId="4764"/>
    <cellStyle name="20% - Accent6 6 2 2 3" xfId="4763"/>
    <cellStyle name="20% - Accent6 6 2 2 4" xfId="4762"/>
    <cellStyle name="20% - Accent6 6 2 3" xfId="4761"/>
    <cellStyle name="20% - Accent6 6 2 4" xfId="4760"/>
    <cellStyle name="20% - Accent6 6 3" xfId="2809"/>
    <cellStyle name="20% - Accent6 6 4" xfId="2810"/>
    <cellStyle name="20% - Accent6 6 5" xfId="2811"/>
    <cellStyle name="20% - Accent6 6 6" xfId="2812"/>
    <cellStyle name="20% - Accent6 6 7" xfId="2813"/>
    <cellStyle name="20% - Accent6 7" xfId="485"/>
    <cellStyle name="20% - Accent6 7 2" xfId="486"/>
    <cellStyle name="20% - Accent6 8" xfId="487"/>
    <cellStyle name="20% - Accent6 8 2" xfId="488"/>
    <cellStyle name="20% - Accent6 9" xfId="489"/>
    <cellStyle name="20% - Accent6 9 2" xfId="490"/>
    <cellStyle name="40% - Accent1 10" xfId="491"/>
    <cellStyle name="40% - Accent1 10 2" xfId="492"/>
    <cellStyle name="40% - Accent1 11" xfId="493"/>
    <cellStyle name="40% - Accent1 11 2" xfId="494"/>
    <cellStyle name="40% - Accent1 12" xfId="495"/>
    <cellStyle name="40% - Accent1 12 2" xfId="496"/>
    <cellStyle name="40% - Accent1 13" xfId="497"/>
    <cellStyle name="40% - Accent1 13 2" xfId="498"/>
    <cellStyle name="40% - Accent1 14" xfId="499"/>
    <cellStyle name="40% - Accent1 14 2" xfId="500"/>
    <cellStyle name="40% - Accent1 15" xfId="501"/>
    <cellStyle name="40% - Accent1 15 2" xfId="502"/>
    <cellStyle name="40% - Accent1 16" xfId="503"/>
    <cellStyle name="40% - Accent1 16 2" xfId="504"/>
    <cellStyle name="40% - Accent1 17" xfId="505"/>
    <cellStyle name="40% - Accent1 17 2" xfId="506"/>
    <cellStyle name="40% - Accent1 18" xfId="507"/>
    <cellStyle name="40% - Accent1 18 2" xfId="508"/>
    <cellStyle name="40% - Accent1 19" xfId="4759"/>
    <cellStyle name="40% - Accent1 2" xfId="28"/>
    <cellStyle name="40% - Accent1 2 10" xfId="2814"/>
    <cellStyle name="40% - Accent1 2 11" xfId="2815"/>
    <cellStyle name="40% - Accent1 2 12" xfId="2816"/>
    <cellStyle name="40% - Accent1 2 13" xfId="2817"/>
    <cellStyle name="40% - Accent1 2 14" xfId="4758"/>
    <cellStyle name="40% - Accent1 2 15" xfId="4757"/>
    <cellStyle name="40% - Accent1 2 2" xfId="509"/>
    <cellStyle name="40% - Accent1 2 2 2" xfId="510"/>
    <cellStyle name="40% - Accent1 2 2 3" xfId="4756"/>
    <cellStyle name="40% - Accent1 2 2 3 2" xfId="4755"/>
    <cellStyle name="40% - Accent1 2 3" xfId="511"/>
    <cellStyle name="40% - Accent1 2 4" xfId="2818"/>
    <cellStyle name="40% - Accent1 2 5" xfId="2819"/>
    <cellStyle name="40% - Accent1 2 5 2" xfId="4754"/>
    <cellStyle name="40% - Accent1 2 5 3" xfId="4753"/>
    <cellStyle name="40% - Accent1 2 5 4" xfId="4752"/>
    <cellStyle name="40% - Accent1 2 6" xfId="2820"/>
    <cellStyle name="40% - Accent1 2 6 2" xfId="4751"/>
    <cellStyle name="40% - Accent1 2 6 3" xfId="4750"/>
    <cellStyle name="40% - Accent1 2 6 4" xfId="4749"/>
    <cellStyle name="40% - Accent1 2 6 5" xfId="4748"/>
    <cellStyle name="40% - Accent1 2 7" xfId="2821"/>
    <cellStyle name="40% - Accent1 2 7 2" xfId="4747"/>
    <cellStyle name="40% - Accent1 2 7 3" xfId="4746"/>
    <cellStyle name="40% - Accent1 2 7 4" xfId="4745"/>
    <cellStyle name="40% - Accent1 2 8" xfId="2822"/>
    <cellStyle name="40% - Accent1 2 9" xfId="2823"/>
    <cellStyle name="40% - Accent1 3" xfId="29"/>
    <cellStyle name="40% - Accent1 3 2" xfId="512"/>
    <cellStyle name="40% - Accent1 3 3" xfId="2824"/>
    <cellStyle name="40% - Accent1 3 4" xfId="2825"/>
    <cellStyle name="40% - Accent1 4" xfId="513"/>
    <cellStyle name="40% - Accent1 4 2" xfId="514"/>
    <cellStyle name="40% - Accent1 5" xfId="515"/>
    <cellStyle name="40% - Accent1 5 2" xfId="516"/>
    <cellStyle name="40% - Accent1 5 2 2" xfId="2826"/>
    <cellStyle name="40% - Accent1 5 2 2 2" xfId="4744"/>
    <cellStyle name="40% - Accent1 5 2 2 3" xfId="4743"/>
    <cellStyle name="40% - Accent1 5 2 2 4" xfId="4742"/>
    <cellStyle name="40% - Accent1 5 2 3" xfId="4741"/>
    <cellStyle name="40% - Accent1 5 2 4" xfId="4740"/>
    <cellStyle name="40% - Accent1 5 3" xfId="2827"/>
    <cellStyle name="40% - Accent1 5 4" xfId="2828"/>
    <cellStyle name="40% - Accent1 5 5" xfId="2829"/>
    <cellStyle name="40% - Accent1 5 6" xfId="2830"/>
    <cellStyle name="40% - Accent1 5 7" xfId="2831"/>
    <cellStyle name="40% - Accent1 6" xfId="517"/>
    <cellStyle name="40% - Accent1 6 2" xfId="518"/>
    <cellStyle name="40% - Accent1 6 2 2" xfId="2832"/>
    <cellStyle name="40% - Accent1 6 2 2 2" xfId="4739"/>
    <cellStyle name="40% - Accent1 6 2 2 3" xfId="4738"/>
    <cellStyle name="40% - Accent1 6 2 2 4" xfId="4737"/>
    <cellStyle name="40% - Accent1 6 2 3" xfId="4736"/>
    <cellStyle name="40% - Accent1 6 2 4" xfId="4735"/>
    <cellStyle name="40% - Accent1 6 3" xfId="2833"/>
    <cellStyle name="40% - Accent1 6 4" xfId="2834"/>
    <cellStyle name="40% - Accent1 6 5" xfId="2835"/>
    <cellStyle name="40% - Accent1 6 6" xfId="2836"/>
    <cellStyle name="40% - Accent1 6 7" xfId="2837"/>
    <cellStyle name="40% - Accent1 7" xfId="519"/>
    <cellStyle name="40% - Accent1 7 2" xfId="520"/>
    <cellStyle name="40% - Accent1 8" xfId="521"/>
    <cellStyle name="40% - Accent1 8 2" xfId="522"/>
    <cellStyle name="40% - Accent1 9" xfId="523"/>
    <cellStyle name="40% - Accent1 9 2" xfId="524"/>
    <cellStyle name="40% - Accent2 10" xfId="525"/>
    <cellStyle name="40% - Accent2 10 2" xfId="526"/>
    <cellStyle name="40% - Accent2 11" xfId="527"/>
    <cellStyle name="40% - Accent2 11 2" xfId="528"/>
    <cellStyle name="40% - Accent2 12" xfId="529"/>
    <cellStyle name="40% - Accent2 12 2" xfId="530"/>
    <cellStyle name="40% - Accent2 13" xfId="531"/>
    <cellStyle name="40% - Accent2 13 2" xfId="532"/>
    <cellStyle name="40% - Accent2 14" xfId="533"/>
    <cellStyle name="40% - Accent2 14 2" xfId="534"/>
    <cellStyle name="40% - Accent2 15" xfId="535"/>
    <cellStyle name="40% - Accent2 15 2" xfId="536"/>
    <cellStyle name="40% - Accent2 16" xfId="537"/>
    <cellStyle name="40% - Accent2 16 2" xfId="538"/>
    <cellStyle name="40% - Accent2 17" xfId="539"/>
    <cellStyle name="40% - Accent2 17 2" xfId="540"/>
    <cellStyle name="40% - Accent2 18" xfId="541"/>
    <cellStyle name="40% - Accent2 18 2" xfId="542"/>
    <cellStyle name="40% - Accent2 19" xfId="4734"/>
    <cellStyle name="40% - Accent2 2" xfId="30"/>
    <cellStyle name="40% - Accent2 2 10" xfId="2838"/>
    <cellStyle name="40% - Accent2 2 11" xfId="2839"/>
    <cellStyle name="40% - Accent2 2 12" xfId="2840"/>
    <cellStyle name="40% - Accent2 2 13" xfId="2841"/>
    <cellStyle name="40% - Accent2 2 14" xfId="4733"/>
    <cellStyle name="40% - Accent2 2 15" xfId="4732"/>
    <cellStyle name="40% - Accent2 2 2" xfId="543"/>
    <cellStyle name="40% - Accent2 2 2 2" xfId="544"/>
    <cellStyle name="40% - Accent2 2 2 3" xfId="4731"/>
    <cellStyle name="40% - Accent2 2 2 3 2" xfId="4730"/>
    <cellStyle name="40% - Accent2 2 3" xfId="545"/>
    <cellStyle name="40% - Accent2 2 4" xfId="2842"/>
    <cellStyle name="40% - Accent2 2 5" xfId="2843"/>
    <cellStyle name="40% - Accent2 2 5 2" xfId="4729"/>
    <cellStyle name="40% - Accent2 2 5 3" xfId="4728"/>
    <cellStyle name="40% - Accent2 2 5 4" xfId="4727"/>
    <cellStyle name="40% - Accent2 2 6" xfId="2844"/>
    <cellStyle name="40% - Accent2 2 6 2" xfId="4726"/>
    <cellStyle name="40% - Accent2 2 6 3" xfId="4725"/>
    <cellStyle name="40% - Accent2 2 6 4" xfId="4724"/>
    <cellStyle name="40% - Accent2 2 6 5" xfId="4723"/>
    <cellStyle name="40% - Accent2 2 7" xfId="2845"/>
    <cellStyle name="40% - Accent2 2 7 2" xfId="4722"/>
    <cellStyle name="40% - Accent2 2 7 3" xfId="4721"/>
    <cellStyle name="40% - Accent2 2 7 4" xfId="4720"/>
    <cellStyle name="40% - Accent2 2 8" xfId="2846"/>
    <cellStyle name="40% - Accent2 2 9" xfId="2847"/>
    <cellStyle name="40% - Accent2 3" xfId="31"/>
    <cellStyle name="40% - Accent2 3 2" xfId="546"/>
    <cellStyle name="40% - Accent2 3 3" xfId="2848"/>
    <cellStyle name="40% - Accent2 3 4" xfId="2849"/>
    <cellStyle name="40% - Accent2 4" xfId="547"/>
    <cellStyle name="40% - Accent2 4 2" xfId="548"/>
    <cellStyle name="40% - Accent2 5" xfId="549"/>
    <cellStyle name="40% - Accent2 5 2" xfId="550"/>
    <cellStyle name="40% - Accent2 5 2 2" xfId="2850"/>
    <cellStyle name="40% - Accent2 5 2 2 2" xfId="4719"/>
    <cellStyle name="40% - Accent2 5 2 2 3" xfId="4718"/>
    <cellStyle name="40% - Accent2 5 2 2 4" xfId="4717"/>
    <cellStyle name="40% - Accent2 5 2 3" xfId="4716"/>
    <cellStyle name="40% - Accent2 5 2 4" xfId="4715"/>
    <cellStyle name="40% - Accent2 5 3" xfId="2851"/>
    <cellStyle name="40% - Accent2 5 4" xfId="2852"/>
    <cellStyle name="40% - Accent2 5 5" xfId="2853"/>
    <cellStyle name="40% - Accent2 5 6" xfId="2854"/>
    <cellStyle name="40% - Accent2 5 7" xfId="2855"/>
    <cellStyle name="40% - Accent2 6" xfId="551"/>
    <cellStyle name="40% - Accent2 6 2" xfId="552"/>
    <cellStyle name="40% - Accent2 6 2 2" xfId="2856"/>
    <cellStyle name="40% - Accent2 6 2 2 2" xfId="4714"/>
    <cellStyle name="40% - Accent2 6 2 2 3" xfId="4713"/>
    <cellStyle name="40% - Accent2 6 2 2 4" xfId="4712"/>
    <cellStyle name="40% - Accent2 6 2 3" xfId="4711"/>
    <cellStyle name="40% - Accent2 6 2 4" xfId="4710"/>
    <cellStyle name="40% - Accent2 6 3" xfId="2857"/>
    <cellStyle name="40% - Accent2 6 4" xfId="2858"/>
    <cellStyle name="40% - Accent2 6 5" xfId="2859"/>
    <cellStyle name="40% - Accent2 6 6" xfId="2860"/>
    <cellStyle name="40% - Accent2 6 7" xfId="2861"/>
    <cellStyle name="40% - Accent2 7" xfId="553"/>
    <cellStyle name="40% - Accent2 7 2" xfId="554"/>
    <cellStyle name="40% - Accent2 8" xfId="555"/>
    <cellStyle name="40% - Accent2 8 2" xfId="556"/>
    <cellStyle name="40% - Accent2 9" xfId="557"/>
    <cellStyle name="40% - Accent2 9 2" xfId="558"/>
    <cellStyle name="40% - Accent3 10" xfId="559"/>
    <cellStyle name="40% - Accent3 10 2" xfId="560"/>
    <cellStyle name="40% - Accent3 11" xfId="561"/>
    <cellStyle name="40% - Accent3 11 2" xfId="562"/>
    <cellStyle name="40% - Accent3 12" xfId="563"/>
    <cellStyle name="40% - Accent3 12 2" xfId="564"/>
    <cellStyle name="40% - Accent3 13" xfId="565"/>
    <cellStyle name="40% - Accent3 13 2" xfId="566"/>
    <cellStyle name="40% - Accent3 14" xfId="567"/>
    <cellStyle name="40% - Accent3 14 2" xfId="568"/>
    <cellStyle name="40% - Accent3 15" xfId="569"/>
    <cellStyle name="40% - Accent3 15 2" xfId="570"/>
    <cellStyle name="40% - Accent3 16" xfId="571"/>
    <cellStyle name="40% - Accent3 16 2" xfId="572"/>
    <cellStyle name="40% - Accent3 17" xfId="573"/>
    <cellStyle name="40% - Accent3 17 2" xfId="574"/>
    <cellStyle name="40% - Accent3 18" xfId="575"/>
    <cellStyle name="40% - Accent3 18 2" xfId="576"/>
    <cellStyle name="40% - Accent3 19" xfId="4709"/>
    <cellStyle name="40% - Accent3 2" xfId="32"/>
    <cellStyle name="40% - Accent3 2 10" xfId="2862"/>
    <cellStyle name="40% - Accent3 2 11" xfId="2863"/>
    <cellStyle name="40% - Accent3 2 12" xfId="2864"/>
    <cellStyle name="40% - Accent3 2 13" xfId="2865"/>
    <cellStyle name="40% - Accent3 2 14" xfId="4708"/>
    <cellStyle name="40% - Accent3 2 15" xfId="4707"/>
    <cellStyle name="40% - Accent3 2 2" xfId="577"/>
    <cellStyle name="40% - Accent3 2 2 2" xfId="578"/>
    <cellStyle name="40% - Accent3 2 2 3" xfId="4706"/>
    <cellStyle name="40% - Accent3 2 2 3 2" xfId="4705"/>
    <cellStyle name="40% - Accent3 2 3" xfId="579"/>
    <cellStyle name="40% - Accent3 2 4" xfId="2866"/>
    <cellStyle name="40% - Accent3 2 5" xfId="2867"/>
    <cellStyle name="40% - Accent3 2 5 2" xfId="4704"/>
    <cellStyle name="40% - Accent3 2 5 3" xfId="4703"/>
    <cellStyle name="40% - Accent3 2 5 4" xfId="4702"/>
    <cellStyle name="40% - Accent3 2 6" xfId="2868"/>
    <cellStyle name="40% - Accent3 2 6 2" xfId="4701"/>
    <cellStyle name="40% - Accent3 2 6 3" xfId="4700"/>
    <cellStyle name="40% - Accent3 2 6 4" xfId="4699"/>
    <cellStyle name="40% - Accent3 2 6 5" xfId="4698"/>
    <cellStyle name="40% - Accent3 2 7" xfId="2869"/>
    <cellStyle name="40% - Accent3 2 7 2" xfId="4697"/>
    <cellStyle name="40% - Accent3 2 7 3" xfId="4696"/>
    <cellStyle name="40% - Accent3 2 7 4" xfId="4695"/>
    <cellStyle name="40% - Accent3 2 8" xfId="2870"/>
    <cellStyle name="40% - Accent3 2 9" xfId="2871"/>
    <cellStyle name="40% - Accent3 3" xfId="33"/>
    <cellStyle name="40% - Accent3 3 2" xfId="580"/>
    <cellStyle name="40% - Accent3 3 3" xfId="2872"/>
    <cellStyle name="40% - Accent3 3 4" xfId="2873"/>
    <cellStyle name="40% - Accent3 4" xfId="581"/>
    <cellStyle name="40% - Accent3 4 2" xfId="582"/>
    <cellStyle name="40% - Accent3 5" xfId="583"/>
    <cellStyle name="40% - Accent3 5 2" xfId="584"/>
    <cellStyle name="40% - Accent3 5 2 2" xfId="2874"/>
    <cellStyle name="40% - Accent3 5 2 2 2" xfId="4694"/>
    <cellStyle name="40% - Accent3 5 2 2 3" xfId="4693"/>
    <cellStyle name="40% - Accent3 5 2 2 4" xfId="4692"/>
    <cellStyle name="40% - Accent3 5 2 3" xfId="4691"/>
    <cellStyle name="40% - Accent3 5 2 4" xfId="4690"/>
    <cellStyle name="40% - Accent3 5 3" xfId="2875"/>
    <cellStyle name="40% - Accent3 5 4" xfId="2876"/>
    <cellStyle name="40% - Accent3 5 5" xfId="2877"/>
    <cellStyle name="40% - Accent3 5 6" xfId="2878"/>
    <cellStyle name="40% - Accent3 5 7" xfId="2879"/>
    <cellStyle name="40% - Accent3 6" xfId="585"/>
    <cellStyle name="40% - Accent3 6 2" xfId="586"/>
    <cellStyle name="40% - Accent3 6 2 2" xfId="2880"/>
    <cellStyle name="40% - Accent3 6 2 2 2" xfId="4689"/>
    <cellStyle name="40% - Accent3 6 2 2 3" xfId="4688"/>
    <cellStyle name="40% - Accent3 6 2 2 4" xfId="4687"/>
    <cellStyle name="40% - Accent3 6 2 3" xfId="4686"/>
    <cellStyle name="40% - Accent3 6 2 4" xfId="4685"/>
    <cellStyle name="40% - Accent3 6 3" xfId="2881"/>
    <cellStyle name="40% - Accent3 6 4" xfId="2882"/>
    <cellStyle name="40% - Accent3 6 5" xfId="2883"/>
    <cellStyle name="40% - Accent3 6 6" xfId="2884"/>
    <cellStyle name="40% - Accent3 6 7" xfId="2885"/>
    <cellStyle name="40% - Accent3 7" xfId="587"/>
    <cellStyle name="40% - Accent3 7 2" xfId="588"/>
    <cellStyle name="40% - Accent3 8" xfId="589"/>
    <cellStyle name="40% - Accent3 8 2" xfId="590"/>
    <cellStyle name="40% - Accent3 9" xfId="591"/>
    <cellStyle name="40% - Accent3 9 2" xfId="592"/>
    <cellStyle name="40% - Accent4 10" xfId="593"/>
    <cellStyle name="40% - Accent4 10 2" xfId="594"/>
    <cellStyle name="40% - Accent4 11" xfId="595"/>
    <cellStyle name="40% - Accent4 11 2" xfId="596"/>
    <cellStyle name="40% - Accent4 12" xfId="597"/>
    <cellStyle name="40% - Accent4 12 2" xfId="598"/>
    <cellStyle name="40% - Accent4 13" xfId="599"/>
    <cellStyle name="40% - Accent4 13 2" xfId="600"/>
    <cellStyle name="40% - Accent4 14" xfId="601"/>
    <cellStyle name="40% - Accent4 14 2" xfId="602"/>
    <cellStyle name="40% - Accent4 15" xfId="603"/>
    <cellStyle name="40% - Accent4 15 2" xfId="604"/>
    <cellStyle name="40% - Accent4 16" xfId="605"/>
    <cellStyle name="40% - Accent4 16 2" xfId="606"/>
    <cellStyle name="40% - Accent4 17" xfId="607"/>
    <cellStyle name="40% - Accent4 17 2" xfId="608"/>
    <cellStyle name="40% - Accent4 18" xfId="609"/>
    <cellStyle name="40% - Accent4 18 2" xfId="610"/>
    <cellStyle name="40% - Accent4 19" xfId="4684"/>
    <cellStyle name="40% - Accent4 2" xfId="34"/>
    <cellStyle name="40% - Accent4 2 10" xfId="2886"/>
    <cellStyle name="40% - Accent4 2 11" xfId="2887"/>
    <cellStyle name="40% - Accent4 2 12" xfId="2888"/>
    <cellStyle name="40% - Accent4 2 13" xfId="2889"/>
    <cellStyle name="40% - Accent4 2 14" xfId="4683"/>
    <cellStyle name="40% - Accent4 2 15" xfId="4682"/>
    <cellStyle name="40% - Accent4 2 2" xfId="611"/>
    <cellStyle name="40% - Accent4 2 2 2" xfId="612"/>
    <cellStyle name="40% - Accent4 2 2 3" xfId="4681"/>
    <cellStyle name="40% - Accent4 2 2 3 2" xfId="4680"/>
    <cellStyle name="40% - Accent4 2 3" xfId="613"/>
    <cellStyle name="40% - Accent4 2 4" xfId="2890"/>
    <cellStyle name="40% - Accent4 2 5" xfId="2891"/>
    <cellStyle name="40% - Accent4 2 5 2" xfId="4679"/>
    <cellStyle name="40% - Accent4 2 5 3" xfId="4678"/>
    <cellStyle name="40% - Accent4 2 5 4" xfId="4677"/>
    <cellStyle name="40% - Accent4 2 6" xfId="2892"/>
    <cellStyle name="40% - Accent4 2 6 2" xfId="4676"/>
    <cellStyle name="40% - Accent4 2 6 3" xfId="4675"/>
    <cellStyle name="40% - Accent4 2 6 4" xfId="4674"/>
    <cellStyle name="40% - Accent4 2 6 5" xfId="4673"/>
    <cellStyle name="40% - Accent4 2 7" xfId="2893"/>
    <cellStyle name="40% - Accent4 2 7 2" xfId="4672"/>
    <cellStyle name="40% - Accent4 2 7 3" xfId="4671"/>
    <cellStyle name="40% - Accent4 2 7 4" xfId="4670"/>
    <cellStyle name="40% - Accent4 2 8" xfId="2894"/>
    <cellStyle name="40% - Accent4 2 9" xfId="2895"/>
    <cellStyle name="40% - Accent4 3" xfId="35"/>
    <cellStyle name="40% - Accent4 3 2" xfId="614"/>
    <cellStyle name="40% - Accent4 3 3" xfId="2896"/>
    <cellStyle name="40% - Accent4 3 4" xfId="2897"/>
    <cellStyle name="40% - Accent4 4" xfId="615"/>
    <cellStyle name="40% - Accent4 4 2" xfId="616"/>
    <cellStyle name="40% - Accent4 5" xfId="617"/>
    <cellStyle name="40% - Accent4 5 2" xfId="618"/>
    <cellStyle name="40% - Accent4 5 2 2" xfId="2898"/>
    <cellStyle name="40% - Accent4 5 2 2 2" xfId="4669"/>
    <cellStyle name="40% - Accent4 5 2 2 3" xfId="4668"/>
    <cellStyle name="40% - Accent4 5 2 2 4" xfId="4667"/>
    <cellStyle name="40% - Accent4 5 2 3" xfId="4666"/>
    <cellStyle name="40% - Accent4 5 2 4" xfId="4665"/>
    <cellStyle name="40% - Accent4 5 3" xfId="2899"/>
    <cellStyle name="40% - Accent4 5 4" xfId="2900"/>
    <cellStyle name="40% - Accent4 5 5" xfId="2901"/>
    <cellStyle name="40% - Accent4 5 6" xfId="2902"/>
    <cellStyle name="40% - Accent4 5 7" xfId="2903"/>
    <cellStyle name="40% - Accent4 6" xfId="619"/>
    <cellStyle name="40% - Accent4 6 2" xfId="620"/>
    <cellStyle name="40% - Accent4 6 2 2" xfId="2904"/>
    <cellStyle name="40% - Accent4 6 2 2 2" xfId="4664"/>
    <cellStyle name="40% - Accent4 6 2 2 3" xfId="4663"/>
    <cellStyle name="40% - Accent4 6 2 2 4" xfId="4662"/>
    <cellStyle name="40% - Accent4 6 2 3" xfId="4661"/>
    <cellStyle name="40% - Accent4 6 2 4" xfId="4660"/>
    <cellStyle name="40% - Accent4 6 3" xfId="2905"/>
    <cellStyle name="40% - Accent4 6 4" xfId="2906"/>
    <cellStyle name="40% - Accent4 6 5" xfId="2907"/>
    <cellStyle name="40% - Accent4 6 6" xfId="2908"/>
    <cellStyle name="40% - Accent4 6 7" xfId="2909"/>
    <cellStyle name="40% - Accent4 7" xfId="621"/>
    <cellStyle name="40% - Accent4 7 2" xfId="622"/>
    <cellStyle name="40% - Accent4 8" xfId="623"/>
    <cellStyle name="40% - Accent4 8 2" xfId="624"/>
    <cellStyle name="40% - Accent4 9" xfId="625"/>
    <cellStyle name="40% - Accent4 9 2" xfId="626"/>
    <cellStyle name="40% - Accent5 10" xfId="627"/>
    <cellStyle name="40% - Accent5 10 2" xfId="628"/>
    <cellStyle name="40% - Accent5 11" xfId="629"/>
    <cellStyle name="40% - Accent5 11 2" xfId="630"/>
    <cellStyle name="40% - Accent5 12" xfId="631"/>
    <cellStyle name="40% - Accent5 12 2" xfId="632"/>
    <cellStyle name="40% - Accent5 13" xfId="633"/>
    <cellStyle name="40% - Accent5 13 2" xfId="634"/>
    <cellStyle name="40% - Accent5 14" xfId="635"/>
    <cellStyle name="40% - Accent5 14 2" xfId="636"/>
    <cellStyle name="40% - Accent5 15" xfId="637"/>
    <cellStyle name="40% - Accent5 15 2" xfId="638"/>
    <cellStyle name="40% - Accent5 16" xfId="639"/>
    <cellStyle name="40% - Accent5 16 2" xfId="640"/>
    <cellStyle name="40% - Accent5 17" xfId="641"/>
    <cellStyle name="40% - Accent5 17 2" xfId="642"/>
    <cellStyle name="40% - Accent5 18" xfId="643"/>
    <cellStyle name="40% - Accent5 18 2" xfId="644"/>
    <cellStyle name="40% - Accent5 19" xfId="4659"/>
    <cellStyle name="40% - Accent5 2" xfId="36"/>
    <cellStyle name="40% - Accent5 2 10" xfId="2910"/>
    <cellStyle name="40% - Accent5 2 11" xfId="2911"/>
    <cellStyle name="40% - Accent5 2 12" xfId="2912"/>
    <cellStyle name="40% - Accent5 2 13" xfId="2913"/>
    <cellStyle name="40% - Accent5 2 14" xfId="4658"/>
    <cellStyle name="40% - Accent5 2 15" xfId="4657"/>
    <cellStyle name="40% - Accent5 2 2" xfId="645"/>
    <cellStyle name="40% - Accent5 2 2 2" xfId="646"/>
    <cellStyle name="40% - Accent5 2 2 3" xfId="4656"/>
    <cellStyle name="40% - Accent5 2 2 3 2" xfId="4655"/>
    <cellStyle name="40% - Accent5 2 3" xfId="647"/>
    <cellStyle name="40% - Accent5 2 4" xfId="2914"/>
    <cellStyle name="40% - Accent5 2 5" xfId="2915"/>
    <cellStyle name="40% - Accent5 2 5 2" xfId="4654"/>
    <cellStyle name="40% - Accent5 2 5 3" xfId="4653"/>
    <cellStyle name="40% - Accent5 2 5 4" xfId="4652"/>
    <cellStyle name="40% - Accent5 2 6" xfId="2916"/>
    <cellStyle name="40% - Accent5 2 6 2" xfId="4651"/>
    <cellStyle name="40% - Accent5 2 6 3" xfId="4650"/>
    <cellStyle name="40% - Accent5 2 6 4" xfId="4649"/>
    <cellStyle name="40% - Accent5 2 6 5" xfId="4648"/>
    <cellStyle name="40% - Accent5 2 7" xfId="2917"/>
    <cellStyle name="40% - Accent5 2 7 2" xfId="4647"/>
    <cellStyle name="40% - Accent5 2 7 3" xfId="4646"/>
    <cellStyle name="40% - Accent5 2 7 4" xfId="4645"/>
    <cellStyle name="40% - Accent5 2 8" xfId="2918"/>
    <cellStyle name="40% - Accent5 2 9" xfId="2919"/>
    <cellStyle name="40% - Accent5 3" xfId="37"/>
    <cellStyle name="40% - Accent5 3 2" xfId="648"/>
    <cellStyle name="40% - Accent5 3 3" xfId="2920"/>
    <cellStyle name="40% - Accent5 3 4" xfId="2921"/>
    <cellStyle name="40% - Accent5 4" xfId="649"/>
    <cellStyle name="40% - Accent5 4 2" xfId="650"/>
    <cellStyle name="40% - Accent5 5" xfId="651"/>
    <cellStyle name="40% - Accent5 5 2" xfId="652"/>
    <cellStyle name="40% - Accent5 5 2 2" xfId="2922"/>
    <cellStyle name="40% - Accent5 5 2 2 2" xfId="4644"/>
    <cellStyle name="40% - Accent5 5 2 2 3" xfId="4643"/>
    <cellStyle name="40% - Accent5 5 2 2 4" xfId="4642"/>
    <cellStyle name="40% - Accent5 5 2 3" xfId="4641"/>
    <cellStyle name="40% - Accent5 5 2 4" xfId="4640"/>
    <cellStyle name="40% - Accent5 5 3" xfId="2923"/>
    <cellStyle name="40% - Accent5 5 4" xfId="2924"/>
    <cellStyle name="40% - Accent5 5 5" xfId="2925"/>
    <cellStyle name="40% - Accent5 5 6" xfId="2926"/>
    <cellStyle name="40% - Accent5 5 7" xfId="2927"/>
    <cellStyle name="40% - Accent5 6" xfId="653"/>
    <cellStyle name="40% - Accent5 6 2" xfId="654"/>
    <cellStyle name="40% - Accent5 6 2 2" xfId="2928"/>
    <cellStyle name="40% - Accent5 6 2 2 2" xfId="4639"/>
    <cellStyle name="40% - Accent5 6 2 2 3" xfId="4638"/>
    <cellStyle name="40% - Accent5 6 2 2 4" xfId="4637"/>
    <cellStyle name="40% - Accent5 6 2 3" xfId="4636"/>
    <cellStyle name="40% - Accent5 6 2 4" xfId="4635"/>
    <cellStyle name="40% - Accent5 6 3" xfId="2929"/>
    <cellStyle name="40% - Accent5 6 4" xfId="2930"/>
    <cellStyle name="40% - Accent5 6 5" xfId="2931"/>
    <cellStyle name="40% - Accent5 6 6" xfId="2932"/>
    <cellStyle name="40% - Accent5 6 7" xfId="2933"/>
    <cellStyle name="40% - Accent5 7" xfId="655"/>
    <cellStyle name="40% - Accent5 7 2" xfId="656"/>
    <cellStyle name="40% - Accent5 8" xfId="657"/>
    <cellStyle name="40% - Accent5 8 2" xfId="658"/>
    <cellStyle name="40% - Accent5 9" xfId="659"/>
    <cellStyle name="40% - Accent5 9 2" xfId="660"/>
    <cellStyle name="40% - Accent6 10" xfId="661"/>
    <cellStyle name="40% - Accent6 10 2" xfId="662"/>
    <cellStyle name="40% - Accent6 11" xfId="663"/>
    <cellStyle name="40% - Accent6 11 2" xfId="664"/>
    <cellStyle name="40% - Accent6 12" xfId="665"/>
    <cellStyle name="40% - Accent6 12 2" xfId="666"/>
    <cellStyle name="40% - Accent6 13" xfId="667"/>
    <cellStyle name="40% - Accent6 13 2" xfId="668"/>
    <cellStyle name="40% - Accent6 14" xfId="669"/>
    <cellStyle name="40% - Accent6 14 2" xfId="670"/>
    <cellStyle name="40% - Accent6 15" xfId="671"/>
    <cellStyle name="40% - Accent6 15 2" xfId="672"/>
    <cellStyle name="40% - Accent6 16" xfId="673"/>
    <cellStyle name="40% - Accent6 16 2" xfId="674"/>
    <cellStyle name="40% - Accent6 17" xfId="675"/>
    <cellStyle name="40% - Accent6 17 2" xfId="676"/>
    <cellStyle name="40% - Accent6 18" xfId="677"/>
    <cellStyle name="40% - Accent6 18 2" xfId="678"/>
    <cellStyle name="40% - Accent6 19" xfId="4634"/>
    <cellStyle name="40% - Accent6 2" xfId="38"/>
    <cellStyle name="40% - Accent6 2 10" xfId="2934"/>
    <cellStyle name="40% - Accent6 2 11" xfId="2935"/>
    <cellStyle name="40% - Accent6 2 12" xfId="2936"/>
    <cellStyle name="40% - Accent6 2 13" xfId="2937"/>
    <cellStyle name="40% - Accent6 2 14" xfId="4633"/>
    <cellStyle name="40% - Accent6 2 15" xfId="4632"/>
    <cellStyle name="40% - Accent6 2 2" xfId="679"/>
    <cellStyle name="40% - Accent6 2 2 2" xfId="680"/>
    <cellStyle name="40% - Accent6 2 2 3" xfId="4631"/>
    <cellStyle name="40% - Accent6 2 2 3 2" xfId="4630"/>
    <cellStyle name="40% - Accent6 2 3" xfId="681"/>
    <cellStyle name="40% - Accent6 2 4" xfId="2938"/>
    <cellStyle name="40% - Accent6 2 5" xfId="2939"/>
    <cellStyle name="40% - Accent6 2 5 2" xfId="4629"/>
    <cellStyle name="40% - Accent6 2 5 3" xfId="4628"/>
    <cellStyle name="40% - Accent6 2 5 4" xfId="4627"/>
    <cellStyle name="40% - Accent6 2 6" xfId="2940"/>
    <cellStyle name="40% - Accent6 2 6 2" xfId="4626"/>
    <cellStyle name="40% - Accent6 2 6 3" xfId="4625"/>
    <cellStyle name="40% - Accent6 2 6 4" xfId="4624"/>
    <cellStyle name="40% - Accent6 2 6 5" xfId="4623"/>
    <cellStyle name="40% - Accent6 2 7" xfId="2941"/>
    <cellStyle name="40% - Accent6 2 7 2" xfId="4622"/>
    <cellStyle name="40% - Accent6 2 7 3" xfId="4621"/>
    <cellStyle name="40% - Accent6 2 7 4" xfId="4620"/>
    <cellStyle name="40% - Accent6 2 8" xfId="2942"/>
    <cellStyle name="40% - Accent6 2 9" xfId="2943"/>
    <cellStyle name="40% - Accent6 3" xfId="39"/>
    <cellStyle name="40% - Accent6 3 2" xfId="682"/>
    <cellStyle name="40% - Accent6 3 3" xfId="2944"/>
    <cellStyle name="40% - Accent6 3 4" xfId="2945"/>
    <cellStyle name="40% - Accent6 4" xfId="683"/>
    <cellStyle name="40% - Accent6 4 2" xfId="684"/>
    <cellStyle name="40% - Accent6 5" xfId="685"/>
    <cellStyle name="40% - Accent6 5 2" xfId="686"/>
    <cellStyle name="40% - Accent6 5 2 2" xfId="2946"/>
    <cellStyle name="40% - Accent6 5 2 2 2" xfId="4619"/>
    <cellStyle name="40% - Accent6 5 2 2 3" xfId="4618"/>
    <cellStyle name="40% - Accent6 5 2 2 4" xfId="4617"/>
    <cellStyle name="40% - Accent6 5 2 3" xfId="4616"/>
    <cellStyle name="40% - Accent6 5 2 4" xfId="4615"/>
    <cellStyle name="40% - Accent6 5 3" xfId="2947"/>
    <cellStyle name="40% - Accent6 5 4" xfId="2948"/>
    <cellStyle name="40% - Accent6 5 5" xfId="2949"/>
    <cellStyle name="40% - Accent6 5 6" xfId="2950"/>
    <cellStyle name="40% - Accent6 5 7" xfId="2951"/>
    <cellStyle name="40% - Accent6 6" xfId="687"/>
    <cellStyle name="40% - Accent6 6 2" xfId="688"/>
    <cellStyle name="40% - Accent6 6 2 2" xfId="2952"/>
    <cellStyle name="40% - Accent6 6 2 2 2" xfId="4614"/>
    <cellStyle name="40% - Accent6 6 2 2 3" xfId="4613"/>
    <cellStyle name="40% - Accent6 6 2 2 4" xfId="4612"/>
    <cellStyle name="40% - Accent6 6 2 3" xfId="4611"/>
    <cellStyle name="40% - Accent6 6 2 4" xfId="4610"/>
    <cellStyle name="40% - Accent6 6 3" xfId="2953"/>
    <cellStyle name="40% - Accent6 6 4" xfId="2954"/>
    <cellStyle name="40% - Accent6 6 5" xfId="2955"/>
    <cellStyle name="40% - Accent6 6 6" xfId="2956"/>
    <cellStyle name="40% - Accent6 6 7" xfId="2957"/>
    <cellStyle name="40% - Accent6 7" xfId="689"/>
    <cellStyle name="40% - Accent6 7 2" xfId="690"/>
    <cellStyle name="40% - Accent6 8" xfId="691"/>
    <cellStyle name="40% - Accent6 8 2" xfId="692"/>
    <cellStyle name="40% - Accent6 9" xfId="693"/>
    <cellStyle name="40% - Accent6 9 2" xfId="694"/>
    <cellStyle name="5" xfId="2958"/>
    <cellStyle name="5_0" xfId="2959"/>
    <cellStyle name="5_1" xfId="2960"/>
    <cellStyle name="5_1R" xfId="2961"/>
    <cellStyle name="5_2" xfId="2962"/>
    <cellStyle name="5_2R" xfId="2963"/>
    <cellStyle name="5_3" xfId="2964"/>
    <cellStyle name="5_3R" xfId="2965"/>
    <cellStyle name="5_Burdens" xfId="2966"/>
    <cellStyle name="5_Escalation" xfId="2967"/>
    <cellStyle name="5_Hours" xfId="2968"/>
    <cellStyle name="5_Indirects" xfId="2969"/>
    <cellStyle name="5_Lookup" xfId="2970"/>
    <cellStyle name="5_Map" xfId="2971"/>
    <cellStyle name="5_ODC" xfId="2972"/>
    <cellStyle name="5_PCO" xfId="2973"/>
    <cellStyle name="5_Salary" xfId="2974"/>
    <cellStyle name="5_Staff" xfId="2975"/>
    <cellStyle name="5_Summary" xfId="2976"/>
    <cellStyle name="60% - Accent1 10" xfId="695"/>
    <cellStyle name="60% - Accent1 10 2" xfId="696"/>
    <cellStyle name="60% - Accent1 11" xfId="697"/>
    <cellStyle name="60% - Accent1 11 2" xfId="698"/>
    <cellStyle name="60% - Accent1 12" xfId="699"/>
    <cellStyle name="60% - Accent1 12 2" xfId="700"/>
    <cellStyle name="60% - Accent1 13" xfId="701"/>
    <cellStyle name="60% - Accent1 13 2" xfId="702"/>
    <cellStyle name="60% - Accent1 14" xfId="703"/>
    <cellStyle name="60% - Accent1 14 2" xfId="704"/>
    <cellStyle name="60% - Accent1 15" xfId="705"/>
    <cellStyle name="60% - Accent1 15 2" xfId="706"/>
    <cellStyle name="60% - Accent1 16" xfId="707"/>
    <cellStyle name="60% - Accent1 16 2" xfId="708"/>
    <cellStyle name="60% - Accent1 17" xfId="709"/>
    <cellStyle name="60% - Accent1 17 2" xfId="710"/>
    <cellStyle name="60% - Accent1 18" xfId="711"/>
    <cellStyle name="60% - Accent1 18 2" xfId="712"/>
    <cellStyle name="60% - Accent1 19" xfId="4609"/>
    <cellStyle name="60% - Accent1 2" xfId="40"/>
    <cellStyle name="60% - Accent1 2 10" xfId="2977"/>
    <cellStyle name="60% - Accent1 2 11" xfId="2978"/>
    <cellStyle name="60% - Accent1 2 12" xfId="2979"/>
    <cellStyle name="60% - Accent1 2 13" xfId="2980"/>
    <cellStyle name="60% - Accent1 2 14" xfId="4608"/>
    <cellStyle name="60% - Accent1 2 15" xfId="4607"/>
    <cellStyle name="60% - Accent1 2 2" xfId="713"/>
    <cellStyle name="60% - Accent1 2 2 2" xfId="714"/>
    <cellStyle name="60% - Accent1 2 2 3" xfId="4606"/>
    <cellStyle name="60% - Accent1 2 2 3 2" xfId="4605"/>
    <cellStyle name="60% - Accent1 2 3" xfId="715"/>
    <cellStyle name="60% - Accent1 2 4" xfId="2981"/>
    <cellStyle name="60% - Accent1 2 5" xfId="2982"/>
    <cellStyle name="60% - Accent1 2 5 2" xfId="4604"/>
    <cellStyle name="60% - Accent1 2 5 3" xfId="4603"/>
    <cellStyle name="60% - Accent1 2 5 4" xfId="4602"/>
    <cellStyle name="60% - Accent1 2 6" xfId="2983"/>
    <cellStyle name="60% - Accent1 2 6 2" xfId="4601"/>
    <cellStyle name="60% - Accent1 2 6 3" xfId="4600"/>
    <cellStyle name="60% - Accent1 2 6 4" xfId="4599"/>
    <cellStyle name="60% - Accent1 2 6 5" xfId="4598"/>
    <cellStyle name="60% - Accent1 2 7" xfId="2984"/>
    <cellStyle name="60% - Accent1 2 7 2" xfId="4597"/>
    <cellStyle name="60% - Accent1 2 7 3" xfId="4596"/>
    <cellStyle name="60% - Accent1 2 7 4" xfId="4595"/>
    <cellStyle name="60% - Accent1 2 8" xfId="2985"/>
    <cellStyle name="60% - Accent1 2 9" xfId="2986"/>
    <cellStyle name="60% - Accent1 3" xfId="41"/>
    <cellStyle name="60% - Accent1 3 2" xfId="716"/>
    <cellStyle name="60% - Accent1 3 3" xfId="2987"/>
    <cellStyle name="60% - Accent1 3 4" xfId="2988"/>
    <cellStyle name="60% - Accent1 4" xfId="717"/>
    <cellStyle name="60% - Accent1 4 2" xfId="718"/>
    <cellStyle name="60% - Accent1 5" xfId="719"/>
    <cellStyle name="60% - Accent1 5 2" xfId="720"/>
    <cellStyle name="60% - Accent1 5 2 2" xfId="2989"/>
    <cellStyle name="60% - Accent1 5 2 2 2" xfId="4594"/>
    <cellStyle name="60% - Accent1 5 2 2 3" xfId="4593"/>
    <cellStyle name="60% - Accent1 5 2 2 4" xfId="4592"/>
    <cellStyle name="60% - Accent1 5 2 3" xfId="4591"/>
    <cellStyle name="60% - Accent1 5 2 4" xfId="4590"/>
    <cellStyle name="60% - Accent1 5 3" xfId="2990"/>
    <cellStyle name="60% - Accent1 5 4" xfId="2991"/>
    <cellStyle name="60% - Accent1 5 5" xfId="2992"/>
    <cellStyle name="60% - Accent1 5 6" xfId="2993"/>
    <cellStyle name="60% - Accent1 5 7" xfId="2994"/>
    <cellStyle name="60% - Accent1 6" xfId="721"/>
    <cellStyle name="60% - Accent1 6 2" xfId="722"/>
    <cellStyle name="60% - Accent1 6 2 2" xfId="2995"/>
    <cellStyle name="60% - Accent1 6 2 2 2" xfId="4589"/>
    <cellStyle name="60% - Accent1 6 2 2 3" xfId="4588"/>
    <cellStyle name="60% - Accent1 6 2 2 4" xfId="4587"/>
    <cellStyle name="60% - Accent1 6 2 3" xfId="4586"/>
    <cellStyle name="60% - Accent1 6 2 4" xfId="4585"/>
    <cellStyle name="60% - Accent1 6 3" xfId="2996"/>
    <cellStyle name="60% - Accent1 6 4" xfId="2997"/>
    <cellStyle name="60% - Accent1 6 5" xfId="2998"/>
    <cellStyle name="60% - Accent1 6 6" xfId="2999"/>
    <cellStyle name="60% - Accent1 6 7" xfId="3000"/>
    <cellStyle name="60% - Accent1 7" xfId="723"/>
    <cellStyle name="60% - Accent1 7 2" xfId="724"/>
    <cellStyle name="60% - Accent1 8" xfId="725"/>
    <cellStyle name="60% - Accent1 8 2" xfId="726"/>
    <cellStyle name="60% - Accent1 9" xfId="727"/>
    <cellStyle name="60% - Accent1 9 2" xfId="728"/>
    <cellStyle name="60% - Accent2 10" xfId="729"/>
    <cellStyle name="60% - Accent2 10 2" xfId="730"/>
    <cellStyle name="60% - Accent2 11" xfId="731"/>
    <cellStyle name="60% - Accent2 11 2" xfId="732"/>
    <cellStyle name="60% - Accent2 12" xfId="733"/>
    <cellStyle name="60% - Accent2 12 2" xfId="734"/>
    <cellStyle name="60% - Accent2 13" xfId="735"/>
    <cellStyle name="60% - Accent2 13 2" xfId="736"/>
    <cellStyle name="60% - Accent2 14" xfId="737"/>
    <cellStyle name="60% - Accent2 14 2" xfId="738"/>
    <cellStyle name="60% - Accent2 15" xfId="739"/>
    <cellStyle name="60% - Accent2 15 2" xfId="740"/>
    <cellStyle name="60% - Accent2 16" xfId="741"/>
    <cellStyle name="60% - Accent2 16 2" xfId="742"/>
    <cellStyle name="60% - Accent2 17" xfId="743"/>
    <cellStyle name="60% - Accent2 17 2" xfId="744"/>
    <cellStyle name="60% - Accent2 18" xfId="745"/>
    <cellStyle name="60% - Accent2 18 2" xfId="746"/>
    <cellStyle name="60% - Accent2 19" xfId="4584"/>
    <cellStyle name="60% - Accent2 2" xfId="42"/>
    <cellStyle name="60% - Accent2 2 10" xfId="3001"/>
    <cellStyle name="60% - Accent2 2 11" xfId="3002"/>
    <cellStyle name="60% - Accent2 2 12" xfId="3003"/>
    <cellStyle name="60% - Accent2 2 13" xfId="3004"/>
    <cellStyle name="60% - Accent2 2 14" xfId="4583"/>
    <cellStyle name="60% - Accent2 2 15" xfId="4582"/>
    <cellStyle name="60% - Accent2 2 2" xfId="747"/>
    <cellStyle name="60% - Accent2 2 2 2" xfId="748"/>
    <cellStyle name="60% - Accent2 2 2 3" xfId="4581"/>
    <cellStyle name="60% - Accent2 2 2 3 2" xfId="4580"/>
    <cellStyle name="60% - Accent2 2 3" xfId="749"/>
    <cellStyle name="60% - Accent2 2 4" xfId="3005"/>
    <cellStyle name="60% - Accent2 2 5" xfId="3006"/>
    <cellStyle name="60% - Accent2 2 6" xfId="3007"/>
    <cellStyle name="60% - Accent2 2 6 2" xfId="4579"/>
    <cellStyle name="60% - Accent2 2 7" xfId="3008"/>
    <cellStyle name="60% - Accent2 2 8" xfId="3009"/>
    <cellStyle name="60% - Accent2 2 9" xfId="3010"/>
    <cellStyle name="60% - Accent2 3" xfId="43"/>
    <cellStyle name="60% - Accent2 3 2" xfId="750"/>
    <cellStyle name="60% - Accent2 3 3" xfId="3011"/>
    <cellStyle name="60% - Accent2 3 4" xfId="3012"/>
    <cellStyle name="60% - Accent2 4" xfId="751"/>
    <cellStyle name="60% - Accent2 4 2" xfId="752"/>
    <cellStyle name="60% - Accent2 5" xfId="753"/>
    <cellStyle name="60% - Accent2 5 2" xfId="754"/>
    <cellStyle name="60% - Accent2 6" xfId="755"/>
    <cellStyle name="60% - Accent2 6 2" xfId="756"/>
    <cellStyle name="60% - Accent2 7" xfId="757"/>
    <cellStyle name="60% - Accent2 7 2" xfId="758"/>
    <cellStyle name="60% - Accent2 8" xfId="759"/>
    <cellStyle name="60% - Accent2 8 2" xfId="760"/>
    <cellStyle name="60% - Accent2 9" xfId="761"/>
    <cellStyle name="60% - Accent2 9 2" xfId="762"/>
    <cellStyle name="60% - Accent3 10" xfId="763"/>
    <cellStyle name="60% - Accent3 10 2" xfId="764"/>
    <cellStyle name="60% - Accent3 11" xfId="765"/>
    <cellStyle name="60% - Accent3 11 2" xfId="766"/>
    <cellStyle name="60% - Accent3 12" xfId="767"/>
    <cellStyle name="60% - Accent3 12 2" xfId="768"/>
    <cellStyle name="60% - Accent3 13" xfId="769"/>
    <cellStyle name="60% - Accent3 13 2" xfId="770"/>
    <cellStyle name="60% - Accent3 14" xfId="771"/>
    <cellStyle name="60% - Accent3 14 2" xfId="772"/>
    <cellStyle name="60% - Accent3 15" xfId="773"/>
    <cellStyle name="60% - Accent3 15 2" xfId="774"/>
    <cellStyle name="60% - Accent3 16" xfId="775"/>
    <cellStyle name="60% - Accent3 16 2" xfId="776"/>
    <cellStyle name="60% - Accent3 17" xfId="777"/>
    <cellStyle name="60% - Accent3 17 2" xfId="778"/>
    <cellStyle name="60% - Accent3 18" xfId="779"/>
    <cellStyle name="60% - Accent3 18 2" xfId="780"/>
    <cellStyle name="60% - Accent3 19" xfId="4578"/>
    <cellStyle name="60% - Accent3 2" xfId="44"/>
    <cellStyle name="60% - Accent3 2 10" xfId="3013"/>
    <cellStyle name="60% - Accent3 2 11" xfId="3014"/>
    <cellStyle name="60% - Accent3 2 12" xfId="3015"/>
    <cellStyle name="60% - Accent3 2 13" xfId="3016"/>
    <cellStyle name="60% - Accent3 2 14" xfId="4577"/>
    <cellStyle name="60% - Accent3 2 15" xfId="4576"/>
    <cellStyle name="60% - Accent3 2 2" xfId="781"/>
    <cellStyle name="60% - Accent3 2 2 2" xfId="782"/>
    <cellStyle name="60% - Accent3 2 2 3" xfId="4575"/>
    <cellStyle name="60% - Accent3 2 2 3 2" xfId="4574"/>
    <cellStyle name="60% - Accent3 2 3" xfId="783"/>
    <cellStyle name="60% - Accent3 2 4" xfId="3017"/>
    <cellStyle name="60% - Accent3 2 5" xfId="3018"/>
    <cellStyle name="60% - Accent3 2 5 2" xfId="4573"/>
    <cellStyle name="60% - Accent3 2 5 3" xfId="4572"/>
    <cellStyle name="60% - Accent3 2 5 4" xfId="4571"/>
    <cellStyle name="60% - Accent3 2 6" xfId="3019"/>
    <cellStyle name="60% - Accent3 2 6 2" xfId="4570"/>
    <cellStyle name="60% - Accent3 2 6 3" xfId="4569"/>
    <cellStyle name="60% - Accent3 2 6 4" xfId="4568"/>
    <cellStyle name="60% - Accent3 2 6 5" xfId="4567"/>
    <cellStyle name="60% - Accent3 2 7" xfId="3020"/>
    <cellStyle name="60% - Accent3 2 7 2" xfId="4566"/>
    <cellStyle name="60% - Accent3 2 7 3" xfId="4565"/>
    <cellStyle name="60% - Accent3 2 7 4" xfId="4564"/>
    <cellStyle name="60% - Accent3 2 8" xfId="3021"/>
    <cellStyle name="60% - Accent3 2 9" xfId="3022"/>
    <cellStyle name="60% - Accent3 3" xfId="45"/>
    <cellStyle name="60% - Accent3 3 2" xfId="784"/>
    <cellStyle name="60% - Accent3 3 3" xfId="3023"/>
    <cellStyle name="60% - Accent3 3 4" xfId="3024"/>
    <cellStyle name="60% - Accent3 4" xfId="785"/>
    <cellStyle name="60% - Accent3 4 2" xfId="786"/>
    <cellStyle name="60% - Accent3 5" xfId="787"/>
    <cellStyle name="60% - Accent3 5 2" xfId="788"/>
    <cellStyle name="60% - Accent3 5 2 2" xfId="3025"/>
    <cellStyle name="60% - Accent3 5 2 2 2" xfId="4563"/>
    <cellStyle name="60% - Accent3 5 2 2 3" xfId="4562"/>
    <cellStyle name="60% - Accent3 5 2 2 4" xfId="4561"/>
    <cellStyle name="60% - Accent3 5 2 3" xfId="4560"/>
    <cellStyle name="60% - Accent3 5 2 4" xfId="4559"/>
    <cellStyle name="60% - Accent3 5 3" xfId="3026"/>
    <cellStyle name="60% - Accent3 5 4" xfId="3027"/>
    <cellStyle name="60% - Accent3 5 5" xfId="3028"/>
    <cellStyle name="60% - Accent3 5 6" xfId="3029"/>
    <cellStyle name="60% - Accent3 5 7" xfId="3030"/>
    <cellStyle name="60% - Accent3 6" xfId="789"/>
    <cellStyle name="60% - Accent3 6 2" xfId="790"/>
    <cellStyle name="60% - Accent3 6 2 2" xfId="3031"/>
    <cellStyle name="60% - Accent3 6 2 2 2" xfId="4558"/>
    <cellStyle name="60% - Accent3 6 2 2 3" xfId="4557"/>
    <cellStyle name="60% - Accent3 6 2 2 4" xfId="4556"/>
    <cellStyle name="60% - Accent3 6 2 3" xfId="4555"/>
    <cellStyle name="60% - Accent3 6 2 4" xfId="4554"/>
    <cellStyle name="60% - Accent3 6 3" xfId="3032"/>
    <cellStyle name="60% - Accent3 6 4" xfId="3033"/>
    <cellStyle name="60% - Accent3 6 5" xfId="3034"/>
    <cellStyle name="60% - Accent3 6 6" xfId="3035"/>
    <cellStyle name="60% - Accent3 6 7" xfId="3036"/>
    <cellStyle name="60% - Accent3 7" xfId="791"/>
    <cellStyle name="60% - Accent3 7 2" xfId="792"/>
    <cellStyle name="60% - Accent3 8" xfId="793"/>
    <cellStyle name="60% - Accent3 8 2" xfId="794"/>
    <cellStyle name="60% - Accent3 9" xfId="795"/>
    <cellStyle name="60% - Accent3 9 2" xfId="796"/>
    <cellStyle name="60% - Accent4 10" xfId="797"/>
    <cellStyle name="60% - Accent4 10 2" xfId="798"/>
    <cellStyle name="60% - Accent4 11" xfId="799"/>
    <cellStyle name="60% - Accent4 11 2" xfId="800"/>
    <cellStyle name="60% - Accent4 12" xfId="801"/>
    <cellStyle name="60% - Accent4 12 2" xfId="802"/>
    <cellStyle name="60% - Accent4 13" xfId="803"/>
    <cellStyle name="60% - Accent4 13 2" xfId="804"/>
    <cellStyle name="60% - Accent4 14" xfId="805"/>
    <cellStyle name="60% - Accent4 14 2" xfId="806"/>
    <cellStyle name="60% - Accent4 15" xfId="807"/>
    <cellStyle name="60% - Accent4 15 2" xfId="808"/>
    <cellStyle name="60% - Accent4 16" xfId="809"/>
    <cellStyle name="60% - Accent4 16 2" xfId="810"/>
    <cellStyle name="60% - Accent4 17" xfId="811"/>
    <cellStyle name="60% - Accent4 17 2" xfId="812"/>
    <cellStyle name="60% - Accent4 18" xfId="813"/>
    <cellStyle name="60% - Accent4 18 2" xfId="814"/>
    <cellStyle name="60% - Accent4 19" xfId="4553"/>
    <cellStyle name="60% - Accent4 2" xfId="46"/>
    <cellStyle name="60% - Accent4 2 10" xfId="3037"/>
    <cellStyle name="60% - Accent4 2 11" xfId="3038"/>
    <cellStyle name="60% - Accent4 2 12" xfId="3039"/>
    <cellStyle name="60% - Accent4 2 13" xfId="3040"/>
    <cellStyle name="60% - Accent4 2 14" xfId="4552"/>
    <cellStyle name="60% - Accent4 2 15" xfId="4551"/>
    <cellStyle name="60% - Accent4 2 2" xfId="815"/>
    <cellStyle name="60% - Accent4 2 2 2" xfId="816"/>
    <cellStyle name="60% - Accent4 2 2 3" xfId="4550"/>
    <cellStyle name="60% - Accent4 2 2 3 2" xfId="4549"/>
    <cellStyle name="60% - Accent4 2 3" xfId="817"/>
    <cellStyle name="60% - Accent4 2 4" xfId="3041"/>
    <cellStyle name="60% - Accent4 2 5" xfId="3042"/>
    <cellStyle name="60% - Accent4 2 5 2" xfId="4548"/>
    <cellStyle name="60% - Accent4 2 5 3" xfId="4547"/>
    <cellStyle name="60% - Accent4 2 5 4" xfId="4546"/>
    <cellStyle name="60% - Accent4 2 6" xfId="3043"/>
    <cellStyle name="60% - Accent4 2 6 2" xfId="4545"/>
    <cellStyle name="60% - Accent4 2 6 3" xfId="4544"/>
    <cellStyle name="60% - Accent4 2 6 4" xfId="4543"/>
    <cellStyle name="60% - Accent4 2 6 5" xfId="4542"/>
    <cellStyle name="60% - Accent4 2 7" xfId="3044"/>
    <cellStyle name="60% - Accent4 2 7 2" xfId="4541"/>
    <cellStyle name="60% - Accent4 2 7 3" xfId="4540"/>
    <cellStyle name="60% - Accent4 2 7 4" xfId="4539"/>
    <cellStyle name="60% - Accent4 2 8" xfId="3045"/>
    <cellStyle name="60% - Accent4 2 9" xfId="3046"/>
    <cellStyle name="60% - Accent4 3" xfId="47"/>
    <cellStyle name="60% - Accent4 3 2" xfId="818"/>
    <cellStyle name="60% - Accent4 3 3" xfId="3047"/>
    <cellStyle name="60% - Accent4 3 4" xfId="3048"/>
    <cellStyle name="60% - Accent4 4" xfId="819"/>
    <cellStyle name="60% - Accent4 4 2" xfId="820"/>
    <cellStyle name="60% - Accent4 5" xfId="821"/>
    <cellStyle name="60% - Accent4 5 2" xfId="822"/>
    <cellStyle name="60% - Accent4 5 2 2" xfId="3049"/>
    <cellStyle name="60% - Accent4 5 2 2 2" xfId="4538"/>
    <cellStyle name="60% - Accent4 5 2 2 3" xfId="4537"/>
    <cellStyle name="60% - Accent4 5 2 2 4" xfId="4536"/>
    <cellStyle name="60% - Accent4 5 2 3" xfId="4535"/>
    <cellStyle name="60% - Accent4 5 2 4" xfId="4534"/>
    <cellStyle name="60% - Accent4 5 3" xfId="3050"/>
    <cellStyle name="60% - Accent4 5 4" xfId="3051"/>
    <cellStyle name="60% - Accent4 5 5" xfId="3052"/>
    <cellStyle name="60% - Accent4 5 6" xfId="3053"/>
    <cellStyle name="60% - Accent4 5 7" xfId="3054"/>
    <cellStyle name="60% - Accent4 6" xfId="823"/>
    <cellStyle name="60% - Accent4 6 2" xfId="824"/>
    <cellStyle name="60% - Accent4 6 2 2" xfId="3055"/>
    <cellStyle name="60% - Accent4 6 2 2 2" xfId="4533"/>
    <cellStyle name="60% - Accent4 6 2 2 3" xfId="4532"/>
    <cellStyle name="60% - Accent4 6 2 2 4" xfId="4531"/>
    <cellStyle name="60% - Accent4 6 2 3" xfId="4530"/>
    <cellStyle name="60% - Accent4 6 2 4" xfId="4529"/>
    <cellStyle name="60% - Accent4 6 3" xfId="3056"/>
    <cellStyle name="60% - Accent4 6 4" xfId="3057"/>
    <cellStyle name="60% - Accent4 6 5" xfId="3058"/>
    <cellStyle name="60% - Accent4 6 6" xfId="3059"/>
    <cellStyle name="60% - Accent4 6 7" xfId="3060"/>
    <cellStyle name="60% - Accent4 7" xfId="825"/>
    <cellStyle name="60% - Accent4 7 2" xfId="826"/>
    <cellStyle name="60% - Accent4 8" xfId="827"/>
    <cellStyle name="60% - Accent4 8 2" xfId="828"/>
    <cellStyle name="60% - Accent4 9" xfId="829"/>
    <cellStyle name="60% - Accent4 9 2" xfId="830"/>
    <cellStyle name="60% - Accent5 10" xfId="831"/>
    <cellStyle name="60% - Accent5 10 2" xfId="832"/>
    <cellStyle name="60% - Accent5 11" xfId="833"/>
    <cellStyle name="60% - Accent5 11 2" xfId="834"/>
    <cellStyle name="60% - Accent5 12" xfId="835"/>
    <cellStyle name="60% - Accent5 12 2" xfId="836"/>
    <cellStyle name="60% - Accent5 13" xfId="837"/>
    <cellStyle name="60% - Accent5 13 2" xfId="838"/>
    <cellStyle name="60% - Accent5 14" xfId="839"/>
    <cellStyle name="60% - Accent5 14 2" xfId="840"/>
    <cellStyle name="60% - Accent5 15" xfId="841"/>
    <cellStyle name="60% - Accent5 15 2" xfId="842"/>
    <cellStyle name="60% - Accent5 16" xfId="843"/>
    <cellStyle name="60% - Accent5 16 2" xfId="844"/>
    <cellStyle name="60% - Accent5 17" xfId="845"/>
    <cellStyle name="60% - Accent5 17 2" xfId="846"/>
    <cellStyle name="60% - Accent5 18" xfId="847"/>
    <cellStyle name="60% - Accent5 18 2" xfId="848"/>
    <cellStyle name="60% - Accent5 19" xfId="4528"/>
    <cellStyle name="60% - Accent5 2" xfId="48"/>
    <cellStyle name="60% - Accent5 2 10" xfId="3061"/>
    <cellStyle name="60% - Accent5 2 11" xfId="3062"/>
    <cellStyle name="60% - Accent5 2 12" xfId="3063"/>
    <cellStyle name="60% - Accent5 2 13" xfId="3064"/>
    <cellStyle name="60% - Accent5 2 14" xfId="4527"/>
    <cellStyle name="60% - Accent5 2 15" xfId="4526"/>
    <cellStyle name="60% - Accent5 2 2" xfId="849"/>
    <cellStyle name="60% - Accent5 2 2 2" xfId="850"/>
    <cellStyle name="60% - Accent5 2 2 3" xfId="4525"/>
    <cellStyle name="60% - Accent5 2 2 3 2" xfId="4524"/>
    <cellStyle name="60% - Accent5 2 3" xfId="851"/>
    <cellStyle name="60% - Accent5 2 4" xfId="3065"/>
    <cellStyle name="60% - Accent5 2 5" xfId="3066"/>
    <cellStyle name="60% - Accent5 2 6" xfId="3067"/>
    <cellStyle name="60% - Accent5 2 6 2" xfId="4523"/>
    <cellStyle name="60% - Accent5 2 7" xfId="3068"/>
    <cellStyle name="60% - Accent5 2 8" xfId="3069"/>
    <cellStyle name="60% - Accent5 2 9" xfId="3070"/>
    <cellStyle name="60% - Accent5 3" xfId="49"/>
    <cellStyle name="60% - Accent5 3 2" xfId="852"/>
    <cellStyle name="60% - Accent5 3 3" xfId="3071"/>
    <cellStyle name="60% - Accent5 3 4" xfId="3072"/>
    <cellStyle name="60% - Accent5 4" xfId="853"/>
    <cellStyle name="60% - Accent5 4 2" xfId="854"/>
    <cellStyle name="60% - Accent5 5" xfId="855"/>
    <cellStyle name="60% - Accent5 5 2" xfId="856"/>
    <cellStyle name="60% - Accent5 6" xfId="857"/>
    <cellStyle name="60% - Accent5 6 2" xfId="858"/>
    <cellStyle name="60% - Accent5 7" xfId="859"/>
    <cellStyle name="60% - Accent5 7 2" xfId="860"/>
    <cellStyle name="60% - Accent5 8" xfId="861"/>
    <cellStyle name="60% - Accent5 8 2" xfId="862"/>
    <cellStyle name="60% - Accent5 9" xfId="863"/>
    <cellStyle name="60% - Accent5 9 2" xfId="864"/>
    <cellStyle name="60% - Accent6 10" xfId="865"/>
    <cellStyle name="60% - Accent6 10 2" xfId="866"/>
    <cellStyle name="60% - Accent6 11" xfId="867"/>
    <cellStyle name="60% - Accent6 11 2" xfId="868"/>
    <cellStyle name="60% - Accent6 12" xfId="869"/>
    <cellStyle name="60% - Accent6 12 2" xfId="870"/>
    <cellStyle name="60% - Accent6 13" xfId="871"/>
    <cellStyle name="60% - Accent6 13 2" xfId="872"/>
    <cellStyle name="60% - Accent6 14" xfId="873"/>
    <cellStyle name="60% - Accent6 14 2" xfId="874"/>
    <cellStyle name="60% - Accent6 15" xfId="875"/>
    <cellStyle name="60% - Accent6 15 2" xfId="876"/>
    <cellStyle name="60% - Accent6 16" xfId="877"/>
    <cellStyle name="60% - Accent6 16 2" xfId="878"/>
    <cellStyle name="60% - Accent6 17" xfId="879"/>
    <cellStyle name="60% - Accent6 17 2" xfId="880"/>
    <cellStyle name="60% - Accent6 18" xfId="881"/>
    <cellStyle name="60% - Accent6 18 2" xfId="882"/>
    <cellStyle name="60% - Accent6 19" xfId="4522"/>
    <cellStyle name="60% - Accent6 2" xfId="50"/>
    <cellStyle name="60% - Accent6 2 10" xfId="3073"/>
    <cellStyle name="60% - Accent6 2 11" xfId="3074"/>
    <cellStyle name="60% - Accent6 2 12" xfId="3075"/>
    <cellStyle name="60% - Accent6 2 13" xfId="3076"/>
    <cellStyle name="60% - Accent6 2 14" xfId="4521"/>
    <cellStyle name="60% - Accent6 2 15" xfId="4520"/>
    <cellStyle name="60% - Accent6 2 2" xfId="883"/>
    <cellStyle name="60% - Accent6 2 2 2" xfId="884"/>
    <cellStyle name="60% - Accent6 2 2 3" xfId="4519"/>
    <cellStyle name="60% - Accent6 2 2 3 2" xfId="4518"/>
    <cellStyle name="60% - Accent6 2 3" xfId="885"/>
    <cellStyle name="60% - Accent6 2 4" xfId="3077"/>
    <cellStyle name="60% - Accent6 2 5" xfId="3078"/>
    <cellStyle name="60% - Accent6 2 5 2" xfId="4517"/>
    <cellStyle name="60% - Accent6 2 5 3" xfId="4516"/>
    <cellStyle name="60% - Accent6 2 5 4" xfId="4515"/>
    <cellStyle name="60% - Accent6 2 6" xfId="3079"/>
    <cellStyle name="60% - Accent6 2 6 2" xfId="4514"/>
    <cellStyle name="60% - Accent6 2 6 3" xfId="4513"/>
    <cellStyle name="60% - Accent6 2 6 4" xfId="4512"/>
    <cellStyle name="60% - Accent6 2 6 5" xfId="4511"/>
    <cellStyle name="60% - Accent6 2 7" xfId="3080"/>
    <cellStyle name="60% - Accent6 2 7 2" xfId="4510"/>
    <cellStyle name="60% - Accent6 2 7 3" xfId="4509"/>
    <cellStyle name="60% - Accent6 2 7 4" xfId="4508"/>
    <cellStyle name="60% - Accent6 2 8" xfId="3081"/>
    <cellStyle name="60% - Accent6 2 9" xfId="3082"/>
    <cellStyle name="60% - Accent6 3" xfId="51"/>
    <cellStyle name="60% - Accent6 3 2" xfId="886"/>
    <cellStyle name="60% - Accent6 3 3" xfId="3083"/>
    <cellStyle name="60% - Accent6 3 4" xfId="3084"/>
    <cellStyle name="60% - Accent6 4" xfId="887"/>
    <cellStyle name="60% - Accent6 4 2" xfId="888"/>
    <cellStyle name="60% - Accent6 5" xfId="889"/>
    <cellStyle name="60% - Accent6 5 2" xfId="890"/>
    <cellStyle name="60% - Accent6 5 2 2" xfId="3085"/>
    <cellStyle name="60% - Accent6 5 2 2 2" xfId="4507"/>
    <cellStyle name="60% - Accent6 5 2 2 3" xfId="4506"/>
    <cellStyle name="60% - Accent6 5 2 2 4" xfId="4505"/>
    <cellStyle name="60% - Accent6 5 2 3" xfId="4504"/>
    <cellStyle name="60% - Accent6 5 2 4" xfId="4503"/>
    <cellStyle name="60% - Accent6 5 3" xfId="3086"/>
    <cellStyle name="60% - Accent6 5 4" xfId="3087"/>
    <cellStyle name="60% - Accent6 5 5" xfId="3088"/>
    <cellStyle name="60% - Accent6 5 6" xfId="3089"/>
    <cellStyle name="60% - Accent6 5 7" xfId="3090"/>
    <cellStyle name="60% - Accent6 6" xfId="891"/>
    <cellStyle name="60% - Accent6 6 2" xfId="892"/>
    <cellStyle name="60% - Accent6 6 2 2" xfId="3091"/>
    <cellStyle name="60% - Accent6 6 2 2 2" xfId="4502"/>
    <cellStyle name="60% - Accent6 6 2 2 3" xfId="4501"/>
    <cellStyle name="60% - Accent6 6 2 2 4" xfId="4500"/>
    <cellStyle name="60% - Accent6 6 2 3" xfId="4499"/>
    <cellStyle name="60% - Accent6 6 2 4" xfId="4498"/>
    <cellStyle name="60% - Accent6 6 3" xfId="3092"/>
    <cellStyle name="60% - Accent6 6 4" xfId="3093"/>
    <cellStyle name="60% - Accent6 6 5" xfId="3094"/>
    <cellStyle name="60% - Accent6 6 6" xfId="3095"/>
    <cellStyle name="60% - Accent6 6 7" xfId="3096"/>
    <cellStyle name="60% - Accent6 7" xfId="893"/>
    <cellStyle name="60% - Accent6 7 2" xfId="894"/>
    <cellStyle name="60% - Accent6 8" xfId="895"/>
    <cellStyle name="60% - Accent6 8 2" xfId="896"/>
    <cellStyle name="60% - Accent6 9" xfId="897"/>
    <cellStyle name="60% - Accent6 9 2" xfId="898"/>
    <cellStyle name="6mal" xfId="3097"/>
    <cellStyle name="Accent1 10" xfId="899"/>
    <cellStyle name="Accent1 10 2" xfId="900"/>
    <cellStyle name="Accent1 11" xfId="901"/>
    <cellStyle name="Accent1 11 2" xfId="902"/>
    <cellStyle name="Accent1 12" xfId="903"/>
    <cellStyle name="Accent1 12 2" xfId="904"/>
    <cellStyle name="Accent1 13" xfId="905"/>
    <cellStyle name="Accent1 13 2" xfId="906"/>
    <cellStyle name="Accent1 14" xfId="907"/>
    <cellStyle name="Accent1 14 2" xfId="908"/>
    <cellStyle name="Accent1 15" xfId="909"/>
    <cellStyle name="Accent1 15 2" xfId="910"/>
    <cellStyle name="Accent1 16" xfId="911"/>
    <cellStyle name="Accent1 16 2" xfId="912"/>
    <cellStyle name="Accent1 17" xfId="913"/>
    <cellStyle name="Accent1 17 2" xfId="914"/>
    <cellStyle name="Accent1 18" xfId="915"/>
    <cellStyle name="Accent1 18 2" xfId="916"/>
    <cellStyle name="Accent1 19" xfId="4497"/>
    <cellStyle name="Accent1 2" xfId="52"/>
    <cellStyle name="Accent1 2 10" xfId="3098"/>
    <cellStyle name="Accent1 2 11" xfId="3099"/>
    <cellStyle name="Accent1 2 12" xfId="3100"/>
    <cellStyle name="Accent1 2 13" xfId="3101"/>
    <cellStyle name="Accent1 2 14" xfId="4496"/>
    <cellStyle name="Accent1 2 15" xfId="4495"/>
    <cellStyle name="Accent1 2 2" xfId="917"/>
    <cellStyle name="Accent1 2 2 2" xfId="918"/>
    <cellStyle name="Accent1 2 2 3" xfId="4494"/>
    <cellStyle name="Accent1 2 2 3 2" xfId="4493"/>
    <cellStyle name="Accent1 2 3" xfId="919"/>
    <cellStyle name="Accent1 2 4" xfId="3102"/>
    <cellStyle name="Accent1 2 5" xfId="3103"/>
    <cellStyle name="Accent1 2 5 2" xfId="4492"/>
    <cellStyle name="Accent1 2 5 3" xfId="4491"/>
    <cellStyle name="Accent1 2 5 4" xfId="4490"/>
    <cellStyle name="Accent1 2 6" xfId="3104"/>
    <cellStyle name="Accent1 2 6 2" xfId="4489"/>
    <cellStyle name="Accent1 2 6 3" xfId="4488"/>
    <cellStyle name="Accent1 2 6 4" xfId="4487"/>
    <cellStyle name="Accent1 2 6 5" xfId="4486"/>
    <cellStyle name="Accent1 2 7" xfId="3105"/>
    <cellStyle name="Accent1 2 7 2" xfId="4485"/>
    <cellStyle name="Accent1 2 7 3" xfId="4484"/>
    <cellStyle name="Accent1 2 7 4" xfId="4483"/>
    <cellStyle name="Accent1 2 8" xfId="3106"/>
    <cellStyle name="Accent1 2 9" xfId="3107"/>
    <cellStyle name="Accent1 3" xfId="53"/>
    <cellStyle name="Accent1 3 2" xfId="920"/>
    <cellStyle name="Accent1 3 3" xfId="3108"/>
    <cellStyle name="Accent1 3 4" xfId="3109"/>
    <cellStyle name="Accent1 4" xfId="921"/>
    <cellStyle name="Accent1 4 2" xfId="922"/>
    <cellStyle name="Accent1 5" xfId="923"/>
    <cellStyle name="Accent1 5 2" xfId="924"/>
    <cellStyle name="Accent1 5 2 2" xfId="3110"/>
    <cellStyle name="Accent1 5 2 2 2" xfId="4482"/>
    <cellStyle name="Accent1 5 2 2 3" xfId="4481"/>
    <cellStyle name="Accent1 5 2 2 4" xfId="4480"/>
    <cellStyle name="Accent1 5 2 3" xfId="4479"/>
    <cellStyle name="Accent1 5 2 4" xfId="4478"/>
    <cellStyle name="Accent1 5 3" xfId="3111"/>
    <cellStyle name="Accent1 5 4" xfId="3112"/>
    <cellStyle name="Accent1 5 5" xfId="3113"/>
    <cellStyle name="Accent1 5 6" xfId="3114"/>
    <cellStyle name="Accent1 5 7" xfId="3115"/>
    <cellStyle name="Accent1 6" xfId="925"/>
    <cellStyle name="Accent1 6 2" xfId="926"/>
    <cellStyle name="Accent1 6 2 2" xfId="3116"/>
    <cellStyle name="Accent1 6 2 2 2" xfId="4477"/>
    <cellStyle name="Accent1 6 2 2 3" xfId="4476"/>
    <cellStyle name="Accent1 6 2 2 4" xfId="4475"/>
    <cellStyle name="Accent1 6 2 3" xfId="4474"/>
    <cellStyle name="Accent1 6 2 4" xfId="4473"/>
    <cellStyle name="Accent1 6 3" xfId="3117"/>
    <cellStyle name="Accent1 6 4" xfId="3118"/>
    <cellStyle name="Accent1 6 5" xfId="3119"/>
    <cellStyle name="Accent1 6 6" xfId="3120"/>
    <cellStyle name="Accent1 6 7" xfId="3121"/>
    <cellStyle name="Accent1 7" xfId="927"/>
    <cellStyle name="Accent1 7 2" xfId="928"/>
    <cellStyle name="Accent1 8" xfId="929"/>
    <cellStyle name="Accent1 8 2" xfId="930"/>
    <cellStyle name="Accent1 9" xfId="931"/>
    <cellStyle name="Accent1 9 2" xfId="932"/>
    <cellStyle name="Accent2 10" xfId="933"/>
    <cellStyle name="Accent2 10 2" xfId="934"/>
    <cellStyle name="Accent2 11" xfId="935"/>
    <cellStyle name="Accent2 11 2" xfId="936"/>
    <cellStyle name="Accent2 12" xfId="937"/>
    <cellStyle name="Accent2 12 2" xfId="938"/>
    <cellStyle name="Accent2 13" xfId="939"/>
    <cellStyle name="Accent2 13 2" xfId="940"/>
    <cellStyle name="Accent2 14" xfId="941"/>
    <cellStyle name="Accent2 14 2" xfId="942"/>
    <cellStyle name="Accent2 15" xfId="943"/>
    <cellStyle name="Accent2 15 2" xfId="944"/>
    <cellStyle name="Accent2 16" xfId="945"/>
    <cellStyle name="Accent2 16 2" xfId="946"/>
    <cellStyle name="Accent2 17" xfId="947"/>
    <cellStyle name="Accent2 17 2" xfId="948"/>
    <cellStyle name="Accent2 18" xfId="949"/>
    <cellStyle name="Accent2 18 2" xfId="950"/>
    <cellStyle name="Accent2 19" xfId="4472"/>
    <cellStyle name="Accent2 2" xfId="54"/>
    <cellStyle name="Accent2 2 10" xfId="3122"/>
    <cellStyle name="Accent2 2 11" xfId="3123"/>
    <cellStyle name="Accent2 2 12" xfId="3124"/>
    <cellStyle name="Accent2 2 13" xfId="3125"/>
    <cellStyle name="Accent2 2 14" xfId="4471"/>
    <cellStyle name="Accent2 2 15" xfId="4470"/>
    <cellStyle name="Accent2 2 2" xfId="951"/>
    <cellStyle name="Accent2 2 2 2" xfId="952"/>
    <cellStyle name="Accent2 2 2 3" xfId="4469"/>
    <cellStyle name="Accent2 2 2 3 2" xfId="4468"/>
    <cellStyle name="Accent2 2 3" xfId="953"/>
    <cellStyle name="Accent2 2 4" xfId="3126"/>
    <cellStyle name="Accent2 2 5" xfId="3127"/>
    <cellStyle name="Accent2 2 6" xfId="3128"/>
    <cellStyle name="Accent2 2 6 2" xfId="4467"/>
    <cellStyle name="Accent2 2 7" xfId="3129"/>
    <cellStyle name="Accent2 2 8" xfId="3130"/>
    <cellStyle name="Accent2 2 9" xfId="3131"/>
    <cellStyle name="Accent2 3" xfId="55"/>
    <cellStyle name="Accent2 3 2" xfId="954"/>
    <cellStyle name="Accent2 3 3" xfId="3132"/>
    <cellStyle name="Accent2 3 4" xfId="3133"/>
    <cellStyle name="Accent2 4" xfId="955"/>
    <cellStyle name="Accent2 4 2" xfId="956"/>
    <cellStyle name="Accent2 5" xfId="957"/>
    <cellStyle name="Accent2 5 2" xfId="958"/>
    <cellStyle name="Accent2 6" xfId="959"/>
    <cellStyle name="Accent2 6 2" xfId="960"/>
    <cellStyle name="Accent2 7" xfId="961"/>
    <cellStyle name="Accent2 7 2" xfId="962"/>
    <cellStyle name="Accent2 8" xfId="963"/>
    <cellStyle name="Accent2 8 2" xfId="964"/>
    <cellStyle name="Accent2 9" xfId="965"/>
    <cellStyle name="Accent2 9 2" xfId="966"/>
    <cellStyle name="Accent3 10" xfId="967"/>
    <cellStyle name="Accent3 10 2" xfId="968"/>
    <cellStyle name="Accent3 11" xfId="969"/>
    <cellStyle name="Accent3 11 2" xfId="970"/>
    <cellStyle name="Accent3 12" xfId="971"/>
    <cellStyle name="Accent3 12 2" xfId="972"/>
    <cellStyle name="Accent3 13" xfId="973"/>
    <cellStyle name="Accent3 13 2" xfId="974"/>
    <cellStyle name="Accent3 14" xfId="975"/>
    <cellStyle name="Accent3 14 2" xfId="976"/>
    <cellStyle name="Accent3 15" xfId="977"/>
    <cellStyle name="Accent3 15 2" xfId="978"/>
    <cellStyle name="Accent3 16" xfId="979"/>
    <cellStyle name="Accent3 16 2" xfId="980"/>
    <cellStyle name="Accent3 17" xfId="981"/>
    <cellStyle name="Accent3 17 2" xfId="982"/>
    <cellStyle name="Accent3 18" xfId="983"/>
    <cellStyle name="Accent3 18 2" xfId="984"/>
    <cellStyle name="Accent3 19" xfId="4466"/>
    <cellStyle name="Accent3 2" xfId="56"/>
    <cellStyle name="Accent3 2 10" xfId="3134"/>
    <cellStyle name="Accent3 2 11" xfId="3135"/>
    <cellStyle name="Accent3 2 12" xfId="3136"/>
    <cellStyle name="Accent3 2 13" xfId="3137"/>
    <cellStyle name="Accent3 2 14" xfId="4465"/>
    <cellStyle name="Accent3 2 15" xfId="4464"/>
    <cellStyle name="Accent3 2 2" xfId="985"/>
    <cellStyle name="Accent3 2 2 2" xfId="986"/>
    <cellStyle name="Accent3 2 2 3" xfId="4463"/>
    <cellStyle name="Accent3 2 2 3 2" xfId="4462"/>
    <cellStyle name="Accent3 2 3" xfId="987"/>
    <cellStyle name="Accent3 2 4" xfId="3138"/>
    <cellStyle name="Accent3 2 5" xfId="3139"/>
    <cellStyle name="Accent3 2 6" xfId="3140"/>
    <cellStyle name="Accent3 2 6 2" xfId="4461"/>
    <cellStyle name="Accent3 2 7" xfId="3141"/>
    <cellStyle name="Accent3 2 8" xfId="3142"/>
    <cellStyle name="Accent3 2 9" xfId="3143"/>
    <cellStyle name="Accent3 3" xfId="57"/>
    <cellStyle name="Accent3 3 2" xfId="988"/>
    <cellStyle name="Accent3 3 3" xfId="3144"/>
    <cellStyle name="Accent3 3 4" xfId="3145"/>
    <cellStyle name="Accent3 4" xfId="989"/>
    <cellStyle name="Accent3 4 2" xfId="990"/>
    <cellStyle name="Accent3 5" xfId="991"/>
    <cellStyle name="Accent3 5 2" xfId="992"/>
    <cellStyle name="Accent3 6" xfId="993"/>
    <cellStyle name="Accent3 6 2" xfId="994"/>
    <cellStyle name="Accent3 7" xfId="995"/>
    <cellStyle name="Accent3 7 2" xfId="996"/>
    <cellStyle name="Accent3 8" xfId="997"/>
    <cellStyle name="Accent3 8 2" xfId="998"/>
    <cellStyle name="Accent3 9" xfId="999"/>
    <cellStyle name="Accent3 9 2" xfId="1000"/>
    <cellStyle name="Accent4 10" xfId="1001"/>
    <cellStyle name="Accent4 10 2" xfId="1002"/>
    <cellStyle name="Accent4 11" xfId="1003"/>
    <cellStyle name="Accent4 11 2" xfId="1004"/>
    <cellStyle name="Accent4 12" xfId="1005"/>
    <cellStyle name="Accent4 12 2" xfId="1006"/>
    <cellStyle name="Accent4 13" xfId="1007"/>
    <cellStyle name="Accent4 13 2" xfId="1008"/>
    <cellStyle name="Accent4 14" xfId="1009"/>
    <cellStyle name="Accent4 14 2" xfId="1010"/>
    <cellStyle name="Accent4 15" xfId="1011"/>
    <cellStyle name="Accent4 15 2" xfId="1012"/>
    <cellStyle name="Accent4 16" xfId="1013"/>
    <cellStyle name="Accent4 16 2" xfId="1014"/>
    <cellStyle name="Accent4 17" xfId="1015"/>
    <cellStyle name="Accent4 17 2" xfId="1016"/>
    <cellStyle name="Accent4 18" xfId="1017"/>
    <cellStyle name="Accent4 18 2" xfId="1018"/>
    <cellStyle name="Accent4 19" xfId="4460"/>
    <cellStyle name="Accent4 2" xfId="58"/>
    <cellStyle name="Accent4 2 10" xfId="3146"/>
    <cellStyle name="Accent4 2 11" xfId="3147"/>
    <cellStyle name="Accent4 2 12" xfId="3148"/>
    <cellStyle name="Accent4 2 13" xfId="3149"/>
    <cellStyle name="Accent4 2 14" xfId="4459"/>
    <cellStyle name="Accent4 2 15" xfId="4458"/>
    <cellStyle name="Accent4 2 2" xfId="1019"/>
    <cellStyle name="Accent4 2 2 2" xfId="1020"/>
    <cellStyle name="Accent4 2 2 3" xfId="4457"/>
    <cellStyle name="Accent4 2 2 3 2" xfId="4456"/>
    <cellStyle name="Accent4 2 3" xfId="1021"/>
    <cellStyle name="Accent4 2 4" xfId="3150"/>
    <cellStyle name="Accent4 2 5" xfId="3151"/>
    <cellStyle name="Accent4 2 5 2" xfId="4455"/>
    <cellStyle name="Accent4 2 5 3" xfId="4454"/>
    <cellStyle name="Accent4 2 5 4" xfId="4453"/>
    <cellStyle name="Accent4 2 6" xfId="3152"/>
    <cellStyle name="Accent4 2 6 2" xfId="4452"/>
    <cellStyle name="Accent4 2 6 3" xfId="4451"/>
    <cellStyle name="Accent4 2 6 4" xfId="4450"/>
    <cellStyle name="Accent4 2 6 5" xfId="4449"/>
    <cellStyle name="Accent4 2 7" xfId="3153"/>
    <cellStyle name="Accent4 2 7 2" xfId="4448"/>
    <cellStyle name="Accent4 2 7 3" xfId="4447"/>
    <cellStyle name="Accent4 2 7 4" xfId="4446"/>
    <cellStyle name="Accent4 2 8" xfId="3154"/>
    <cellStyle name="Accent4 2 9" xfId="3155"/>
    <cellStyle name="Accent4 3" xfId="59"/>
    <cellStyle name="Accent4 3 2" xfId="1022"/>
    <cellStyle name="Accent4 3 3" xfId="3156"/>
    <cellStyle name="Accent4 3 4" xfId="3157"/>
    <cellStyle name="Accent4 4" xfId="1023"/>
    <cellStyle name="Accent4 4 2" xfId="1024"/>
    <cellStyle name="Accent4 5" xfId="1025"/>
    <cellStyle name="Accent4 5 2" xfId="1026"/>
    <cellStyle name="Accent4 5 2 2" xfId="3158"/>
    <cellStyle name="Accent4 5 2 2 2" xfId="4445"/>
    <cellStyle name="Accent4 5 2 2 3" xfId="4444"/>
    <cellStyle name="Accent4 5 2 2 4" xfId="4443"/>
    <cellStyle name="Accent4 5 2 3" xfId="4442"/>
    <cellStyle name="Accent4 5 2 4" xfId="4441"/>
    <cellStyle name="Accent4 5 3" xfId="3159"/>
    <cellStyle name="Accent4 5 4" xfId="3160"/>
    <cellStyle name="Accent4 5 5" xfId="3161"/>
    <cellStyle name="Accent4 5 6" xfId="3162"/>
    <cellStyle name="Accent4 5 7" xfId="3163"/>
    <cellStyle name="Accent4 6" xfId="1027"/>
    <cellStyle name="Accent4 6 2" xfId="1028"/>
    <cellStyle name="Accent4 6 2 2" xfId="3164"/>
    <cellStyle name="Accent4 6 2 2 2" xfId="4440"/>
    <cellStyle name="Accent4 6 2 2 3" xfId="4439"/>
    <cellStyle name="Accent4 6 2 2 4" xfId="4438"/>
    <cellStyle name="Accent4 6 2 3" xfId="4437"/>
    <cellStyle name="Accent4 6 2 4" xfId="4436"/>
    <cellStyle name="Accent4 6 3" xfId="3165"/>
    <cellStyle name="Accent4 6 4" xfId="3166"/>
    <cellStyle name="Accent4 6 5" xfId="3167"/>
    <cellStyle name="Accent4 6 6" xfId="3168"/>
    <cellStyle name="Accent4 6 7" xfId="3169"/>
    <cellStyle name="Accent4 7" xfId="1029"/>
    <cellStyle name="Accent4 7 2" xfId="1030"/>
    <cellStyle name="Accent4 8" xfId="1031"/>
    <cellStyle name="Accent4 8 2" xfId="1032"/>
    <cellStyle name="Accent4 9" xfId="1033"/>
    <cellStyle name="Accent4 9 2" xfId="1034"/>
    <cellStyle name="Accent5 10" xfId="1035"/>
    <cellStyle name="Accent5 10 2" xfId="1036"/>
    <cellStyle name="Accent5 11" xfId="1037"/>
    <cellStyle name="Accent5 11 2" xfId="1038"/>
    <cellStyle name="Accent5 12" xfId="1039"/>
    <cellStyle name="Accent5 12 2" xfId="1040"/>
    <cellStyle name="Accent5 13" xfId="1041"/>
    <cellStyle name="Accent5 13 2" xfId="1042"/>
    <cellStyle name="Accent5 14" xfId="1043"/>
    <cellStyle name="Accent5 14 2" xfId="1044"/>
    <cellStyle name="Accent5 15" xfId="1045"/>
    <cellStyle name="Accent5 15 2" xfId="1046"/>
    <cellStyle name="Accent5 16" xfId="1047"/>
    <cellStyle name="Accent5 16 2" xfId="1048"/>
    <cellStyle name="Accent5 17" xfId="1049"/>
    <cellStyle name="Accent5 17 2" xfId="1050"/>
    <cellStyle name="Accent5 18" xfId="1051"/>
    <cellStyle name="Accent5 18 2" xfId="1052"/>
    <cellStyle name="Accent5 19" xfId="4435"/>
    <cellStyle name="Accent5 2" xfId="60"/>
    <cellStyle name="Accent5 2 10" xfId="3170"/>
    <cellStyle name="Accent5 2 11" xfId="3171"/>
    <cellStyle name="Accent5 2 12" xfId="3172"/>
    <cellStyle name="Accent5 2 13" xfId="3173"/>
    <cellStyle name="Accent5 2 14" xfId="4434"/>
    <cellStyle name="Accent5 2 15" xfId="4433"/>
    <cellStyle name="Accent5 2 2" xfId="1053"/>
    <cellStyle name="Accent5 2 2 2" xfId="1054"/>
    <cellStyle name="Accent5 2 2 3" xfId="4432"/>
    <cellStyle name="Accent5 2 2 3 2" xfId="4431"/>
    <cellStyle name="Accent5 2 3" xfId="1055"/>
    <cellStyle name="Accent5 2 4" xfId="3174"/>
    <cellStyle name="Accent5 2 5" xfId="3175"/>
    <cellStyle name="Accent5 2 6" xfId="3176"/>
    <cellStyle name="Accent5 2 6 2" xfId="4430"/>
    <cellStyle name="Accent5 2 7" xfId="3177"/>
    <cellStyle name="Accent5 2 8" xfId="3178"/>
    <cellStyle name="Accent5 2 9" xfId="3179"/>
    <cellStyle name="Accent5 3" xfId="61"/>
    <cellStyle name="Accent5 3 2" xfId="1056"/>
    <cellStyle name="Accent5 3 3" xfId="3180"/>
    <cellStyle name="Accent5 3 4" xfId="3181"/>
    <cellStyle name="Accent5 4" xfId="1057"/>
    <cellStyle name="Accent5 4 2" xfId="1058"/>
    <cellStyle name="Accent5 5" xfId="1059"/>
    <cellStyle name="Accent5 5 2" xfId="1060"/>
    <cellStyle name="Accent5 6" xfId="1061"/>
    <cellStyle name="Accent5 6 2" xfId="1062"/>
    <cellStyle name="Accent5 7" xfId="1063"/>
    <cellStyle name="Accent5 7 2" xfId="1064"/>
    <cellStyle name="Accent5 8" xfId="1065"/>
    <cellStyle name="Accent5 8 2" xfId="1066"/>
    <cellStyle name="Accent5 9" xfId="1067"/>
    <cellStyle name="Accent5 9 2" xfId="1068"/>
    <cellStyle name="Accent6 10" xfId="1069"/>
    <cellStyle name="Accent6 10 2" xfId="1070"/>
    <cellStyle name="Accent6 11" xfId="1071"/>
    <cellStyle name="Accent6 11 2" xfId="1072"/>
    <cellStyle name="Accent6 12" xfId="1073"/>
    <cellStyle name="Accent6 12 2" xfId="1074"/>
    <cellStyle name="Accent6 13" xfId="1075"/>
    <cellStyle name="Accent6 13 2" xfId="1076"/>
    <cellStyle name="Accent6 14" xfId="1077"/>
    <cellStyle name="Accent6 14 2" xfId="1078"/>
    <cellStyle name="Accent6 15" xfId="1079"/>
    <cellStyle name="Accent6 15 2" xfId="1080"/>
    <cellStyle name="Accent6 16" xfId="1081"/>
    <cellStyle name="Accent6 16 2" xfId="1082"/>
    <cellStyle name="Accent6 17" xfId="1083"/>
    <cellStyle name="Accent6 17 2" xfId="1084"/>
    <cellStyle name="Accent6 18" xfId="1085"/>
    <cellStyle name="Accent6 18 2" xfId="1086"/>
    <cellStyle name="Accent6 19" xfId="4429"/>
    <cellStyle name="Accent6 2" xfId="62"/>
    <cellStyle name="Accent6 2 10" xfId="3182"/>
    <cellStyle name="Accent6 2 11" xfId="3183"/>
    <cellStyle name="Accent6 2 12" xfId="3184"/>
    <cellStyle name="Accent6 2 13" xfId="3185"/>
    <cellStyle name="Accent6 2 14" xfId="4428"/>
    <cellStyle name="Accent6 2 15" xfId="4427"/>
    <cellStyle name="Accent6 2 2" xfId="1087"/>
    <cellStyle name="Accent6 2 2 2" xfId="1088"/>
    <cellStyle name="Accent6 2 2 3" xfId="4426"/>
    <cellStyle name="Accent6 2 2 3 2" xfId="4425"/>
    <cellStyle name="Accent6 2 3" xfId="1089"/>
    <cellStyle name="Accent6 2 4" xfId="3186"/>
    <cellStyle name="Accent6 2 5" xfId="3187"/>
    <cellStyle name="Accent6 2 6" xfId="3188"/>
    <cellStyle name="Accent6 2 6 2" xfId="4424"/>
    <cellStyle name="Accent6 2 7" xfId="3189"/>
    <cellStyle name="Accent6 2 8" xfId="3190"/>
    <cellStyle name="Accent6 2 9" xfId="3191"/>
    <cellStyle name="Accent6 3" xfId="63"/>
    <cellStyle name="Accent6 3 2" xfId="1090"/>
    <cellStyle name="Accent6 3 3" xfId="3192"/>
    <cellStyle name="Accent6 3 4" xfId="3193"/>
    <cellStyle name="Accent6 4" xfId="1091"/>
    <cellStyle name="Accent6 4 2" xfId="1092"/>
    <cellStyle name="Accent6 5" xfId="1093"/>
    <cellStyle name="Accent6 5 2" xfId="1094"/>
    <cellStyle name="Accent6 6" xfId="1095"/>
    <cellStyle name="Accent6 6 2" xfId="1096"/>
    <cellStyle name="Accent6 7" xfId="1097"/>
    <cellStyle name="Accent6 7 2" xfId="1098"/>
    <cellStyle name="Accent6 8" xfId="1099"/>
    <cellStyle name="Accent6 8 2" xfId="1100"/>
    <cellStyle name="Accent6 9" xfId="1101"/>
    <cellStyle name="Accent6 9 2" xfId="1102"/>
    <cellStyle name="Announced" xfId="3194"/>
    <cellStyle name="Announced 2" xfId="4423"/>
    <cellStyle name="Announced 3" xfId="4422"/>
    <cellStyle name="args.style" xfId="3195"/>
    <cellStyle name="Bad 10" xfId="1103"/>
    <cellStyle name="Bad 10 2" xfId="1104"/>
    <cellStyle name="Bad 11" xfId="1105"/>
    <cellStyle name="Bad 11 2" xfId="1106"/>
    <cellStyle name="Bad 12" xfId="1107"/>
    <cellStyle name="Bad 12 2" xfId="1108"/>
    <cellStyle name="Bad 13" xfId="1109"/>
    <cellStyle name="Bad 13 2" xfId="1110"/>
    <cellStyle name="Bad 14" xfId="1111"/>
    <cellStyle name="Bad 14 2" xfId="1112"/>
    <cellStyle name="Bad 15" xfId="1113"/>
    <cellStyle name="Bad 15 2" xfId="1114"/>
    <cellStyle name="Bad 16" xfId="1115"/>
    <cellStyle name="Bad 16 2" xfId="1116"/>
    <cellStyle name="Bad 17" xfId="1117"/>
    <cellStyle name="Bad 17 2" xfId="1118"/>
    <cellStyle name="Bad 18" xfId="1119"/>
    <cellStyle name="Bad 18 2" xfId="1120"/>
    <cellStyle name="Bad 19" xfId="4421"/>
    <cellStyle name="Bad 2" xfId="64"/>
    <cellStyle name="Bad 2 10" xfId="3196"/>
    <cellStyle name="Bad 2 11" xfId="3197"/>
    <cellStyle name="Bad 2 12" xfId="3198"/>
    <cellStyle name="Bad 2 13" xfId="3199"/>
    <cellStyle name="Bad 2 14" xfId="4420"/>
    <cellStyle name="Bad 2 15" xfId="4419"/>
    <cellStyle name="Bad 2 2" xfId="1121"/>
    <cellStyle name="Bad 2 2 2" xfId="1122"/>
    <cellStyle name="Bad 2 2 3" xfId="4418"/>
    <cellStyle name="Bad 2 2 3 2" xfId="4417"/>
    <cellStyle name="Bad 2 3" xfId="1123"/>
    <cellStyle name="Bad 2 4" xfId="3200"/>
    <cellStyle name="Bad 2 5" xfId="3201"/>
    <cellStyle name="Bad 2 6" xfId="3202"/>
    <cellStyle name="Bad 2 6 2" xfId="4416"/>
    <cellStyle name="Bad 2 7" xfId="3203"/>
    <cellStyle name="Bad 2 8" xfId="3204"/>
    <cellStyle name="Bad 2 9" xfId="3205"/>
    <cellStyle name="Bad 3" xfId="65"/>
    <cellStyle name="Bad 3 2" xfId="1124"/>
    <cellStyle name="Bad 3 3" xfId="3206"/>
    <cellStyle name="Bad 3 4" xfId="3207"/>
    <cellStyle name="Bad 4" xfId="1125"/>
    <cellStyle name="Bad 4 2" xfId="1126"/>
    <cellStyle name="Bad 5" xfId="1127"/>
    <cellStyle name="Bad 5 2" xfId="1128"/>
    <cellStyle name="Bad 6" xfId="1129"/>
    <cellStyle name="Bad 6 2" xfId="1130"/>
    <cellStyle name="Bad 7" xfId="1131"/>
    <cellStyle name="Bad 7 2" xfId="1132"/>
    <cellStyle name="Bad 8" xfId="1133"/>
    <cellStyle name="Bad 8 2" xfId="1134"/>
    <cellStyle name="Bad 9" xfId="1135"/>
    <cellStyle name="Bad 9 2" xfId="1136"/>
    <cellStyle name="BlankLine" xfId="3208"/>
    <cellStyle name="BoxLabel" xfId="3209"/>
    <cellStyle name="BoxLabel 2" xfId="4415"/>
    <cellStyle name="BoxLabel 3" xfId="4414"/>
    <cellStyle name="BoxLabelRT" xfId="3210"/>
    <cellStyle name="c2" xfId="3211"/>
    <cellStyle name="c60" xfId="3212"/>
    <cellStyle name="Calc Currency (0)" xfId="3213"/>
    <cellStyle name="Calc Currency (2)" xfId="3214"/>
    <cellStyle name="Calc Percent (0)" xfId="3215"/>
    <cellStyle name="Calc Percent (1)" xfId="3216"/>
    <cellStyle name="Calc Percent (2)" xfId="3217"/>
    <cellStyle name="Calc Units (0)" xfId="3218"/>
    <cellStyle name="Calc Units (1)" xfId="3219"/>
    <cellStyle name="Calc Units (2)" xfId="3220"/>
    <cellStyle name="Calculation 10" xfId="1137"/>
    <cellStyle name="Calculation 10 2" xfId="1138"/>
    <cellStyle name="Calculation 10 2 2" xfId="4413"/>
    <cellStyle name="Calculation 10 2 3" xfId="4412"/>
    <cellStyle name="Calculation 10 3" xfId="4411"/>
    <cellStyle name="Calculation 10 4" xfId="4410"/>
    <cellStyle name="Calculation 10_3SL Attachment 4-2 AMS" xfId="1139"/>
    <cellStyle name="Calculation 11" xfId="1140"/>
    <cellStyle name="Calculation 11 2" xfId="1141"/>
    <cellStyle name="Calculation 11 2 2" xfId="4409"/>
    <cellStyle name="Calculation 11 2 3" xfId="4408"/>
    <cellStyle name="Calculation 11 3" xfId="4407"/>
    <cellStyle name="Calculation 11 4" xfId="4406"/>
    <cellStyle name="Calculation 11_3SL Attachment 4-2 AMS" xfId="1142"/>
    <cellStyle name="Calculation 12" xfId="1143"/>
    <cellStyle name="Calculation 12 2" xfId="1144"/>
    <cellStyle name="Calculation 12 2 2" xfId="4405"/>
    <cellStyle name="Calculation 12 2 3" xfId="4404"/>
    <cellStyle name="Calculation 12 3" xfId="4403"/>
    <cellStyle name="Calculation 12 4" xfId="4402"/>
    <cellStyle name="Calculation 12_3SL Attachment 4-2 AMS" xfId="1145"/>
    <cellStyle name="Calculation 13" xfId="1146"/>
    <cellStyle name="Calculation 13 2" xfId="1147"/>
    <cellStyle name="Calculation 13 2 2" xfId="4401"/>
    <cellStyle name="Calculation 13 2 3" xfId="4400"/>
    <cellStyle name="Calculation 13 3" xfId="4399"/>
    <cellStyle name="Calculation 13 4" xfId="4398"/>
    <cellStyle name="Calculation 13_3SL Attachment 4-2 AMS" xfId="1148"/>
    <cellStyle name="Calculation 14" xfId="1149"/>
    <cellStyle name="Calculation 14 2" xfId="1150"/>
    <cellStyle name="Calculation 14 2 2" xfId="4397"/>
    <cellStyle name="Calculation 14 2 3" xfId="4396"/>
    <cellStyle name="Calculation 14 3" xfId="4395"/>
    <cellStyle name="Calculation 14 4" xfId="4394"/>
    <cellStyle name="Calculation 14_3SL Attachment 4-2 AMS" xfId="1151"/>
    <cellStyle name="Calculation 15" xfId="1152"/>
    <cellStyle name="Calculation 15 2" xfId="1153"/>
    <cellStyle name="Calculation 15 2 2" xfId="4393"/>
    <cellStyle name="Calculation 15 2 3" xfId="4392"/>
    <cellStyle name="Calculation 15 3" xfId="4391"/>
    <cellStyle name="Calculation 15 4" xfId="4390"/>
    <cellStyle name="Calculation 15_3SL Attachment 4-2 AMS" xfId="1154"/>
    <cellStyle name="Calculation 16" xfId="1155"/>
    <cellStyle name="Calculation 16 2" xfId="1156"/>
    <cellStyle name="Calculation 16 2 2" xfId="4389"/>
    <cellStyle name="Calculation 16 2 3" xfId="4388"/>
    <cellStyle name="Calculation 16 3" xfId="4387"/>
    <cellStyle name="Calculation 16 4" xfId="4386"/>
    <cellStyle name="Calculation 16_3SL Attachment 4-2 AMS" xfId="1157"/>
    <cellStyle name="Calculation 17" xfId="1158"/>
    <cellStyle name="Calculation 17 2" xfId="1159"/>
    <cellStyle name="Calculation 17 2 2" xfId="4385"/>
    <cellStyle name="Calculation 17 2 3" xfId="4384"/>
    <cellStyle name="Calculation 17 3" xfId="4383"/>
    <cellStyle name="Calculation 17 4" xfId="4382"/>
    <cellStyle name="Calculation 17_3SL Attachment 4-2 AMS" xfId="1160"/>
    <cellStyle name="Calculation 18" xfId="1161"/>
    <cellStyle name="Calculation 18 2" xfId="1162"/>
    <cellStyle name="Calculation 18 2 2" xfId="4381"/>
    <cellStyle name="Calculation 18 2 3" xfId="4380"/>
    <cellStyle name="Calculation 18 3" xfId="4379"/>
    <cellStyle name="Calculation 18 4" xfId="4378"/>
    <cellStyle name="Calculation 18_3SL Attachment 4-2 AMS" xfId="1163"/>
    <cellStyle name="Calculation 19" xfId="4377"/>
    <cellStyle name="Calculation 19 2" xfId="4376"/>
    <cellStyle name="Calculation 2" xfId="66"/>
    <cellStyle name="Calculation 2 10" xfId="3221"/>
    <cellStyle name="Calculation 2 10 2" xfId="4375"/>
    <cellStyle name="Calculation 2 10 3" xfId="4374"/>
    <cellStyle name="Calculation 2 11" xfId="3222"/>
    <cellStyle name="Calculation 2 11 2" xfId="4373"/>
    <cellStyle name="Calculation 2 11 3" xfId="4372"/>
    <cellStyle name="Calculation 2 12" xfId="3223"/>
    <cellStyle name="Calculation 2 12 2" xfId="4371"/>
    <cellStyle name="Calculation 2 12 3" xfId="4370"/>
    <cellStyle name="Calculation 2 13" xfId="3224"/>
    <cellStyle name="Calculation 2 13 2" xfId="4369"/>
    <cellStyle name="Calculation 2 13 3" xfId="4368"/>
    <cellStyle name="Calculation 2 14" xfId="4367"/>
    <cellStyle name="Calculation 2 15" xfId="4366"/>
    <cellStyle name="Calculation 2 2" xfId="1164"/>
    <cellStyle name="Calculation 2 2 2" xfId="1165"/>
    <cellStyle name="Calculation 2 2 2 2" xfId="4365"/>
    <cellStyle name="Calculation 2 2 2 3" xfId="4364"/>
    <cellStyle name="Calculation 2 2 3" xfId="4363"/>
    <cellStyle name="Calculation 2 2 4" xfId="4362"/>
    <cellStyle name="Calculation 2 2_Rev 1 PeopleTec Attachment 4 Team Member File" xfId="1166"/>
    <cellStyle name="Calculation 2 3" xfId="1167"/>
    <cellStyle name="Calculation 2 3 2" xfId="4361"/>
    <cellStyle name="Calculation 2 3 3" xfId="4360"/>
    <cellStyle name="Calculation 2 4" xfId="3225"/>
    <cellStyle name="Calculation 2 4 2" xfId="4359"/>
    <cellStyle name="Calculation 2 4 3" xfId="4358"/>
    <cellStyle name="Calculation 2 5" xfId="3226"/>
    <cellStyle name="Calculation 2 5 2" xfId="4357"/>
    <cellStyle name="Calculation 2 5 3" xfId="4356"/>
    <cellStyle name="Calculation 2 5 4" xfId="4355"/>
    <cellStyle name="Calculation 2 6" xfId="3227"/>
    <cellStyle name="Calculation 2 6 2" xfId="4354"/>
    <cellStyle name="Calculation 2 6 3" xfId="4353"/>
    <cellStyle name="Calculation 2 6 4" xfId="4352"/>
    <cellStyle name="Calculation 2 7" xfId="3228"/>
    <cellStyle name="Calculation 2 7 2" xfId="4351"/>
    <cellStyle name="Calculation 2 7 3" xfId="4350"/>
    <cellStyle name="Calculation 2 8" xfId="3229"/>
    <cellStyle name="Calculation 2 8 2" xfId="4349"/>
    <cellStyle name="Calculation 2 8 3" xfId="4348"/>
    <cellStyle name="Calculation 2 9" xfId="3230"/>
    <cellStyle name="Calculation 2 9 2" xfId="4347"/>
    <cellStyle name="Calculation 2 9 3" xfId="4346"/>
    <cellStyle name="Calculation 2_3SL Attachment 4-2 AMS" xfId="1168"/>
    <cellStyle name="Calculation 20" xfId="4345"/>
    <cellStyle name="Calculation 3" xfId="67"/>
    <cellStyle name="Calculation 3 2" xfId="1169"/>
    <cellStyle name="Calculation 3 2 2" xfId="4344"/>
    <cellStyle name="Calculation 3 2 3" xfId="4343"/>
    <cellStyle name="Calculation 3 3" xfId="3231"/>
    <cellStyle name="Calculation 3 3 2" xfId="4342"/>
    <cellStyle name="Calculation 3 3 3" xfId="4341"/>
    <cellStyle name="Calculation 3 4" xfId="3232"/>
    <cellStyle name="Calculation 3 4 2" xfId="4340"/>
    <cellStyle name="Calculation 3 4 3" xfId="4339"/>
    <cellStyle name="Calculation 3 5" xfId="4338"/>
    <cellStyle name="Calculation 3 6" xfId="4337"/>
    <cellStyle name="Calculation 3_3SL Attachment 4-2 AMS" xfId="1170"/>
    <cellStyle name="Calculation 4" xfId="1171"/>
    <cellStyle name="Calculation 4 2" xfId="1172"/>
    <cellStyle name="Calculation 4 2 2" xfId="4336"/>
    <cellStyle name="Calculation 4 2 3" xfId="4335"/>
    <cellStyle name="Calculation 4 3" xfId="4334"/>
    <cellStyle name="Calculation 4 4" xfId="4333"/>
    <cellStyle name="Calculation 4_3SL Attachment 4-2 AMS" xfId="1173"/>
    <cellStyle name="Calculation 5" xfId="1174"/>
    <cellStyle name="Calculation 5 2" xfId="1175"/>
    <cellStyle name="Calculation 5 2 2" xfId="3233"/>
    <cellStyle name="Calculation 5 2 2 2" xfId="4332"/>
    <cellStyle name="Calculation 5 2 2 3" xfId="4331"/>
    <cellStyle name="Calculation 5 2 2 4" xfId="4330"/>
    <cellStyle name="Calculation 5 2 3" xfId="4329"/>
    <cellStyle name="Calculation 5 2 4" xfId="4328"/>
    <cellStyle name="Calculation 5 3" xfId="3234"/>
    <cellStyle name="Calculation 5 3 2" xfId="4327"/>
    <cellStyle name="Calculation 5 3 3" xfId="4326"/>
    <cellStyle name="Calculation 5 4" xfId="3235"/>
    <cellStyle name="Calculation 5 4 2" xfId="4325"/>
    <cellStyle name="Calculation 5 4 3" xfId="4324"/>
    <cellStyle name="Calculation 5 5" xfId="3236"/>
    <cellStyle name="Calculation 5 5 2" xfId="4323"/>
    <cellStyle name="Calculation 5 5 3" xfId="4322"/>
    <cellStyle name="Calculation 5 6" xfId="3237"/>
    <cellStyle name="Calculation 5 6 2" xfId="4321"/>
    <cellStyle name="Calculation 5 6 3" xfId="4320"/>
    <cellStyle name="Calculation 5 7" xfId="3238"/>
    <cellStyle name="Calculation 5 7 2" xfId="4319"/>
    <cellStyle name="Calculation 5 7 3" xfId="4318"/>
    <cellStyle name="Calculation 5 8" xfId="4317"/>
    <cellStyle name="Calculation 5 9" xfId="4316"/>
    <cellStyle name="Calculation 5_3SL Attachment 4-2 AMS" xfId="1176"/>
    <cellStyle name="Calculation 6" xfId="1177"/>
    <cellStyle name="Calculation 6 2" xfId="1178"/>
    <cellStyle name="Calculation 6 2 2" xfId="3239"/>
    <cellStyle name="Calculation 6 2 2 2" xfId="4315"/>
    <cellStyle name="Calculation 6 2 2 3" xfId="4314"/>
    <cellStyle name="Calculation 6 2 2 4" xfId="4313"/>
    <cellStyle name="Calculation 6 2 3" xfId="4312"/>
    <cellStyle name="Calculation 6 2 4" xfId="4311"/>
    <cellStyle name="Calculation 6 3" xfId="3240"/>
    <cellStyle name="Calculation 6 3 2" xfId="4310"/>
    <cellStyle name="Calculation 6 3 3" xfId="4309"/>
    <cellStyle name="Calculation 6 4" xfId="3241"/>
    <cellStyle name="Calculation 6 4 2" xfId="4308"/>
    <cellStyle name="Calculation 6 4 3" xfId="4307"/>
    <cellStyle name="Calculation 6 5" xfId="3242"/>
    <cellStyle name="Calculation 6 5 2" xfId="4306"/>
    <cellStyle name="Calculation 6 5 3" xfId="4305"/>
    <cellStyle name="Calculation 6 6" xfId="3243"/>
    <cellStyle name="Calculation 6 6 2" xfId="4304"/>
    <cellStyle name="Calculation 6 6 3" xfId="4303"/>
    <cellStyle name="Calculation 6 7" xfId="3244"/>
    <cellStyle name="Calculation 6 7 2" xfId="4302"/>
    <cellStyle name="Calculation 6 7 3" xfId="4301"/>
    <cellStyle name="Calculation 6 8" xfId="4300"/>
    <cellStyle name="Calculation 6 9" xfId="4299"/>
    <cellStyle name="Calculation 6_3SL Attachment 4-2 AMS" xfId="1179"/>
    <cellStyle name="Calculation 7" xfId="1180"/>
    <cellStyle name="Calculation 7 2" xfId="1181"/>
    <cellStyle name="Calculation 7 2 2" xfId="4298"/>
    <cellStyle name="Calculation 7 2 3" xfId="4297"/>
    <cellStyle name="Calculation 7 3" xfId="4296"/>
    <cellStyle name="Calculation 7 4" xfId="4295"/>
    <cellStyle name="Calculation 7_3SL Attachment 4-2 AMS" xfId="1182"/>
    <cellStyle name="Calculation 8" xfId="1183"/>
    <cellStyle name="Calculation 8 2" xfId="1184"/>
    <cellStyle name="Calculation 8 2 2" xfId="4294"/>
    <cellStyle name="Calculation 8 2 3" xfId="4293"/>
    <cellStyle name="Calculation 8 3" xfId="4292"/>
    <cellStyle name="Calculation 8 4" xfId="4291"/>
    <cellStyle name="Calculation 8_3SL Attachment 4-2 AMS" xfId="1185"/>
    <cellStyle name="Calculation 9" xfId="1186"/>
    <cellStyle name="Calculation 9 2" xfId="1187"/>
    <cellStyle name="Calculation 9 2 2" xfId="4290"/>
    <cellStyle name="Calculation 9 2 3" xfId="4289"/>
    <cellStyle name="Calculation 9 3" xfId="4288"/>
    <cellStyle name="Calculation 9 4" xfId="4287"/>
    <cellStyle name="Calculation 9_3SL Attachment 4-2 AMS" xfId="1188"/>
    <cellStyle name="CatA" xfId="3245"/>
    <cellStyle name="CatB" xfId="3246"/>
    <cellStyle name="CatB 2" xfId="4286"/>
    <cellStyle name="CatB 3" xfId="4285"/>
    <cellStyle name="CatC" xfId="3247"/>
    <cellStyle name="CatSppt" xfId="3248"/>
    <cellStyle name="CfgLabel" xfId="3249"/>
    <cellStyle name="Change" xfId="3250"/>
    <cellStyle name="Check Cell 10" xfId="1189"/>
    <cellStyle name="Check Cell 10 2" xfId="1190"/>
    <cellStyle name="Check Cell 10_3SL Attachment 4-2 AMS" xfId="1191"/>
    <cellStyle name="Check Cell 11" xfId="1192"/>
    <cellStyle name="Check Cell 11 2" xfId="1193"/>
    <cellStyle name="Check Cell 11_3SL Attachment 4-2 AMS" xfId="1194"/>
    <cellStyle name="Check Cell 12" xfId="1195"/>
    <cellStyle name="Check Cell 12 2" xfId="1196"/>
    <cellStyle name="Check Cell 12_3SL Attachment 4-2 AMS" xfId="1197"/>
    <cellStyle name="Check Cell 13" xfId="1198"/>
    <cellStyle name="Check Cell 13 2" xfId="1199"/>
    <cellStyle name="Check Cell 13_3SL Attachment 4-2 AMS" xfId="1200"/>
    <cellStyle name="Check Cell 14" xfId="1201"/>
    <cellStyle name="Check Cell 14 2" xfId="1202"/>
    <cellStyle name="Check Cell 14_3SL Attachment 4-2 AMS" xfId="1203"/>
    <cellStyle name="Check Cell 15" xfId="1204"/>
    <cellStyle name="Check Cell 15 2" xfId="1205"/>
    <cellStyle name="Check Cell 15_3SL Attachment 4-2 AMS" xfId="1206"/>
    <cellStyle name="Check Cell 16" xfId="1207"/>
    <cellStyle name="Check Cell 16 2" xfId="1208"/>
    <cellStyle name="Check Cell 16_3SL Attachment 4-2 AMS" xfId="1209"/>
    <cellStyle name="Check Cell 17" xfId="1210"/>
    <cellStyle name="Check Cell 17 2" xfId="1211"/>
    <cellStyle name="Check Cell 17_3SL Attachment 4-2 AMS" xfId="1212"/>
    <cellStyle name="Check Cell 18" xfId="1213"/>
    <cellStyle name="Check Cell 18 2" xfId="1214"/>
    <cellStyle name="Check Cell 18_3SL Attachment 4-2 AMS" xfId="1215"/>
    <cellStyle name="Check Cell 19" xfId="4284"/>
    <cellStyle name="Check Cell 2" xfId="68"/>
    <cellStyle name="Check Cell 2 10" xfId="3251"/>
    <cellStyle name="Check Cell 2 11" xfId="3252"/>
    <cellStyle name="Check Cell 2 12" xfId="3253"/>
    <cellStyle name="Check Cell 2 13" xfId="3254"/>
    <cellStyle name="Check Cell 2 14" xfId="4283"/>
    <cellStyle name="Check Cell 2 15" xfId="4282"/>
    <cellStyle name="Check Cell 2 2" xfId="1216"/>
    <cellStyle name="Check Cell 2 2 2" xfId="1217"/>
    <cellStyle name="Check Cell 2 2 3" xfId="4281"/>
    <cellStyle name="Check Cell 2 2 3 2" xfId="4280"/>
    <cellStyle name="Check Cell 2 2_Rev 1 PeopleTec Attachment 4 Team Member File" xfId="1218"/>
    <cellStyle name="Check Cell 2 3" xfId="1219"/>
    <cellStyle name="Check Cell 2 4" xfId="3255"/>
    <cellStyle name="Check Cell 2 5" xfId="3256"/>
    <cellStyle name="Check Cell 2 6" xfId="3257"/>
    <cellStyle name="Check Cell 2 6 2" xfId="4279"/>
    <cellStyle name="Check Cell 2 7" xfId="3258"/>
    <cellStyle name="Check Cell 2 8" xfId="3259"/>
    <cellStyle name="Check Cell 2 9" xfId="3260"/>
    <cellStyle name="Check Cell 2_3SL Attachment 4-2 AMS" xfId="1220"/>
    <cellStyle name="Check Cell 3" xfId="69"/>
    <cellStyle name="Check Cell 3 2" xfId="1221"/>
    <cellStyle name="Check Cell 3 3" xfId="3261"/>
    <cellStyle name="Check Cell 3 4" xfId="3262"/>
    <cellStyle name="Check Cell 3_3SL Attachment 4-2 AMS" xfId="1222"/>
    <cellStyle name="Check Cell 4" xfId="1223"/>
    <cellStyle name="Check Cell 4 2" xfId="1224"/>
    <cellStyle name="Check Cell 4_3SL Attachment 4-2 AMS" xfId="1225"/>
    <cellStyle name="Check Cell 5" xfId="1226"/>
    <cellStyle name="Check Cell 5 2" xfId="1227"/>
    <cellStyle name="Check Cell 5_3SL Attachment 4-2 AMS" xfId="1228"/>
    <cellStyle name="Check Cell 6" xfId="1229"/>
    <cellStyle name="Check Cell 6 2" xfId="1230"/>
    <cellStyle name="Check Cell 6_3SL Attachment 4-2 AMS" xfId="1231"/>
    <cellStyle name="Check Cell 7" xfId="1232"/>
    <cellStyle name="Check Cell 7 2" xfId="1233"/>
    <cellStyle name="Check Cell 7_3SL Attachment 4-2 AMS" xfId="1234"/>
    <cellStyle name="Check Cell 8" xfId="1235"/>
    <cellStyle name="Check Cell 8 2" xfId="1236"/>
    <cellStyle name="Check Cell 8_3SL Attachment 4-2 AMS" xfId="1237"/>
    <cellStyle name="Check Cell 9" xfId="1238"/>
    <cellStyle name="Check Cell 9 2" xfId="1239"/>
    <cellStyle name="Check Cell 9_3SL Attachment 4-2 AMS" xfId="1240"/>
    <cellStyle name="CheckBox" xfId="3263"/>
    <cellStyle name="CheckBox 2" xfId="4278"/>
    <cellStyle name="CheckBox 3" xfId="4277"/>
    <cellStyle name="ColBlue" xfId="3264"/>
    <cellStyle name="ColGreen" xfId="3265"/>
    <cellStyle name="ColRed" xfId="3266"/>
    <cellStyle name="COLUMNS" xfId="3267"/>
    <cellStyle name="Comma" xfId="10" builtinId="3"/>
    <cellStyle name="Comma  - Style1" xfId="70"/>
    <cellStyle name="Comma  - Style2" xfId="71"/>
    <cellStyle name="Comma  - Style3" xfId="72"/>
    <cellStyle name="Comma  - Style4" xfId="73"/>
    <cellStyle name="Comma  - Style5" xfId="74"/>
    <cellStyle name="Comma  - Style6" xfId="75"/>
    <cellStyle name="Comma  - Style7" xfId="76"/>
    <cellStyle name="Comma  - Style8" xfId="77"/>
    <cellStyle name="Comma (1)" xfId="3268"/>
    <cellStyle name="Comma (2)" xfId="3269"/>
    <cellStyle name="Comma [00]" xfId="3270"/>
    <cellStyle name="Comma 10" xfId="2375"/>
    <cellStyle name="Comma 10 2" xfId="4276"/>
    <cellStyle name="Comma 11" xfId="3271"/>
    <cellStyle name="Comma 12" xfId="3272"/>
    <cellStyle name="Comma 13" xfId="3273"/>
    <cellStyle name="Comma 14" xfId="3274"/>
    <cellStyle name="Comma 15" xfId="3275"/>
    <cellStyle name="Comma 16" xfId="3276"/>
    <cellStyle name="Comma 17" xfId="3277"/>
    <cellStyle name="Comma 18" xfId="3278"/>
    <cellStyle name="Comma 19" xfId="3279"/>
    <cellStyle name="Comma 2" xfId="78"/>
    <cellStyle name="Comma 2 10" xfId="3280"/>
    <cellStyle name="Comma 2 10 2" xfId="4275"/>
    <cellStyle name="Comma 2 10 3" xfId="4274"/>
    <cellStyle name="Comma 2 10 4" xfId="4273"/>
    <cellStyle name="Comma 2 11" xfId="3281"/>
    <cellStyle name="Comma 2 11 2" xfId="4272"/>
    <cellStyle name="Comma 2 11 3" xfId="4271"/>
    <cellStyle name="Comma 2 11 4" xfId="4270"/>
    <cellStyle name="Comma 2 12" xfId="3282"/>
    <cellStyle name="Comma 2 13" xfId="3283"/>
    <cellStyle name="Comma 2 13 2" xfId="4269"/>
    <cellStyle name="Comma 2 13 3" xfId="4268"/>
    <cellStyle name="Comma 2 13 4" xfId="4267"/>
    <cellStyle name="Comma 2 14" xfId="3284"/>
    <cellStyle name="Comma 2 15" xfId="4266"/>
    <cellStyle name="Comma 2 16" xfId="4265"/>
    <cellStyle name="Comma 2 17" xfId="4264"/>
    <cellStyle name="Comma 2 18" xfId="4263"/>
    <cellStyle name="Comma 2 19" xfId="4262"/>
    <cellStyle name="Comma 2 2" xfId="1243"/>
    <cellStyle name="Comma 2 2 10" xfId="3285"/>
    <cellStyle name="Comma 2 2 11" xfId="3286"/>
    <cellStyle name="Comma 2 2 12" xfId="3287"/>
    <cellStyle name="Comma 2 2 13" xfId="3288"/>
    <cellStyle name="Comma 2 2 14" xfId="4050"/>
    <cellStyle name="Comma 2 2 15" xfId="4261"/>
    <cellStyle name="Comma 2 2 2" xfId="2390"/>
    <cellStyle name="Comma 2 2 3" xfId="3289"/>
    <cellStyle name="Comma 2 2 4" xfId="3290"/>
    <cellStyle name="Comma 2 2 4 2" xfId="4260"/>
    <cellStyle name="Comma 2 2 4 3" xfId="4259"/>
    <cellStyle name="Comma 2 2 4 4" xfId="4258"/>
    <cellStyle name="Comma 2 2 5" xfId="3291"/>
    <cellStyle name="Comma 2 2 5 2" xfId="4257"/>
    <cellStyle name="Comma 2 2 5 3" xfId="4256"/>
    <cellStyle name="Comma 2 2 5 4" xfId="4255"/>
    <cellStyle name="Comma 2 2 6" xfId="3292"/>
    <cellStyle name="Comma 2 2 6 2" xfId="4254"/>
    <cellStyle name="Comma 2 2 6 3" xfId="4253"/>
    <cellStyle name="Comma 2 2 6 4" xfId="4252"/>
    <cellStyle name="Comma 2 2 7" xfId="3293"/>
    <cellStyle name="Comma 2 2 8" xfId="3294"/>
    <cellStyle name="Comma 2 2 9" xfId="3295"/>
    <cellStyle name="Comma 2 20" xfId="4251"/>
    <cellStyle name="Comma 2 21" xfId="4250"/>
    <cellStyle name="Comma 2 22" xfId="4249"/>
    <cellStyle name="Comma 2 23" xfId="4248"/>
    <cellStyle name="Comma 2 24" xfId="4247"/>
    <cellStyle name="Comma 2 25" xfId="4246"/>
    <cellStyle name="Comma 2 26" xfId="4245"/>
    <cellStyle name="Comma 2 27" xfId="4244"/>
    <cellStyle name="Comma 2 28" xfId="4243"/>
    <cellStyle name="Comma 2 29" xfId="1242"/>
    <cellStyle name="Comma 2 3" xfId="1244"/>
    <cellStyle name="Comma 2 3 2" xfId="2391"/>
    <cellStyle name="Comma 2 3 3" xfId="4242"/>
    <cellStyle name="Comma 2 3 4" xfId="4241"/>
    <cellStyle name="Comma 2 4" xfId="1245"/>
    <cellStyle name="Comma 2 4 2" xfId="2392"/>
    <cellStyle name="Comma 2 4 3" xfId="4240"/>
    <cellStyle name="Comma 2 4 4" xfId="4239"/>
    <cellStyle name="Comma 2 5" xfId="2389"/>
    <cellStyle name="Comma 2 5 2" xfId="4238"/>
    <cellStyle name="Comma 2 5 3" xfId="4237"/>
    <cellStyle name="Comma 2 5 4" xfId="4236"/>
    <cellStyle name="Comma 2 6" xfId="3296"/>
    <cellStyle name="Comma 2 6 2" xfId="4235"/>
    <cellStyle name="Comma 2 6 3" xfId="4234"/>
    <cellStyle name="Comma 2 6 4" xfId="4233"/>
    <cellStyle name="Comma 2 7" xfId="3297"/>
    <cellStyle name="Comma 2 7 2" xfId="4232"/>
    <cellStyle name="Comma 2 7 3" xfId="4231"/>
    <cellStyle name="Comma 2 7 4" xfId="4230"/>
    <cellStyle name="Comma 2 8" xfId="3298"/>
    <cellStyle name="Comma 2 8 2" xfId="4229"/>
    <cellStyle name="Comma 2 8 3" xfId="4228"/>
    <cellStyle name="Comma 2 8 4" xfId="4227"/>
    <cellStyle name="Comma 2 9" xfId="3299"/>
    <cellStyle name="Comma 2 9 2" xfId="4226"/>
    <cellStyle name="Comma 2 9 3" xfId="4225"/>
    <cellStyle name="Comma 2 9 4" xfId="4224"/>
    <cellStyle name="Comma 2_MORGAN Attachment 4 - GRA GSA Labor Categories and Rates PO-0005 10_01_2009" xfId="1246"/>
    <cellStyle name="Comma 20" xfId="3300"/>
    <cellStyle name="Comma 21" xfId="3301"/>
    <cellStyle name="Comma 22" xfId="3302"/>
    <cellStyle name="Comma 23" xfId="3303"/>
    <cellStyle name="Comma 24" xfId="3304"/>
    <cellStyle name="Comma 25" xfId="3305"/>
    <cellStyle name="Comma 26" xfId="3306"/>
    <cellStyle name="Comma 27" xfId="3307"/>
    <cellStyle name="Comma 28" xfId="3308"/>
    <cellStyle name="Comma 29" xfId="4046"/>
    <cellStyle name="Comma 3" xfId="79"/>
    <cellStyle name="Comma 3 2" xfId="2241"/>
    <cellStyle name="Comma 3 3" xfId="2242"/>
    <cellStyle name="Comma 3 4" xfId="2243"/>
    <cellStyle name="Comma 3 5" xfId="4223"/>
    <cellStyle name="Comma 3 6" xfId="4222"/>
    <cellStyle name="Comma 3 7" xfId="4221"/>
    <cellStyle name="Comma 3 8" xfId="4220"/>
    <cellStyle name="Comma 3 9" xfId="1247"/>
    <cellStyle name="Comma 30" xfId="1241"/>
    <cellStyle name="Comma 4" xfId="1248"/>
    <cellStyle name="Comma 4 2" xfId="2244"/>
    <cellStyle name="Comma 4 3" xfId="2245"/>
    <cellStyle name="Comma 4 4" xfId="2246"/>
    <cellStyle name="Comma 4 5" xfId="4219"/>
    <cellStyle name="Comma 4 6" xfId="4218"/>
    <cellStyle name="Comma 4 7" xfId="4217"/>
    <cellStyle name="Comma 4 8" xfId="4216"/>
    <cellStyle name="Comma 5" xfId="1249"/>
    <cellStyle name="Comma 5 2" xfId="2247"/>
    <cellStyle name="Comma 5 3" xfId="2248"/>
    <cellStyle name="Comma 5 4" xfId="2249"/>
    <cellStyle name="Comma 5 5" xfId="4215"/>
    <cellStyle name="Comma 5 6" xfId="4214"/>
    <cellStyle name="Comma 5 7" xfId="4213"/>
    <cellStyle name="Comma 5 8" xfId="4212"/>
    <cellStyle name="Comma 6" xfId="1250"/>
    <cellStyle name="Comma 6 2" xfId="2250"/>
    <cellStyle name="Comma 6 3" xfId="2251"/>
    <cellStyle name="Comma 6 4" xfId="2252"/>
    <cellStyle name="Comma 6 5" xfId="4211"/>
    <cellStyle name="Comma 7" xfId="1251"/>
    <cellStyle name="Comma 7 2" xfId="2253"/>
    <cellStyle name="Comma 7 3" xfId="2254"/>
    <cellStyle name="Comma 7 4" xfId="2255"/>
    <cellStyle name="Comma 7 5" xfId="4210"/>
    <cellStyle name="Comma 8" xfId="1252"/>
    <cellStyle name="Comma 8 2" xfId="2256"/>
    <cellStyle name="Comma 8 3" xfId="2257"/>
    <cellStyle name="Comma 8 4" xfId="2258"/>
    <cellStyle name="Comma 8 5" xfId="4209"/>
    <cellStyle name="Comma 9" xfId="1253"/>
    <cellStyle name="Comma 9 2" xfId="2393"/>
    <cellStyle name="Comma0" xfId="1254"/>
    <cellStyle name="Comma0 - Style2" xfId="3309"/>
    <cellStyle name="Comma0 - Style3" xfId="3310"/>
    <cellStyle name="Comma0 - Style5" xfId="3311"/>
    <cellStyle name="Comma0 10" xfId="4208"/>
    <cellStyle name="Comma0 11" xfId="4207"/>
    <cellStyle name="Comma0 12" xfId="4206"/>
    <cellStyle name="Comma0 13" xfId="4205"/>
    <cellStyle name="Comma0 14" xfId="4204"/>
    <cellStyle name="Comma0 15" xfId="4203"/>
    <cellStyle name="Comma0 16" xfId="4202"/>
    <cellStyle name="Comma0 2" xfId="2394"/>
    <cellStyle name="Comma0 3" xfId="4201"/>
    <cellStyle name="Comma0 4" xfId="4200"/>
    <cellStyle name="Comma0 5" xfId="4199"/>
    <cellStyle name="Comma0 6" xfId="4198"/>
    <cellStyle name="Comma0 7" xfId="4197"/>
    <cellStyle name="Comma0 8" xfId="4196"/>
    <cellStyle name="Comma0 9" xfId="4195"/>
    <cellStyle name="Comma0_Accenture_CPFF Model v022508" xfId="3312"/>
    <cellStyle name="Comma1 - Style1" xfId="3313"/>
    <cellStyle name="Compaq Price Lists" xfId="3314"/>
    <cellStyle name="Copied" xfId="3315"/>
    <cellStyle name="CurK" xfId="3316"/>
    <cellStyle name="Curren - Style1" xfId="3317"/>
    <cellStyle name="Curren - Style2" xfId="3318"/>
    <cellStyle name="Curren - Style5" xfId="3319"/>
    <cellStyle name="Curren - Style6" xfId="3320"/>
    <cellStyle name="Currency" xfId="1" builtinId="4"/>
    <cellStyle name="Currency (0)" xfId="3321"/>
    <cellStyle name="Currency (2)" xfId="3322"/>
    <cellStyle name="Currency [00]" xfId="3323"/>
    <cellStyle name="Currency 10" xfId="80"/>
    <cellStyle name="Currency 10 10" xfId="4194"/>
    <cellStyle name="Currency 10 11" xfId="4193"/>
    <cellStyle name="Currency 10 12" xfId="1255"/>
    <cellStyle name="Currency 10 2" xfId="1256"/>
    <cellStyle name="Currency 10 2 2" xfId="2395"/>
    <cellStyle name="Currency 10 2 3" xfId="4051"/>
    <cellStyle name="Currency 10 2 4" xfId="4192"/>
    <cellStyle name="Currency 10 2 5" xfId="4191"/>
    <cellStyle name="Currency 10 2 6" xfId="4190"/>
    <cellStyle name="Currency 10 3" xfId="2259"/>
    <cellStyle name="Currency 10 3 2" xfId="4189"/>
    <cellStyle name="Currency 10 3 3" xfId="4188"/>
    <cellStyle name="Currency 10 3 4" xfId="4187"/>
    <cellStyle name="Currency 10 3 5" xfId="4186"/>
    <cellStyle name="Currency 10 3 6" xfId="4185"/>
    <cellStyle name="Currency 10 4" xfId="2260"/>
    <cellStyle name="Currency 10 4 2" xfId="4184"/>
    <cellStyle name="Currency 10 4 3" xfId="4183"/>
    <cellStyle name="Currency 10 4 4" xfId="4182"/>
    <cellStyle name="Currency 10 4 5" xfId="4181"/>
    <cellStyle name="Currency 10 4 6" xfId="4180"/>
    <cellStyle name="Currency 10 5" xfId="4179"/>
    <cellStyle name="Currency 10 6" xfId="4178"/>
    <cellStyle name="Currency 10 7" xfId="4177"/>
    <cellStyle name="Currency 10 8" xfId="4176"/>
    <cellStyle name="Currency 10 9" xfId="4175"/>
    <cellStyle name="Currency 10_Attachment 4 Update 3" xfId="1257"/>
    <cellStyle name="Currency 11" xfId="81"/>
    <cellStyle name="Currency 11 10" xfId="4174"/>
    <cellStyle name="Currency 11 11" xfId="4173"/>
    <cellStyle name="Currency 11 12" xfId="1258"/>
    <cellStyle name="Currency 11 2" xfId="1259"/>
    <cellStyle name="Currency 11 2 2" xfId="2396"/>
    <cellStyle name="Currency 11 2 3" xfId="4052"/>
    <cellStyle name="Currency 11 2 4" xfId="4172"/>
    <cellStyle name="Currency 11 2 5" xfId="4171"/>
    <cellStyle name="Currency 11 2 6" xfId="4170"/>
    <cellStyle name="Currency 11 3" xfId="2261"/>
    <cellStyle name="Currency 11 3 2" xfId="4169"/>
    <cellStyle name="Currency 11 3 3" xfId="4168"/>
    <cellStyle name="Currency 11 3 4" xfId="4167"/>
    <cellStyle name="Currency 11 3 5" xfId="4166"/>
    <cellStyle name="Currency 11 3 6" xfId="4165"/>
    <cellStyle name="Currency 11 4" xfId="2262"/>
    <cellStyle name="Currency 11 4 2" xfId="4164"/>
    <cellStyle name="Currency 11 4 3" xfId="4163"/>
    <cellStyle name="Currency 11 4 4" xfId="4162"/>
    <cellStyle name="Currency 11 4 5" xfId="4161"/>
    <cellStyle name="Currency 11 4 6" xfId="4160"/>
    <cellStyle name="Currency 11 5" xfId="3324"/>
    <cellStyle name="Currency 11 5 2" xfId="4159"/>
    <cellStyle name="Currency 11 5 3" xfId="4158"/>
    <cellStyle name="Currency 11 5 4" xfId="4157"/>
    <cellStyle name="Currency 11 6" xfId="4156"/>
    <cellStyle name="Currency 11 7" xfId="4155"/>
    <cellStyle name="Currency 11 8" xfId="4154"/>
    <cellStyle name="Currency 11 9" xfId="4153"/>
    <cellStyle name="Currency 11_Attachment 4 Update 3" xfId="1260"/>
    <cellStyle name="Currency 12" xfId="82"/>
    <cellStyle name="Currency 12 10" xfId="4152"/>
    <cellStyle name="Currency 12 11" xfId="4151"/>
    <cellStyle name="Currency 12 12" xfId="1261"/>
    <cellStyle name="Currency 12 2" xfId="2263"/>
    <cellStyle name="Currency 12 2 2" xfId="4150"/>
    <cellStyle name="Currency 12 2 3" xfId="4149"/>
    <cellStyle name="Currency 12 2 4" xfId="4148"/>
    <cellStyle name="Currency 12 2 5" xfId="4147"/>
    <cellStyle name="Currency 12 2 6" xfId="4146"/>
    <cellStyle name="Currency 12 3" xfId="2264"/>
    <cellStyle name="Currency 12 3 2" xfId="4145"/>
    <cellStyle name="Currency 12 3 3" xfId="4144"/>
    <cellStyle name="Currency 12 3 4" xfId="4143"/>
    <cellStyle name="Currency 12 3 5" xfId="4142"/>
    <cellStyle name="Currency 12 3 6" xfId="4141"/>
    <cellStyle name="Currency 12 4" xfId="2265"/>
    <cellStyle name="Currency 12 4 2" xfId="4140"/>
    <cellStyle name="Currency 12 4 3" xfId="4139"/>
    <cellStyle name="Currency 12 5" xfId="4138"/>
    <cellStyle name="Currency 12 6" xfId="4137"/>
    <cellStyle name="Currency 12 7" xfId="4136"/>
    <cellStyle name="Currency 12 8" xfId="4135"/>
    <cellStyle name="Currency 12 9" xfId="4134"/>
    <cellStyle name="Currency 13" xfId="83"/>
    <cellStyle name="Currency 13 10" xfId="4133"/>
    <cellStyle name="Currency 13 11" xfId="1262"/>
    <cellStyle name="Currency 13 2" xfId="2266"/>
    <cellStyle name="Currency 13 2 2" xfId="4132"/>
    <cellStyle name="Currency 13 2 3" xfId="4131"/>
    <cellStyle name="Currency 13 2 4" xfId="4130"/>
    <cellStyle name="Currency 13 2 5" xfId="4912"/>
    <cellStyle name="Currency 13 2 6" xfId="4913"/>
    <cellStyle name="Currency 13 3" xfId="2267"/>
    <cellStyle name="Currency 13 3 2" xfId="4914"/>
    <cellStyle name="Currency 13 3 3" xfId="4915"/>
    <cellStyle name="Currency 13 3 4" xfId="4916"/>
    <cellStyle name="Currency 13 3 5" xfId="4917"/>
    <cellStyle name="Currency 13 3 6" xfId="4918"/>
    <cellStyle name="Currency 13 4" xfId="2268"/>
    <cellStyle name="Currency 13 4 2" xfId="4919"/>
    <cellStyle name="Currency 13 4 3" xfId="4920"/>
    <cellStyle name="Currency 13 4 4" xfId="4921"/>
    <cellStyle name="Currency 13 4 5" xfId="4922"/>
    <cellStyle name="Currency 13 4 6" xfId="4923"/>
    <cellStyle name="Currency 13 5" xfId="4924"/>
    <cellStyle name="Currency 13 6" xfId="4925"/>
    <cellStyle name="Currency 13 7" xfId="4926"/>
    <cellStyle name="Currency 13 8" xfId="4927"/>
    <cellStyle name="Currency 13 9" xfId="4928"/>
    <cellStyle name="Currency 13_BAH Att 4" xfId="3325"/>
    <cellStyle name="Currency 14" xfId="84"/>
    <cellStyle name="Currency 14 10" xfId="4929"/>
    <cellStyle name="Currency 14 11" xfId="4930"/>
    <cellStyle name="Currency 14 12" xfId="4931"/>
    <cellStyle name="Currency 14 13" xfId="4932"/>
    <cellStyle name="Currency 14 14" xfId="4933"/>
    <cellStyle name="Currency 14 15" xfId="4934"/>
    <cellStyle name="Currency 14 16" xfId="4935"/>
    <cellStyle name="Currency 14 17" xfId="4936"/>
    <cellStyle name="Currency 14 18" xfId="4937"/>
    <cellStyle name="Currency 14 19" xfId="1263"/>
    <cellStyle name="Currency 14 2" xfId="2269"/>
    <cellStyle name="Currency 14 2 2" xfId="4938"/>
    <cellStyle name="Currency 14 2 3" xfId="4939"/>
    <cellStyle name="Currency 14 2 4" xfId="4940"/>
    <cellStyle name="Currency 14 2 5" xfId="4941"/>
    <cellStyle name="Currency 14 2 6" xfId="4942"/>
    <cellStyle name="Currency 14 3" xfId="2270"/>
    <cellStyle name="Currency 14 3 2" xfId="4943"/>
    <cellStyle name="Currency 14 3 3" xfId="4944"/>
    <cellStyle name="Currency 14 4" xfId="2271"/>
    <cellStyle name="Currency 14 4 2" xfId="4945"/>
    <cellStyle name="Currency 14 4 3" xfId="4946"/>
    <cellStyle name="Currency 14 4 4" xfId="4947"/>
    <cellStyle name="Currency 14 4 5" xfId="4948"/>
    <cellStyle name="Currency 14 4 6" xfId="4949"/>
    <cellStyle name="Currency 14 5" xfId="4950"/>
    <cellStyle name="Currency 14 6" xfId="4951"/>
    <cellStyle name="Currency 14 7" xfId="4952"/>
    <cellStyle name="Currency 14 8" xfId="4953"/>
    <cellStyle name="Currency 14 9" xfId="4954"/>
    <cellStyle name="Currency 14_BAH Att 4" xfId="3326"/>
    <cellStyle name="Currency 15" xfId="85"/>
    <cellStyle name="Currency 15 2" xfId="2272"/>
    <cellStyle name="Currency 15 2 2" xfId="4955"/>
    <cellStyle name="Currency 15 2 3" xfId="4956"/>
    <cellStyle name="Currency 15 2 4" xfId="4957"/>
    <cellStyle name="Currency 15 2 5" xfId="4958"/>
    <cellStyle name="Currency 15 2 6" xfId="4959"/>
    <cellStyle name="Currency 15 3" xfId="2273"/>
    <cellStyle name="Currency 15 3 2" xfId="4960"/>
    <cellStyle name="Currency 15 3 3" xfId="4961"/>
    <cellStyle name="Currency 15 3 4" xfId="4962"/>
    <cellStyle name="Currency 15 4" xfId="2274"/>
    <cellStyle name="Currency 15 5" xfId="4963"/>
    <cellStyle name="Currency 15 6" xfId="4964"/>
    <cellStyle name="Currency 15 7" xfId="4965"/>
    <cellStyle name="Currency 15 8" xfId="4966"/>
    <cellStyle name="Currency 15 9" xfId="1264"/>
    <cellStyle name="Currency 16" xfId="86"/>
    <cellStyle name="Currency 16 2" xfId="2275"/>
    <cellStyle name="Currency 16 2 2" xfId="4967"/>
    <cellStyle name="Currency 16 2 3" xfId="4968"/>
    <cellStyle name="Currency 16 2 4" xfId="4969"/>
    <cellStyle name="Currency 16 2 5" xfId="4970"/>
    <cellStyle name="Currency 16 2 6" xfId="4971"/>
    <cellStyle name="Currency 16 3" xfId="2276"/>
    <cellStyle name="Currency 16 3 2" xfId="4972"/>
    <cellStyle name="Currency 16 3 3" xfId="4973"/>
    <cellStyle name="Currency 16 3 4" xfId="4974"/>
    <cellStyle name="Currency 16 4" xfId="2277"/>
    <cellStyle name="Currency 16 5" xfId="4975"/>
    <cellStyle name="Currency 16 6" xfId="4976"/>
    <cellStyle name="Currency 16 7" xfId="4977"/>
    <cellStyle name="Currency 16 8" xfId="4978"/>
    <cellStyle name="Currency 16 9" xfId="1265"/>
    <cellStyle name="Currency 17" xfId="87"/>
    <cellStyle name="Currency 17 2" xfId="2278"/>
    <cellStyle name="Currency 17 2 2" xfId="4979"/>
    <cellStyle name="Currency 17 2 3" xfId="4980"/>
    <cellStyle name="Currency 17 2 4" xfId="4981"/>
    <cellStyle name="Currency 17 2 5" xfId="4982"/>
    <cellStyle name="Currency 17 2 6" xfId="4983"/>
    <cellStyle name="Currency 17 3" xfId="2279"/>
    <cellStyle name="Currency 17 3 2" xfId="4984"/>
    <cellStyle name="Currency 17 3 3" xfId="4985"/>
    <cellStyle name="Currency 17 3 4" xfId="4986"/>
    <cellStyle name="Currency 17 4" xfId="2280"/>
    <cellStyle name="Currency 17 5" xfId="4987"/>
    <cellStyle name="Currency 17 6" xfId="4988"/>
    <cellStyle name="Currency 17 7" xfId="4989"/>
    <cellStyle name="Currency 17 8" xfId="4990"/>
    <cellStyle name="Currency 17 9" xfId="1266"/>
    <cellStyle name="Currency 18" xfId="88"/>
    <cellStyle name="Currency 18 2" xfId="2281"/>
    <cellStyle name="Currency 18 2 2" xfId="4991"/>
    <cellStyle name="Currency 18 2 3" xfId="4992"/>
    <cellStyle name="Currency 18 2 4" xfId="4993"/>
    <cellStyle name="Currency 18 3" xfId="2282"/>
    <cellStyle name="Currency 18 4" xfId="2283"/>
    <cellStyle name="Currency 18 5" xfId="4994"/>
    <cellStyle name="Currency 18 6" xfId="4995"/>
    <cellStyle name="Currency 18 7" xfId="4996"/>
    <cellStyle name="Currency 18 8" xfId="4997"/>
    <cellStyle name="Currency 18 9" xfId="1267"/>
    <cellStyle name="Currency 19" xfId="89"/>
    <cellStyle name="Currency 19 2" xfId="2185"/>
    <cellStyle name="Currency 19 2 2" xfId="4055"/>
    <cellStyle name="Currency 19 2 3" xfId="4998"/>
    <cellStyle name="Currency 19 2 4" xfId="4999"/>
    <cellStyle name="Currency 19 2 5" xfId="5000"/>
    <cellStyle name="Currency 19 3" xfId="2284"/>
    <cellStyle name="Currency 19 3 2" xfId="5001"/>
    <cellStyle name="Currency 19 3 3" xfId="5002"/>
    <cellStyle name="Currency 19 3 4" xfId="5003"/>
    <cellStyle name="Currency 19 4" xfId="2285"/>
    <cellStyle name="Currency 19 5" xfId="5004"/>
    <cellStyle name="Currency 19 6" xfId="5005"/>
    <cellStyle name="Currency 19 7" xfId="5006"/>
    <cellStyle name="Currency 19 8" xfId="5007"/>
    <cellStyle name="Currency 19 9" xfId="1268"/>
    <cellStyle name="Currency 19_MRC Att 4" xfId="3327"/>
    <cellStyle name="Currency 2" xfId="3"/>
    <cellStyle name="Currency 2 10" xfId="1270"/>
    <cellStyle name="Currency 2 10 2" xfId="2398"/>
    <cellStyle name="Currency 2 11" xfId="1271"/>
    <cellStyle name="Currency 2 11 2" xfId="2399"/>
    <cellStyle name="Currency 2 12" xfId="1272"/>
    <cellStyle name="Currency 2 12 2" xfId="2400"/>
    <cellStyle name="Currency 2 13" xfId="1273"/>
    <cellStyle name="Currency 2 13 2" xfId="2401"/>
    <cellStyle name="Currency 2 13 3" xfId="5008"/>
    <cellStyle name="Currency 2 13 4" xfId="5009"/>
    <cellStyle name="Currency 2 14" xfId="1274"/>
    <cellStyle name="Currency 2 14 2" xfId="2402"/>
    <cellStyle name="Currency 2 14 3" xfId="5010"/>
    <cellStyle name="Currency 2 14 4" xfId="5011"/>
    <cellStyle name="Currency 2 15" xfId="1275"/>
    <cellStyle name="Currency 2 15 2" xfId="2403"/>
    <cellStyle name="Currency 2 15 3" xfId="5012"/>
    <cellStyle name="Currency 2 15 4" xfId="5013"/>
    <cellStyle name="Currency 2 16" xfId="1276"/>
    <cellStyle name="Currency 2 16 2" xfId="2404"/>
    <cellStyle name="Currency 2 16 3" xfId="5014"/>
    <cellStyle name="Currency 2 16 4" xfId="5015"/>
    <cellStyle name="Currency 2 17" xfId="1277"/>
    <cellStyle name="Currency 2 17 2" xfId="2405"/>
    <cellStyle name="Currency 2 18" xfId="1278"/>
    <cellStyle name="Currency 2 18 2" xfId="2406"/>
    <cellStyle name="Currency 2 18 3" xfId="5016"/>
    <cellStyle name="Currency 2 18 4" xfId="5017"/>
    <cellStyle name="Currency 2 19" xfId="1279"/>
    <cellStyle name="Currency 2 19 2" xfId="2407"/>
    <cellStyle name="Currency 2 2" xfId="91"/>
    <cellStyle name="Currency 2 2 10" xfId="1281"/>
    <cellStyle name="Currency 2 2 10 2" xfId="2409"/>
    <cellStyle name="Currency 2 2 11" xfId="1282"/>
    <cellStyle name="Currency 2 2 11 2" xfId="2410"/>
    <cellStyle name="Currency 2 2 12" xfId="1283"/>
    <cellStyle name="Currency 2 2 12 2" xfId="2411"/>
    <cellStyle name="Currency 2 2 13" xfId="1284"/>
    <cellStyle name="Currency 2 2 13 2" xfId="2412"/>
    <cellStyle name="Currency 2 2 14" xfId="1285"/>
    <cellStyle name="Currency 2 2 14 2" xfId="2413"/>
    <cellStyle name="Currency 2 2 15" xfId="1286"/>
    <cellStyle name="Currency 2 2 15 2" xfId="2414"/>
    <cellStyle name="Currency 2 2 16" xfId="1287"/>
    <cellStyle name="Currency 2 2 16 2" xfId="2415"/>
    <cellStyle name="Currency 2 2 17" xfId="1288"/>
    <cellStyle name="Currency 2 2 17 2" xfId="2416"/>
    <cellStyle name="Currency 2 2 18" xfId="1289"/>
    <cellStyle name="Currency 2 2 18 2" xfId="2417"/>
    <cellStyle name="Currency 2 2 19" xfId="1290"/>
    <cellStyle name="Currency 2 2 19 2" xfId="2418"/>
    <cellStyle name="Currency 2 2 2" xfId="92"/>
    <cellStyle name="Currency 2 2 2 2" xfId="2419"/>
    <cellStyle name="Currency 2 2 2 2 2" xfId="5018"/>
    <cellStyle name="Currency 2 2 2 2 3" xfId="5019"/>
    <cellStyle name="Currency 2 2 2 2 4" xfId="5020"/>
    <cellStyle name="Currency 2 2 2 3" xfId="5021"/>
    <cellStyle name="Currency 2 2 2 4" xfId="5022"/>
    <cellStyle name="Currency 2 2 2 5" xfId="1291"/>
    <cellStyle name="Currency 2 2 20" xfId="1292"/>
    <cellStyle name="Currency 2 2 20 2" xfId="2420"/>
    <cellStyle name="Currency 2 2 21" xfId="1293"/>
    <cellStyle name="Currency 2 2 21 2" xfId="2421"/>
    <cellStyle name="Currency 2 2 22" xfId="2408"/>
    <cellStyle name="Currency 2 2 23" xfId="3328"/>
    <cellStyle name="Currency 2 2 24" xfId="3329"/>
    <cellStyle name="Currency 2 2 25" xfId="3330"/>
    <cellStyle name="Currency 2 2 26" xfId="3331"/>
    <cellStyle name="Currency 2 2 27" xfId="3332"/>
    <cellStyle name="Currency 2 2 28" xfId="3333"/>
    <cellStyle name="Currency 2 2 29" xfId="3334"/>
    <cellStyle name="Currency 2 2 3" xfId="93"/>
    <cellStyle name="Currency 2 2 3 2" xfId="2422"/>
    <cellStyle name="Currency 2 2 3 2 2" xfId="5023"/>
    <cellStyle name="Currency 2 2 3 2 3" xfId="5024"/>
    <cellStyle name="Currency 2 2 3 2 4" xfId="5025"/>
    <cellStyle name="Currency 2 2 3 3" xfId="5026"/>
    <cellStyle name="Currency 2 2 3 4" xfId="5027"/>
    <cellStyle name="Currency 2 2 3 5" xfId="1294"/>
    <cellStyle name="Currency 2 2 30" xfId="3335"/>
    <cellStyle name="Currency 2 2 31" xfId="3336"/>
    <cellStyle name="Currency 2 2 32" xfId="3337"/>
    <cellStyle name="Currency 2 2 33" xfId="3338"/>
    <cellStyle name="Currency 2 2 34" xfId="3339"/>
    <cellStyle name="Currency 2 2 35" xfId="5028"/>
    <cellStyle name="Currency 2 2 36" xfId="5029"/>
    <cellStyle name="Currency 2 2 37" xfId="1280"/>
    <cellStyle name="Currency 2 2 4" xfId="1295"/>
    <cellStyle name="Currency 2 2 4 2" xfId="2423"/>
    <cellStyle name="Currency 2 2 4 2 2" xfId="5030"/>
    <cellStyle name="Currency 2 2 4 2 3" xfId="5031"/>
    <cellStyle name="Currency 2 2 4 2 4" xfId="5032"/>
    <cellStyle name="Currency 2 2 4 3" xfId="5033"/>
    <cellStyle name="Currency 2 2 4 4" xfId="5034"/>
    <cellStyle name="Currency 2 2 4 5" xfId="5035"/>
    <cellStyle name="Currency 2 2 5" xfId="1296"/>
    <cellStyle name="Currency 2 2 5 2" xfId="2424"/>
    <cellStyle name="Currency 2 2 5 3" xfId="5036"/>
    <cellStyle name="Currency 2 2 5 4" xfId="5037"/>
    <cellStyle name="Currency 2 2 6" xfId="1297"/>
    <cellStyle name="Currency 2 2 6 2" xfId="2425"/>
    <cellStyle name="Currency 2 2 6 3" xfId="5038"/>
    <cellStyle name="Currency 2 2 6 4" xfId="5039"/>
    <cellStyle name="Currency 2 2 7" xfId="1298"/>
    <cellStyle name="Currency 2 2 7 2" xfId="2426"/>
    <cellStyle name="Currency 2 2 8" xfId="1299"/>
    <cellStyle name="Currency 2 2 8 2" xfId="2427"/>
    <cellStyle name="Currency 2 2 9" xfId="1300"/>
    <cellStyle name="Currency 2 2 9 2" xfId="2428"/>
    <cellStyle name="Currency 2 2_Rev 1 PeopleTec Attachment 4 Team Member File" xfId="1301"/>
    <cellStyle name="Currency 2 20" xfId="1302"/>
    <cellStyle name="Currency 2 20 2" xfId="2429"/>
    <cellStyle name="Currency 2 21" xfId="1303"/>
    <cellStyle name="Currency 2 21 2" xfId="2430"/>
    <cellStyle name="Currency 2 22" xfId="2235"/>
    <cellStyle name="Currency 2 23" xfId="2240"/>
    <cellStyle name="Currency 2 24" xfId="2397"/>
    <cellStyle name="Currency 2 25" xfId="3340"/>
    <cellStyle name="Currency 2 25 2" xfId="5040"/>
    <cellStyle name="Currency 2 25 3" xfId="5041"/>
    <cellStyle name="Currency 2 25 4" xfId="5042"/>
    <cellStyle name="Currency 2 26" xfId="3341"/>
    <cellStyle name="Currency 2 26 2" xfId="5043"/>
    <cellStyle name="Currency 2 26 3" xfId="5044"/>
    <cellStyle name="Currency 2 26 4" xfId="5045"/>
    <cellStyle name="Currency 2 27" xfId="3342"/>
    <cellStyle name="Currency 2 27 2" xfId="5046"/>
    <cellStyle name="Currency 2 27 3" xfId="5047"/>
    <cellStyle name="Currency 2 27 4" xfId="5048"/>
    <cellStyle name="Currency 2 28" xfId="3343"/>
    <cellStyle name="Currency 2 28 2" xfId="5049"/>
    <cellStyle name="Currency 2 28 3" xfId="5050"/>
    <cellStyle name="Currency 2 28 4" xfId="5051"/>
    <cellStyle name="Currency 2 29" xfId="3344"/>
    <cellStyle name="Currency 2 29 2" xfId="5052"/>
    <cellStyle name="Currency 2 29 3" xfId="5053"/>
    <cellStyle name="Currency 2 29 4" xfId="5054"/>
    <cellStyle name="Currency 2 3" xfId="94"/>
    <cellStyle name="Currency 2 3 10" xfId="5055"/>
    <cellStyle name="Currency 2 3 11" xfId="5056"/>
    <cellStyle name="Currency 2 3 12" xfId="5057"/>
    <cellStyle name="Currency 2 3 13" xfId="5058"/>
    <cellStyle name="Currency 2 3 14" xfId="5059"/>
    <cellStyle name="Currency 2 3 15" xfId="5060"/>
    <cellStyle name="Currency 2 3 16" xfId="5061"/>
    <cellStyle name="Currency 2 3 17" xfId="5062"/>
    <cellStyle name="Currency 2 3 18" xfId="5063"/>
    <cellStyle name="Currency 2 3 2" xfId="2431"/>
    <cellStyle name="Currency 2 3 2 2" xfId="5064"/>
    <cellStyle name="Currency 2 3 2 3" xfId="5065"/>
    <cellStyle name="Currency 2 3 2 4" xfId="5066"/>
    <cellStyle name="Currency 2 3 3" xfId="5067"/>
    <cellStyle name="Currency 2 3 4" xfId="5068"/>
    <cellStyle name="Currency 2 3 5" xfId="5069"/>
    <cellStyle name="Currency 2 3 6" xfId="5070"/>
    <cellStyle name="Currency 2 3 7" xfId="5071"/>
    <cellStyle name="Currency 2 3 8" xfId="5072"/>
    <cellStyle name="Currency 2 3 9" xfId="5073"/>
    <cellStyle name="Currency 2 30" xfId="3345"/>
    <cellStyle name="Currency 2 30 2" xfId="5074"/>
    <cellStyle name="Currency 2 30 3" xfId="5075"/>
    <cellStyle name="Currency 2 30 4" xfId="5076"/>
    <cellStyle name="Currency 2 31" xfId="3346"/>
    <cellStyle name="Currency 2 32" xfId="3347"/>
    <cellStyle name="Currency 2 33" xfId="3348"/>
    <cellStyle name="Currency 2 34" xfId="3349"/>
    <cellStyle name="Currency 2 35" xfId="3350"/>
    <cellStyle name="Currency 2 36" xfId="3351"/>
    <cellStyle name="Currency 2 37" xfId="5077"/>
    <cellStyle name="Currency 2 38" xfId="5078"/>
    <cellStyle name="Currency 2 39" xfId="1269"/>
    <cellStyle name="Currency 2 4" xfId="1304"/>
    <cellStyle name="Currency 2 4 2" xfId="2432"/>
    <cellStyle name="Currency 2 4 3" xfId="3352"/>
    <cellStyle name="Currency 2 40" xfId="90"/>
    <cellStyle name="Currency 2 5" xfId="1305"/>
    <cellStyle name="Currency 2 5 2" xfId="2433"/>
    <cellStyle name="Currency 2 6" xfId="1306"/>
    <cellStyle name="Currency 2 6 2" xfId="2434"/>
    <cellStyle name="Currency 2 7" xfId="1307"/>
    <cellStyle name="Currency 2 7 2" xfId="2435"/>
    <cellStyle name="Currency 2 8" xfId="1308"/>
    <cellStyle name="Currency 2 8 2" xfId="2436"/>
    <cellStyle name="Currency 2 9" xfId="1309"/>
    <cellStyle name="Currency 2 9 2" xfId="2437"/>
    <cellStyle name="Currency 2_3D Research Corp Att 4 3DRC" xfId="4911"/>
    <cellStyle name="Currency 20" xfId="95"/>
    <cellStyle name="Currency 20 2" xfId="2286"/>
    <cellStyle name="Currency 20 2 2" xfId="5079"/>
    <cellStyle name="Currency 20 2 3" xfId="5080"/>
    <cellStyle name="Currency 20 2 4" xfId="5081"/>
    <cellStyle name="Currency 20 3" xfId="2287"/>
    <cellStyle name="Currency 20 4" xfId="2288"/>
    <cellStyle name="Currency 20 5" xfId="5082"/>
    <cellStyle name="Currency 20 6" xfId="5083"/>
    <cellStyle name="Currency 20 7" xfId="5084"/>
    <cellStyle name="Currency 20 8" xfId="5085"/>
    <cellStyle name="Currency 20 9" xfId="1310"/>
    <cellStyle name="Currency 21" xfId="96"/>
    <cellStyle name="Currency 21 2" xfId="2289"/>
    <cellStyle name="Currency 21 2 2" xfId="5086"/>
    <cellStyle name="Currency 21 2 3" xfId="5087"/>
    <cellStyle name="Currency 21 2 4" xfId="5088"/>
    <cellStyle name="Currency 21 3" xfId="2290"/>
    <cellStyle name="Currency 21 4" xfId="2291"/>
    <cellStyle name="Currency 21 5" xfId="5089"/>
    <cellStyle name="Currency 21 6" xfId="5090"/>
    <cellStyle name="Currency 21 7" xfId="5091"/>
    <cellStyle name="Currency 21 8" xfId="5092"/>
    <cellStyle name="Currency 21 9" xfId="1311"/>
    <cellStyle name="Currency 22" xfId="97"/>
    <cellStyle name="Currency 22 2" xfId="2292"/>
    <cellStyle name="Currency 22 2 2" xfId="5093"/>
    <cellStyle name="Currency 22 2 3" xfId="5094"/>
    <cellStyle name="Currency 22 2 4" xfId="5095"/>
    <cellStyle name="Currency 22 3" xfId="2293"/>
    <cellStyle name="Currency 22 3 2" xfId="5096"/>
    <cellStyle name="Currency 22 3 3" xfId="5097"/>
    <cellStyle name="Currency 22 3 4" xfId="5098"/>
    <cellStyle name="Currency 22 4" xfId="2294"/>
    <cellStyle name="Currency 22 5" xfId="5099"/>
    <cellStyle name="Currency 22 6" xfId="5100"/>
    <cellStyle name="Currency 22 7" xfId="5101"/>
    <cellStyle name="Currency 22 8" xfId="5102"/>
    <cellStyle name="Currency 22 9" xfId="1312"/>
    <cellStyle name="Currency 22_Attachment 4 Update 3" xfId="1313"/>
    <cellStyle name="Currency 23" xfId="98"/>
    <cellStyle name="Currency 23 2" xfId="2295"/>
    <cellStyle name="Currency 23 2 2" xfId="5103"/>
    <cellStyle name="Currency 23 2 3" xfId="5104"/>
    <cellStyle name="Currency 23 2 4" xfId="5105"/>
    <cellStyle name="Currency 23 3" xfId="2296"/>
    <cellStyle name="Currency 23 4" xfId="2297"/>
    <cellStyle name="Currency 23 5" xfId="5106"/>
    <cellStyle name="Currency 23 6" xfId="5107"/>
    <cellStyle name="Currency 23 7" xfId="5108"/>
    <cellStyle name="Currency 23 8" xfId="5109"/>
    <cellStyle name="Currency 23 9" xfId="1314"/>
    <cellStyle name="Currency 24" xfId="99"/>
    <cellStyle name="Currency 24 2" xfId="2298"/>
    <cellStyle name="Currency 24 2 2" xfId="5110"/>
    <cellStyle name="Currency 24 2 3" xfId="5111"/>
    <cellStyle name="Currency 24 2 4" xfId="5112"/>
    <cellStyle name="Currency 24 3" xfId="2299"/>
    <cellStyle name="Currency 24 4" xfId="2300"/>
    <cellStyle name="Currency 24 5" xfId="5113"/>
    <cellStyle name="Currency 24 6" xfId="5114"/>
    <cellStyle name="Currency 24 7" xfId="5115"/>
    <cellStyle name="Currency 24 8" xfId="5116"/>
    <cellStyle name="Currency 24 9" xfId="1315"/>
    <cellStyle name="Currency 25" xfId="100"/>
    <cellStyle name="Currency 25 2" xfId="2301"/>
    <cellStyle name="Currency 25 2 2" xfId="5117"/>
    <cellStyle name="Currency 25 2 3" xfId="5118"/>
    <cellStyle name="Currency 25 2 4" xfId="5119"/>
    <cellStyle name="Currency 25 3" xfId="2302"/>
    <cellStyle name="Currency 25 4" xfId="2303"/>
    <cellStyle name="Currency 25 5" xfId="5120"/>
    <cellStyle name="Currency 25 6" xfId="5121"/>
    <cellStyle name="Currency 25 7" xfId="5122"/>
    <cellStyle name="Currency 25 8" xfId="5123"/>
    <cellStyle name="Currency 25 9" xfId="1316"/>
    <cellStyle name="Currency 26" xfId="101"/>
    <cellStyle name="Currency 26 2" xfId="2304"/>
    <cellStyle name="Currency 26 2 2" xfId="5124"/>
    <cellStyle name="Currency 26 2 3" xfId="5125"/>
    <cellStyle name="Currency 26 2 4" xfId="5126"/>
    <cellStyle name="Currency 26 3" xfId="2305"/>
    <cellStyle name="Currency 26 4" xfId="2306"/>
    <cellStyle name="Currency 26 5" xfId="5127"/>
    <cellStyle name="Currency 26 6" xfId="5128"/>
    <cellStyle name="Currency 26 7" xfId="5129"/>
    <cellStyle name="Currency 26 8" xfId="5130"/>
    <cellStyle name="Currency 26 9" xfId="1317"/>
    <cellStyle name="Currency 27" xfId="102"/>
    <cellStyle name="Currency 27 10" xfId="5131"/>
    <cellStyle name="Currency 27 11" xfId="5132"/>
    <cellStyle name="Currency 27 12" xfId="5133"/>
    <cellStyle name="Currency 27 13" xfId="5134"/>
    <cellStyle name="Currency 27 14" xfId="5135"/>
    <cellStyle name="Currency 27 15" xfId="5136"/>
    <cellStyle name="Currency 27 16" xfId="5137"/>
    <cellStyle name="Currency 27 17" xfId="5138"/>
    <cellStyle name="Currency 27 18" xfId="5139"/>
    <cellStyle name="Currency 27 19" xfId="1318"/>
    <cellStyle name="Currency 27 2" xfId="2307"/>
    <cellStyle name="Currency 27 2 2" xfId="5140"/>
    <cellStyle name="Currency 27 2 3" xfId="5141"/>
    <cellStyle name="Currency 27 2 4" xfId="5142"/>
    <cellStyle name="Currency 27 2 5" xfId="5143"/>
    <cellStyle name="Currency 27 2 6" xfId="5144"/>
    <cellStyle name="Currency 27 3" xfId="2308"/>
    <cellStyle name="Currency 27 3 2" xfId="5145"/>
    <cellStyle name="Currency 27 3 3" xfId="5146"/>
    <cellStyle name="Currency 27 4" xfId="2309"/>
    <cellStyle name="Currency 27 4 2" xfId="5147"/>
    <cellStyle name="Currency 27 4 3" xfId="5148"/>
    <cellStyle name="Currency 27 5" xfId="5149"/>
    <cellStyle name="Currency 27 6" xfId="5150"/>
    <cellStyle name="Currency 27 7" xfId="5151"/>
    <cellStyle name="Currency 27 8" xfId="5152"/>
    <cellStyle name="Currency 27 9" xfId="5153"/>
    <cellStyle name="Currency 28" xfId="103"/>
    <cellStyle name="Currency 28 2" xfId="2310"/>
    <cellStyle name="Currency 28 2 2" xfId="5154"/>
    <cellStyle name="Currency 28 2 3" xfId="5155"/>
    <cellStyle name="Currency 28 2 4" xfId="5156"/>
    <cellStyle name="Currency 28 3" xfId="2311"/>
    <cellStyle name="Currency 28 4" xfId="2312"/>
    <cellStyle name="Currency 28 5" xfId="5157"/>
    <cellStyle name="Currency 28 6" xfId="1319"/>
    <cellStyle name="Currency 29" xfId="104"/>
    <cellStyle name="Currency 29 2" xfId="2313"/>
    <cellStyle name="Currency 29 2 2" xfId="5158"/>
    <cellStyle name="Currency 29 2 3" xfId="5159"/>
    <cellStyle name="Currency 29 2 4" xfId="5160"/>
    <cellStyle name="Currency 29 3" xfId="2314"/>
    <cellStyle name="Currency 29 4" xfId="2315"/>
    <cellStyle name="Currency 29 5" xfId="5161"/>
    <cellStyle name="Currency 29 6" xfId="1320"/>
    <cellStyle name="Currency 3" xfId="105"/>
    <cellStyle name="Currency 3 10" xfId="5162"/>
    <cellStyle name="Currency 3 11" xfId="5163"/>
    <cellStyle name="Currency 3 12" xfId="5164"/>
    <cellStyle name="Currency 3 13" xfId="5165"/>
    <cellStyle name="Currency 3 14" xfId="5166"/>
    <cellStyle name="Currency 3 15" xfId="5167"/>
    <cellStyle name="Currency 3 16" xfId="5168"/>
    <cellStyle name="Currency 3 17" xfId="5169"/>
    <cellStyle name="Currency 3 18" xfId="5170"/>
    <cellStyle name="Currency 3 19" xfId="5171"/>
    <cellStyle name="Currency 3 2" xfId="2186"/>
    <cellStyle name="Currency 3 2 2" xfId="3353"/>
    <cellStyle name="Currency 3 2 3" xfId="4056"/>
    <cellStyle name="Currency 3 2 4" xfId="5172"/>
    <cellStyle name="Currency 3 2 5" xfId="5173"/>
    <cellStyle name="Currency 3 2 6" xfId="5174"/>
    <cellStyle name="Currency 3 2 7" xfId="5175"/>
    <cellStyle name="Currency 3 2 8" xfId="5176"/>
    <cellStyle name="Currency 3 2 9" xfId="5177"/>
    <cellStyle name="Currency 3 20" xfId="5178"/>
    <cellStyle name="Currency 3 21" xfId="5179"/>
    <cellStyle name="Currency 3 22" xfId="5180"/>
    <cellStyle name="Currency 3 23" xfId="5181"/>
    <cellStyle name="Currency 3 24" xfId="1321"/>
    <cellStyle name="Currency 3 3" xfId="2438"/>
    <cellStyle name="Currency 3 3 2" xfId="5182"/>
    <cellStyle name="Currency 3 3 3" xfId="5183"/>
    <cellStyle name="Currency 3 3 4" xfId="5184"/>
    <cellStyle name="Currency 3 4" xfId="3354"/>
    <cellStyle name="Currency 3 4 2" xfId="5185"/>
    <cellStyle name="Currency 3 4 3" xfId="5186"/>
    <cellStyle name="Currency 3 4 4" xfId="5187"/>
    <cellStyle name="Currency 3 5" xfId="5188"/>
    <cellStyle name="Currency 3 6" xfId="5189"/>
    <cellStyle name="Currency 3 7" xfId="5190"/>
    <cellStyle name="Currency 3 8" xfId="5191"/>
    <cellStyle name="Currency 3 9" xfId="5192"/>
    <cellStyle name="Currency 3_DRC Attach 4 Revised 061610 R2" xfId="3355"/>
    <cellStyle name="Currency 30" xfId="106"/>
    <cellStyle name="Currency 30 2" xfId="2316"/>
    <cellStyle name="Currency 30 2 2" xfId="5193"/>
    <cellStyle name="Currency 30 2 3" xfId="5194"/>
    <cellStyle name="Currency 30 2 4" xfId="5195"/>
    <cellStyle name="Currency 30 3" xfId="2317"/>
    <cellStyle name="Currency 30 4" xfId="2318"/>
    <cellStyle name="Currency 30 5" xfId="5196"/>
    <cellStyle name="Currency 30 6" xfId="5197"/>
    <cellStyle name="Currency 30 7" xfId="5198"/>
    <cellStyle name="Currency 30 8" xfId="5199"/>
    <cellStyle name="Currency 30 9" xfId="1322"/>
    <cellStyle name="Currency 31" xfId="107"/>
    <cellStyle name="Currency 31 2" xfId="2319"/>
    <cellStyle name="Currency 31 2 2" xfId="5200"/>
    <cellStyle name="Currency 31 2 3" xfId="5201"/>
    <cellStyle name="Currency 31 2 4" xfId="5202"/>
    <cellStyle name="Currency 31 3" xfId="2320"/>
    <cellStyle name="Currency 31 3 2" xfId="5203"/>
    <cellStyle name="Currency 31 3 3" xfId="5204"/>
    <cellStyle name="Currency 31 3 4" xfId="5205"/>
    <cellStyle name="Currency 31 4" xfId="2321"/>
    <cellStyle name="Currency 31 5" xfId="5206"/>
    <cellStyle name="Currency 31 6" xfId="1323"/>
    <cellStyle name="Currency 32" xfId="1324"/>
    <cellStyle name="Currency 32 10" xfId="3356"/>
    <cellStyle name="Currency 32 10 2" xfId="5207"/>
    <cellStyle name="Currency 32 10 3" xfId="5208"/>
    <cellStyle name="Currency 32 10 4" xfId="5209"/>
    <cellStyle name="Currency 32 11" xfId="3357"/>
    <cellStyle name="Currency 32 11 2" xfId="5210"/>
    <cellStyle name="Currency 32 11 3" xfId="5211"/>
    <cellStyle name="Currency 32 11 4" xfId="5212"/>
    <cellStyle name="Currency 32 12" xfId="3358"/>
    <cellStyle name="Currency 32 12 2" xfId="5213"/>
    <cellStyle name="Currency 32 12 3" xfId="5214"/>
    <cellStyle name="Currency 32 12 4" xfId="5215"/>
    <cellStyle name="Currency 32 13" xfId="3359"/>
    <cellStyle name="Currency 32 13 2" xfId="5216"/>
    <cellStyle name="Currency 32 13 3" xfId="5217"/>
    <cellStyle name="Currency 32 13 4" xfId="5218"/>
    <cellStyle name="Currency 32 14" xfId="3360"/>
    <cellStyle name="Currency 32 14 2" xfId="5219"/>
    <cellStyle name="Currency 32 14 3" xfId="5220"/>
    <cellStyle name="Currency 32 14 4" xfId="5221"/>
    <cellStyle name="Currency 32 15" xfId="3361"/>
    <cellStyle name="Currency 32 15 2" xfId="5222"/>
    <cellStyle name="Currency 32 15 3" xfId="5223"/>
    <cellStyle name="Currency 32 15 4" xfId="5224"/>
    <cellStyle name="Currency 32 16" xfId="3362"/>
    <cellStyle name="Currency 32 16 2" xfId="5225"/>
    <cellStyle name="Currency 32 16 3" xfId="5226"/>
    <cellStyle name="Currency 32 16 4" xfId="5227"/>
    <cellStyle name="Currency 32 17" xfId="3363"/>
    <cellStyle name="Currency 32 18" xfId="3364"/>
    <cellStyle name="Currency 32 19" xfId="3365"/>
    <cellStyle name="Currency 32 2" xfId="2232"/>
    <cellStyle name="Currency 32 2 2" xfId="3366"/>
    <cellStyle name="Currency 32 2 3" xfId="5228"/>
    <cellStyle name="Currency 32 2 4" xfId="5229"/>
    <cellStyle name="Currency 32 2 5" xfId="5230"/>
    <cellStyle name="Currency 32 2 6" xfId="5231"/>
    <cellStyle name="Currency 32 20" xfId="3367"/>
    <cellStyle name="Currency 32 21" xfId="3368"/>
    <cellStyle name="Currency 32 22" xfId="3369"/>
    <cellStyle name="Currency 32 23" xfId="3370"/>
    <cellStyle name="Currency 32 24" xfId="3371"/>
    <cellStyle name="Currency 32 25" xfId="5232"/>
    <cellStyle name="Currency 32 26" xfId="5233"/>
    <cellStyle name="Currency 32 3" xfId="2322"/>
    <cellStyle name="Currency 32 3 2" xfId="3372"/>
    <cellStyle name="Currency 32 3 2 2" xfId="5234"/>
    <cellStyle name="Currency 32 3 2 3" xfId="5235"/>
    <cellStyle name="Currency 32 3 2 4" xfId="5236"/>
    <cellStyle name="Currency 32 3 3" xfId="5237"/>
    <cellStyle name="Currency 32 3 4" xfId="5238"/>
    <cellStyle name="Currency 32 3 5" xfId="5239"/>
    <cellStyle name="Currency 32 3 6" xfId="5240"/>
    <cellStyle name="Currency 32 4" xfId="2323"/>
    <cellStyle name="Currency 32 4 2" xfId="3373"/>
    <cellStyle name="Currency 32 4 2 2" xfId="5241"/>
    <cellStyle name="Currency 32 4 2 3" xfId="5242"/>
    <cellStyle name="Currency 32 4 2 4" xfId="5243"/>
    <cellStyle name="Currency 32 4 3" xfId="5244"/>
    <cellStyle name="Currency 32 4 4" xfId="5245"/>
    <cellStyle name="Currency 32 4 5" xfId="5246"/>
    <cellStyle name="Currency 32 4 6" xfId="5247"/>
    <cellStyle name="Currency 32 5" xfId="3374"/>
    <cellStyle name="Currency 32 5 2" xfId="5248"/>
    <cellStyle name="Currency 32 5 3" xfId="5249"/>
    <cellStyle name="Currency 32 5 4" xfId="5250"/>
    <cellStyle name="Currency 32 6" xfId="3375"/>
    <cellStyle name="Currency 32 6 2" xfId="5251"/>
    <cellStyle name="Currency 32 6 3" xfId="5252"/>
    <cellStyle name="Currency 32 6 4" xfId="5253"/>
    <cellStyle name="Currency 32 7" xfId="3376"/>
    <cellStyle name="Currency 32 7 2" xfId="5254"/>
    <cellStyle name="Currency 32 7 3" xfId="5255"/>
    <cellStyle name="Currency 32 7 4" xfId="5256"/>
    <cellStyle name="Currency 32 8" xfId="3377"/>
    <cellStyle name="Currency 32 8 2" xfId="5257"/>
    <cellStyle name="Currency 32 8 3" xfId="5258"/>
    <cellStyle name="Currency 32 8 4" xfId="5259"/>
    <cellStyle name="Currency 32 9" xfId="3378"/>
    <cellStyle name="Currency 32 9 2" xfId="5260"/>
    <cellStyle name="Currency 32 9 3" xfId="5261"/>
    <cellStyle name="Currency 32 9 4" xfId="5262"/>
    <cellStyle name="Currency 33" xfId="1325"/>
    <cellStyle name="Currency 33 2" xfId="2324"/>
    <cellStyle name="Currency 33 3" xfId="2325"/>
    <cellStyle name="Currency 33 4" xfId="2326"/>
    <cellStyle name="Currency 33 5" xfId="5263"/>
    <cellStyle name="Currency 34" xfId="1326"/>
    <cellStyle name="Currency 34 2" xfId="2327"/>
    <cellStyle name="Currency 34 2 2" xfId="3379"/>
    <cellStyle name="Currency 34 2 2 2" xfId="5264"/>
    <cellStyle name="Currency 34 2 2 3" xfId="5265"/>
    <cellStyle name="Currency 34 2 2 4" xfId="5266"/>
    <cellStyle name="Currency 34 2 3" xfId="5267"/>
    <cellStyle name="Currency 34 2 4" xfId="5268"/>
    <cellStyle name="Currency 34 2 5" xfId="5269"/>
    <cellStyle name="Currency 34 2 6" xfId="5270"/>
    <cellStyle name="Currency 34 3" xfId="2328"/>
    <cellStyle name="Currency 34 4" xfId="2329"/>
    <cellStyle name="Currency 34 4 2" xfId="5271"/>
    <cellStyle name="Currency 34 4 3" xfId="5272"/>
    <cellStyle name="Currency 34 5" xfId="5273"/>
    <cellStyle name="Currency 34 6" xfId="5274"/>
    <cellStyle name="Currency 34_MRC Att 4" xfId="3380"/>
    <cellStyle name="Currency 35" xfId="1327"/>
    <cellStyle name="Currency 35 2" xfId="2184"/>
    <cellStyle name="Currency 35 2 2" xfId="5275"/>
    <cellStyle name="Currency 35 2 3" xfId="5276"/>
    <cellStyle name="Currency 35 2 4" xfId="5277"/>
    <cellStyle name="Currency 35 3" xfId="3381"/>
    <cellStyle name="Currency 35 3 2" xfId="5278"/>
    <cellStyle name="Currency 35 3 3" xfId="5279"/>
    <cellStyle name="Currency 35 3 4" xfId="5280"/>
    <cellStyle name="Currency 35 4" xfId="5281"/>
    <cellStyle name="Currency 36" xfId="2233"/>
    <cellStyle name="Currency 36 2" xfId="2237"/>
    <cellStyle name="Currency 36 2 2" xfId="2440"/>
    <cellStyle name="Currency 36 2 3" xfId="4124"/>
    <cellStyle name="Currency 36 3" xfId="2439"/>
    <cellStyle name="Currency 36 3 2" xfId="4109"/>
    <cellStyle name="Currency 36 4" xfId="4096"/>
    <cellStyle name="Currency 36 5" xfId="4083"/>
    <cellStyle name="Currency 37" xfId="1328"/>
    <cellStyle name="Currency 37 2" xfId="2441"/>
    <cellStyle name="Currency 37 2 2" xfId="3382"/>
    <cellStyle name="Currency 37 2 2 2" xfId="5282"/>
    <cellStyle name="Currency 37 2 2 3" xfId="5283"/>
    <cellStyle name="Currency 37 2 2 4" xfId="5284"/>
    <cellStyle name="Currency 37 2 3" xfId="4125"/>
    <cellStyle name="Currency 37 2 4" xfId="5285"/>
    <cellStyle name="Currency 37 3" xfId="3383"/>
    <cellStyle name="Currency 37 3 2" xfId="4110"/>
    <cellStyle name="Currency 37 3 3" xfId="5286"/>
    <cellStyle name="Currency 37 3 4" xfId="5287"/>
    <cellStyle name="Currency 37 4" xfId="4097"/>
    <cellStyle name="Currency 37 5" xfId="4084"/>
    <cellStyle name="Currency 38" xfId="1329"/>
    <cellStyle name="Currency 38 2" xfId="2442"/>
    <cellStyle name="Currency 38 2 2" xfId="4126"/>
    <cellStyle name="Currency 38 2 3" xfId="5288"/>
    <cellStyle name="Currency 38 2 4" xfId="5289"/>
    <cellStyle name="Currency 38 3" xfId="3384"/>
    <cellStyle name="Currency 38 3 2" xfId="4111"/>
    <cellStyle name="Currency 38 3 3" xfId="5290"/>
    <cellStyle name="Currency 38 3 4" xfId="5291"/>
    <cellStyle name="Currency 38 4" xfId="4098"/>
    <cellStyle name="Currency 38 5" xfId="4085"/>
    <cellStyle name="Currency 39" xfId="2381"/>
    <cellStyle name="Currency 39 2" xfId="2443"/>
    <cellStyle name="Currency 39 2 2" xfId="4127"/>
    <cellStyle name="Currency 39 2 3" xfId="5292"/>
    <cellStyle name="Currency 39 2 4" xfId="5293"/>
    <cellStyle name="Currency 39 3" xfId="2619"/>
    <cellStyle name="Currency 39 3 2" xfId="4112"/>
    <cellStyle name="Currency 39 3 3" xfId="5294"/>
    <cellStyle name="Currency 39 3 4" xfId="5295"/>
    <cellStyle name="Currency 39 4" xfId="4099"/>
    <cellStyle name="Currency 39 5" xfId="4086"/>
    <cellStyle name="Currency 4" xfId="108"/>
    <cellStyle name="Currency 4 10" xfId="5296"/>
    <cellStyle name="Currency 4 11" xfId="5297"/>
    <cellStyle name="Currency 4 12" xfId="5298"/>
    <cellStyle name="Currency 4 13" xfId="5299"/>
    <cellStyle name="Currency 4 14" xfId="5300"/>
    <cellStyle name="Currency 4 15" xfId="5301"/>
    <cellStyle name="Currency 4 16" xfId="1330"/>
    <cellStyle name="Currency 4 2" xfId="1331"/>
    <cellStyle name="Currency 4 2 2" xfId="2330"/>
    <cellStyle name="Currency 4 2 2 2" xfId="5302"/>
    <cellStyle name="Currency 4 2 2 3" xfId="5303"/>
    <cellStyle name="Currency 4 2 3" xfId="2331"/>
    <cellStyle name="Currency 4 2 3 2" xfId="5304"/>
    <cellStyle name="Currency 4 2 3 3" xfId="5305"/>
    <cellStyle name="Currency 4 2 4" xfId="2332"/>
    <cellStyle name="Currency 4 2 5" xfId="2445"/>
    <cellStyle name="Currency 4 2 6" xfId="5306"/>
    <cellStyle name="Currency 4 2 7" xfId="5307"/>
    <cellStyle name="Currency 4 2 8" xfId="5308"/>
    <cellStyle name="Currency 4 3" xfId="2234"/>
    <cellStyle name="Currency 4 3 2" xfId="5309"/>
    <cellStyle name="Currency 4 3 3" xfId="5310"/>
    <cellStyle name="Currency 4 3 4" xfId="5311"/>
    <cellStyle name="Currency 4 3 5" xfId="5312"/>
    <cellStyle name="Currency 4 3 6" xfId="5313"/>
    <cellStyle name="Currency 4 4" xfId="2333"/>
    <cellStyle name="Currency 4 4 2" xfId="5314"/>
    <cellStyle name="Currency 4 4 3" xfId="5315"/>
    <cellStyle name="Currency 4 5" xfId="2444"/>
    <cellStyle name="Currency 4 6" xfId="5316"/>
    <cellStyle name="Currency 4 7" xfId="5317"/>
    <cellStyle name="Currency 4 8" xfId="5318"/>
    <cellStyle name="Currency 4 9" xfId="5319"/>
    <cellStyle name="Currency 4_Attachment 04 - Intuitive Programmatic Team Rvsd 11-09-09" xfId="3385"/>
    <cellStyle name="Currency 40" xfId="2382"/>
    <cellStyle name="Currency 40 2" xfId="2446"/>
    <cellStyle name="Currency 40 2 2" xfId="4128"/>
    <cellStyle name="Currency 40 2 3" xfId="5320"/>
    <cellStyle name="Currency 40 2 4" xfId="5321"/>
    <cellStyle name="Currency 40 3" xfId="2620"/>
    <cellStyle name="Currency 40 3 2" xfId="4113"/>
    <cellStyle name="Currency 40 3 3" xfId="5322"/>
    <cellStyle name="Currency 40 3 4" xfId="5323"/>
    <cellStyle name="Currency 40 4" xfId="2636"/>
    <cellStyle name="Currency 40 4 2" xfId="4100"/>
    <cellStyle name="Currency 40 5" xfId="4087"/>
    <cellStyle name="Currency 41" xfId="2376"/>
    <cellStyle name="Currency 41 2" xfId="2447"/>
    <cellStyle name="Currency 41 2 2" xfId="4119"/>
    <cellStyle name="Currency 41 2 3" xfId="5324"/>
    <cellStyle name="Currency 41 2 4" xfId="5325"/>
    <cellStyle name="Currency 41 3" xfId="2621"/>
    <cellStyle name="Currency 41 3 2" xfId="4104"/>
    <cellStyle name="Currency 41 4" xfId="4091"/>
    <cellStyle name="Currency 41 5" xfId="4078"/>
    <cellStyle name="Currency 42" xfId="2377"/>
    <cellStyle name="Currency 42 2" xfId="2448"/>
    <cellStyle name="Currency 42 2 2" xfId="4120"/>
    <cellStyle name="Currency 42 2 3" xfId="5326"/>
    <cellStyle name="Currency 42 2 4" xfId="5327"/>
    <cellStyle name="Currency 42 3" xfId="2622"/>
    <cellStyle name="Currency 42 3 2" xfId="4105"/>
    <cellStyle name="Currency 42 4" xfId="4092"/>
    <cellStyle name="Currency 42 5" xfId="4079"/>
    <cellStyle name="Currency 43" xfId="2378"/>
    <cellStyle name="Currency 43 2" xfId="2449"/>
    <cellStyle name="Currency 43 2 2" xfId="4121"/>
    <cellStyle name="Currency 43 2 3" xfId="5328"/>
    <cellStyle name="Currency 43 2 4" xfId="5329"/>
    <cellStyle name="Currency 43 3" xfId="2623"/>
    <cellStyle name="Currency 43 3 2" xfId="4106"/>
    <cellStyle name="Currency 43 4" xfId="4093"/>
    <cellStyle name="Currency 43 5" xfId="4080"/>
    <cellStyle name="Currency 44" xfId="2379"/>
    <cellStyle name="Currency 44 2" xfId="2450"/>
    <cellStyle name="Currency 44 2 2" xfId="4122"/>
    <cellStyle name="Currency 44 2 3" xfId="5330"/>
    <cellStyle name="Currency 44 2 4" xfId="5331"/>
    <cellStyle name="Currency 44 3" xfId="2624"/>
    <cellStyle name="Currency 44 3 2" xfId="4107"/>
    <cellStyle name="Currency 44 4" xfId="4094"/>
    <cellStyle name="Currency 44 5" xfId="4081"/>
    <cellStyle name="Currency 45" xfId="2380"/>
    <cellStyle name="Currency 45 2" xfId="2451"/>
    <cellStyle name="Currency 45 2 2" xfId="4123"/>
    <cellStyle name="Currency 45 2 3" xfId="5332"/>
    <cellStyle name="Currency 45 2 4" xfId="5333"/>
    <cellStyle name="Currency 45 3" xfId="2625"/>
    <cellStyle name="Currency 45 3 2" xfId="4108"/>
    <cellStyle name="Currency 45 4" xfId="4095"/>
    <cellStyle name="Currency 45 5" xfId="4082"/>
    <cellStyle name="Currency 46" xfId="2384"/>
    <cellStyle name="Currency 46 2" xfId="2452"/>
    <cellStyle name="Currency 46 3" xfId="2626"/>
    <cellStyle name="Currency 47" xfId="2387"/>
    <cellStyle name="Currency 47 2" xfId="2453"/>
    <cellStyle name="Currency 47 3" xfId="2627"/>
    <cellStyle name="Currency 48" xfId="4044"/>
    <cellStyle name="Currency 49" xfId="7018"/>
    <cellStyle name="Currency 5" xfId="109"/>
    <cellStyle name="Currency 5 10" xfId="5334"/>
    <cellStyle name="Currency 5 11" xfId="5335"/>
    <cellStyle name="Currency 5 12" xfId="5336"/>
    <cellStyle name="Currency 5 13" xfId="5337"/>
    <cellStyle name="Currency 5 14" xfId="5338"/>
    <cellStyle name="Currency 5 15" xfId="5339"/>
    <cellStyle name="Currency 5 16" xfId="1332"/>
    <cellStyle name="Currency 5 2" xfId="2454"/>
    <cellStyle name="Currency 5 2 2" xfId="5340"/>
    <cellStyle name="Currency 5 2 3" xfId="5341"/>
    <cellStyle name="Currency 5 2 4" xfId="5342"/>
    <cellStyle name="Currency 5 3" xfId="4059"/>
    <cellStyle name="Currency 5 4" xfId="5343"/>
    <cellStyle name="Currency 5 5" xfId="5344"/>
    <cellStyle name="Currency 5 6" xfId="5345"/>
    <cellStyle name="Currency 5 7" xfId="5346"/>
    <cellStyle name="Currency 5 8" xfId="5347"/>
    <cellStyle name="Currency 5 9" xfId="5348"/>
    <cellStyle name="Currency 50" xfId="7019"/>
    <cellStyle name="Currency 51" xfId="12"/>
    <cellStyle name="Currency 52" xfId="7021"/>
    <cellStyle name="Currency 53" xfId="7052"/>
    <cellStyle name="Currency 54" xfId="7060"/>
    <cellStyle name="Currency 55" xfId="7054"/>
    <cellStyle name="Currency 56" xfId="7035"/>
    <cellStyle name="Currency 57" xfId="7068"/>
    <cellStyle name="Currency 58" xfId="7039"/>
    <cellStyle name="Currency 59" xfId="7064"/>
    <cellStyle name="Currency 6" xfId="110"/>
    <cellStyle name="Currency 6 10" xfId="5349"/>
    <cellStyle name="Currency 6 11" xfId="5350"/>
    <cellStyle name="Currency 6 12" xfId="5351"/>
    <cellStyle name="Currency 6 13" xfId="5352"/>
    <cellStyle name="Currency 6 14" xfId="5353"/>
    <cellStyle name="Currency 6 15" xfId="5354"/>
    <cellStyle name="Currency 6 16" xfId="1333"/>
    <cellStyle name="Currency 6 2" xfId="111"/>
    <cellStyle name="Currency 6 2 2" xfId="2456"/>
    <cellStyle name="Currency 6 2 3" xfId="3386"/>
    <cellStyle name="Currency 6 2 4" xfId="5355"/>
    <cellStyle name="Currency 6 2 5" xfId="5356"/>
    <cellStyle name="Currency 6 2 6" xfId="5357"/>
    <cellStyle name="Currency 6 3" xfId="112"/>
    <cellStyle name="Currency 6 3 2" xfId="5358"/>
    <cellStyle name="Currency 6 3 3" xfId="5359"/>
    <cellStyle name="Currency 6 3 4" xfId="5360"/>
    <cellStyle name="Currency 6 3 5" xfId="2455"/>
    <cellStyle name="Currency 6 4" xfId="3387"/>
    <cellStyle name="Currency 6 4 2" xfId="5361"/>
    <cellStyle name="Currency 6 4 3" xfId="5362"/>
    <cellStyle name="Currency 6 4 4" xfId="5363"/>
    <cellStyle name="Currency 6 5" xfId="5364"/>
    <cellStyle name="Currency 6 6" xfId="5365"/>
    <cellStyle name="Currency 6 7" xfId="5366"/>
    <cellStyle name="Currency 6 8" xfId="5367"/>
    <cellStyle name="Currency 6 9" xfId="5368"/>
    <cellStyle name="Currency 6_Stanley Attachment 4 R" xfId="3388"/>
    <cellStyle name="Currency 60" xfId="7041"/>
    <cellStyle name="Currency 61" xfId="7057"/>
    <cellStyle name="Currency 62" xfId="7046"/>
    <cellStyle name="Currency 63" xfId="7025"/>
    <cellStyle name="Currency 64" xfId="7045"/>
    <cellStyle name="Currency 65" xfId="7042"/>
    <cellStyle name="Currency 66" xfId="7058"/>
    <cellStyle name="Currency 67" xfId="7048"/>
    <cellStyle name="Currency 68" xfId="7050"/>
    <cellStyle name="Currency 69" xfId="7029"/>
    <cellStyle name="Currency 7" xfId="113"/>
    <cellStyle name="Currency 7 2" xfId="2187"/>
    <cellStyle name="Currency 7 2 2" xfId="5369"/>
    <cellStyle name="Currency 7 2 3" xfId="5370"/>
    <cellStyle name="Currency 7 2 4" xfId="5371"/>
    <cellStyle name="Currency 7 2 5" xfId="5372"/>
    <cellStyle name="Currency 7 3" xfId="2457"/>
    <cellStyle name="Currency 7 4" xfId="4060"/>
    <cellStyle name="Currency 7 5" xfId="5373"/>
    <cellStyle name="Currency 7 6" xfId="5374"/>
    <cellStyle name="Currency 7 7" xfId="5375"/>
    <cellStyle name="Currency 7 8" xfId="1334"/>
    <cellStyle name="Currency 7_Copy of VSE Attachment 4 rev 3" xfId="3389"/>
    <cellStyle name="Currency 70" xfId="7032"/>
    <cellStyle name="Currency 71" xfId="7022"/>
    <cellStyle name="Currency 72" xfId="7027"/>
    <cellStyle name="Currency 73" xfId="7071"/>
    <cellStyle name="Currency 74" xfId="7043"/>
    <cellStyle name="Currency 75" xfId="7061"/>
    <cellStyle name="Currency 76" xfId="7030"/>
    <cellStyle name="Currency 77" xfId="7033"/>
    <cellStyle name="Currency 78" xfId="7070"/>
    <cellStyle name="Currency 79" xfId="7075"/>
    <cellStyle name="Currency 8" xfId="114"/>
    <cellStyle name="Currency 8 10" xfId="5376"/>
    <cellStyle name="Currency 8 11" xfId="5377"/>
    <cellStyle name="Currency 8 12" xfId="1335"/>
    <cellStyle name="Currency 8 2" xfId="1336"/>
    <cellStyle name="Currency 8 2 2" xfId="2459"/>
    <cellStyle name="Currency 8 2 3" xfId="5378"/>
    <cellStyle name="Currency 8 2 4" xfId="5379"/>
    <cellStyle name="Currency 8 2 5" xfId="5380"/>
    <cellStyle name="Currency 8 3" xfId="1337"/>
    <cellStyle name="Currency 8 3 2" xfId="2460"/>
    <cellStyle name="Currency 8 3 3" xfId="5381"/>
    <cellStyle name="Currency 8 3 4" xfId="5382"/>
    <cellStyle name="Currency 8 3 5" xfId="5383"/>
    <cellStyle name="Currency 8 4" xfId="1338"/>
    <cellStyle name="Currency 8 4 2" xfId="2461"/>
    <cellStyle name="Currency 8 4 3" xfId="5384"/>
    <cellStyle name="Currency 8 4 4" xfId="5385"/>
    <cellStyle name="Currency 8 4 5" xfId="5386"/>
    <cellStyle name="Currency 8 5" xfId="2458"/>
    <cellStyle name="Currency 8 6" xfId="5387"/>
    <cellStyle name="Currency 8 7" xfId="5388"/>
    <cellStyle name="Currency 8 8" xfId="5389"/>
    <cellStyle name="Currency 8 9" xfId="5390"/>
    <cellStyle name="Currency 8_Attachment 04 - Intuitive Programmatic Team Rvsd 11-09-09" xfId="3390"/>
    <cellStyle name="Currency 80" xfId="7077"/>
    <cellStyle name="Currency 81" xfId="7081"/>
    <cellStyle name="Currency 82" xfId="7079"/>
    <cellStyle name="Currency 9" xfId="115"/>
    <cellStyle name="Currency 9 10" xfId="5391"/>
    <cellStyle name="Currency 9 11" xfId="5392"/>
    <cellStyle name="Currency 9 12" xfId="1339"/>
    <cellStyle name="Currency 9 2" xfId="2334"/>
    <cellStyle name="Currency 9 2 2" xfId="5393"/>
    <cellStyle name="Currency 9 2 3" xfId="5394"/>
    <cellStyle name="Currency 9 2 4" xfId="5395"/>
    <cellStyle name="Currency 9 2 5" xfId="5396"/>
    <cellStyle name="Currency 9 2 6" xfId="5397"/>
    <cellStyle name="Currency 9 3" xfId="2335"/>
    <cellStyle name="Currency 9 3 2" xfId="5398"/>
    <cellStyle name="Currency 9 3 3" xfId="5399"/>
    <cellStyle name="Currency 9 3 4" xfId="5400"/>
    <cellStyle name="Currency 9 3 5" xfId="5401"/>
    <cellStyle name="Currency 9 3 6" xfId="5402"/>
    <cellStyle name="Currency 9 4" xfId="2336"/>
    <cellStyle name="Currency 9 4 2" xfId="5403"/>
    <cellStyle name="Currency 9 4 3" xfId="5404"/>
    <cellStyle name="Currency 9 5" xfId="5405"/>
    <cellStyle name="Currency 9 6" xfId="5406"/>
    <cellStyle name="Currency 9 7" xfId="5407"/>
    <cellStyle name="Currency 9 8" xfId="5408"/>
    <cellStyle name="Currency 9 9" xfId="5409"/>
    <cellStyle name="Currency EMC AUD" xfId="3391"/>
    <cellStyle name="Currency EMC BRL" xfId="3392"/>
    <cellStyle name="Currency EMC CAD" xfId="3393"/>
    <cellStyle name="Currency EMC CHF" xfId="3394"/>
    <cellStyle name="Currency EMC CNY" xfId="3395"/>
    <cellStyle name="Currency EMC DKK" xfId="3396"/>
    <cellStyle name="Currency EMC EUR" xfId="3397"/>
    <cellStyle name="Currency EMC GBP" xfId="3398"/>
    <cellStyle name="Currency EMC HKD" xfId="3399"/>
    <cellStyle name="Currency EMC JPY" xfId="3400"/>
    <cellStyle name="Currency EMC MXN" xfId="3401"/>
    <cellStyle name="Currency EMC MYR" xfId="3402"/>
    <cellStyle name="Currency EMC NOK" xfId="3403"/>
    <cellStyle name="Currency EMC NZD" xfId="3404"/>
    <cellStyle name="Currency EMC SEK" xfId="3405"/>
    <cellStyle name="Currency EMC SGD" xfId="3406"/>
    <cellStyle name="Currency EMC THB" xfId="3407"/>
    <cellStyle name="Currency EMC USD" xfId="3408"/>
    <cellStyle name="Currency EMC VEB" xfId="3409"/>
    <cellStyle name="Currency EMC ZAR" xfId="3410"/>
    <cellStyle name="Currency0" xfId="3411"/>
    <cellStyle name="Currency2" xfId="3412"/>
    <cellStyle name="CurrencyBIG" xfId="3413"/>
    <cellStyle name="CurrencyBIG 2" xfId="5410"/>
    <cellStyle name="CurrencyBIG 3" xfId="5411"/>
    <cellStyle name="CurU" xfId="3414"/>
    <cellStyle name="CurU 2" xfId="5412"/>
    <cellStyle name="CurU 3" xfId="5413"/>
    <cellStyle name="CurU.00" xfId="3415"/>
    <cellStyle name="Date" xfId="1340"/>
    <cellStyle name="Date - Style4" xfId="3416"/>
    <cellStyle name="Date 10" xfId="5414"/>
    <cellStyle name="Date 11" xfId="5415"/>
    <cellStyle name="Date 12" xfId="5416"/>
    <cellStyle name="Date 13" xfId="5417"/>
    <cellStyle name="Date 14" xfId="5418"/>
    <cellStyle name="Date 15" xfId="5419"/>
    <cellStyle name="Date 16" xfId="5420"/>
    <cellStyle name="Date 17" xfId="5421"/>
    <cellStyle name="Date 18" xfId="5422"/>
    <cellStyle name="Date 2" xfId="5423"/>
    <cellStyle name="Date 3" xfId="5424"/>
    <cellStyle name="Date 4" xfId="5425"/>
    <cellStyle name="Date 5" xfId="5426"/>
    <cellStyle name="Date 6" xfId="5427"/>
    <cellStyle name="Date 7" xfId="5428"/>
    <cellStyle name="Date 8" xfId="5429"/>
    <cellStyle name="Date 9" xfId="5430"/>
    <cellStyle name="Date Short" xfId="3417"/>
    <cellStyle name="Date_~9535260" xfId="3418"/>
    <cellStyle name="DateType" xfId="3419"/>
    <cellStyle name="DateType 2" xfId="5431"/>
    <cellStyle name="DateType 3" xfId="5432"/>
    <cellStyle name="Description" xfId="3420"/>
    <cellStyle name="Dezimal [0]_laroux" xfId="3421"/>
    <cellStyle name="Dezimal_laroux" xfId="3422"/>
    <cellStyle name="Discontinued" xfId="3423"/>
    <cellStyle name="Discontinued 2" xfId="5433"/>
    <cellStyle name="Discontinued 3" xfId="5434"/>
    <cellStyle name="Double" xfId="3424"/>
    <cellStyle name="eab" xfId="3425"/>
    <cellStyle name="EmailDollar" xfId="3426"/>
    <cellStyle name="EmailQuote" xfId="3427"/>
    <cellStyle name="Enter Currency (0)" xfId="3428"/>
    <cellStyle name="Enter Currency (2)" xfId="3429"/>
    <cellStyle name="Enter Units (0)" xfId="3430"/>
    <cellStyle name="Enter Units (1)" xfId="3431"/>
    <cellStyle name="Enter Units (2)" xfId="3432"/>
    <cellStyle name="Entered" xfId="3433"/>
    <cellStyle name="Euro" xfId="3434"/>
    <cellStyle name="Explanatory Text 10" xfId="1341"/>
    <cellStyle name="Explanatory Text 10 2" xfId="1342"/>
    <cellStyle name="Explanatory Text 11" xfId="1343"/>
    <cellStyle name="Explanatory Text 11 2" xfId="1344"/>
    <cellStyle name="Explanatory Text 12" xfId="1345"/>
    <cellStyle name="Explanatory Text 12 2" xfId="1346"/>
    <cellStyle name="Explanatory Text 13" xfId="1347"/>
    <cellStyle name="Explanatory Text 13 2" xfId="1348"/>
    <cellStyle name="Explanatory Text 14" xfId="1349"/>
    <cellStyle name="Explanatory Text 14 2" xfId="1350"/>
    <cellStyle name="Explanatory Text 15" xfId="1351"/>
    <cellStyle name="Explanatory Text 15 2" xfId="1352"/>
    <cellStyle name="Explanatory Text 16" xfId="1353"/>
    <cellStyle name="Explanatory Text 16 2" xfId="1354"/>
    <cellStyle name="Explanatory Text 17" xfId="1355"/>
    <cellStyle name="Explanatory Text 17 2" xfId="1356"/>
    <cellStyle name="Explanatory Text 18" xfId="1357"/>
    <cellStyle name="Explanatory Text 18 2" xfId="1358"/>
    <cellStyle name="Explanatory Text 19" xfId="5435"/>
    <cellStyle name="Explanatory Text 2" xfId="116"/>
    <cellStyle name="Explanatory Text 2 10" xfId="3435"/>
    <cellStyle name="Explanatory Text 2 11" xfId="3436"/>
    <cellStyle name="Explanatory Text 2 12" xfId="3437"/>
    <cellStyle name="Explanatory Text 2 13" xfId="3438"/>
    <cellStyle name="Explanatory Text 2 14" xfId="5436"/>
    <cellStyle name="Explanatory Text 2 15" xfId="5437"/>
    <cellStyle name="Explanatory Text 2 2" xfId="1359"/>
    <cellStyle name="Explanatory Text 2 2 2" xfId="1360"/>
    <cellStyle name="Explanatory Text 2 2 3" xfId="5438"/>
    <cellStyle name="Explanatory Text 2 2 3 2" xfId="5439"/>
    <cellStyle name="Explanatory Text 2 3" xfId="1361"/>
    <cellStyle name="Explanatory Text 2 4" xfId="3439"/>
    <cellStyle name="Explanatory Text 2 5" xfId="3440"/>
    <cellStyle name="Explanatory Text 2 6" xfId="3441"/>
    <cellStyle name="Explanatory Text 2 6 2" xfId="5440"/>
    <cellStyle name="Explanatory Text 2 7" xfId="3442"/>
    <cellStyle name="Explanatory Text 2 8" xfId="3443"/>
    <cellStyle name="Explanatory Text 2 9" xfId="3444"/>
    <cellStyle name="Explanatory Text 3" xfId="117"/>
    <cellStyle name="Explanatory Text 3 2" xfId="1362"/>
    <cellStyle name="Explanatory Text 3 3" xfId="3445"/>
    <cellStyle name="Explanatory Text 3 4" xfId="3446"/>
    <cellStyle name="Explanatory Text 4" xfId="1363"/>
    <cellStyle name="Explanatory Text 4 2" xfId="1364"/>
    <cellStyle name="Explanatory Text 5" xfId="1365"/>
    <cellStyle name="Explanatory Text 5 2" xfId="1366"/>
    <cellStyle name="Explanatory Text 6" xfId="1367"/>
    <cellStyle name="Explanatory Text 6 2" xfId="1368"/>
    <cellStyle name="Explanatory Text 7" xfId="1369"/>
    <cellStyle name="Explanatory Text 7 2" xfId="1370"/>
    <cellStyle name="Explanatory Text 8" xfId="1371"/>
    <cellStyle name="Explanatory Text 8 2" xfId="1372"/>
    <cellStyle name="Explanatory Text 9" xfId="1373"/>
    <cellStyle name="Explanatory Text 9 2" xfId="1374"/>
    <cellStyle name="F2 - Style1" xfId="3447"/>
    <cellStyle name="F4" xfId="1375"/>
    <cellStyle name="F4 10" xfId="5441"/>
    <cellStyle name="F4 11" xfId="5442"/>
    <cellStyle name="F4 12" xfId="5443"/>
    <cellStyle name="F4 13" xfId="5444"/>
    <cellStyle name="F4 14" xfId="5445"/>
    <cellStyle name="F4 15" xfId="5446"/>
    <cellStyle name="F4 16" xfId="5447"/>
    <cellStyle name="F4 17" xfId="5448"/>
    <cellStyle name="F4 18" xfId="5449"/>
    <cellStyle name="F4 2" xfId="2462"/>
    <cellStyle name="F4 3" xfId="5450"/>
    <cellStyle name="F4 4" xfId="5451"/>
    <cellStyle name="F4 5" xfId="5452"/>
    <cellStyle name="F4 6" xfId="5453"/>
    <cellStyle name="F4 7" xfId="5454"/>
    <cellStyle name="F4 8" xfId="5455"/>
    <cellStyle name="F4 9" xfId="5456"/>
    <cellStyle name="F5" xfId="1376"/>
    <cellStyle name="F5 2" xfId="2337"/>
    <cellStyle name="F5 3" xfId="2338"/>
    <cellStyle name="F5 4" xfId="2339"/>
    <cellStyle name="FI720X_watch" xfId="3448"/>
    <cellStyle name="Filled In" xfId="3449"/>
    <cellStyle name="financial" xfId="3450"/>
    <cellStyle name="Fixed" xfId="3451"/>
    <cellStyle name="FormEntry" xfId="3452"/>
    <cellStyle name="GBP_Total_Shading" xfId="3453"/>
    <cellStyle name="Good 10" xfId="1377"/>
    <cellStyle name="Good 10 2" xfId="1378"/>
    <cellStyle name="Good 11" xfId="1379"/>
    <cellStyle name="Good 11 2" xfId="1380"/>
    <cellStyle name="Good 12" xfId="1381"/>
    <cellStyle name="Good 12 2" xfId="1382"/>
    <cellStyle name="Good 13" xfId="1383"/>
    <cellStyle name="Good 13 2" xfId="1384"/>
    <cellStyle name="Good 14" xfId="1385"/>
    <cellStyle name="Good 14 2" xfId="1386"/>
    <cellStyle name="Good 15" xfId="1387"/>
    <cellStyle name="Good 15 2" xfId="1388"/>
    <cellStyle name="Good 16" xfId="1389"/>
    <cellStyle name="Good 16 2" xfId="1390"/>
    <cellStyle name="Good 17" xfId="1391"/>
    <cellStyle name="Good 17 2" xfId="1392"/>
    <cellStyle name="Good 18" xfId="1393"/>
    <cellStyle name="Good 18 2" xfId="1394"/>
    <cellStyle name="Good 19" xfId="3454"/>
    <cellStyle name="Good 19 2" xfId="5457"/>
    <cellStyle name="Good 19 3" xfId="5458"/>
    <cellStyle name="Good 19 4" xfId="5459"/>
    <cellStyle name="Good 2" xfId="118"/>
    <cellStyle name="Good 2 10" xfId="3455"/>
    <cellStyle name="Good 2 11" xfId="3456"/>
    <cellStyle name="Good 2 12" xfId="3457"/>
    <cellStyle name="Good 2 13" xfId="3458"/>
    <cellStyle name="Good 2 14" xfId="5460"/>
    <cellStyle name="Good 2 15" xfId="5461"/>
    <cellStyle name="Good 2 2" xfId="1395"/>
    <cellStyle name="Good 2 2 2" xfId="1396"/>
    <cellStyle name="Good 2 2 3" xfId="5462"/>
    <cellStyle name="Good 2 2 3 2" xfId="5463"/>
    <cellStyle name="Good 2 3" xfId="1397"/>
    <cellStyle name="Good 2 4" xfId="3459"/>
    <cellStyle name="Good 2 5" xfId="3460"/>
    <cellStyle name="Good 2 6" xfId="3461"/>
    <cellStyle name="Good 2 6 2" xfId="5464"/>
    <cellStyle name="Good 2 7" xfId="3462"/>
    <cellStyle name="Good 2 8" xfId="3463"/>
    <cellStyle name="Good 2 9" xfId="3464"/>
    <cellStyle name="Good 3" xfId="119"/>
    <cellStyle name="Good 3 2" xfId="1398"/>
    <cellStyle name="Good 3 3" xfId="3465"/>
    <cellStyle name="Good 3 4" xfId="3466"/>
    <cellStyle name="Good 4" xfId="1399"/>
    <cellStyle name="Good 4 2" xfId="1400"/>
    <cellStyle name="Good 5" xfId="1401"/>
    <cellStyle name="Good 5 2" xfId="1402"/>
    <cellStyle name="Good 6" xfId="1403"/>
    <cellStyle name="Good 6 2" xfId="1404"/>
    <cellStyle name="Good 7" xfId="1405"/>
    <cellStyle name="Good 7 2" xfId="1406"/>
    <cellStyle name="Good 8" xfId="1407"/>
    <cellStyle name="Good 8 2" xfId="1408"/>
    <cellStyle name="Good 9" xfId="1409"/>
    <cellStyle name="Good 9 2" xfId="1410"/>
    <cellStyle name="Grey" xfId="3467"/>
    <cellStyle name="Hdr1" xfId="3468"/>
    <cellStyle name="header" xfId="3469"/>
    <cellStyle name="Header1" xfId="3470"/>
    <cellStyle name="Header2" xfId="3471"/>
    <cellStyle name="Header2 2" xfId="5465"/>
    <cellStyle name="Header2 3" xfId="5466"/>
    <cellStyle name="Heading 1 10" xfId="1411"/>
    <cellStyle name="Heading 1 10 2" xfId="1412"/>
    <cellStyle name="Heading 1 10_3SL Attachment 4-2 AMS" xfId="1413"/>
    <cellStyle name="Heading 1 11" xfId="1414"/>
    <cellStyle name="Heading 1 11 2" xfId="1415"/>
    <cellStyle name="Heading 1 11_3SL Attachment 4-2 AMS" xfId="1416"/>
    <cellStyle name="Heading 1 12" xfId="1417"/>
    <cellStyle name="Heading 1 12 2" xfId="1418"/>
    <cellStyle name="Heading 1 12_3SL Attachment 4-2 AMS" xfId="1419"/>
    <cellStyle name="Heading 1 13" xfId="1420"/>
    <cellStyle name="Heading 1 13 2" xfId="1421"/>
    <cellStyle name="Heading 1 13_3SL Attachment 4-2 AMS" xfId="1422"/>
    <cellStyle name="Heading 1 14" xfId="1423"/>
    <cellStyle name="Heading 1 14 2" xfId="1424"/>
    <cellStyle name="Heading 1 14_3SL Attachment 4-2 AMS" xfId="1425"/>
    <cellStyle name="Heading 1 15" xfId="1426"/>
    <cellStyle name="Heading 1 15 2" xfId="1427"/>
    <cellStyle name="Heading 1 15_3SL Attachment 4-2 AMS" xfId="1428"/>
    <cellStyle name="Heading 1 16" xfId="1429"/>
    <cellStyle name="Heading 1 16 2" xfId="1430"/>
    <cellStyle name="Heading 1 16_3SL Attachment 4-2 AMS" xfId="1431"/>
    <cellStyle name="Heading 1 17" xfId="1432"/>
    <cellStyle name="Heading 1 17 2" xfId="1433"/>
    <cellStyle name="Heading 1 17_3SL Attachment 4-2 AMS" xfId="1434"/>
    <cellStyle name="Heading 1 18" xfId="1435"/>
    <cellStyle name="Heading 1 18 2" xfId="1436"/>
    <cellStyle name="Heading 1 18_3SL Attachment 4-2 AMS" xfId="1437"/>
    <cellStyle name="Heading 1 19" xfId="5467"/>
    <cellStyle name="Heading 1 2" xfId="120"/>
    <cellStyle name="Heading 1 2 10" xfId="3472"/>
    <cellStyle name="Heading 1 2 11" xfId="3473"/>
    <cellStyle name="Heading 1 2 12" xfId="3474"/>
    <cellStyle name="Heading 1 2 13" xfId="3475"/>
    <cellStyle name="Heading 1 2 14" xfId="5468"/>
    <cellStyle name="Heading 1 2 15" xfId="5469"/>
    <cellStyle name="Heading 1 2 2" xfId="1438"/>
    <cellStyle name="Heading 1 2 2 2" xfId="1439"/>
    <cellStyle name="Heading 1 2 2 3" xfId="5470"/>
    <cellStyle name="Heading 1 2 2 3 2" xfId="5471"/>
    <cellStyle name="Heading 1 2 2_Rev 1 PeopleTec Attachment 4 Team Member File" xfId="1440"/>
    <cellStyle name="Heading 1 2 3" xfId="1441"/>
    <cellStyle name="Heading 1 2 4" xfId="3476"/>
    <cellStyle name="Heading 1 2 5" xfId="3477"/>
    <cellStyle name="Heading 1 2 5 2" xfId="5472"/>
    <cellStyle name="Heading 1 2 5 3" xfId="5473"/>
    <cellStyle name="Heading 1 2 5 4" xfId="5474"/>
    <cellStyle name="Heading 1 2 6" xfId="3478"/>
    <cellStyle name="Heading 1 2 6 2" xfId="5475"/>
    <cellStyle name="Heading 1 2 6 3" xfId="5476"/>
    <cellStyle name="Heading 1 2 6 4" xfId="5477"/>
    <cellStyle name="Heading 1 2 6 5" xfId="5478"/>
    <cellStyle name="Heading 1 2 7" xfId="3479"/>
    <cellStyle name="Heading 1 2 7 2" xfId="5479"/>
    <cellStyle name="Heading 1 2 7 3" xfId="5480"/>
    <cellStyle name="Heading 1 2 7 4" xfId="5481"/>
    <cellStyle name="Heading 1 2 8" xfId="3480"/>
    <cellStyle name="Heading 1 2 9" xfId="3481"/>
    <cellStyle name="Heading 1 2_3SL Attachment 4-2 AMS" xfId="1442"/>
    <cellStyle name="Heading 1 3" xfId="121"/>
    <cellStyle name="Heading 1 3 2" xfId="1443"/>
    <cellStyle name="Heading 1 3 3" xfId="3482"/>
    <cellStyle name="Heading 1 3 4" xfId="3483"/>
    <cellStyle name="Heading 1 3_3SL Attachment 4-2 AMS" xfId="1444"/>
    <cellStyle name="Heading 1 4" xfId="1445"/>
    <cellStyle name="Heading 1 4 2" xfId="1446"/>
    <cellStyle name="Heading 1 4_3SL Attachment 4-2 AMS" xfId="1447"/>
    <cellStyle name="Heading 1 5" xfId="1448"/>
    <cellStyle name="Heading 1 5 2" xfId="1449"/>
    <cellStyle name="Heading 1 5 2 2" xfId="3484"/>
    <cellStyle name="Heading 1 5 2 2 2" xfId="5482"/>
    <cellStyle name="Heading 1 5 2 2 3" xfId="5483"/>
    <cellStyle name="Heading 1 5 2 2 4" xfId="5484"/>
    <cellStyle name="Heading 1 5 2 3" xfId="5485"/>
    <cellStyle name="Heading 1 5 2 4" xfId="5486"/>
    <cellStyle name="Heading 1 5 3" xfId="3485"/>
    <cellStyle name="Heading 1 5 4" xfId="3486"/>
    <cellStyle name="Heading 1 5 5" xfId="3487"/>
    <cellStyle name="Heading 1 5 6" xfId="3488"/>
    <cellStyle name="Heading 1 5 7" xfId="3489"/>
    <cellStyle name="Heading 1 5_3SL Attachment 4-2 AMS" xfId="1450"/>
    <cellStyle name="Heading 1 6" xfId="1451"/>
    <cellStyle name="Heading 1 6 2" xfId="1452"/>
    <cellStyle name="Heading 1 6 2 2" xfId="3490"/>
    <cellStyle name="Heading 1 6 2 2 2" xfId="5487"/>
    <cellStyle name="Heading 1 6 2 2 3" xfId="5488"/>
    <cellStyle name="Heading 1 6 2 2 4" xfId="5489"/>
    <cellStyle name="Heading 1 6 2 3" xfId="5490"/>
    <cellStyle name="Heading 1 6 2 4" xfId="5491"/>
    <cellStyle name="Heading 1 6 3" xfId="3491"/>
    <cellStyle name="Heading 1 6 4" xfId="3492"/>
    <cellStyle name="Heading 1 6 5" xfId="3493"/>
    <cellStyle name="Heading 1 6 6" xfId="3494"/>
    <cellStyle name="Heading 1 6 7" xfId="3495"/>
    <cellStyle name="Heading 1 6_3SL Attachment 4-2 AMS" xfId="1453"/>
    <cellStyle name="Heading 1 7" xfId="1454"/>
    <cellStyle name="Heading 1 7 2" xfId="1455"/>
    <cellStyle name="Heading 1 7_3SL Attachment 4-2 AMS" xfId="1456"/>
    <cellStyle name="Heading 1 8" xfId="1457"/>
    <cellStyle name="Heading 1 8 2" xfId="1458"/>
    <cellStyle name="Heading 1 8_3SL Attachment 4-2 AMS" xfId="1459"/>
    <cellStyle name="Heading 1 9" xfId="1460"/>
    <cellStyle name="Heading 1 9 2" xfId="1461"/>
    <cellStyle name="Heading 1 9_3SL Attachment 4-2 AMS" xfId="1462"/>
    <cellStyle name="Heading 2 10" xfId="1463"/>
    <cellStyle name="Heading 2 10 2" xfId="1464"/>
    <cellStyle name="Heading 2 10_3SL Attachment 4-2 AMS" xfId="1465"/>
    <cellStyle name="Heading 2 11" xfId="1466"/>
    <cellStyle name="Heading 2 11 2" xfId="1467"/>
    <cellStyle name="Heading 2 11_3SL Attachment 4-2 AMS" xfId="1468"/>
    <cellStyle name="Heading 2 12" xfId="1469"/>
    <cellStyle name="Heading 2 12 2" xfId="1470"/>
    <cellStyle name="Heading 2 12_3SL Attachment 4-2 AMS" xfId="1471"/>
    <cellStyle name="Heading 2 13" xfId="1472"/>
    <cellStyle name="Heading 2 13 2" xfId="1473"/>
    <cellStyle name="Heading 2 13_3SL Attachment 4-2 AMS" xfId="1474"/>
    <cellStyle name="Heading 2 14" xfId="1475"/>
    <cellStyle name="Heading 2 14 2" xfId="1476"/>
    <cellStyle name="Heading 2 14_3SL Attachment 4-2 AMS" xfId="1477"/>
    <cellStyle name="Heading 2 15" xfId="1478"/>
    <cellStyle name="Heading 2 15 2" xfId="1479"/>
    <cellStyle name="Heading 2 15_3SL Attachment 4-2 AMS" xfId="1480"/>
    <cellStyle name="Heading 2 16" xfId="1481"/>
    <cellStyle name="Heading 2 16 2" xfId="1482"/>
    <cellStyle name="Heading 2 16_3SL Attachment 4-2 AMS" xfId="1483"/>
    <cellStyle name="Heading 2 17" xfId="1484"/>
    <cellStyle name="Heading 2 17 2" xfId="1485"/>
    <cellStyle name="Heading 2 17_3SL Attachment 4-2 AMS" xfId="1486"/>
    <cellStyle name="Heading 2 18" xfId="1487"/>
    <cellStyle name="Heading 2 18 2" xfId="1488"/>
    <cellStyle name="Heading 2 18_3SL Attachment 4-2 AMS" xfId="1489"/>
    <cellStyle name="Heading 2 19" xfId="5492"/>
    <cellStyle name="Heading 2 2" xfId="122"/>
    <cellStyle name="Heading 2 2 10" xfId="3496"/>
    <cellStyle name="Heading 2 2 11" xfId="3497"/>
    <cellStyle name="Heading 2 2 12" xfId="3498"/>
    <cellStyle name="Heading 2 2 13" xfId="3499"/>
    <cellStyle name="Heading 2 2 14" xfId="5493"/>
    <cellStyle name="Heading 2 2 15" xfId="5494"/>
    <cellStyle name="Heading 2 2 2" xfId="1490"/>
    <cellStyle name="Heading 2 2 2 2" xfId="1491"/>
    <cellStyle name="Heading 2 2 2 3" xfId="5495"/>
    <cellStyle name="Heading 2 2 2 3 2" xfId="5496"/>
    <cellStyle name="Heading 2 2 2_Rev 1 PeopleTec Attachment 4 Team Member File" xfId="1492"/>
    <cellStyle name="Heading 2 2 3" xfId="1493"/>
    <cellStyle name="Heading 2 2 4" xfId="3500"/>
    <cellStyle name="Heading 2 2 5" xfId="3501"/>
    <cellStyle name="Heading 2 2 5 2" xfId="5497"/>
    <cellStyle name="Heading 2 2 5 3" xfId="5498"/>
    <cellStyle name="Heading 2 2 5 4" xfId="5499"/>
    <cellStyle name="Heading 2 2 6" xfId="3502"/>
    <cellStyle name="Heading 2 2 6 2" xfId="5500"/>
    <cellStyle name="Heading 2 2 6 3" xfId="5501"/>
    <cellStyle name="Heading 2 2 6 4" xfId="5502"/>
    <cellStyle name="Heading 2 2 6 5" xfId="5503"/>
    <cellStyle name="Heading 2 2 7" xfId="3503"/>
    <cellStyle name="Heading 2 2 7 2" xfId="5504"/>
    <cellStyle name="Heading 2 2 7 3" xfId="5505"/>
    <cellStyle name="Heading 2 2 7 4" xfId="5506"/>
    <cellStyle name="Heading 2 2 8" xfId="3504"/>
    <cellStyle name="Heading 2 2 9" xfId="3505"/>
    <cellStyle name="Heading 2 2_3SL Attachment 4-2 AMS" xfId="1494"/>
    <cellStyle name="Heading 2 3" xfId="123"/>
    <cellStyle name="Heading 2 3 2" xfId="1495"/>
    <cellStyle name="Heading 2 3 3" xfId="3506"/>
    <cellStyle name="Heading 2 3 4" xfId="3507"/>
    <cellStyle name="Heading 2 3_3SL Attachment 4-2 AMS" xfId="1496"/>
    <cellStyle name="Heading 2 4" xfId="1497"/>
    <cellStyle name="Heading 2 4 2" xfId="1498"/>
    <cellStyle name="Heading 2 4_3SL Attachment 4-2 AMS" xfId="1499"/>
    <cellStyle name="Heading 2 5" xfId="1500"/>
    <cellStyle name="Heading 2 5 2" xfId="1501"/>
    <cellStyle name="Heading 2 5 2 2" xfId="3508"/>
    <cellStyle name="Heading 2 5 2 2 2" xfId="5507"/>
    <cellStyle name="Heading 2 5 2 2 3" xfId="5508"/>
    <cellStyle name="Heading 2 5 2 2 4" xfId="5509"/>
    <cellStyle name="Heading 2 5 2 3" xfId="5510"/>
    <cellStyle name="Heading 2 5 2 4" xfId="5511"/>
    <cellStyle name="Heading 2 5 3" xfId="3509"/>
    <cellStyle name="Heading 2 5 4" xfId="3510"/>
    <cellStyle name="Heading 2 5 5" xfId="3511"/>
    <cellStyle name="Heading 2 5 6" xfId="3512"/>
    <cellStyle name="Heading 2 5 7" xfId="3513"/>
    <cellStyle name="Heading 2 5_3SL Attachment 4-2 AMS" xfId="1502"/>
    <cellStyle name="Heading 2 6" xfId="1503"/>
    <cellStyle name="Heading 2 6 2" xfId="1504"/>
    <cellStyle name="Heading 2 6 2 2" xfId="3514"/>
    <cellStyle name="Heading 2 6 2 2 2" xfId="5512"/>
    <cellStyle name="Heading 2 6 2 2 3" xfId="5513"/>
    <cellStyle name="Heading 2 6 2 2 4" xfId="5514"/>
    <cellStyle name="Heading 2 6 2 3" xfId="5515"/>
    <cellStyle name="Heading 2 6 2 4" xfId="5516"/>
    <cellStyle name="Heading 2 6 3" xfId="3515"/>
    <cellStyle name="Heading 2 6 4" xfId="3516"/>
    <cellStyle name="Heading 2 6 5" xfId="3517"/>
    <cellStyle name="Heading 2 6 6" xfId="3518"/>
    <cellStyle name="Heading 2 6 7" xfId="3519"/>
    <cellStyle name="Heading 2 6_3SL Attachment 4-2 AMS" xfId="1505"/>
    <cellStyle name="Heading 2 7" xfId="1506"/>
    <cellStyle name="Heading 2 7 2" xfId="1507"/>
    <cellStyle name="Heading 2 7_3SL Attachment 4-2 AMS" xfId="1508"/>
    <cellStyle name="Heading 2 8" xfId="1509"/>
    <cellStyle name="Heading 2 8 2" xfId="1510"/>
    <cellStyle name="Heading 2 8_3SL Attachment 4-2 AMS" xfId="1511"/>
    <cellStyle name="Heading 2 9" xfId="1512"/>
    <cellStyle name="Heading 2 9 2" xfId="1513"/>
    <cellStyle name="Heading 2 9_3SL Attachment 4-2 AMS" xfId="1514"/>
    <cellStyle name="Heading 3 10" xfId="1515"/>
    <cellStyle name="Heading 3 10 2" xfId="1516"/>
    <cellStyle name="Heading 3 10_3SL Attachment 4-2 AMS" xfId="1517"/>
    <cellStyle name="Heading 3 11" xfId="1518"/>
    <cellStyle name="Heading 3 11 2" xfId="1519"/>
    <cellStyle name="Heading 3 11_3SL Attachment 4-2 AMS" xfId="1520"/>
    <cellStyle name="Heading 3 12" xfId="1521"/>
    <cellStyle name="Heading 3 12 2" xfId="1522"/>
    <cellStyle name="Heading 3 12_3SL Attachment 4-2 AMS" xfId="1523"/>
    <cellStyle name="Heading 3 13" xfId="1524"/>
    <cellStyle name="Heading 3 13 2" xfId="1525"/>
    <cellStyle name="Heading 3 13_3SL Attachment 4-2 AMS" xfId="1526"/>
    <cellStyle name="Heading 3 14" xfId="1527"/>
    <cellStyle name="Heading 3 14 2" xfId="1528"/>
    <cellStyle name="Heading 3 14_3SL Attachment 4-2 AMS" xfId="1529"/>
    <cellStyle name="Heading 3 15" xfId="1530"/>
    <cellStyle name="Heading 3 15 2" xfId="1531"/>
    <cellStyle name="Heading 3 15_3SL Attachment 4-2 AMS" xfId="1532"/>
    <cellStyle name="Heading 3 16" xfId="1533"/>
    <cellStyle name="Heading 3 16 2" xfId="1534"/>
    <cellStyle name="Heading 3 16_3SL Attachment 4-2 AMS" xfId="1535"/>
    <cellStyle name="Heading 3 17" xfId="1536"/>
    <cellStyle name="Heading 3 17 2" xfId="1537"/>
    <cellStyle name="Heading 3 17_3SL Attachment 4-2 AMS" xfId="1538"/>
    <cellStyle name="Heading 3 18" xfId="1539"/>
    <cellStyle name="Heading 3 18 2" xfId="1540"/>
    <cellStyle name="Heading 3 18_3SL Attachment 4-2 AMS" xfId="1541"/>
    <cellStyle name="Heading 3 19" xfId="5517"/>
    <cellStyle name="Heading 3 2" xfId="124"/>
    <cellStyle name="Heading 3 2 10" xfId="3520"/>
    <cellStyle name="Heading 3 2 11" xfId="3521"/>
    <cellStyle name="Heading 3 2 12" xfId="3522"/>
    <cellStyle name="Heading 3 2 13" xfId="3523"/>
    <cellStyle name="Heading 3 2 14" xfId="5518"/>
    <cellStyle name="Heading 3 2 15" xfId="5519"/>
    <cellStyle name="Heading 3 2 2" xfId="1542"/>
    <cellStyle name="Heading 3 2 2 2" xfId="1543"/>
    <cellStyle name="Heading 3 2 2 3" xfId="5520"/>
    <cellStyle name="Heading 3 2 2 3 2" xfId="5521"/>
    <cellStyle name="Heading 3 2 2_Rev 1 PeopleTec Attachment 4 Team Member File" xfId="1544"/>
    <cellStyle name="Heading 3 2 3" xfId="1545"/>
    <cellStyle name="Heading 3 2 4" xfId="3524"/>
    <cellStyle name="Heading 3 2 5" xfId="3525"/>
    <cellStyle name="Heading 3 2 5 2" xfId="5522"/>
    <cellStyle name="Heading 3 2 5 3" xfId="5523"/>
    <cellStyle name="Heading 3 2 5 4" xfId="5524"/>
    <cellStyle name="Heading 3 2 6" xfId="3526"/>
    <cellStyle name="Heading 3 2 6 2" xfId="5525"/>
    <cellStyle name="Heading 3 2 6 3" xfId="5526"/>
    <cellStyle name="Heading 3 2 6 4" xfId="5527"/>
    <cellStyle name="Heading 3 2 6 5" xfId="5528"/>
    <cellStyle name="Heading 3 2 7" xfId="3527"/>
    <cellStyle name="Heading 3 2 7 2" xfId="5529"/>
    <cellStyle name="Heading 3 2 7 3" xfId="5530"/>
    <cellStyle name="Heading 3 2 7 4" xfId="5531"/>
    <cellStyle name="Heading 3 2 8" xfId="3528"/>
    <cellStyle name="Heading 3 2 9" xfId="3529"/>
    <cellStyle name="Heading 3 2_3SL Attachment 4-2 AMS" xfId="1546"/>
    <cellStyle name="Heading 3 3" xfId="125"/>
    <cellStyle name="Heading 3 3 2" xfId="1547"/>
    <cellStyle name="Heading 3 3 3" xfId="3530"/>
    <cellStyle name="Heading 3 3 4" xfId="3531"/>
    <cellStyle name="Heading 3 3_3SL Attachment 4-2 AMS" xfId="1548"/>
    <cellStyle name="Heading 3 4" xfId="1549"/>
    <cellStyle name="Heading 3 4 2" xfId="1550"/>
    <cellStyle name="Heading 3 4_3SL Attachment 4-2 AMS" xfId="1551"/>
    <cellStyle name="Heading 3 5" xfId="1552"/>
    <cellStyle name="Heading 3 5 2" xfId="1553"/>
    <cellStyle name="Heading 3 5 2 2" xfId="3532"/>
    <cellStyle name="Heading 3 5 2 2 2" xfId="5532"/>
    <cellStyle name="Heading 3 5 2 2 3" xfId="5533"/>
    <cellStyle name="Heading 3 5 2 2 4" xfId="5534"/>
    <cellStyle name="Heading 3 5 2 3" xfId="5535"/>
    <cellStyle name="Heading 3 5 2 4" xfId="5536"/>
    <cellStyle name="Heading 3 5 3" xfId="3533"/>
    <cellStyle name="Heading 3 5 4" xfId="3534"/>
    <cellStyle name="Heading 3 5 5" xfId="3535"/>
    <cellStyle name="Heading 3 5 6" xfId="3536"/>
    <cellStyle name="Heading 3 5 7" xfId="3537"/>
    <cellStyle name="Heading 3 5_3SL Attachment 4-2 AMS" xfId="1554"/>
    <cellStyle name="Heading 3 6" xfId="1555"/>
    <cellStyle name="Heading 3 6 2" xfId="1556"/>
    <cellStyle name="Heading 3 6 2 2" xfId="3538"/>
    <cellStyle name="Heading 3 6 2 2 2" xfId="5537"/>
    <cellStyle name="Heading 3 6 2 2 3" xfId="5538"/>
    <cellStyle name="Heading 3 6 2 2 4" xfId="5539"/>
    <cellStyle name="Heading 3 6 2 3" xfId="5540"/>
    <cellStyle name="Heading 3 6 2 4" xfId="5541"/>
    <cellStyle name="Heading 3 6 3" xfId="3539"/>
    <cellStyle name="Heading 3 6 4" xfId="3540"/>
    <cellStyle name="Heading 3 6 5" xfId="3541"/>
    <cellStyle name="Heading 3 6 6" xfId="3542"/>
    <cellStyle name="Heading 3 6 7" xfId="3543"/>
    <cellStyle name="Heading 3 6_3SL Attachment 4-2 AMS" xfId="1557"/>
    <cellStyle name="Heading 3 7" xfId="1558"/>
    <cellStyle name="Heading 3 7 2" xfId="1559"/>
    <cellStyle name="Heading 3 7_3SL Attachment 4-2 AMS" xfId="1560"/>
    <cellStyle name="Heading 3 8" xfId="1561"/>
    <cellStyle name="Heading 3 8 2" xfId="1562"/>
    <cellStyle name="Heading 3 8_3SL Attachment 4-2 AMS" xfId="1563"/>
    <cellStyle name="Heading 3 9" xfId="1564"/>
    <cellStyle name="Heading 3 9 2" xfId="1565"/>
    <cellStyle name="Heading 3 9_3SL Attachment 4-2 AMS" xfId="1566"/>
    <cellStyle name="Heading 4 10" xfId="1567"/>
    <cellStyle name="Heading 4 10 2" xfId="1568"/>
    <cellStyle name="Heading 4 11" xfId="1569"/>
    <cellStyle name="Heading 4 11 2" xfId="1570"/>
    <cellStyle name="Heading 4 12" xfId="1571"/>
    <cellStyle name="Heading 4 12 2" xfId="1572"/>
    <cellStyle name="Heading 4 13" xfId="1573"/>
    <cellStyle name="Heading 4 13 2" xfId="1574"/>
    <cellStyle name="Heading 4 14" xfId="1575"/>
    <cellStyle name="Heading 4 14 2" xfId="1576"/>
    <cellStyle name="Heading 4 15" xfId="1577"/>
    <cellStyle name="Heading 4 15 2" xfId="1578"/>
    <cellStyle name="Heading 4 16" xfId="1579"/>
    <cellStyle name="Heading 4 16 2" xfId="1580"/>
    <cellStyle name="Heading 4 17" xfId="1581"/>
    <cellStyle name="Heading 4 17 2" xfId="1582"/>
    <cellStyle name="Heading 4 18" xfId="1583"/>
    <cellStyle name="Heading 4 18 2" xfId="1584"/>
    <cellStyle name="Heading 4 19" xfId="5542"/>
    <cellStyle name="Heading 4 2" xfId="126"/>
    <cellStyle name="Heading 4 2 10" xfId="3544"/>
    <cellStyle name="Heading 4 2 11" xfId="3545"/>
    <cellStyle name="Heading 4 2 12" xfId="3546"/>
    <cellStyle name="Heading 4 2 13" xfId="3547"/>
    <cellStyle name="Heading 4 2 14" xfId="5543"/>
    <cellStyle name="Heading 4 2 15" xfId="5544"/>
    <cellStyle name="Heading 4 2 2" xfId="1585"/>
    <cellStyle name="Heading 4 2 2 2" xfId="1586"/>
    <cellStyle name="Heading 4 2 2 3" xfId="5545"/>
    <cellStyle name="Heading 4 2 2 3 2" xfId="5546"/>
    <cellStyle name="Heading 4 2 3" xfId="1587"/>
    <cellStyle name="Heading 4 2 4" xfId="3548"/>
    <cellStyle name="Heading 4 2 5" xfId="3549"/>
    <cellStyle name="Heading 4 2 5 2" xfId="5547"/>
    <cellStyle name="Heading 4 2 5 3" xfId="5548"/>
    <cellStyle name="Heading 4 2 5 4" xfId="5549"/>
    <cellStyle name="Heading 4 2 6" xfId="3550"/>
    <cellStyle name="Heading 4 2 6 2" xfId="5550"/>
    <cellStyle name="Heading 4 2 6 3" xfId="5551"/>
    <cellStyle name="Heading 4 2 6 4" xfId="5552"/>
    <cellStyle name="Heading 4 2 6 5" xfId="5553"/>
    <cellStyle name="Heading 4 2 7" xfId="3551"/>
    <cellStyle name="Heading 4 2 7 2" xfId="5554"/>
    <cellStyle name="Heading 4 2 7 3" xfId="5555"/>
    <cellStyle name="Heading 4 2 7 4" xfId="5556"/>
    <cellStyle name="Heading 4 2 8" xfId="3552"/>
    <cellStyle name="Heading 4 2 9" xfId="3553"/>
    <cellStyle name="Heading 4 3" xfId="127"/>
    <cellStyle name="Heading 4 3 2" xfId="1588"/>
    <cellStyle name="Heading 4 3 3" xfId="3554"/>
    <cellStyle name="Heading 4 3 4" xfId="3555"/>
    <cellStyle name="Heading 4 4" xfId="1589"/>
    <cellStyle name="Heading 4 4 2" xfId="1590"/>
    <cellStyle name="Heading 4 5" xfId="1591"/>
    <cellStyle name="Heading 4 5 2" xfId="1592"/>
    <cellStyle name="Heading 4 5 2 2" xfId="3556"/>
    <cellStyle name="Heading 4 5 2 2 2" xfId="5557"/>
    <cellStyle name="Heading 4 5 2 2 3" xfId="5558"/>
    <cellStyle name="Heading 4 5 2 2 4" xfId="5559"/>
    <cellStyle name="Heading 4 5 2 3" xfId="5560"/>
    <cellStyle name="Heading 4 5 2 4" xfId="5561"/>
    <cellStyle name="Heading 4 5 3" xfId="3557"/>
    <cellStyle name="Heading 4 5 4" xfId="3558"/>
    <cellStyle name="Heading 4 5 5" xfId="3559"/>
    <cellStyle name="Heading 4 5 6" xfId="3560"/>
    <cellStyle name="Heading 4 5 7" xfId="3561"/>
    <cellStyle name="Heading 4 6" xfId="1593"/>
    <cellStyle name="Heading 4 6 2" xfId="1594"/>
    <cellStyle name="Heading 4 6 2 2" xfId="3562"/>
    <cellStyle name="Heading 4 6 2 2 2" xfId="5562"/>
    <cellStyle name="Heading 4 6 2 2 3" xfId="5563"/>
    <cellStyle name="Heading 4 6 2 2 4" xfId="5564"/>
    <cellStyle name="Heading 4 6 2 3" xfId="5565"/>
    <cellStyle name="Heading 4 6 2 4" xfId="5566"/>
    <cellStyle name="Heading 4 6 3" xfId="3563"/>
    <cellStyle name="Heading 4 6 4" xfId="3564"/>
    <cellStyle name="Heading 4 6 5" xfId="3565"/>
    <cellStyle name="Heading 4 6 6" xfId="3566"/>
    <cellStyle name="Heading 4 6 7" xfId="3567"/>
    <cellStyle name="Heading 4 7" xfId="1595"/>
    <cellStyle name="Heading 4 7 2" xfId="1596"/>
    <cellStyle name="Heading 4 8" xfId="1597"/>
    <cellStyle name="Heading 4 8 2" xfId="1598"/>
    <cellStyle name="Heading 4 9" xfId="1599"/>
    <cellStyle name="Heading 4 9 2" xfId="1600"/>
    <cellStyle name="Heading1" xfId="3568"/>
    <cellStyle name="Heading2" xfId="3569"/>
    <cellStyle name="HEADING3" xfId="3570"/>
    <cellStyle name="HelpTitle" xfId="3571"/>
    <cellStyle name="hours" xfId="3572"/>
    <cellStyle name="hours 2" xfId="5567"/>
    <cellStyle name="hours 3" xfId="5568"/>
    <cellStyle name="Hyperlink 10" xfId="1601"/>
    <cellStyle name="Hyperlink 11" xfId="1602"/>
    <cellStyle name="Hyperlink 12" xfId="1603"/>
    <cellStyle name="Hyperlink 12 2" xfId="2463"/>
    <cellStyle name="Hyperlink 13" xfId="3573"/>
    <cellStyle name="Hyperlink 2" xfId="1604"/>
    <cellStyle name="Hyperlink 3" xfId="1605"/>
    <cellStyle name="Hyperlink 4" xfId="1606"/>
    <cellStyle name="Hyperlink 5" xfId="1607"/>
    <cellStyle name="Hyperlink 6" xfId="1608"/>
    <cellStyle name="Hyperlink 7" xfId="1609"/>
    <cellStyle name="Hyperlink 8" xfId="1610"/>
    <cellStyle name="Hyperlink 9" xfId="1611"/>
    <cellStyle name="Input [yellow]" xfId="3574"/>
    <cellStyle name="Input [yellow] 2" xfId="5569"/>
    <cellStyle name="Input [yellow] 3" xfId="5570"/>
    <cellStyle name="Input 10" xfId="1612"/>
    <cellStyle name="Input 10 2" xfId="1613"/>
    <cellStyle name="Input 10 2 2" xfId="5571"/>
    <cellStyle name="Input 10 2 3" xfId="5572"/>
    <cellStyle name="Input 10 3" xfId="5573"/>
    <cellStyle name="Input 10 4" xfId="5574"/>
    <cellStyle name="Input 10_3SL Attachment 4-2 AMS" xfId="1614"/>
    <cellStyle name="Input 11" xfId="1615"/>
    <cellStyle name="Input 11 2" xfId="1616"/>
    <cellStyle name="Input 11 2 2" xfId="5575"/>
    <cellStyle name="Input 11 2 3" xfId="5576"/>
    <cellStyle name="Input 11 3" xfId="5577"/>
    <cellStyle name="Input 11 4" xfId="5578"/>
    <cellStyle name="Input 11_3SL Attachment 4-2 AMS" xfId="1617"/>
    <cellStyle name="Input 12" xfId="1618"/>
    <cellStyle name="Input 12 2" xfId="1619"/>
    <cellStyle name="Input 12 2 2" xfId="5579"/>
    <cellStyle name="Input 12 2 3" xfId="5580"/>
    <cellStyle name="Input 12 3" xfId="5581"/>
    <cellStyle name="Input 12 4" xfId="5582"/>
    <cellStyle name="Input 12_3SL Attachment 4-2 AMS" xfId="1620"/>
    <cellStyle name="Input 13" xfId="1621"/>
    <cellStyle name="Input 13 2" xfId="1622"/>
    <cellStyle name="Input 13 2 2" xfId="5583"/>
    <cellStyle name="Input 13 2 3" xfId="5584"/>
    <cellStyle name="Input 13 3" xfId="5585"/>
    <cellStyle name="Input 13 4" xfId="5586"/>
    <cellStyle name="Input 13_3SL Attachment 4-2 AMS" xfId="1623"/>
    <cellStyle name="Input 14" xfId="1624"/>
    <cellStyle name="Input 14 2" xfId="1625"/>
    <cellStyle name="Input 14 2 2" xfId="5587"/>
    <cellStyle name="Input 14 2 3" xfId="5588"/>
    <cellStyle name="Input 14 3" xfId="5589"/>
    <cellStyle name="Input 14 4" xfId="5590"/>
    <cellStyle name="Input 14_3SL Attachment 4-2 AMS" xfId="1626"/>
    <cellStyle name="Input 15" xfId="1627"/>
    <cellStyle name="Input 15 2" xfId="1628"/>
    <cellStyle name="Input 15 2 2" xfId="5591"/>
    <cellStyle name="Input 15 2 3" xfId="5592"/>
    <cellStyle name="Input 15 3" xfId="5593"/>
    <cellStyle name="Input 15 4" xfId="5594"/>
    <cellStyle name="Input 15_3SL Attachment 4-2 AMS" xfId="1629"/>
    <cellStyle name="Input 16" xfId="1630"/>
    <cellStyle name="Input 16 2" xfId="1631"/>
    <cellStyle name="Input 16 2 2" xfId="5595"/>
    <cellStyle name="Input 16 2 3" xfId="5596"/>
    <cellStyle name="Input 16 3" xfId="5597"/>
    <cellStyle name="Input 16 4" xfId="5598"/>
    <cellStyle name="Input 16_3SL Attachment 4-2 AMS" xfId="1632"/>
    <cellStyle name="Input 17" xfId="1633"/>
    <cellStyle name="Input 17 2" xfId="1634"/>
    <cellStyle name="Input 17 2 2" xfId="5599"/>
    <cellStyle name="Input 17 2 3" xfId="5600"/>
    <cellStyle name="Input 17 3" xfId="5601"/>
    <cellStyle name="Input 17 4" xfId="5602"/>
    <cellStyle name="Input 17_3SL Attachment 4-2 AMS" xfId="1635"/>
    <cellStyle name="Input 18" xfId="1636"/>
    <cellStyle name="Input 18 2" xfId="1637"/>
    <cellStyle name="Input 18 2 2" xfId="5603"/>
    <cellStyle name="Input 18 2 3" xfId="5604"/>
    <cellStyle name="Input 18 3" xfId="5605"/>
    <cellStyle name="Input 18 4" xfId="5606"/>
    <cellStyle name="Input 18_3SL Attachment 4-2 AMS" xfId="1638"/>
    <cellStyle name="Input 19" xfId="5607"/>
    <cellStyle name="Input 19 2" xfId="5608"/>
    <cellStyle name="Input 2" xfId="128"/>
    <cellStyle name="Input 2 10" xfId="3575"/>
    <cellStyle name="Input 2 10 2" xfId="5609"/>
    <cellStyle name="Input 2 10 3" xfId="5610"/>
    <cellStyle name="Input 2 11" xfId="3576"/>
    <cellStyle name="Input 2 11 2" xfId="5611"/>
    <cellStyle name="Input 2 11 3" xfId="5612"/>
    <cellStyle name="Input 2 12" xfId="3577"/>
    <cellStyle name="Input 2 12 2" xfId="5613"/>
    <cellStyle name="Input 2 12 3" xfId="5614"/>
    <cellStyle name="Input 2 13" xfId="3578"/>
    <cellStyle name="Input 2 13 2" xfId="5615"/>
    <cellStyle name="Input 2 13 3" xfId="5616"/>
    <cellStyle name="Input 2 14" xfId="5617"/>
    <cellStyle name="Input 2 15" xfId="5618"/>
    <cellStyle name="Input 2 2" xfId="1639"/>
    <cellStyle name="Input 2 2 2" xfId="1640"/>
    <cellStyle name="Input 2 2 2 2" xfId="5619"/>
    <cellStyle name="Input 2 2 2 3" xfId="5620"/>
    <cellStyle name="Input 2 2 3" xfId="5621"/>
    <cellStyle name="Input 2 2 4" xfId="5622"/>
    <cellStyle name="Input 2 2_Rev 1 PeopleTec Attachment 4 Team Member File" xfId="1641"/>
    <cellStyle name="Input 2 3" xfId="1642"/>
    <cellStyle name="Input 2 3 2" xfId="5623"/>
    <cellStyle name="Input 2 3 3" xfId="5624"/>
    <cellStyle name="Input 2 4" xfId="3579"/>
    <cellStyle name="Input 2 4 2" xfId="5625"/>
    <cellStyle name="Input 2 4 3" xfId="5626"/>
    <cellStyle name="Input 2 5" xfId="3580"/>
    <cellStyle name="Input 2 5 2" xfId="5627"/>
    <cellStyle name="Input 2 5 3" xfId="5628"/>
    <cellStyle name="Input 2 6" xfId="3581"/>
    <cellStyle name="Input 2 6 2" xfId="5629"/>
    <cellStyle name="Input 2 6 3" xfId="5630"/>
    <cellStyle name="Input 2 7" xfId="3582"/>
    <cellStyle name="Input 2 7 2" xfId="5631"/>
    <cellStyle name="Input 2 7 3" xfId="5632"/>
    <cellStyle name="Input 2 8" xfId="3583"/>
    <cellStyle name="Input 2 8 2" xfId="5633"/>
    <cellStyle name="Input 2 8 3" xfId="5634"/>
    <cellStyle name="Input 2 9" xfId="3584"/>
    <cellStyle name="Input 2 9 2" xfId="5635"/>
    <cellStyle name="Input 2 9 3" xfId="5636"/>
    <cellStyle name="Input 2_3SL Attachment 4-2 AMS" xfId="1643"/>
    <cellStyle name="Input 20" xfId="5637"/>
    <cellStyle name="Input 3" xfId="129"/>
    <cellStyle name="Input 3 2" xfId="1644"/>
    <cellStyle name="Input 3 2 2" xfId="5638"/>
    <cellStyle name="Input 3 2 3" xfId="5639"/>
    <cellStyle name="Input 3 3" xfId="3585"/>
    <cellStyle name="Input 3 3 2" xfId="5640"/>
    <cellStyle name="Input 3 3 3" xfId="5641"/>
    <cellStyle name="Input 3 4" xfId="3586"/>
    <cellStyle name="Input 3 4 2" xfId="5642"/>
    <cellStyle name="Input 3 4 3" xfId="5643"/>
    <cellStyle name="Input 3 5" xfId="5644"/>
    <cellStyle name="Input 3 6" xfId="5645"/>
    <cellStyle name="Input 3_3SL Attachment 4-2 AMS" xfId="1645"/>
    <cellStyle name="Input 4" xfId="1646"/>
    <cellStyle name="Input 4 2" xfId="1647"/>
    <cellStyle name="Input 4 2 2" xfId="5646"/>
    <cellStyle name="Input 4 2 3" xfId="5647"/>
    <cellStyle name="Input 4 3" xfId="5648"/>
    <cellStyle name="Input 4 4" xfId="5649"/>
    <cellStyle name="Input 4_3SL Attachment 4-2 AMS" xfId="1648"/>
    <cellStyle name="Input 5" xfId="1649"/>
    <cellStyle name="Input 5 2" xfId="1650"/>
    <cellStyle name="Input 5 2 2" xfId="5650"/>
    <cellStyle name="Input 5 2 3" xfId="5651"/>
    <cellStyle name="Input 5 3" xfId="5652"/>
    <cellStyle name="Input 5 4" xfId="5653"/>
    <cellStyle name="Input 5_3SL Attachment 4-2 AMS" xfId="1651"/>
    <cellStyle name="Input 6" xfId="1652"/>
    <cellStyle name="Input 6 2" xfId="1653"/>
    <cellStyle name="Input 6 2 2" xfId="5654"/>
    <cellStyle name="Input 6 2 3" xfId="5655"/>
    <cellStyle name="Input 6 3" xfId="5656"/>
    <cellStyle name="Input 6 4" xfId="5657"/>
    <cellStyle name="Input 6_3SL Attachment 4-2 AMS" xfId="1654"/>
    <cellStyle name="Input 7" xfId="1655"/>
    <cellStyle name="Input 7 2" xfId="1656"/>
    <cellStyle name="Input 7 2 2" xfId="5658"/>
    <cellStyle name="Input 7 2 3" xfId="5659"/>
    <cellStyle name="Input 7 3" xfId="5660"/>
    <cellStyle name="Input 7 4" xfId="5661"/>
    <cellStyle name="Input 7_3SL Attachment 4-2 AMS" xfId="1657"/>
    <cellStyle name="Input 8" xfId="1658"/>
    <cellStyle name="Input 8 2" xfId="1659"/>
    <cellStyle name="Input 8 2 2" xfId="5662"/>
    <cellStyle name="Input 8 2 3" xfId="5663"/>
    <cellStyle name="Input 8 3" xfId="5664"/>
    <cellStyle name="Input 8 4" xfId="5665"/>
    <cellStyle name="Input 8_3SL Attachment 4-2 AMS" xfId="1660"/>
    <cellStyle name="Input 9" xfId="1661"/>
    <cellStyle name="Input 9 2" xfId="1662"/>
    <cellStyle name="Input 9 2 2" xfId="5666"/>
    <cellStyle name="Input 9 2 3" xfId="5667"/>
    <cellStyle name="Input 9 3" xfId="5668"/>
    <cellStyle name="Input 9 4" xfId="5669"/>
    <cellStyle name="Input 9_3SL Attachment 4-2 AMS" xfId="1663"/>
    <cellStyle name="Input Cells" xfId="3587"/>
    <cellStyle name="Input$" xfId="3588"/>
    <cellStyle name="Input%" xfId="3589"/>
    <cellStyle name="InputDate" xfId="3590"/>
    <cellStyle name="InputNumber" xfId="3591"/>
    <cellStyle name="InputText" xfId="3592"/>
    <cellStyle name="janell" xfId="3593"/>
    <cellStyle name="Label" xfId="3594"/>
    <cellStyle name="left" xfId="3595"/>
    <cellStyle name="Link Currency (0)" xfId="3596"/>
    <cellStyle name="Link Currency (2)" xfId="3597"/>
    <cellStyle name="Link Units (0)" xfId="3598"/>
    <cellStyle name="Link Units (1)" xfId="3599"/>
    <cellStyle name="Link Units (2)" xfId="3600"/>
    <cellStyle name="Linked Cell 10" xfId="1664"/>
    <cellStyle name="Linked Cell 10 2" xfId="1665"/>
    <cellStyle name="Linked Cell 10_3SL Attachment 4-2 AMS" xfId="1666"/>
    <cellStyle name="Linked Cell 11" xfId="1667"/>
    <cellStyle name="Linked Cell 11 2" xfId="1668"/>
    <cellStyle name="Linked Cell 11_3SL Attachment 4-2 AMS" xfId="1669"/>
    <cellStyle name="Linked Cell 12" xfId="1670"/>
    <cellStyle name="Linked Cell 12 2" xfId="1671"/>
    <cellStyle name="Linked Cell 12_3SL Attachment 4-2 AMS" xfId="1672"/>
    <cellStyle name="Linked Cell 13" xfId="1673"/>
    <cellStyle name="Linked Cell 13 2" xfId="1674"/>
    <cellStyle name="Linked Cell 13_3SL Attachment 4-2 AMS" xfId="1675"/>
    <cellStyle name="Linked Cell 14" xfId="1676"/>
    <cellStyle name="Linked Cell 14 2" xfId="1677"/>
    <cellStyle name="Linked Cell 14_3SL Attachment 4-2 AMS" xfId="1678"/>
    <cellStyle name="Linked Cell 15" xfId="1679"/>
    <cellStyle name="Linked Cell 15 2" xfId="1680"/>
    <cellStyle name="Linked Cell 15_3SL Attachment 4-2 AMS" xfId="1681"/>
    <cellStyle name="Linked Cell 16" xfId="1682"/>
    <cellStyle name="Linked Cell 16 2" xfId="1683"/>
    <cellStyle name="Linked Cell 16_3SL Attachment 4-2 AMS" xfId="1684"/>
    <cellStyle name="Linked Cell 17" xfId="1685"/>
    <cellStyle name="Linked Cell 17 2" xfId="1686"/>
    <cellStyle name="Linked Cell 17_3SL Attachment 4-2 AMS" xfId="1687"/>
    <cellStyle name="Linked Cell 18" xfId="1688"/>
    <cellStyle name="Linked Cell 18 2" xfId="1689"/>
    <cellStyle name="Linked Cell 18_3SL Attachment 4-2 AMS" xfId="1690"/>
    <cellStyle name="Linked Cell 19" xfId="5670"/>
    <cellStyle name="Linked Cell 2" xfId="130"/>
    <cellStyle name="Linked Cell 2 10" xfId="3601"/>
    <cellStyle name="Linked Cell 2 11" xfId="3602"/>
    <cellStyle name="Linked Cell 2 12" xfId="3603"/>
    <cellStyle name="Linked Cell 2 13" xfId="3604"/>
    <cellStyle name="Linked Cell 2 14" xfId="5671"/>
    <cellStyle name="Linked Cell 2 15" xfId="5672"/>
    <cellStyle name="Linked Cell 2 2" xfId="1691"/>
    <cellStyle name="Linked Cell 2 2 2" xfId="1692"/>
    <cellStyle name="Linked Cell 2 2 3" xfId="5673"/>
    <cellStyle name="Linked Cell 2 2 3 2" xfId="5674"/>
    <cellStyle name="Linked Cell 2 2_Rev 1 PeopleTec Attachment 4 Team Member File" xfId="1693"/>
    <cellStyle name="Linked Cell 2 3" xfId="1694"/>
    <cellStyle name="Linked Cell 2 4" xfId="3605"/>
    <cellStyle name="Linked Cell 2 5" xfId="3606"/>
    <cellStyle name="Linked Cell 2 6" xfId="3607"/>
    <cellStyle name="Linked Cell 2 6 2" xfId="5675"/>
    <cellStyle name="Linked Cell 2 7" xfId="3608"/>
    <cellStyle name="Linked Cell 2 8" xfId="3609"/>
    <cellStyle name="Linked Cell 2 9" xfId="3610"/>
    <cellStyle name="Linked Cell 2_3SL Attachment 4-2 AMS" xfId="1695"/>
    <cellStyle name="Linked Cell 3" xfId="131"/>
    <cellStyle name="Linked Cell 3 2" xfId="1696"/>
    <cellStyle name="Linked Cell 3 3" xfId="3611"/>
    <cellStyle name="Linked Cell 3 4" xfId="3612"/>
    <cellStyle name="Linked Cell 3_3SL Attachment 4-2 AMS" xfId="1697"/>
    <cellStyle name="Linked Cell 4" xfId="1698"/>
    <cellStyle name="Linked Cell 4 2" xfId="1699"/>
    <cellStyle name="Linked Cell 4_3SL Attachment 4-2 AMS" xfId="1700"/>
    <cellStyle name="Linked Cell 5" xfId="1701"/>
    <cellStyle name="Linked Cell 5 2" xfId="1702"/>
    <cellStyle name="Linked Cell 5_3SL Attachment 4-2 AMS" xfId="1703"/>
    <cellStyle name="Linked Cell 6" xfId="1704"/>
    <cellStyle name="Linked Cell 6 2" xfId="1705"/>
    <cellStyle name="Linked Cell 6_3SL Attachment 4-2 AMS" xfId="1706"/>
    <cellStyle name="Linked Cell 7" xfId="1707"/>
    <cellStyle name="Linked Cell 7 2" xfId="1708"/>
    <cellStyle name="Linked Cell 7_3SL Attachment 4-2 AMS" xfId="1709"/>
    <cellStyle name="Linked Cell 8" xfId="1710"/>
    <cellStyle name="Linked Cell 8 2" xfId="1711"/>
    <cellStyle name="Linked Cell 8_3SL Attachment 4-2 AMS" xfId="1712"/>
    <cellStyle name="Linked Cell 9" xfId="1713"/>
    <cellStyle name="Linked Cell 9 2" xfId="1714"/>
    <cellStyle name="Linked Cell 9_3SL Attachment 4-2 AMS" xfId="1715"/>
    <cellStyle name="Linked Cells" xfId="3613"/>
    <cellStyle name="listprice" xfId="3614"/>
    <cellStyle name="LongDesc" xfId="3615"/>
    <cellStyle name="LongDesc 2" xfId="5676"/>
    <cellStyle name="LongDesc 3" xfId="5677"/>
    <cellStyle name="MedDate" xfId="3616"/>
    <cellStyle name="Millares [0]_96 Risk" xfId="3617"/>
    <cellStyle name="Millares_96 Risk" xfId="3618"/>
    <cellStyle name="Milliers [0]_!!!GO" xfId="3619"/>
    <cellStyle name="Milliers_!!!GO" xfId="3620"/>
    <cellStyle name="Model" xfId="3621"/>
    <cellStyle name="Moneda [0]_96 Risk" xfId="3622"/>
    <cellStyle name="Moneda_96 Risk" xfId="3623"/>
    <cellStyle name="Monétaire [0]_!!!GO" xfId="3624"/>
    <cellStyle name="Monétaire_!!!GO" xfId="3625"/>
    <cellStyle name="Neutral 10" xfId="1716"/>
    <cellStyle name="Neutral 10 2" xfId="1717"/>
    <cellStyle name="Neutral 11" xfId="1718"/>
    <cellStyle name="Neutral 11 2" xfId="1719"/>
    <cellStyle name="Neutral 12" xfId="1720"/>
    <cellStyle name="Neutral 12 2" xfId="1721"/>
    <cellStyle name="Neutral 13" xfId="1722"/>
    <cellStyle name="Neutral 13 2" xfId="1723"/>
    <cellStyle name="Neutral 14" xfId="1724"/>
    <cellStyle name="Neutral 14 2" xfId="1725"/>
    <cellStyle name="Neutral 15" xfId="1726"/>
    <cellStyle name="Neutral 15 2" xfId="1727"/>
    <cellStyle name="Neutral 16" xfId="1728"/>
    <cellStyle name="Neutral 16 2" xfId="1729"/>
    <cellStyle name="Neutral 17" xfId="1730"/>
    <cellStyle name="Neutral 17 2" xfId="1731"/>
    <cellStyle name="Neutral 18" xfId="1732"/>
    <cellStyle name="Neutral 18 2" xfId="1733"/>
    <cellStyle name="Neutral 19" xfId="5678"/>
    <cellStyle name="Neutral 2" xfId="132"/>
    <cellStyle name="Neutral 2 10" xfId="3626"/>
    <cellStyle name="Neutral 2 11" xfId="3627"/>
    <cellStyle name="Neutral 2 12" xfId="3628"/>
    <cellStyle name="Neutral 2 13" xfId="3629"/>
    <cellStyle name="Neutral 2 14" xfId="5679"/>
    <cellStyle name="Neutral 2 15" xfId="5680"/>
    <cellStyle name="Neutral 2 2" xfId="1734"/>
    <cellStyle name="Neutral 2 2 2" xfId="1735"/>
    <cellStyle name="Neutral 2 2 3" xfId="5681"/>
    <cellStyle name="Neutral 2 2 3 2" xfId="5682"/>
    <cellStyle name="Neutral 2 3" xfId="1736"/>
    <cellStyle name="Neutral 2 4" xfId="3630"/>
    <cellStyle name="Neutral 2 5" xfId="3631"/>
    <cellStyle name="Neutral 2 6" xfId="3632"/>
    <cellStyle name="Neutral 2 6 2" xfId="5683"/>
    <cellStyle name="Neutral 2 7" xfId="3633"/>
    <cellStyle name="Neutral 2 8" xfId="3634"/>
    <cellStyle name="Neutral 2 9" xfId="3635"/>
    <cellStyle name="Neutral 3" xfId="133"/>
    <cellStyle name="Neutral 3 2" xfId="1737"/>
    <cellStyle name="Neutral 3 3" xfId="3636"/>
    <cellStyle name="Neutral 3 4" xfId="3637"/>
    <cellStyle name="Neutral 4" xfId="1738"/>
    <cellStyle name="Neutral 4 2" xfId="1739"/>
    <cellStyle name="Neutral 5" xfId="1740"/>
    <cellStyle name="Neutral 5 2" xfId="1741"/>
    <cellStyle name="Neutral 6" xfId="1742"/>
    <cellStyle name="Neutral 6 2" xfId="1743"/>
    <cellStyle name="Neutral 7" xfId="1744"/>
    <cellStyle name="Neutral 7 2" xfId="1745"/>
    <cellStyle name="Neutral 8" xfId="1746"/>
    <cellStyle name="Neutral 8 2" xfId="1747"/>
    <cellStyle name="Neutral 9" xfId="1748"/>
    <cellStyle name="Neutral 9 2" xfId="1749"/>
    <cellStyle name="New" xfId="3638"/>
    <cellStyle name="New 2" xfId="5684"/>
    <cellStyle name="New 3" xfId="5685"/>
    <cellStyle name="New Times Roman" xfId="3639"/>
    <cellStyle name="no dec" xfId="3640"/>
    <cellStyle name="none" xfId="3641"/>
    <cellStyle name="Normal" xfId="0" builtinId="0"/>
    <cellStyle name="Normal - Style1" xfId="134"/>
    <cellStyle name="Normal - Style2" xfId="3642"/>
    <cellStyle name="Normal - Style3" xfId="3643"/>
    <cellStyle name="Normal - Style4" xfId="3644"/>
    <cellStyle name="Normal - Style5" xfId="3645"/>
    <cellStyle name="Normal - Style6" xfId="3646"/>
    <cellStyle name="Normal - Style7" xfId="3647"/>
    <cellStyle name="Normal - Style8" xfId="3648"/>
    <cellStyle name="Normal 10" xfId="13"/>
    <cellStyle name="Normal 10 10" xfId="1750"/>
    <cellStyle name="Normal 10 10 2" xfId="2464"/>
    <cellStyle name="Normal 10 11" xfId="1751"/>
    <cellStyle name="Normal 10 11 2" xfId="2465"/>
    <cellStyle name="Normal 10 12" xfId="1752"/>
    <cellStyle name="Normal 10 12 2" xfId="2466"/>
    <cellStyle name="Normal 10 13" xfId="1753"/>
    <cellStyle name="Normal 10 13 2" xfId="2467"/>
    <cellStyle name="Normal 10 14" xfId="1754"/>
    <cellStyle name="Normal 10 14 2" xfId="2468"/>
    <cellStyle name="Normal 10 15" xfId="1755"/>
    <cellStyle name="Normal 10 15 2" xfId="2469"/>
    <cellStyle name="Normal 10 16" xfId="3649"/>
    <cellStyle name="Normal 10 17" xfId="3650"/>
    <cellStyle name="Normal 10 17 2" xfId="5686"/>
    <cellStyle name="Normal 10 17 3" xfId="5687"/>
    <cellStyle name="Normal 10 17 4" xfId="5688"/>
    <cellStyle name="Normal 10 18" xfId="3651"/>
    <cellStyle name="Normal 10 19" xfId="5689"/>
    <cellStyle name="Normal 10 2" xfId="1756"/>
    <cellStyle name="Normal 10 2 2" xfId="2470"/>
    <cellStyle name="Normal 10 2 2 2" xfId="5690"/>
    <cellStyle name="Normal 10 2 2 3" xfId="5691"/>
    <cellStyle name="Normal 10 2 2 4" xfId="5692"/>
    <cellStyle name="Normal 10 2 3" xfId="4061"/>
    <cellStyle name="Normal 10 20" xfId="5693"/>
    <cellStyle name="Normal 10 3" xfId="1757"/>
    <cellStyle name="Normal 10 3 2" xfId="2471"/>
    <cellStyle name="Normal 10 3 3" xfId="4062"/>
    <cellStyle name="Normal 10 4" xfId="1758"/>
    <cellStyle name="Normal 10 4 2" xfId="2472"/>
    <cellStyle name="Normal 10 4 3" xfId="4063"/>
    <cellStyle name="Normal 10 5" xfId="1759"/>
    <cellStyle name="Normal 10 5 2" xfId="2473"/>
    <cellStyle name="Normal 10 6" xfId="1760"/>
    <cellStyle name="Normal 10 6 2" xfId="2474"/>
    <cellStyle name="Normal 10 7" xfId="1761"/>
    <cellStyle name="Normal 10 7 2" xfId="2475"/>
    <cellStyle name="Normal 10 8" xfId="1762"/>
    <cellStyle name="Normal 10 8 2" xfId="2476"/>
    <cellStyle name="Normal 10 9" xfId="1763"/>
    <cellStyle name="Normal 10 9 2" xfId="2477"/>
    <cellStyle name="Normal 10_Attachment 04 - Intuitive Programmatic Team Rvsd 11-09-09" xfId="3652"/>
    <cellStyle name="Normal 11" xfId="135"/>
    <cellStyle name="Normal 11 10" xfId="3653"/>
    <cellStyle name="Normal 11 11" xfId="3654"/>
    <cellStyle name="Normal 11 12" xfId="3655"/>
    <cellStyle name="Normal 11 13" xfId="3656"/>
    <cellStyle name="Normal 11 14" xfId="3657"/>
    <cellStyle name="Normal 11 15" xfId="3658"/>
    <cellStyle name="Normal 11 16" xfId="1764"/>
    <cellStyle name="Normal 11 2" xfId="1765"/>
    <cellStyle name="Normal 11 2 2" xfId="5694"/>
    <cellStyle name="Normal 11 2 3" xfId="5695"/>
    <cellStyle name="Normal 11 2 4" xfId="5696"/>
    <cellStyle name="Normal 11 2 5" xfId="5697"/>
    <cellStyle name="Normal 11 3" xfId="2188"/>
    <cellStyle name="Normal 11 4" xfId="3659"/>
    <cellStyle name="Normal 11 5" xfId="3660"/>
    <cellStyle name="Normal 11 6" xfId="3661"/>
    <cellStyle name="Normal 11 7" xfId="3662"/>
    <cellStyle name="Normal 11 8" xfId="3663"/>
    <cellStyle name="Normal 11 9" xfId="3664"/>
    <cellStyle name="Normal 11_Attachment 04 - Intuitive Programmatic Team Rvsd 11-09-09" xfId="3665"/>
    <cellStyle name="Normal 12" xfId="136"/>
    <cellStyle name="Normal 12 10" xfId="3666"/>
    <cellStyle name="Normal 12 11" xfId="3667"/>
    <cellStyle name="Normal 12 12" xfId="3668"/>
    <cellStyle name="Normal 12 13" xfId="3669"/>
    <cellStyle name="Normal 12 14" xfId="3670"/>
    <cellStyle name="Normal 12 15" xfId="3671"/>
    <cellStyle name="Normal 12 15 2" xfId="5698"/>
    <cellStyle name="Normal 12 15 3" xfId="5699"/>
    <cellStyle name="Normal 12 15 4" xfId="5700"/>
    <cellStyle name="Normal 12 16" xfId="3672"/>
    <cellStyle name="Normal 12 16 2" xfId="5701"/>
    <cellStyle name="Normal 12 16 3" xfId="5702"/>
    <cellStyle name="Normal 12 16 4" xfId="5703"/>
    <cellStyle name="Normal 12 17" xfId="5704"/>
    <cellStyle name="Normal 12 18" xfId="1766"/>
    <cellStyle name="Normal 12 2" xfId="1767"/>
    <cellStyle name="Normal 12 2 2" xfId="4115"/>
    <cellStyle name="Normal 12 2 3" xfId="4101"/>
    <cellStyle name="Normal 12 2 4" xfId="4088"/>
    <cellStyle name="Normal 12 2 5" xfId="4064"/>
    <cellStyle name="Normal 12 2 6" xfId="5705"/>
    <cellStyle name="Normal 12 2 7" xfId="5706"/>
    <cellStyle name="Normal 12 3" xfId="2340"/>
    <cellStyle name="Normal 12 3 2" xfId="2478"/>
    <cellStyle name="Normal 12 3 2 2" xfId="4116"/>
    <cellStyle name="Normal 12 3 3" xfId="2628"/>
    <cellStyle name="Normal 12 3 3 2" xfId="4102"/>
    <cellStyle name="Normal 12 3 4" xfId="4089"/>
    <cellStyle name="Normal 12 3 5" xfId="4065"/>
    <cellStyle name="Normal 12 4" xfId="2341"/>
    <cellStyle name="Normal 12 4 2" xfId="2479"/>
    <cellStyle name="Normal 12 4 2 2" xfId="4117"/>
    <cellStyle name="Normal 12 4 3" xfId="2629"/>
    <cellStyle name="Normal 12 4 3 2" xfId="4103"/>
    <cellStyle name="Normal 12 4 4" xfId="4090"/>
    <cellStyle name="Normal 12 4 5" xfId="4066"/>
    <cellStyle name="Normal 12 5" xfId="3673"/>
    <cellStyle name="Normal 12 6" xfId="3674"/>
    <cellStyle name="Normal 12 7" xfId="3675"/>
    <cellStyle name="Normal 12 8" xfId="3676"/>
    <cellStyle name="Normal 12 9" xfId="3677"/>
    <cellStyle name="Normal 12_Attachment 4 Team Member File TM -Revised by RDH 110809" xfId="3678"/>
    <cellStyle name="Normal 13" xfId="137"/>
    <cellStyle name="Normal 13 2" xfId="1769"/>
    <cellStyle name="Normal 13 3" xfId="3679"/>
    <cellStyle name="Normal 13 3 2" xfId="5707"/>
    <cellStyle name="Normal 13 3 3" xfId="5708"/>
    <cellStyle name="Normal 13 3 4" xfId="5709"/>
    <cellStyle name="Normal 13 4" xfId="4114"/>
    <cellStyle name="Normal 13 5" xfId="1768"/>
    <cellStyle name="Normal 13_Stanley Attachment 4 R" xfId="3680"/>
    <cellStyle name="Normal 14" xfId="138"/>
    <cellStyle name="Normal 14 2" xfId="1771"/>
    <cellStyle name="Normal 14 2 2" xfId="3681"/>
    <cellStyle name="Normal 14 2 3" xfId="3682"/>
    <cellStyle name="Normal 14 2 4" xfId="5710"/>
    <cellStyle name="Normal 14 2 5" xfId="5711"/>
    <cellStyle name="Normal 14 3" xfId="3683"/>
    <cellStyle name="Normal 14 4" xfId="3684"/>
    <cellStyle name="Normal 14 5" xfId="3685"/>
    <cellStyle name="Normal 14 6" xfId="3686"/>
    <cellStyle name="Normal 14 7" xfId="3687"/>
    <cellStyle name="Normal 14 8" xfId="3688"/>
    <cellStyle name="Normal 14 9" xfId="1770"/>
    <cellStyle name="Normal 14_BAH Att 4" xfId="3689"/>
    <cellStyle name="Normal 15" xfId="139"/>
    <cellStyle name="Normal 15 2" xfId="1773"/>
    <cellStyle name="Normal 15 3" xfId="3690"/>
    <cellStyle name="Normal 15 3 2" xfId="5712"/>
    <cellStyle name="Normal 15 3 3" xfId="5713"/>
    <cellStyle name="Normal 15 3 4" xfId="5714"/>
    <cellStyle name="Normal 15 4" xfId="4118"/>
    <cellStyle name="Normal 15 5" xfId="1772"/>
    <cellStyle name="Normal 15_Attachment 4 Update 3" xfId="1774"/>
    <cellStyle name="Normal 16" xfId="140"/>
    <cellStyle name="Normal 16 2" xfId="1776"/>
    <cellStyle name="Normal 16 3" xfId="3691"/>
    <cellStyle name="Normal 16 4" xfId="5715"/>
    <cellStyle name="Normal 16 5" xfId="1775"/>
    <cellStyle name="Normal 16_Attachment 04 - Intuitive Programmatic Team Rvsd 11-09-09" xfId="3692"/>
    <cellStyle name="Normal 17" xfId="141"/>
    <cellStyle name="Normal 17 2" xfId="1778"/>
    <cellStyle name="Normal 17 3" xfId="3693"/>
    <cellStyle name="Normal 17 3 2" xfId="5716"/>
    <cellStyle name="Normal 17 3 3" xfId="5717"/>
    <cellStyle name="Normal 17 3 4" xfId="5718"/>
    <cellStyle name="Normal 17 4" xfId="1777"/>
    <cellStyle name="Normal 17_Attachment 4 Update 3" xfId="1779"/>
    <cellStyle name="Normal 18" xfId="142"/>
    <cellStyle name="Normal 18 2" xfId="1781"/>
    <cellStyle name="Normal 18 3" xfId="3694"/>
    <cellStyle name="Normal 18 3 2" xfId="5719"/>
    <cellStyle name="Normal 18 3 3" xfId="5720"/>
    <cellStyle name="Normal 18 3 4" xfId="5721"/>
    <cellStyle name="Normal 18 4" xfId="5722"/>
    <cellStyle name="Normal 18 5" xfId="5723"/>
    <cellStyle name="Normal 18 6" xfId="5724"/>
    <cellStyle name="Normal 18 7" xfId="1780"/>
    <cellStyle name="Normal 18_Attachment 4 Update 3" xfId="1782"/>
    <cellStyle name="Normal 19" xfId="143"/>
    <cellStyle name="Normal 19 2" xfId="1784"/>
    <cellStyle name="Normal 19 3" xfId="3695"/>
    <cellStyle name="Normal 19 3 2" xfId="5725"/>
    <cellStyle name="Normal 19 3 3" xfId="5726"/>
    <cellStyle name="Normal 19 3 4" xfId="5727"/>
    <cellStyle name="Normal 19 4" xfId="1783"/>
    <cellStyle name="Normal 19_Stanley Attachment 4 R" xfId="3696"/>
    <cellStyle name="Normal 2" xfId="2"/>
    <cellStyle name="Normal 2 10" xfId="1785"/>
    <cellStyle name="Normal 2 10 10" xfId="5728"/>
    <cellStyle name="Normal 2 10 11" xfId="5729"/>
    <cellStyle name="Normal 2 10 12" xfId="5730"/>
    <cellStyle name="Normal 2 10 13" xfId="5731"/>
    <cellStyle name="Normal 2 10 14" xfId="5732"/>
    <cellStyle name="Normal 2 10 15" xfId="5733"/>
    <cellStyle name="Normal 2 10 16" xfId="5734"/>
    <cellStyle name="Normal 2 10 2" xfId="2481"/>
    <cellStyle name="Normal 2 10 3" xfId="5735"/>
    <cellStyle name="Normal 2 10 4" xfId="5736"/>
    <cellStyle name="Normal 2 10 5" xfId="5737"/>
    <cellStyle name="Normal 2 10 6" xfId="5738"/>
    <cellStyle name="Normal 2 10 7" xfId="5739"/>
    <cellStyle name="Normal 2 10 8" xfId="5740"/>
    <cellStyle name="Normal 2 10 9" xfId="5741"/>
    <cellStyle name="Normal 2 11" xfId="1786"/>
    <cellStyle name="Normal 2 11 10" xfId="5742"/>
    <cellStyle name="Normal 2 11 11" xfId="5743"/>
    <cellStyle name="Normal 2 11 12" xfId="5744"/>
    <cellStyle name="Normal 2 11 13" xfId="5745"/>
    <cellStyle name="Normal 2 11 14" xfId="5746"/>
    <cellStyle name="Normal 2 11 15" xfId="5747"/>
    <cellStyle name="Normal 2 11 16" xfId="5748"/>
    <cellStyle name="Normal 2 11 2" xfId="2482"/>
    <cellStyle name="Normal 2 11 3" xfId="5749"/>
    <cellStyle name="Normal 2 11 4" xfId="5750"/>
    <cellStyle name="Normal 2 11 5" xfId="5751"/>
    <cellStyle name="Normal 2 11 6" xfId="5752"/>
    <cellStyle name="Normal 2 11 7" xfId="5753"/>
    <cellStyle name="Normal 2 11 8" xfId="5754"/>
    <cellStyle name="Normal 2 11 9" xfId="5755"/>
    <cellStyle name="Normal 2 12" xfId="1787"/>
    <cellStyle name="Normal 2 12 10" xfId="5756"/>
    <cellStyle name="Normal 2 12 11" xfId="5757"/>
    <cellStyle name="Normal 2 12 12" xfId="5758"/>
    <cellStyle name="Normal 2 12 13" xfId="5759"/>
    <cellStyle name="Normal 2 12 14" xfId="5760"/>
    <cellStyle name="Normal 2 12 15" xfId="5761"/>
    <cellStyle name="Normal 2 12 16" xfId="5762"/>
    <cellStyle name="Normal 2 12 2" xfId="2483"/>
    <cellStyle name="Normal 2 12 3" xfId="5763"/>
    <cellStyle name="Normal 2 12 4" xfId="5764"/>
    <cellStyle name="Normal 2 12 5" xfId="5765"/>
    <cellStyle name="Normal 2 12 6" xfId="5766"/>
    <cellStyle name="Normal 2 12 7" xfId="5767"/>
    <cellStyle name="Normal 2 12 8" xfId="5768"/>
    <cellStyle name="Normal 2 12 9" xfId="5769"/>
    <cellStyle name="Normal 2 13" xfId="1788"/>
    <cellStyle name="Normal 2 13 10" xfId="5770"/>
    <cellStyle name="Normal 2 13 11" xfId="5771"/>
    <cellStyle name="Normal 2 13 12" xfId="5772"/>
    <cellStyle name="Normal 2 13 13" xfId="5773"/>
    <cellStyle name="Normal 2 13 14" xfId="5774"/>
    <cellStyle name="Normal 2 13 15" xfId="5775"/>
    <cellStyle name="Normal 2 13 16" xfId="5776"/>
    <cellStyle name="Normal 2 13 2" xfId="2484"/>
    <cellStyle name="Normal 2 13 3" xfId="5777"/>
    <cellStyle name="Normal 2 13 4" xfId="5778"/>
    <cellStyle name="Normal 2 13 5" xfId="5779"/>
    <cellStyle name="Normal 2 13 6" xfId="5780"/>
    <cellStyle name="Normal 2 13 7" xfId="5781"/>
    <cellStyle name="Normal 2 13 8" xfId="5782"/>
    <cellStyle name="Normal 2 13 9" xfId="5783"/>
    <cellStyle name="Normal 2 14" xfId="1789"/>
    <cellStyle name="Normal 2 14 10" xfId="5784"/>
    <cellStyle name="Normal 2 14 11" xfId="5785"/>
    <cellStyle name="Normal 2 14 12" xfId="5786"/>
    <cellStyle name="Normal 2 14 13" xfId="5787"/>
    <cellStyle name="Normal 2 14 14" xfId="5788"/>
    <cellStyle name="Normal 2 14 15" xfId="5789"/>
    <cellStyle name="Normal 2 14 16" xfId="5790"/>
    <cellStyle name="Normal 2 14 2" xfId="2485"/>
    <cellStyle name="Normal 2 14 3" xfId="5791"/>
    <cellStyle name="Normal 2 14 4" xfId="5792"/>
    <cellStyle name="Normal 2 14 5" xfId="5793"/>
    <cellStyle name="Normal 2 14 6" xfId="5794"/>
    <cellStyle name="Normal 2 14 7" xfId="5795"/>
    <cellStyle name="Normal 2 14 8" xfId="5796"/>
    <cellStyle name="Normal 2 14 9" xfId="5797"/>
    <cellStyle name="Normal 2 15" xfId="1790"/>
    <cellStyle name="Normal 2 15 10" xfId="5798"/>
    <cellStyle name="Normal 2 15 11" xfId="5799"/>
    <cellStyle name="Normal 2 15 12" xfId="5800"/>
    <cellStyle name="Normal 2 15 13" xfId="5801"/>
    <cellStyle name="Normal 2 15 14" xfId="5802"/>
    <cellStyle name="Normal 2 15 15" xfId="5803"/>
    <cellStyle name="Normal 2 15 16" xfId="5804"/>
    <cellStyle name="Normal 2 15 2" xfId="2486"/>
    <cellStyle name="Normal 2 15 3" xfId="5805"/>
    <cellStyle name="Normal 2 15 4" xfId="5806"/>
    <cellStyle name="Normal 2 15 5" xfId="5807"/>
    <cellStyle name="Normal 2 15 6" xfId="5808"/>
    <cellStyle name="Normal 2 15 7" xfId="5809"/>
    <cellStyle name="Normal 2 15 8" xfId="5810"/>
    <cellStyle name="Normal 2 15 9" xfId="5811"/>
    <cellStyle name="Normal 2 16" xfId="1791"/>
    <cellStyle name="Normal 2 16 10" xfId="5812"/>
    <cellStyle name="Normal 2 16 11" xfId="5813"/>
    <cellStyle name="Normal 2 16 12" xfId="5814"/>
    <cellStyle name="Normal 2 16 13" xfId="5815"/>
    <cellStyle name="Normal 2 16 14" xfId="5816"/>
    <cellStyle name="Normal 2 16 15" xfId="5817"/>
    <cellStyle name="Normal 2 16 16" xfId="5818"/>
    <cellStyle name="Normal 2 16 2" xfId="2487"/>
    <cellStyle name="Normal 2 16 3" xfId="5819"/>
    <cellStyle name="Normal 2 16 4" xfId="5820"/>
    <cellStyle name="Normal 2 16 5" xfId="5821"/>
    <cellStyle name="Normal 2 16 6" xfId="5822"/>
    <cellStyle name="Normal 2 16 7" xfId="5823"/>
    <cellStyle name="Normal 2 16 8" xfId="5824"/>
    <cellStyle name="Normal 2 16 9" xfId="5825"/>
    <cellStyle name="Normal 2 17" xfId="1792"/>
    <cellStyle name="Normal 2 17 10" xfId="5826"/>
    <cellStyle name="Normal 2 17 11" xfId="5827"/>
    <cellStyle name="Normal 2 17 12" xfId="5828"/>
    <cellStyle name="Normal 2 17 13" xfId="5829"/>
    <cellStyle name="Normal 2 17 14" xfId="5830"/>
    <cellStyle name="Normal 2 17 15" xfId="5831"/>
    <cellStyle name="Normal 2 17 16" xfId="5832"/>
    <cellStyle name="Normal 2 17 2" xfId="2488"/>
    <cellStyle name="Normal 2 17 3" xfId="5833"/>
    <cellStyle name="Normal 2 17 4" xfId="5834"/>
    <cellStyle name="Normal 2 17 5" xfId="5835"/>
    <cellStyle name="Normal 2 17 6" xfId="5836"/>
    <cellStyle name="Normal 2 17 7" xfId="5837"/>
    <cellStyle name="Normal 2 17 8" xfId="5838"/>
    <cellStyle name="Normal 2 17 9" xfId="5839"/>
    <cellStyle name="Normal 2 18" xfId="1793"/>
    <cellStyle name="Normal 2 18 2" xfId="2489"/>
    <cellStyle name="Normal 2 18 3" xfId="5840"/>
    <cellStyle name="Normal 2 18 4" xfId="5841"/>
    <cellStyle name="Normal 2 18 5" xfId="5842"/>
    <cellStyle name="Normal 2 19" xfId="1794"/>
    <cellStyle name="Normal 2 19 2" xfId="2490"/>
    <cellStyle name="Normal 2 19 3" xfId="5843"/>
    <cellStyle name="Normal 2 19 4" xfId="5844"/>
    <cellStyle name="Normal 2 19 5" xfId="5845"/>
    <cellStyle name="Normal 2 2" xfId="4"/>
    <cellStyle name="Normal 2 2 10" xfId="1795"/>
    <cellStyle name="Normal 2 2 10 2" xfId="3697"/>
    <cellStyle name="Normal 2 2 10 3" xfId="5846"/>
    <cellStyle name="Normal 2 2 10 4" xfId="5847"/>
    <cellStyle name="Normal 2 2 11" xfId="1796"/>
    <cellStyle name="Normal 2 2 11 2" xfId="3698"/>
    <cellStyle name="Normal 2 2 11 3" xfId="5848"/>
    <cellStyle name="Normal 2 2 11 4" xfId="5849"/>
    <cellStyle name="Normal 2 2 12" xfId="1797"/>
    <cellStyle name="Normal 2 2 12 2" xfId="3699"/>
    <cellStyle name="Normal 2 2 12 3" xfId="5850"/>
    <cellStyle name="Normal 2 2 12 4" xfId="5851"/>
    <cellStyle name="Normal 2 2 13" xfId="1798"/>
    <cellStyle name="Normal 2 2 13 2" xfId="3700"/>
    <cellStyle name="Normal 2 2 13 3" xfId="5852"/>
    <cellStyle name="Normal 2 2 13 4" xfId="5853"/>
    <cellStyle name="Normal 2 2 14" xfId="1799"/>
    <cellStyle name="Normal 2 2 14 2" xfId="3701"/>
    <cellStyle name="Normal 2 2 14 3" xfId="5854"/>
    <cellStyle name="Normal 2 2 14 4" xfId="5855"/>
    <cellStyle name="Normal 2 2 15" xfId="1800"/>
    <cellStyle name="Normal 2 2 15 2" xfId="3702"/>
    <cellStyle name="Normal 2 2 15 3" xfId="5856"/>
    <cellStyle name="Normal 2 2 15 4" xfId="5857"/>
    <cellStyle name="Normal 2 2 16" xfId="1801"/>
    <cellStyle name="Normal 2 2 16 2" xfId="3703"/>
    <cellStyle name="Normal 2 2 16 3" xfId="5858"/>
    <cellStyle name="Normal 2 2 16 4" xfId="5859"/>
    <cellStyle name="Normal 2 2 17" xfId="1802"/>
    <cellStyle name="Normal 2 2 17 2" xfId="3704"/>
    <cellStyle name="Normal 2 2 17 3" xfId="5860"/>
    <cellStyle name="Normal 2 2 17 4" xfId="5861"/>
    <cellStyle name="Normal 2 2 18" xfId="1803"/>
    <cellStyle name="Normal 2 2 18 2" xfId="3705"/>
    <cellStyle name="Normal 2 2 18 3" xfId="5862"/>
    <cellStyle name="Normal 2 2 18 4" xfId="5863"/>
    <cellStyle name="Normal 2 2 19" xfId="1804"/>
    <cellStyle name="Normal 2 2 19 2" xfId="3706"/>
    <cellStyle name="Normal 2 2 19 3" xfId="5864"/>
    <cellStyle name="Normal 2 2 19 4" xfId="5865"/>
    <cellStyle name="Normal 2 2 2" xfId="1805"/>
    <cellStyle name="Normal 2 2 2 2" xfId="1806"/>
    <cellStyle name="Normal 2 2 2 2 2" xfId="2492"/>
    <cellStyle name="Normal 2 2 2 2 3" xfId="3707"/>
    <cellStyle name="Normal 2 2 2 3" xfId="3708"/>
    <cellStyle name="Normal 2 2 2 3 2" xfId="5866"/>
    <cellStyle name="Normal 2 2 2 3 3" xfId="5867"/>
    <cellStyle name="Normal 2 2 2 3 4" xfId="5868"/>
    <cellStyle name="Normal 2 2 2 4" xfId="3709"/>
    <cellStyle name="Normal 2 2 2 4 2" xfId="5869"/>
    <cellStyle name="Normal 2 2 2 4 3" xfId="5870"/>
    <cellStyle name="Normal 2 2 2 4 4" xfId="5871"/>
    <cellStyle name="Normal 2 2 2 5" xfId="4068"/>
    <cellStyle name="Normal 2 2 2_Stanley Attachment 4 Approved" xfId="1807"/>
    <cellStyle name="Normal 2 2 20" xfId="1808"/>
    <cellStyle name="Normal 2 2 20 2" xfId="3710"/>
    <cellStyle name="Normal 2 2 20 3" xfId="5872"/>
    <cellStyle name="Normal 2 2 20 4" xfId="5873"/>
    <cellStyle name="Normal 2 2 21" xfId="1809"/>
    <cellStyle name="Normal 2 2 21 2" xfId="3711"/>
    <cellStyle name="Normal 2 2 21 3" xfId="5874"/>
    <cellStyle name="Normal 2 2 21 4" xfId="5875"/>
    <cellStyle name="Normal 2 2 22" xfId="2491"/>
    <cellStyle name="Normal 2 2 23" xfId="3712"/>
    <cellStyle name="Normal 2 2 23 2" xfId="5876"/>
    <cellStyle name="Normal 2 2 23 3" xfId="5877"/>
    <cellStyle name="Normal 2 2 23 4" xfId="5878"/>
    <cellStyle name="Normal 2 2 24" xfId="4067"/>
    <cellStyle name="Normal 2 2 25" xfId="5879"/>
    <cellStyle name="Normal 2 2 26" xfId="5880"/>
    <cellStyle name="Normal 2 2 27" xfId="145"/>
    <cellStyle name="Normal 2 2 3" xfId="1810"/>
    <cellStyle name="Normal 2 2 3 2" xfId="3713"/>
    <cellStyle name="Normal 2 2 3 2 2" xfId="5881"/>
    <cellStyle name="Normal 2 2 3 2 3" xfId="5882"/>
    <cellStyle name="Normal 2 2 3 2 4" xfId="5883"/>
    <cellStyle name="Normal 2 2 3 3" xfId="4069"/>
    <cellStyle name="Normal 2 2 3 4" xfId="5884"/>
    <cellStyle name="Normal 2 2 3 5" xfId="5885"/>
    <cellStyle name="Normal 2 2 3 6" xfId="5886"/>
    <cellStyle name="Normal 2 2 4" xfId="1811"/>
    <cellStyle name="Normal 2 2 4 2" xfId="3714"/>
    <cellStyle name="Normal 2 2 4 2 2" xfId="5887"/>
    <cellStyle name="Normal 2 2 4 2 3" xfId="5888"/>
    <cellStyle name="Normal 2 2 4 2 4" xfId="5889"/>
    <cellStyle name="Normal 2 2 4 3" xfId="4070"/>
    <cellStyle name="Normal 2 2 4 4" xfId="5890"/>
    <cellStyle name="Normal 2 2 4 5" xfId="5891"/>
    <cellStyle name="Normal 2 2 4 6" xfId="5892"/>
    <cellStyle name="Normal 2 2 5" xfId="1812"/>
    <cellStyle name="Normal 2 2 5 2" xfId="3715"/>
    <cellStyle name="Normal 2 2 5 3" xfId="5893"/>
    <cellStyle name="Normal 2 2 5 4" xfId="5894"/>
    <cellStyle name="Normal 2 2 6" xfId="1813"/>
    <cellStyle name="Normal 2 2 6 2" xfId="3716"/>
    <cellStyle name="Normal 2 2 6 3" xfId="5895"/>
    <cellStyle name="Normal 2 2 6 4" xfId="5896"/>
    <cellStyle name="Normal 2 2 7" xfId="1814"/>
    <cellStyle name="Normal 2 2 7 2" xfId="3717"/>
    <cellStyle name="Normal 2 2 7 3" xfId="5897"/>
    <cellStyle name="Normal 2 2 7 4" xfId="5898"/>
    <cellStyle name="Normal 2 2 8" xfId="1815"/>
    <cellStyle name="Normal 2 2 8 2" xfId="3718"/>
    <cellStyle name="Normal 2 2 8 3" xfId="5899"/>
    <cellStyle name="Normal 2 2 8 4" xfId="5900"/>
    <cellStyle name="Normal 2 2 9" xfId="1816"/>
    <cellStyle name="Normal 2 2 9 2" xfId="3719"/>
    <cellStyle name="Normal 2 2 9 3" xfId="5901"/>
    <cellStyle name="Normal 2 2 9 4" xfId="5902"/>
    <cellStyle name="Normal 2 2_BAH Att 4" xfId="3720"/>
    <cellStyle name="Normal 2 20" xfId="1817"/>
    <cellStyle name="Normal 2 20 2" xfId="2493"/>
    <cellStyle name="Normal 2 20 3" xfId="5903"/>
    <cellStyle name="Normal 2 20 4" xfId="5904"/>
    <cellStyle name="Normal 2 21" xfId="1818"/>
    <cellStyle name="Normal 2 21 2" xfId="2494"/>
    <cellStyle name="Normal 2 21 3" xfId="5905"/>
    <cellStyle name="Normal 2 21 4" xfId="5906"/>
    <cellStyle name="Normal 2 22" xfId="2183"/>
    <cellStyle name="Normal 2 22 2" xfId="3721"/>
    <cellStyle name="Normal 2 22 3" xfId="5907"/>
    <cellStyle name="Normal 2 22 4" xfId="5908"/>
    <cellStyle name="Normal 2 22 5" xfId="5909"/>
    <cellStyle name="Normal 2 23" xfId="2480"/>
    <cellStyle name="Normal 2 23 2" xfId="3722"/>
    <cellStyle name="Normal 2 23 2 2" xfId="5910"/>
    <cellStyle name="Normal 2 23 2 3" xfId="5911"/>
    <cellStyle name="Normal 2 23 2 4" xfId="5912"/>
    <cellStyle name="Normal 2 23 3" xfId="5913"/>
    <cellStyle name="Normal 2 23 4" xfId="5914"/>
    <cellStyle name="Normal 2 23 5" xfId="5915"/>
    <cellStyle name="Normal 2 24" xfId="14"/>
    <cellStyle name="Normal 2 24 2" xfId="2634"/>
    <cellStyle name="Normal 2 25" xfId="3723"/>
    <cellStyle name="Normal 2 26" xfId="144"/>
    <cellStyle name="Normal 2 3" xfId="1819"/>
    <cellStyle name="Normal 2 3 10" xfId="5916"/>
    <cellStyle name="Normal 2 3 11" xfId="5917"/>
    <cellStyle name="Normal 2 3 12" xfId="5918"/>
    <cellStyle name="Normal 2 3 13" xfId="5919"/>
    <cellStyle name="Normal 2 3 14" xfId="5920"/>
    <cellStyle name="Normal 2 3 15" xfId="5921"/>
    <cellStyle name="Normal 2 3 16" xfId="5922"/>
    <cellStyle name="Normal 2 3 17" xfId="5923"/>
    <cellStyle name="Normal 2 3 18" xfId="5924"/>
    <cellStyle name="Normal 2 3 2" xfId="2342"/>
    <cellStyle name="Normal 2 3 2 2" xfId="5925"/>
    <cellStyle name="Normal 2 3 2 3" xfId="5926"/>
    <cellStyle name="Normal 2 3 3" xfId="2343"/>
    <cellStyle name="Normal 2 3 3 2" xfId="5927"/>
    <cellStyle name="Normal 2 3 3 3" xfId="5928"/>
    <cellStyle name="Normal 2 3 4" xfId="2344"/>
    <cellStyle name="Normal 2 3 4 2" xfId="5929"/>
    <cellStyle name="Normal 2 3 4 3" xfId="5930"/>
    <cellStyle name="Normal 2 3 5" xfId="2495"/>
    <cellStyle name="Normal 2 3 6" xfId="5931"/>
    <cellStyle name="Normal 2 3 7" xfId="5932"/>
    <cellStyle name="Normal 2 3 8" xfId="5933"/>
    <cellStyle name="Normal 2 3 9" xfId="5934"/>
    <cellStyle name="Normal 2 4" xfId="1820"/>
    <cellStyle name="Normal 2 4 10" xfId="5935"/>
    <cellStyle name="Normal 2 4 11" xfId="5936"/>
    <cellStyle name="Normal 2 4 12" xfId="5937"/>
    <cellStyle name="Normal 2 4 13" xfId="5938"/>
    <cellStyle name="Normal 2 4 14" xfId="5939"/>
    <cellStyle name="Normal 2 4 15" xfId="5940"/>
    <cellStyle name="Normal 2 4 16" xfId="5941"/>
    <cellStyle name="Normal 2 4 17" xfId="5942"/>
    <cellStyle name="Normal 2 4 18" xfId="5943"/>
    <cellStyle name="Normal 2 4 2" xfId="2496"/>
    <cellStyle name="Normal 2 4 3" xfId="3724"/>
    <cellStyle name="Normal 2 4 4" xfId="3725"/>
    <cellStyle name="Normal 2 4 5" xfId="5944"/>
    <cellStyle name="Normal 2 4 6" xfId="5945"/>
    <cellStyle name="Normal 2 4 7" xfId="5946"/>
    <cellStyle name="Normal 2 4 8" xfId="5947"/>
    <cellStyle name="Normal 2 4 9" xfId="5948"/>
    <cellStyle name="Normal 2 5" xfId="1821"/>
    <cellStyle name="Normal 2 5 10" xfId="5949"/>
    <cellStyle name="Normal 2 5 11" xfId="5950"/>
    <cellStyle name="Normal 2 5 12" xfId="5951"/>
    <cellStyle name="Normal 2 5 13" xfId="5952"/>
    <cellStyle name="Normal 2 5 14" xfId="5953"/>
    <cellStyle name="Normal 2 5 15" xfId="5954"/>
    <cellStyle name="Normal 2 5 16" xfId="5955"/>
    <cellStyle name="Normal 2 5 17" xfId="5956"/>
    <cellStyle name="Normal 2 5 18" xfId="5957"/>
    <cellStyle name="Normal 2 5 2" xfId="2497"/>
    <cellStyle name="Normal 2 5 3" xfId="3726"/>
    <cellStyle name="Normal 2 5 4" xfId="3727"/>
    <cellStyle name="Normal 2 5 5" xfId="5958"/>
    <cellStyle name="Normal 2 5 6" xfId="5959"/>
    <cellStyle name="Normal 2 5 7" xfId="5960"/>
    <cellStyle name="Normal 2 5 8" xfId="5961"/>
    <cellStyle name="Normal 2 5 9" xfId="5962"/>
    <cellStyle name="Normal 2 6" xfId="1822"/>
    <cellStyle name="Normal 2 6 10" xfId="5963"/>
    <cellStyle name="Normal 2 6 11" xfId="5964"/>
    <cellStyle name="Normal 2 6 12" xfId="5965"/>
    <cellStyle name="Normal 2 6 13" xfId="5966"/>
    <cellStyle name="Normal 2 6 14" xfId="5967"/>
    <cellStyle name="Normal 2 6 15" xfId="5968"/>
    <cellStyle name="Normal 2 6 16" xfId="5969"/>
    <cellStyle name="Normal 2 6 17" xfId="5970"/>
    <cellStyle name="Normal 2 6 18" xfId="5971"/>
    <cellStyle name="Normal 2 6 2" xfId="2498"/>
    <cellStyle name="Normal 2 6 3" xfId="3728"/>
    <cellStyle name="Normal 2 6 4" xfId="3729"/>
    <cellStyle name="Normal 2 6 5" xfId="5972"/>
    <cellStyle name="Normal 2 6 6" xfId="5973"/>
    <cellStyle name="Normal 2 6 7" xfId="5974"/>
    <cellStyle name="Normal 2 6 8" xfId="5975"/>
    <cellStyle name="Normal 2 6 9" xfId="5976"/>
    <cellStyle name="Normal 2 7" xfId="1823"/>
    <cellStyle name="Normal 2 7 10" xfId="5977"/>
    <cellStyle name="Normal 2 7 11" xfId="5978"/>
    <cellStyle name="Normal 2 7 12" xfId="5979"/>
    <cellStyle name="Normal 2 7 13" xfId="5980"/>
    <cellStyle name="Normal 2 7 14" xfId="5981"/>
    <cellStyle name="Normal 2 7 15" xfId="5982"/>
    <cellStyle name="Normal 2 7 16" xfId="5983"/>
    <cellStyle name="Normal 2 7 17" xfId="5984"/>
    <cellStyle name="Normal 2 7 18" xfId="5985"/>
    <cellStyle name="Normal 2 7 2" xfId="2499"/>
    <cellStyle name="Normal 2 7 3" xfId="5986"/>
    <cellStyle name="Normal 2 7 4" xfId="5987"/>
    <cellStyle name="Normal 2 7 5" xfId="5988"/>
    <cellStyle name="Normal 2 7 6" xfId="5989"/>
    <cellStyle name="Normal 2 7 7" xfId="5990"/>
    <cellStyle name="Normal 2 7 8" xfId="5991"/>
    <cellStyle name="Normal 2 7 9" xfId="5992"/>
    <cellStyle name="Normal 2 8" xfId="1824"/>
    <cellStyle name="Normal 2 8 10" xfId="5993"/>
    <cellStyle name="Normal 2 8 11" xfId="5994"/>
    <cellStyle name="Normal 2 8 12" xfId="5995"/>
    <cellStyle name="Normal 2 8 13" xfId="5996"/>
    <cellStyle name="Normal 2 8 14" xfId="5997"/>
    <cellStyle name="Normal 2 8 15" xfId="5998"/>
    <cellStyle name="Normal 2 8 16" xfId="5999"/>
    <cellStyle name="Normal 2 8 2" xfId="2500"/>
    <cellStyle name="Normal 2 8 3" xfId="6000"/>
    <cellStyle name="Normal 2 8 4" xfId="6001"/>
    <cellStyle name="Normal 2 8 5" xfId="6002"/>
    <cellStyle name="Normal 2 8 6" xfId="6003"/>
    <cellStyle name="Normal 2 8 7" xfId="6004"/>
    <cellStyle name="Normal 2 8 8" xfId="6005"/>
    <cellStyle name="Normal 2 8 9" xfId="6006"/>
    <cellStyle name="Normal 2 9" xfId="1825"/>
    <cellStyle name="Normal 2 9 10" xfId="6007"/>
    <cellStyle name="Normal 2 9 11" xfId="6008"/>
    <cellStyle name="Normal 2 9 12" xfId="6009"/>
    <cellStyle name="Normal 2 9 13" xfId="6010"/>
    <cellStyle name="Normal 2 9 14" xfId="6011"/>
    <cellStyle name="Normal 2 9 15" xfId="6012"/>
    <cellStyle name="Normal 2 9 16" xfId="6013"/>
    <cellStyle name="Normal 2 9 2" xfId="2501"/>
    <cellStyle name="Normal 2 9 3" xfId="6014"/>
    <cellStyle name="Normal 2 9 4" xfId="6015"/>
    <cellStyle name="Normal 2 9 5" xfId="6016"/>
    <cellStyle name="Normal 2 9 6" xfId="6017"/>
    <cellStyle name="Normal 2 9 7" xfId="6018"/>
    <cellStyle name="Normal 2 9 8" xfId="6019"/>
    <cellStyle name="Normal 2 9 9" xfId="6020"/>
    <cellStyle name="Normal 2_APT Research_AE_ATT 4" xfId="3730"/>
    <cellStyle name="Normal 20" xfId="146"/>
    <cellStyle name="Normal 20 2" xfId="1827"/>
    <cellStyle name="Normal 20 3" xfId="3731"/>
    <cellStyle name="Normal 20 3 2" xfId="6021"/>
    <cellStyle name="Normal 20 3 3" xfId="6022"/>
    <cellStyle name="Normal 20 3 4" xfId="6023"/>
    <cellStyle name="Normal 20 4" xfId="1826"/>
    <cellStyle name="Normal 20_Stanley Attachment 4 R" xfId="3732"/>
    <cellStyle name="Normal 21" xfId="147"/>
    <cellStyle name="Normal 21 2" xfId="3733"/>
    <cellStyle name="Normal 21 2 2" xfId="6024"/>
    <cellStyle name="Normal 21 2 3" xfId="6025"/>
    <cellStyle name="Normal 21 2 4" xfId="6026"/>
    <cellStyle name="Normal 21 3" xfId="1828"/>
    <cellStyle name="Normal 22" xfId="148"/>
    <cellStyle name="Normal 22 2" xfId="2502"/>
    <cellStyle name="Normal 22 2 2" xfId="6027"/>
    <cellStyle name="Normal 22 2 3" xfId="6028"/>
    <cellStyle name="Normal 22 2 4" xfId="6029"/>
    <cellStyle name="Normal 23" xfId="149"/>
    <cellStyle name="Normal 23 2" xfId="2503"/>
    <cellStyle name="Normal 23 2 2" xfId="6030"/>
    <cellStyle name="Normal 23 2 3" xfId="6031"/>
    <cellStyle name="Normal 23 2 4" xfId="6032"/>
    <cellStyle name="Normal 24" xfId="150"/>
    <cellStyle name="Normal 24 2" xfId="2504"/>
    <cellStyle name="Normal 24 2 2" xfId="6033"/>
    <cellStyle name="Normal 24 2 3" xfId="6034"/>
    <cellStyle name="Normal 24 2 4" xfId="6035"/>
    <cellStyle name="Normal 25" xfId="151"/>
    <cellStyle name="Normal 25 2" xfId="2505"/>
    <cellStyle name="Normal 25 2 2" xfId="6036"/>
    <cellStyle name="Normal 25 2 3" xfId="6037"/>
    <cellStyle name="Normal 25 2 4" xfId="6038"/>
    <cellStyle name="Normal 26" xfId="152"/>
    <cellStyle name="Normal 26 2" xfId="2506"/>
    <cellStyle name="Normal 26 2 2" xfId="6039"/>
    <cellStyle name="Normal 26 2 3" xfId="6040"/>
    <cellStyle name="Normal 26 2 4" xfId="6041"/>
    <cellStyle name="Normal 26 3" xfId="2630"/>
    <cellStyle name="Normal 26 4" xfId="2238"/>
    <cellStyle name="Normal 27" xfId="153"/>
    <cellStyle name="Normal 27 2" xfId="6042"/>
    <cellStyle name="Normal 27 3" xfId="7012"/>
    <cellStyle name="Normal 27 4" xfId="2374"/>
    <cellStyle name="Normal 28" xfId="154"/>
    <cellStyle name="Normal 28 2" xfId="2507"/>
    <cellStyle name="Normal 28 3" xfId="2631"/>
    <cellStyle name="Normal 28 4" xfId="2383"/>
    <cellStyle name="Normal 29" xfId="155"/>
    <cellStyle name="Normal 29 2" xfId="2508"/>
    <cellStyle name="Normal 29 3" xfId="2632"/>
    <cellStyle name="Normal 29 4" xfId="2386"/>
    <cellStyle name="Normal 3" xfId="5"/>
    <cellStyle name="Normal 3 10" xfId="1829"/>
    <cellStyle name="Normal 3 10 2" xfId="2509"/>
    <cellStyle name="Normal 3 11" xfId="1830"/>
    <cellStyle name="Normal 3 11 2" xfId="2510"/>
    <cellStyle name="Normal 3 12" xfId="1831"/>
    <cellStyle name="Normal 3 12 2" xfId="2511"/>
    <cellStyle name="Normal 3 13" xfId="1832"/>
    <cellStyle name="Normal 3 13 2" xfId="2512"/>
    <cellStyle name="Normal 3 14" xfId="1833"/>
    <cellStyle name="Normal 3 14 2" xfId="2513"/>
    <cellStyle name="Normal 3 15" xfId="1834"/>
    <cellStyle name="Normal 3 15 2" xfId="2514"/>
    <cellStyle name="Normal 3 16" xfId="3734"/>
    <cellStyle name="Normal 3 17" xfId="3735"/>
    <cellStyle name="Normal 3 17 2" xfId="6043"/>
    <cellStyle name="Normal 3 17 3" xfId="6044"/>
    <cellStyle name="Normal 3 17 4" xfId="6045"/>
    <cellStyle name="Normal 3 18" xfId="4045"/>
    <cellStyle name="Normal 3 19" xfId="4047"/>
    <cellStyle name="Normal 3 2" xfId="1835"/>
    <cellStyle name="Normal 3 2 2" xfId="2515"/>
    <cellStyle name="Normal 3 2 2 2" xfId="6046"/>
    <cellStyle name="Normal 3 2 2 3" xfId="6047"/>
    <cellStyle name="Normal 3 2 2 4" xfId="6048"/>
    <cellStyle name="Normal 3 2 2 5" xfId="6049"/>
    <cellStyle name="Normal 3 2 2 6" xfId="6050"/>
    <cellStyle name="Normal 3 2 3" xfId="3736"/>
    <cellStyle name="Normal 3 2 3 2" xfId="6051"/>
    <cellStyle name="Normal 3 2 3 3" xfId="6052"/>
    <cellStyle name="Normal 3 2 3 4" xfId="6053"/>
    <cellStyle name="Normal 3 2 4" xfId="3737"/>
    <cellStyle name="Normal 3 2 4 2" xfId="6054"/>
    <cellStyle name="Normal 3 2 4 3" xfId="6055"/>
    <cellStyle name="Normal 3 2 4 4" xfId="6056"/>
    <cellStyle name="Normal 3 2 5" xfId="3738"/>
    <cellStyle name="Normal 3 2 6" xfId="4071"/>
    <cellStyle name="Normal 3 20" xfId="6057"/>
    <cellStyle name="Normal 3 21" xfId="6058"/>
    <cellStyle name="Normal 3 22" xfId="156"/>
    <cellStyle name="Normal 3 3" xfId="1836"/>
    <cellStyle name="Normal 3 3 2" xfId="2516"/>
    <cellStyle name="Normal 3 3 3" xfId="4072"/>
    <cellStyle name="Normal 3 4" xfId="1837"/>
    <cellStyle name="Normal 3 4 2" xfId="2517"/>
    <cellStyle name="Normal 3 4 3" xfId="4073"/>
    <cellStyle name="Normal 3 5" xfId="1838"/>
    <cellStyle name="Normal 3 5 2" xfId="2518"/>
    <cellStyle name="Normal 3 6" xfId="1839"/>
    <cellStyle name="Normal 3 6 2" xfId="2519"/>
    <cellStyle name="Normal 3 7" xfId="1840"/>
    <cellStyle name="Normal 3 7 2" xfId="2520"/>
    <cellStyle name="Normal 3 8" xfId="1841"/>
    <cellStyle name="Normal 3 8 2" xfId="2521"/>
    <cellStyle name="Normal 3 9" xfId="1842"/>
    <cellStyle name="Normal 3 9 2" xfId="2522"/>
    <cellStyle name="Normal 3_Attachment 04 - Intuitive Programmatic Team Rvsd 11-09-09" xfId="3739"/>
    <cellStyle name="Normal 30" xfId="157"/>
    <cellStyle name="Normal 30 2" xfId="6059"/>
    <cellStyle name="Normal 30 3" xfId="2388"/>
    <cellStyle name="Normal 31" xfId="2618"/>
    <cellStyle name="Normal 31 2" xfId="6060"/>
    <cellStyle name="Normal 32" xfId="3740"/>
    <cellStyle name="Normal 32 2" xfId="6061"/>
    <cellStyle name="Normal 33" xfId="3741"/>
    <cellStyle name="Normal 33 2" xfId="6062"/>
    <cellStyle name="Normal 34" xfId="3742"/>
    <cellStyle name="Normal 34 2" xfId="6063"/>
    <cellStyle name="Normal 35" xfId="3743"/>
    <cellStyle name="Normal 35 2" xfId="6064"/>
    <cellStyle name="Normal 36" xfId="3744"/>
    <cellStyle name="Normal 37" xfId="3745"/>
    <cellStyle name="Normal 38" xfId="3746"/>
    <cellStyle name="Normal 39" xfId="3747"/>
    <cellStyle name="Normal 4" xfId="6"/>
    <cellStyle name="Normal 4 10" xfId="3748"/>
    <cellStyle name="Normal 4 11" xfId="3749"/>
    <cellStyle name="Normal 4 12" xfId="3750"/>
    <cellStyle name="Normal 4 13" xfId="3751"/>
    <cellStyle name="Normal 4 14" xfId="3752"/>
    <cellStyle name="Normal 4 15" xfId="3753"/>
    <cellStyle name="Normal 4 16" xfId="3754"/>
    <cellStyle name="Normal 4 17" xfId="3755"/>
    <cellStyle name="Normal 4 18" xfId="3756"/>
    <cellStyle name="Normal 4 19" xfId="3757"/>
    <cellStyle name="Normal 4 2" xfId="1844"/>
    <cellStyle name="Normal 4 2 2" xfId="4074"/>
    <cellStyle name="Normal 4 2 3" xfId="6065"/>
    <cellStyle name="Normal 4 2 4" xfId="6066"/>
    <cellStyle name="Normal 4 2 5" xfId="6067"/>
    <cellStyle name="Normal 4 2 6" xfId="6068"/>
    <cellStyle name="Normal 4 2 7" xfId="6069"/>
    <cellStyle name="Normal 4 2 8" xfId="6070"/>
    <cellStyle name="Normal 4 2 9" xfId="6071"/>
    <cellStyle name="Normal 4 20" xfId="6072"/>
    <cellStyle name="Normal 4 21" xfId="6073"/>
    <cellStyle name="Normal 4 22" xfId="6074"/>
    <cellStyle name="Normal 4 23" xfId="6075"/>
    <cellStyle name="Normal 4 24" xfId="6076"/>
    <cellStyle name="Normal 4 25" xfId="6077"/>
    <cellStyle name="Normal 4 26" xfId="6078"/>
    <cellStyle name="Normal 4 27" xfId="1843"/>
    <cellStyle name="Normal 4 28" xfId="158"/>
    <cellStyle name="Normal 4 3" xfId="1845"/>
    <cellStyle name="Normal 4 3 2" xfId="2523"/>
    <cellStyle name="Normal 4 3 3" xfId="4075"/>
    <cellStyle name="Normal 4 3 4" xfId="6079"/>
    <cellStyle name="Normal 4 3 5" xfId="6080"/>
    <cellStyle name="Normal 4 4" xfId="2345"/>
    <cellStyle name="Normal 4 4 2" xfId="6081"/>
    <cellStyle name="Normal 4 4 3" xfId="6082"/>
    <cellStyle name="Normal 4 4 4" xfId="6083"/>
    <cellStyle name="Normal 4 4 5" xfId="6084"/>
    <cellStyle name="Normal 4 5" xfId="15"/>
    <cellStyle name="Normal 4 5 2" xfId="2635"/>
    <cellStyle name="Normal 4 6" xfId="3758"/>
    <cellStyle name="Normal 4 7" xfId="3759"/>
    <cellStyle name="Normal 4 8" xfId="3760"/>
    <cellStyle name="Normal 4 9" xfId="3761"/>
    <cellStyle name="Normal 4_Attachment 4-VSE RATES CONFIDENTIAL Rev 1" xfId="3762"/>
    <cellStyle name="Normal 40" xfId="3763"/>
    <cellStyle name="Normal 41" xfId="4049"/>
    <cellStyle name="Normal 42" xfId="4058"/>
    <cellStyle name="Normal 43" xfId="4057"/>
    <cellStyle name="Normal 44" xfId="4054"/>
    <cellStyle name="Normal 45" xfId="4053"/>
    <cellStyle name="Normal 46" xfId="4129"/>
    <cellStyle name="Normal 47" xfId="7013"/>
    <cellStyle name="Normal 48" xfId="7014"/>
    <cellStyle name="Normal 49" xfId="7015"/>
    <cellStyle name="Normal 5" xfId="159"/>
    <cellStyle name="Normal 5 10" xfId="2189"/>
    <cellStyle name="Normal 5 11" xfId="2190"/>
    <cellStyle name="Normal 5 12" xfId="2191"/>
    <cellStyle name="Normal 5 13" xfId="2192"/>
    <cellStyle name="Normal 5 14" xfId="2193"/>
    <cellStyle name="Normal 5 15" xfId="2194"/>
    <cellStyle name="Normal 5 16" xfId="2195"/>
    <cellStyle name="Normal 5 17" xfId="2196"/>
    <cellStyle name="Normal 5 18" xfId="3764"/>
    <cellStyle name="Normal 5 19" xfId="3765"/>
    <cellStyle name="Normal 5 2" xfId="1847"/>
    <cellStyle name="Normal 5 2 10" xfId="6085"/>
    <cellStyle name="Normal 5 2 11" xfId="6086"/>
    <cellStyle name="Normal 5 2 12" xfId="6087"/>
    <cellStyle name="Normal 5 2 13" xfId="6088"/>
    <cellStyle name="Normal 5 2 14" xfId="6089"/>
    <cellStyle name="Normal 5 2 15" xfId="6090"/>
    <cellStyle name="Normal 5 2 16" xfId="6091"/>
    <cellStyle name="Normal 5 2 17" xfId="6092"/>
    <cellStyle name="Normal 5 2 18" xfId="6093"/>
    <cellStyle name="Normal 5 2 2" xfId="2197"/>
    <cellStyle name="Normal 5 2 3" xfId="2198"/>
    <cellStyle name="Normal 5 2 4" xfId="2346"/>
    <cellStyle name="Normal 5 2 5" xfId="6094"/>
    <cellStyle name="Normal 5 2 6" xfId="6095"/>
    <cellStyle name="Normal 5 2 7" xfId="6096"/>
    <cellStyle name="Normal 5 2 8" xfId="6097"/>
    <cellStyle name="Normal 5 2 9" xfId="6098"/>
    <cellStyle name="Normal 5 20" xfId="3766"/>
    <cellStyle name="Normal 5 21" xfId="4048"/>
    <cellStyle name="Normal 5 22" xfId="6099"/>
    <cellStyle name="Normal 5 23" xfId="6100"/>
    <cellStyle name="Normal 5 24" xfId="1846"/>
    <cellStyle name="Normal 5 3" xfId="1848"/>
    <cellStyle name="Normal 5 3 10" xfId="6101"/>
    <cellStyle name="Normal 5 3 11" xfId="6102"/>
    <cellStyle name="Normal 5 3 12" xfId="6103"/>
    <cellStyle name="Normal 5 3 13" xfId="6104"/>
    <cellStyle name="Normal 5 3 14" xfId="6105"/>
    <cellStyle name="Normal 5 3 15" xfId="6106"/>
    <cellStyle name="Normal 5 3 16" xfId="6107"/>
    <cellStyle name="Normal 5 3 17" xfId="6108"/>
    <cellStyle name="Normal 5 3 18" xfId="6109"/>
    <cellStyle name="Normal 5 3 2" xfId="2199"/>
    <cellStyle name="Normal 5 3 3" xfId="2200"/>
    <cellStyle name="Normal 5 3 4" xfId="2347"/>
    <cellStyle name="Normal 5 3 5" xfId="6110"/>
    <cellStyle name="Normal 5 3 6" xfId="6111"/>
    <cellStyle name="Normal 5 3 7" xfId="6112"/>
    <cellStyle name="Normal 5 3 8" xfId="6113"/>
    <cellStyle name="Normal 5 3 9" xfId="6114"/>
    <cellStyle name="Normal 5 4" xfId="1849"/>
    <cellStyle name="Normal 5 4 10" xfId="6115"/>
    <cellStyle name="Normal 5 4 11" xfId="6116"/>
    <cellStyle name="Normal 5 4 12" xfId="6117"/>
    <cellStyle name="Normal 5 4 13" xfId="6118"/>
    <cellStyle name="Normal 5 4 14" xfId="6119"/>
    <cellStyle name="Normal 5 4 15" xfId="6120"/>
    <cellStyle name="Normal 5 4 16" xfId="6121"/>
    <cellStyle name="Normal 5 4 17" xfId="6122"/>
    <cellStyle name="Normal 5 4 18" xfId="6123"/>
    <cellStyle name="Normal 5 4 2" xfId="2201"/>
    <cellStyle name="Normal 5 4 3" xfId="2202"/>
    <cellStyle name="Normal 5 4 4" xfId="2348"/>
    <cellStyle name="Normal 5 4 5" xfId="6124"/>
    <cellStyle name="Normal 5 4 6" xfId="6125"/>
    <cellStyle name="Normal 5 4 7" xfId="6126"/>
    <cellStyle name="Normal 5 4 8" xfId="6127"/>
    <cellStyle name="Normal 5 4 9" xfId="6128"/>
    <cellStyle name="Normal 5 5" xfId="1850"/>
    <cellStyle name="Normal 5 5 10" xfId="6129"/>
    <cellStyle name="Normal 5 5 11" xfId="6130"/>
    <cellStyle name="Normal 5 5 12" xfId="6131"/>
    <cellStyle name="Normal 5 5 13" xfId="6132"/>
    <cellStyle name="Normal 5 5 14" xfId="6133"/>
    <cellStyle name="Normal 5 5 15" xfId="6134"/>
    <cellStyle name="Normal 5 5 16" xfId="6135"/>
    <cellStyle name="Normal 5 5 17" xfId="6136"/>
    <cellStyle name="Normal 5 5 18" xfId="6137"/>
    <cellStyle name="Normal 5 5 2" xfId="2203"/>
    <cellStyle name="Normal 5 5 3" xfId="2204"/>
    <cellStyle name="Normal 5 5 4" xfId="2349"/>
    <cellStyle name="Normal 5 5 5" xfId="6138"/>
    <cellStyle name="Normal 5 5 6" xfId="6139"/>
    <cellStyle name="Normal 5 5 7" xfId="6140"/>
    <cellStyle name="Normal 5 5 8" xfId="6141"/>
    <cellStyle name="Normal 5 5 9" xfId="6142"/>
    <cellStyle name="Normal 5 6" xfId="1851"/>
    <cellStyle name="Normal 5 6 10" xfId="6143"/>
    <cellStyle name="Normal 5 6 11" xfId="6144"/>
    <cellStyle name="Normal 5 6 12" xfId="6145"/>
    <cellStyle name="Normal 5 6 13" xfId="6146"/>
    <cellStyle name="Normal 5 6 14" xfId="6147"/>
    <cellStyle name="Normal 5 6 15" xfId="6148"/>
    <cellStyle name="Normal 5 6 16" xfId="6149"/>
    <cellStyle name="Normal 5 6 17" xfId="6150"/>
    <cellStyle name="Normal 5 6 18" xfId="6151"/>
    <cellStyle name="Normal 5 6 2" xfId="2205"/>
    <cellStyle name="Normal 5 6 3" xfId="2206"/>
    <cellStyle name="Normal 5 6 4" xfId="2350"/>
    <cellStyle name="Normal 5 6 5" xfId="6152"/>
    <cellStyle name="Normal 5 6 6" xfId="6153"/>
    <cellStyle name="Normal 5 6 7" xfId="6154"/>
    <cellStyle name="Normal 5 6 8" xfId="6155"/>
    <cellStyle name="Normal 5 6 9" xfId="6156"/>
    <cellStyle name="Normal 5 7" xfId="2207"/>
    <cellStyle name="Normal 5 8" xfId="2208"/>
    <cellStyle name="Normal 5 9" xfId="2209"/>
    <cellStyle name="Normal 5_Attachment 04 - Intuitive Programmatic Team Rvsd 11-09-09" xfId="3767"/>
    <cellStyle name="Normal 50" xfId="6157"/>
    <cellStyle name="Normal 51" xfId="7016"/>
    <cellStyle name="Normal 52" xfId="11"/>
    <cellStyle name="Normal 53" xfId="7020"/>
    <cellStyle name="Normal 54" xfId="7053"/>
    <cellStyle name="Normal 55" xfId="7059"/>
    <cellStyle name="Normal 56" xfId="7023"/>
    <cellStyle name="Normal 57" xfId="7034"/>
    <cellStyle name="Normal 58" xfId="7038"/>
    <cellStyle name="Normal 59" xfId="7047"/>
    <cellStyle name="Normal 6" xfId="160"/>
    <cellStyle name="Normal 6 2" xfId="1853"/>
    <cellStyle name="Normal 6 2 2" xfId="3768"/>
    <cellStyle name="Normal 6 2 2 2" xfId="6158"/>
    <cellStyle name="Normal 6 2 2 3" xfId="6159"/>
    <cellStyle name="Normal 6 2 2 4" xfId="6160"/>
    <cellStyle name="Normal 6 2 3" xfId="4076"/>
    <cellStyle name="Normal 6 2 4" xfId="6161"/>
    <cellStyle name="Normal 6 2 5" xfId="6162"/>
    <cellStyle name="Normal 6 2 6" xfId="6163"/>
    <cellStyle name="Normal 6 3" xfId="2351"/>
    <cellStyle name="Normal 6 4" xfId="2352"/>
    <cellStyle name="Normal 6 5" xfId="1852"/>
    <cellStyle name="Normal 6_Attachment 4 Update 3" xfId="1854"/>
    <cellStyle name="Normal 60" xfId="7065"/>
    <cellStyle name="Normal 61" xfId="7037"/>
    <cellStyle name="Normal 62" xfId="7026"/>
    <cellStyle name="Normal 63" xfId="7040"/>
    <cellStyle name="Normal 64" xfId="7044"/>
    <cellStyle name="Normal 65" xfId="7066"/>
    <cellStyle name="Normal 66" xfId="7028"/>
    <cellStyle name="Normal 67" xfId="7056"/>
    <cellStyle name="Normal 68" xfId="7055"/>
    <cellStyle name="Normal 69" xfId="7063"/>
    <cellStyle name="Normal 7" xfId="161"/>
    <cellStyle name="Normal 7 10" xfId="6164"/>
    <cellStyle name="Normal 7 11" xfId="6165"/>
    <cellStyle name="Normal 7 12" xfId="6166"/>
    <cellStyle name="Normal 7 13" xfId="6167"/>
    <cellStyle name="Normal 7 14" xfId="6168"/>
    <cellStyle name="Normal 7 15" xfId="6169"/>
    <cellStyle name="Normal 7 16" xfId="6170"/>
    <cellStyle name="Normal 7 17" xfId="6171"/>
    <cellStyle name="Normal 7 18" xfId="6172"/>
    <cellStyle name="Normal 7 19" xfId="6173"/>
    <cellStyle name="Normal 7 2" xfId="1856"/>
    <cellStyle name="Normal 7 2 10" xfId="6174"/>
    <cellStyle name="Normal 7 2 11" xfId="6175"/>
    <cellStyle name="Normal 7 2 12" xfId="6176"/>
    <cellStyle name="Normal 7 2 13" xfId="6177"/>
    <cellStyle name="Normal 7 2 14" xfId="6178"/>
    <cellStyle name="Normal 7 2 15" xfId="6179"/>
    <cellStyle name="Normal 7 2 16" xfId="6180"/>
    <cellStyle name="Normal 7 2 17" xfId="6181"/>
    <cellStyle name="Normal 7 2 18" xfId="6182"/>
    <cellStyle name="Normal 7 2 2" xfId="2210"/>
    <cellStyle name="Normal 7 2 3" xfId="2211"/>
    <cellStyle name="Normal 7 2 4" xfId="2353"/>
    <cellStyle name="Normal 7 2 5" xfId="6183"/>
    <cellStyle name="Normal 7 2 6" xfId="6184"/>
    <cellStyle name="Normal 7 2 7" xfId="6185"/>
    <cellStyle name="Normal 7 2 8" xfId="6186"/>
    <cellStyle name="Normal 7 2 9" xfId="6187"/>
    <cellStyle name="Normal 7 20" xfId="6188"/>
    <cellStyle name="Normal 7 21" xfId="6189"/>
    <cellStyle name="Normal 7 22" xfId="6190"/>
    <cellStyle name="Normal 7 23" xfId="6191"/>
    <cellStyle name="Normal 7 24" xfId="1855"/>
    <cellStyle name="Normal 7 3" xfId="1857"/>
    <cellStyle name="Normal 7 3 10" xfId="6192"/>
    <cellStyle name="Normal 7 3 11" xfId="6193"/>
    <cellStyle name="Normal 7 3 12" xfId="6194"/>
    <cellStyle name="Normal 7 3 13" xfId="6195"/>
    <cellStyle name="Normal 7 3 14" xfId="6196"/>
    <cellStyle name="Normal 7 3 15" xfId="6197"/>
    <cellStyle name="Normal 7 3 16" xfId="6198"/>
    <cellStyle name="Normal 7 3 17" xfId="6199"/>
    <cellStyle name="Normal 7 3 18" xfId="6200"/>
    <cellStyle name="Normal 7 3 2" xfId="2212"/>
    <cellStyle name="Normal 7 3 3" xfId="2213"/>
    <cellStyle name="Normal 7 3 4" xfId="2354"/>
    <cellStyle name="Normal 7 3 5" xfId="6201"/>
    <cellStyle name="Normal 7 3 6" xfId="6202"/>
    <cellStyle name="Normal 7 3 7" xfId="6203"/>
    <cellStyle name="Normal 7 3 8" xfId="6204"/>
    <cellStyle name="Normal 7 3 9" xfId="6205"/>
    <cellStyle name="Normal 7 4" xfId="1858"/>
    <cellStyle name="Normal 7 4 10" xfId="6206"/>
    <cellStyle name="Normal 7 4 11" xfId="6207"/>
    <cellStyle name="Normal 7 4 12" xfId="6208"/>
    <cellStyle name="Normal 7 4 13" xfId="6209"/>
    <cellStyle name="Normal 7 4 14" xfId="6210"/>
    <cellStyle name="Normal 7 4 15" xfId="6211"/>
    <cellStyle name="Normal 7 4 16" xfId="6212"/>
    <cellStyle name="Normal 7 4 17" xfId="6213"/>
    <cellStyle name="Normal 7 4 18" xfId="6214"/>
    <cellStyle name="Normal 7 4 2" xfId="2214"/>
    <cellStyle name="Normal 7 4 3" xfId="2215"/>
    <cellStyle name="Normal 7 4 4" xfId="2355"/>
    <cellStyle name="Normal 7 4 5" xfId="6215"/>
    <cellStyle name="Normal 7 4 6" xfId="6216"/>
    <cellStyle name="Normal 7 4 7" xfId="6217"/>
    <cellStyle name="Normal 7 4 8" xfId="6218"/>
    <cellStyle name="Normal 7 4 9" xfId="6219"/>
    <cellStyle name="Normal 7 5" xfId="1859"/>
    <cellStyle name="Normal 7 5 10" xfId="6220"/>
    <cellStyle name="Normal 7 5 11" xfId="6221"/>
    <cellStyle name="Normal 7 5 12" xfId="6222"/>
    <cellStyle name="Normal 7 5 13" xfId="6223"/>
    <cellStyle name="Normal 7 5 14" xfId="6224"/>
    <cellStyle name="Normal 7 5 15" xfId="6225"/>
    <cellStyle name="Normal 7 5 16" xfId="6226"/>
    <cellStyle name="Normal 7 5 17" xfId="6227"/>
    <cellStyle name="Normal 7 5 18" xfId="6228"/>
    <cellStyle name="Normal 7 5 2" xfId="2216"/>
    <cellStyle name="Normal 7 5 3" xfId="2217"/>
    <cellStyle name="Normal 7 5 4" xfId="2356"/>
    <cellStyle name="Normal 7 5 5" xfId="6229"/>
    <cellStyle name="Normal 7 5 6" xfId="6230"/>
    <cellStyle name="Normal 7 5 7" xfId="6231"/>
    <cellStyle name="Normal 7 5 8" xfId="6232"/>
    <cellStyle name="Normal 7 5 9" xfId="6233"/>
    <cellStyle name="Normal 7 6" xfId="1860"/>
    <cellStyle name="Normal 7 6 10" xfId="6234"/>
    <cellStyle name="Normal 7 6 11" xfId="6235"/>
    <cellStyle name="Normal 7 6 12" xfId="6236"/>
    <cellStyle name="Normal 7 6 13" xfId="6237"/>
    <cellStyle name="Normal 7 6 14" xfId="6238"/>
    <cellStyle name="Normal 7 6 15" xfId="6239"/>
    <cellStyle name="Normal 7 6 16" xfId="6240"/>
    <cellStyle name="Normal 7 6 17" xfId="6241"/>
    <cellStyle name="Normal 7 6 18" xfId="6242"/>
    <cellStyle name="Normal 7 6 2" xfId="2218"/>
    <cellStyle name="Normal 7 6 3" xfId="2219"/>
    <cellStyle name="Normal 7 6 4" xfId="2357"/>
    <cellStyle name="Normal 7 6 5" xfId="6243"/>
    <cellStyle name="Normal 7 6 6" xfId="6244"/>
    <cellStyle name="Normal 7 6 7" xfId="6245"/>
    <cellStyle name="Normal 7 6 8" xfId="6246"/>
    <cellStyle name="Normal 7 6 9" xfId="6247"/>
    <cellStyle name="Normal 7 7" xfId="2358"/>
    <cellStyle name="Normal 7 8" xfId="2359"/>
    <cellStyle name="Normal 7 9" xfId="2360"/>
    <cellStyle name="Normal 7_Attachment 04 - Intuitive Programmatic Team Rvsd 11-09-09" xfId="3769"/>
    <cellStyle name="Normal 70" xfId="7072"/>
    <cellStyle name="Normal 71" xfId="7073"/>
    <cellStyle name="Normal 72" xfId="7031"/>
    <cellStyle name="Normal 73" xfId="7062"/>
    <cellStyle name="Normal 74" xfId="7051"/>
    <cellStyle name="Normal 75" xfId="7024"/>
    <cellStyle name="Normal 76" xfId="7036"/>
    <cellStyle name="Normal 77" xfId="7049"/>
    <cellStyle name="Normal 78" xfId="7069"/>
    <cellStyle name="Normal 79" xfId="7067"/>
    <cellStyle name="Normal 8" xfId="162"/>
    <cellStyle name="Normal 8 10" xfId="3770"/>
    <cellStyle name="Normal 8 11" xfId="3771"/>
    <cellStyle name="Normal 8 12" xfId="3772"/>
    <cellStyle name="Normal 8 13" xfId="3773"/>
    <cellStyle name="Normal 8 14" xfId="3774"/>
    <cellStyle name="Normal 8 15" xfId="3775"/>
    <cellStyle name="Normal 8 16" xfId="6248"/>
    <cellStyle name="Normal 8 17" xfId="6249"/>
    <cellStyle name="Normal 8 18" xfId="6250"/>
    <cellStyle name="Normal 8 19" xfId="6251"/>
    <cellStyle name="Normal 8 2" xfId="1862"/>
    <cellStyle name="Normal 8 2 10" xfId="6252"/>
    <cellStyle name="Normal 8 2 11" xfId="6253"/>
    <cellStyle name="Normal 8 2 12" xfId="6254"/>
    <cellStyle name="Normal 8 2 13" xfId="6255"/>
    <cellStyle name="Normal 8 2 14" xfId="6256"/>
    <cellStyle name="Normal 8 2 15" xfId="6257"/>
    <cellStyle name="Normal 8 2 16" xfId="6258"/>
    <cellStyle name="Normal 8 2 17" xfId="6259"/>
    <cellStyle name="Normal 8 2 18" xfId="6260"/>
    <cellStyle name="Normal 8 2 2" xfId="2220"/>
    <cellStyle name="Normal 8 2 3" xfId="2221"/>
    <cellStyle name="Normal 8 2 4" xfId="2361"/>
    <cellStyle name="Normal 8 2 5" xfId="6261"/>
    <cellStyle name="Normal 8 2 6" xfId="6262"/>
    <cellStyle name="Normal 8 2 7" xfId="6263"/>
    <cellStyle name="Normal 8 2 8" xfId="6264"/>
    <cellStyle name="Normal 8 2 9" xfId="6265"/>
    <cellStyle name="Normal 8 20" xfId="6266"/>
    <cellStyle name="Normal 8 21" xfId="6267"/>
    <cellStyle name="Normal 8 22" xfId="6268"/>
    <cellStyle name="Normal 8 23" xfId="6269"/>
    <cellStyle name="Normal 8 24" xfId="1861"/>
    <cellStyle name="Normal 8 3" xfId="1863"/>
    <cellStyle name="Normal 8 3 10" xfId="6270"/>
    <cellStyle name="Normal 8 3 11" xfId="6271"/>
    <cellStyle name="Normal 8 3 12" xfId="6272"/>
    <cellStyle name="Normal 8 3 13" xfId="6273"/>
    <cellStyle name="Normal 8 3 14" xfId="6274"/>
    <cellStyle name="Normal 8 3 15" xfId="6275"/>
    <cellStyle name="Normal 8 3 16" xfId="6276"/>
    <cellStyle name="Normal 8 3 17" xfId="6277"/>
    <cellStyle name="Normal 8 3 18" xfId="6278"/>
    <cellStyle name="Normal 8 3 2" xfId="2222"/>
    <cellStyle name="Normal 8 3 3" xfId="2223"/>
    <cellStyle name="Normal 8 3 4" xfId="2362"/>
    <cellStyle name="Normal 8 3 5" xfId="6279"/>
    <cellStyle name="Normal 8 3 6" xfId="6280"/>
    <cellStyle name="Normal 8 3 7" xfId="6281"/>
    <cellStyle name="Normal 8 3 8" xfId="6282"/>
    <cellStyle name="Normal 8 3 9" xfId="6283"/>
    <cellStyle name="Normal 8 4" xfId="1864"/>
    <cellStyle name="Normal 8 4 10" xfId="6284"/>
    <cellStyle name="Normal 8 4 11" xfId="6285"/>
    <cellStyle name="Normal 8 4 12" xfId="6286"/>
    <cellStyle name="Normal 8 4 13" xfId="6287"/>
    <cellStyle name="Normal 8 4 14" xfId="6288"/>
    <cellStyle name="Normal 8 4 15" xfId="6289"/>
    <cellStyle name="Normal 8 4 16" xfId="6290"/>
    <cellStyle name="Normal 8 4 17" xfId="6291"/>
    <cellStyle name="Normal 8 4 18" xfId="6292"/>
    <cellStyle name="Normal 8 4 2" xfId="2224"/>
    <cellStyle name="Normal 8 4 3" xfId="2225"/>
    <cellStyle name="Normal 8 4 4" xfId="2363"/>
    <cellStyle name="Normal 8 4 5" xfId="6293"/>
    <cellStyle name="Normal 8 4 6" xfId="6294"/>
    <cellStyle name="Normal 8 4 7" xfId="6295"/>
    <cellStyle name="Normal 8 4 8" xfId="6296"/>
    <cellStyle name="Normal 8 4 9" xfId="6297"/>
    <cellStyle name="Normal 8 5" xfId="1865"/>
    <cellStyle name="Normal 8 5 10" xfId="6298"/>
    <cellStyle name="Normal 8 5 11" xfId="6299"/>
    <cellStyle name="Normal 8 5 12" xfId="6300"/>
    <cellStyle name="Normal 8 5 13" xfId="6301"/>
    <cellStyle name="Normal 8 5 14" xfId="6302"/>
    <cellStyle name="Normal 8 5 15" xfId="6303"/>
    <cellStyle name="Normal 8 5 16" xfId="6304"/>
    <cellStyle name="Normal 8 5 17" xfId="6305"/>
    <cellStyle name="Normal 8 5 18" xfId="6306"/>
    <cellStyle name="Normal 8 5 2" xfId="2226"/>
    <cellStyle name="Normal 8 5 3" xfId="2227"/>
    <cellStyle name="Normal 8 5 4" xfId="2364"/>
    <cellStyle name="Normal 8 5 5" xfId="6307"/>
    <cellStyle name="Normal 8 5 6" xfId="6308"/>
    <cellStyle name="Normal 8 5 7" xfId="6309"/>
    <cellStyle name="Normal 8 5 8" xfId="6310"/>
    <cellStyle name="Normal 8 5 9" xfId="6311"/>
    <cellStyle name="Normal 8 6" xfId="1866"/>
    <cellStyle name="Normal 8 6 10" xfId="6312"/>
    <cellStyle name="Normal 8 6 11" xfId="6313"/>
    <cellStyle name="Normal 8 6 12" xfId="6314"/>
    <cellStyle name="Normal 8 6 13" xfId="6315"/>
    <cellStyle name="Normal 8 6 14" xfId="6316"/>
    <cellStyle name="Normal 8 6 15" xfId="6317"/>
    <cellStyle name="Normal 8 6 16" xfId="6318"/>
    <cellStyle name="Normal 8 6 17" xfId="6319"/>
    <cellStyle name="Normal 8 6 18" xfId="6320"/>
    <cellStyle name="Normal 8 6 2" xfId="2228"/>
    <cellStyle name="Normal 8 6 3" xfId="2229"/>
    <cellStyle name="Normal 8 6 4" xfId="2365"/>
    <cellStyle name="Normal 8 6 5" xfId="6321"/>
    <cellStyle name="Normal 8 6 6" xfId="6322"/>
    <cellStyle name="Normal 8 6 7" xfId="6323"/>
    <cellStyle name="Normal 8 6 8" xfId="6324"/>
    <cellStyle name="Normal 8 6 9" xfId="6325"/>
    <cellStyle name="Normal 8 7" xfId="2366"/>
    <cellStyle name="Normal 8 8" xfId="2367"/>
    <cellStyle name="Normal 8 9" xfId="2368"/>
    <cellStyle name="Normal 8_Attachment 04 - Intuitive Programmatic Team Rvsd 11-09-09" xfId="3776"/>
    <cellStyle name="Normal 80" xfId="7074"/>
    <cellStyle name="Normal 80 2" xfId="7082"/>
    <cellStyle name="Normal 81" xfId="7078"/>
    <cellStyle name="Normal 81 2" xfId="7084"/>
    <cellStyle name="Normal 82" xfId="7080"/>
    <cellStyle name="Normal 82 2" xfId="7085"/>
    <cellStyle name="Normal 83" xfId="7076"/>
    <cellStyle name="Normal 83 2" xfId="7083"/>
    <cellStyle name="Normal 9" xfId="163"/>
    <cellStyle name="Normal 9 2" xfId="1868"/>
    <cellStyle name="Normal 9 2 2" xfId="4077"/>
    <cellStyle name="Normal 9 2 3" xfId="6326"/>
    <cellStyle name="Normal 9 3" xfId="2369"/>
    <cellStyle name="Normal 9 4" xfId="2370"/>
    <cellStyle name="Normal 9 5" xfId="1867"/>
    <cellStyle name="Normal 9_Stanley Attachment 4 R" xfId="3777"/>
    <cellStyle name="Note 10" xfId="1870"/>
    <cellStyle name="Note 10 2" xfId="1871"/>
    <cellStyle name="Note 10 2 2" xfId="6327"/>
    <cellStyle name="Note 10 2 3" xfId="6328"/>
    <cellStyle name="Note 10 3" xfId="6329"/>
    <cellStyle name="Note 10 4" xfId="6330"/>
    <cellStyle name="Note 10_3SL Attachment 4-2 AMS" xfId="1872"/>
    <cellStyle name="Note 11" xfId="1873"/>
    <cellStyle name="Note 11 2" xfId="1874"/>
    <cellStyle name="Note 11 2 2" xfId="6331"/>
    <cellStyle name="Note 11 2 3" xfId="6332"/>
    <cellStyle name="Note 11 3" xfId="6333"/>
    <cellStyle name="Note 11 4" xfId="6334"/>
    <cellStyle name="Note 11_3SL Attachment 4-2 AMS" xfId="1875"/>
    <cellStyle name="Note 12" xfId="1876"/>
    <cellStyle name="Note 12 2" xfId="1877"/>
    <cellStyle name="Note 12 2 2" xfId="6335"/>
    <cellStyle name="Note 12 2 3" xfId="6336"/>
    <cellStyle name="Note 12 3" xfId="6337"/>
    <cellStyle name="Note 12 4" xfId="6338"/>
    <cellStyle name="Note 12_3SL Attachment 4-2 AMS" xfId="1878"/>
    <cellStyle name="Note 13" xfId="1879"/>
    <cellStyle name="Note 13 2" xfId="1880"/>
    <cellStyle name="Note 13 2 2" xfId="6339"/>
    <cellStyle name="Note 13 2 3" xfId="6340"/>
    <cellStyle name="Note 13 3" xfId="6341"/>
    <cellStyle name="Note 13 4" xfId="6342"/>
    <cellStyle name="Note 13_3SL Attachment 4-2 AMS" xfId="1881"/>
    <cellStyle name="Note 14" xfId="1882"/>
    <cellStyle name="Note 14 2" xfId="1883"/>
    <cellStyle name="Note 14 2 2" xfId="6343"/>
    <cellStyle name="Note 14 2 3" xfId="6344"/>
    <cellStyle name="Note 14 3" xfId="6345"/>
    <cellStyle name="Note 14 4" xfId="6346"/>
    <cellStyle name="Note 14_3SL Attachment 4-2 AMS" xfId="1884"/>
    <cellStyle name="Note 15" xfId="1885"/>
    <cellStyle name="Note 15 2" xfId="1886"/>
    <cellStyle name="Note 15 2 2" xfId="6347"/>
    <cellStyle name="Note 15 2 3" xfId="6348"/>
    <cellStyle name="Note 15 3" xfId="6349"/>
    <cellStyle name="Note 15 4" xfId="6350"/>
    <cellStyle name="Note 15_3SL Attachment 4-2 AMS" xfId="1887"/>
    <cellStyle name="Note 16" xfId="1888"/>
    <cellStyle name="Note 16 2" xfId="1889"/>
    <cellStyle name="Note 16 2 2" xfId="6351"/>
    <cellStyle name="Note 16 2 3" xfId="6352"/>
    <cellStyle name="Note 16 3" xfId="6353"/>
    <cellStyle name="Note 16 4" xfId="6354"/>
    <cellStyle name="Note 16_3SL Attachment 4-2 AMS" xfId="1890"/>
    <cellStyle name="Note 17" xfId="1891"/>
    <cellStyle name="Note 17 2" xfId="1892"/>
    <cellStyle name="Note 17 2 2" xfId="6355"/>
    <cellStyle name="Note 17 2 3" xfId="6356"/>
    <cellStyle name="Note 17 3" xfId="6357"/>
    <cellStyle name="Note 17 4" xfId="6358"/>
    <cellStyle name="Note 17_3SL Attachment 4-2 AMS" xfId="1893"/>
    <cellStyle name="Note 18" xfId="1894"/>
    <cellStyle name="Note 18 2" xfId="1895"/>
    <cellStyle name="Note 18 2 2" xfId="6359"/>
    <cellStyle name="Note 18 2 3" xfId="6360"/>
    <cellStyle name="Note 18 3" xfId="6361"/>
    <cellStyle name="Note 18 4" xfId="6362"/>
    <cellStyle name="Note 18_3SL Attachment 4-2 AMS" xfId="1896"/>
    <cellStyle name="Note 19" xfId="4910"/>
    <cellStyle name="Note 19 2" xfId="6363"/>
    <cellStyle name="Note 2" xfId="164"/>
    <cellStyle name="Note 2 10" xfId="3778"/>
    <cellStyle name="Note 2 10 2" xfId="6364"/>
    <cellStyle name="Note 2 10 3" xfId="6365"/>
    <cellStyle name="Note 2 11" xfId="3779"/>
    <cellStyle name="Note 2 11 2" xfId="6366"/>
    <cellStyle name="Note 2 11 3" xfId="6367"/>
    <cellStyle name="Note 2 12" xfId="3780"/>
    <cellStyle name="Note 2 12 2" xfId="6368"/>
    <cellStyle name="Note 2 12 3" xfId="6369"/>
    <cellStyle name="Note 2 13" xfId="3781"/>
    <cellStyle name="Note 2 13 2" xfId="6370"/>
    <cellStyle name="Note 2 13 3" xfId="6371"/>
    <cellStyle name="Note 2 14" xfId="3782"/>
    <cellStyle name="Note 2 14 2" xfId="6372"/>
    <cellStyle name="Note 2 14 3" xfId="6373"/>
    <cellStyle name="Note 2 15" xfId="3783"/>
    <cellStyle name="Note 2 15 2" xfId="6374"/>
    <cellStyle name="Note 2 15 3" xfId="6375"/>
    <cellStyle name="Note 2 16" xfId="3784"/>
    <cellStyle name="Note 2 16 2" xfId="3785"/>
    <cellStyle name="Note 2 16 2 2" xfId="6376"/>
    <cellStyle name="Note 2 16 2 3" xfId="6377"/>
    <cellStyle name="Note 2 16 3" xfId="3786"/>
    <cellStyle name="Note 2 16 3 2" xfId="6378"/>
    <cellStyle name="Note 2 16 3 3" xfId="6379"/>
    <cellStyle name="Note 2 16 4" xfId="3787"/>
    <cellStyle name="Note 2 16 4 2" xfId="6380"/>
    <cellStyle name="Note 2 16 4 3" xfId="6381"/>
    <cellStyle name="Note 2 16 5" xfId="6382"/>
    <cellStyle name="Note 2 16 6" xfId="6383"/>
    <cellStyle name="Note 2 17" xfId="3788"/>
    <cellStyle name="Note 2 17 2" xfId="6384"/>
    <cellStyle name="Note 2 17 3" xfId="6385"/>
    <cellStyle name="Note 2 18" xfId="3789"/>
    <cellStyle name="Note 2 18 2" xfId="6386"/>
    <cellStyle name="Note 2 18 3" xfId="6387"/>
    <cellStyle name="Note 2 19" xfId="6388"/>
    <cellStyle name="Note 2 2" xfId="1897"/>
    <cellStyle name="Note 2 2 10" xfId="3790"/>
    <cellStyle name="Note 2 2 10 2" xfId="6389"/>
    <cellStyle name="Note 2 2 10 3" xfId="6390"/>
    <cellStyle name="Note 2 2 11" xfId="3791"/>
    <cellStyle name="Note 2 2 11 2" xfId="6391"/>
    <cellStyle name="Note 2 2 11 3" xfId="6392"/>
    <cellStyle name="Note 2 2 12" xfId="3792"/>
    <cellStyle name="Note 2 2 12 2" xfId="6393"/>
    <cellStyle name="Note 2 2 12 3" xfId="6394"/>
    <cellStyle name="Note 2 2 13" xfId="3793"/>
    <cellStyle name="Note 2 2 13 2" xfId="6395"/>
    <cellStyle name="Note 2 2 13 3" xfId="6396"/>
    <cellStyle name="Note 2 2 14" xfId="3794"/>
    <cellStyle name="Note 2 2 14 2" xfId="6397"/>
    <cellStyle name="Note 2 2 14 3" xfId="6398"/>
    <cellStyle name="Note 2 2 15" xfId="3795"/>
    <cellStyle name="Note 2 2 15 2" xfId="3796"/>
    <cellStyle name="Note 2 2 15 2 2" xfId="6399"/>
    <cellStyle name="Note 2 2 15 2 3" xfId="6400"/>
    <cellStyle name="Note 2 2 15 3" xfId="3797"/>
    <cellStyle name="Note 2 2 15 3 2" xfId="6401"/>
    <cellStyle name="Note 2 2 15 3 3" xfId="6402"/>
    <cellStyle name="Note 2 2 15 4" xfId="3798"/>
    <cellStyle name="Note 2 2 15 4 2" xfId="6403"/>
    <cellStyle name="Note 2 2 15 4 3" xfId="6404"/>
    <cellStyle name="Note 2 2 15 5" xfId="6405"/>
    <cellStyle name="Note 2 2 15 6" xfId="6406"/>
    <cellStyle name="Note 2 2 16" xfId="3799"/>
    <cellStyle name="Note 2 2 16 2" xfId="6407"/>
    <cellStyle name="Note 2 2 16 3" xfId="6408"/>
    <cellStyle name="Note 2 2 17" xfId="3800"/>
    <cellStyle name="Note 2 2 17 2" xfId="6409"/>
    <cellStyle name="Note 2 2 17 3" xfId="6410"/>
    <cellStyle name="Note 2 2 18" xfId="6411"/>
    <cellStyle name="Note 2 2 18 2" xfId="6412"/>
    <cellStyle name="Note 2 2 19" xfId="6413"/>
    <cellStyle name="Note 2 2 2" xfId="1898"/>
    <cellStyle name="Note 2 2 2 10" xfId="3801"/>
    <cellStyle name="Note 2 2 2 10 2" xfId="6414"/>
    <cellStyle name="Note 2 2 2 10 3" xfId="6415"/>
    <cellStyle name="Note 2 2 2 11" xfId="3802"/>
    <cellStyle name="Note 2 2 2 11 2" xfId="6416"/>
    <cellStyle name="Note 2 2 2 11 3" xfId="6417"/>
    <cellStyle name="Note 2 2 2 12" xfId="3803"/>
    <cellStyle name="Note 2 2 2 12 2" xfId="6418"/>
    <cellStyle name="Note 2 2 2 12 3" xfId="6419"/>
    <cellStyle name="Note 2 2 2 13" xfId="3804"/>
    <cellStyle name="Note 2 2 2 13 2" xfId="6420"/>
    <cellStyle name="Note 2 2 2 13 3" xfId="6421"/>
    <cellStyle name="Note 2 2 2 14" xfId="3805"/>
    <cellStyle name="Note 2 2 2 14 2" xfId="6422"/>
    <cellStyle name="Note 2 2 2 14 3" xfId="6423"/>
    <cellStyle name="Note 2 2 2 15" xfId="3806"/>
    <cellStyle name="Note 2 2 2 15 2" xfId="3807"/>
    <cellStyle name="Note 2 2 2 15 2 2" xfId="6424"/>
    <cellStyle name="Note 2 2 2 15 2 3" xfId="6425"/>
    <cellStyle name="Note 2 2 2 15 3" xfId="3808"/>
    <cellStyle name="Note 2 2 2 15 3 2" xfId="6426"/>
    <cellStyle name="Note 2 2 2 15 3 3" xfId="6427"/>
    <cellStyle name="Note 2 2 2 15 4" xfId="3809"/>
    <cellStyle name="Note 2 2 2 15 4 2" xfId="6428"/>
    <cellStyle name="Note 2 2 2 15 4 3" xfId="6429"/>
    <cellStyle name="Note 2 2 2 15 5" xfId="6430"/>
    <cellStyle name="Note 2 2 2 15 6" xfId="6431"/>
    <cellStyle name="Note 2 2 2 16" xfId="3810"/>
    <cellStyle name="Note 2 2 2 16 2" xfId="6432"/>
    <cellStyle name="Note 2 2 2 16 3" xfId="6433"/>
    <cellStyle name="Note 2 2 2 17" xfId="3811"/>
    <cellStyle name="Note 2 2 2 17 2" xfId="6434"/>
    <cellStyle name="Note 2 2 2 17 3" xfId="6435"/>
    <cellStyle name="Note 2 2 2 18" xfId="6436"/>
    <cellStyle name="Note 2 2 2 19" xfId="6437"/>
    <cellStyle name="Note 2 2 2 2" xfId="2230"/>
    <cellStyle name="Note 2 2 2 2 10" xfId="3812"/>
    <cellStyle name="Note 2 2 2 2 10 2" xfId="6438"/>
    <cellStyle name="Note 2 2 2 2 10 3" xfId="6439"/>
    <cellStyle name="Note 2 2 2 2 11" xfId="3813"/>
    <cellStyle name="Note 2 2 2 2 11 2" xfId="6440"/>
    <cellStyle name="Note 2 2 2 2 11 3" xfId="6441"/>
    <cellStyle name="Note 2 2 2 2 12" xfId="3814"/>
    <cellStyle name="Note 2 2 2 2 12 2" xfId="6442"/>
    <cellStyle name="Note 2 2 2 2 12 3" xfId="6443"/>
    <cellStyle name="Note 2 2 2 2 13" xfId="3815"/>
    <cellStyle name="Note 2 2 2 2 13 2" xfId="6444"/>
    <cellStyle name="Note 2 2 2 2 13 3" xfId="6445"/>
    <cellStyle name="Note 2 2 2 2 14" xfId="3816"/>
    <cellStyle name="Note 2 2 2 2 14 2" xfId="6446"/>
    <cellStyle name="Note 2 2 2 2 14 3" xfId="6447"/>
    <cellStyle name="Note 2 2 2 2 15" xfId="3817"/>
    <cellStyle name="Note 2 2 2 2 15 2" xfId="3818"/>
    <cellStyle name="Note 2 2 2 2 15 2 2" xfId="6448"/>
    <cellStyle name="Note 2 2 2 2 15 2 3" xfId="6449"/>
    <cellStyle name="Note 2 2 2 2 15 3" xfId="3819"/>
    <cellStyle name="Note 2 2 2 2 15 3 2" xfId="6450"/>
    <cellStyle name="Note 2 2 2 2 15 3 3" xfId="6451"/>
    <cellStyle name="Note 2 2 2 2 15 4" xfId="3820"/>
    <cellStyle name="Note 2 2 2 2 15 4 2" xfId="6452"/>
    <cellStyle name="Note 2 2 2 2 15 4 3" xfId="6453"/>
    <cellStyle name="Note 2 2 2 2 15 5" xfId="6454"/>
    <cellStyle name="Note 2 2 2 2 15 6" xfId="6455"/>
    <cellStyle name="Note 2 2 2 2 16" xfId="3821"/>
    <cellStyle name="Note 2 2 2 2 16 2" xfId="6456"/>
    <cellStyle name="Note 2 2 2 2 16 3" xfId="6457"/>
    <cellStyle name="Note 2 2 2 2 17" xfId="3822"/>
    <cellStyle name="Note 2 2 2 2 17 2" xfId="6458"/>
    <cellStyle name="Note 2 2 2 2 17 3" xfId="6459"/>
    <cellStyle name="Note 2 2 2 2 18" xfId="6460"/>
    <cellStyle name="Note 2 2 2 2 19" xfId="6461"/>
    <cellStyle name="Note 2 2 2 2 2" xfId="3823"/>
    <cellStyle name="Note 2 2 2 2 2 2" xfId="6462"/>
    <cellStyle name="Note 2 2 2 2 2 3" xfId="6463"/>
    <cellStyle name="Note 2 2 2 2 20" xfId="6464"/>
    <cellStyle name="Note 2 2 2 2 3" xfId="3824"/>
    <cellStyle name="Note 2 2 2 2 3 2" xfId="6465"/>
    <cellStyle name="Note 2 2 2 2 3 3" xfId="6466"/>
    <cellStyle name="Note 2 2 2 2 4" xfId="3825"/>
    <cellStyle name="Note 2 2 2 2 4 2" xfId="6467"/>
    <cellStyle name="Note 2 2 2 2 4 3" xfId="6468"/>
    <cellStyle name="Note 2 2 2 2 5" xfId="3826"/>
    <cellStyle name="Note 2 2 2 2 5 2" xfId="6469"/>
    <cellStyle name="Note 2 2 2 2 5 3" xfId="6470"/>
    <cellStyle name="Note 2 2 2 2 6" xfId="3827"/>
    <cellStyle name="Note 2 2 2 2 6 2" xfId="6471"/>
    <cellStyle name="Note 2 2 2 2 6 3" xfId="6472"/>
    <cellStyle name="Note 2 2 2 2 7" xfId="3828"/>
    <cellStyle name="Note 2 2 2 2 7 2" xfId="6473"/>
    <cellStyle name="Note 2 2 2 2 7 3" xfId="6474"/>
    <cellStyle name="Note 2 2 2 2 8" xfId="3829"/>
    <cellStyle name="Note 2 2 2 2 8 2" xfId="6475"/>
    <cellStyle name="Note 2 2 2 2 8 3" xfId="6476"/>
    <cellStyle name="Note 2 2 2 2 9" xfId="3830"/>
    <cellStyle name="Note 2 2 2 2 9 2" xfId="6477"/>
    <cellStyle name="Note 2 2 2 2 9 3" xfId="6478"/>
    <cellStyle name="Note 2 2 2 20" xfId="6479"/>
    <cellStyle name="Note 2 2 2 3" xfId="3831"/>
    <cellStyle name="Note 2 2 2 3 2" xfId="6480"/>
    <cellStyle name="Note 2 2 2 3 3" xfId="6481"/>
    <cellStyle name="Note 2 2 2 4" xfId="3832"/>
    <cellStyle name="Note 2 2 2 4 2" xfId="6482"/>
    <cellStyle name="Note 2 2 2 4 3" xfId="6483"/>
    <cellStyle name="Note 2 2 2 5" xfId="3833"/>
    <cellStyle name="Note 2 2 2 5 2" xfId="6484"/>
    <cellStyle name="Note 2 2 2 5 3" xfId="6485"/>
    <cellStyle name="Note 2 2 2 6" xfId="3834"/>
    <cellStyle name="Note 2 2 2 6 2" xfId="6486"/>
    <cellStyle name="Note 2 2 2 6 3" xfId="6487"/>
    <cellStyle name="Note 2 2 2 7" xfId="3835"/>
    <cellStyle name="Note 2 2 2 7 2" xfId="6488"/>
    <cellStyle name="Note 2 2 2 7 3" xfId="6489"/>
    <cellStyle name="Note 2 2 2 8" xfId="3836"/>
    <cellStyle name="Note 2 2 2 8 2" xfId="6490"/>
    <cellStyle name="Note 2 2 2 8 3" xfId="6491"/>
    <cellStyle name="Note 2 2 2 9" xfId="3837"/>
    <cellStyle name="Note 2 2 2 9 2" xfId="6492"/>
    <cellStyle name="Note 2 2 2 9 3" xfId="6493"/>
    <cellStyle name="Note 2 2 2_Stanley Attachment 4 R" xfId="3838"/>
    <cellStyle name="Note 2 2 20" xfId="6494"/>
    <cellStyle name="Note 2 2 3" xfId="3839"/>
    <cellStyle name="Note 2 2 3 2" xfId="6495"/>
    <cellStyle name="Note 2 2 3 3" xfId="6496"/>
    <cellStyle name="Note 2 2 4" xfId="3840"/>
    <cellStyle name="Note 2 2 4 2" xfId="6497"/>
    <cellStyle name="Note 2 2 4 3" xfId="6498"/>
    <cellStyle name="Note 2 2 5" xfId="3841"/>
    <cellStyle name="Note 2 2 5 2" xfId="6499"/>
    <cellStyle name="Note 2 2 5 3" xfId="6500"/>
    <cellStyle name="Note 2 2 6" xfId="3842"/>
    <cellStyle name="Note 2 2 6 2" xfId="6501"/>
    <cellStyle name="Note 2 2 6 3" xfId="6502"/>
    <cellStyle name="Note 2 2 7" xfId="3843"/>
    <cellStyle name="Note 2 2 7 2" xfId="6503"/>
    <cellStyle name="Note 2 2 7 3" xfId="6504"/>
    <cellStyle name="Note 2 2 8" xfId="3844"/>
    <cellStyle name="Note 2 2 8 2" xfId="6505"/>
    <cellStyle name="Note 2 2 8 3" xfId="6506"/>
    <cellStyle name="Note 2 2 9" xfId="3845"/>
    <cellStyle name="Note 2 2 9 2" xfId="6507"/>
    <cellStyle name="Note 2 2 9 3" xfId="6508"/>
    <cellStyle name="Note 2 2_Rev 1 PeopleTec Attachment 4 Team Member File" xfId="1899"/>
    <cellStyle name="Note 2 20" xfId="6509"/>
    <cellStyle name="Note 2 21" xfId="6510"/>
    <cellStyle name="Note 2 3" xfId="1900"/>
    <cellStyle name="Note 2 3 2" xfId="2524"/>
    <cellStyle name="Note 2 3 3" xfId="6511"/>
    <cellStyle name="Note 2 3 4" xfId="6512"/>
    <cellStyle name="Note 2 3 5" xfId="6513"/>
    <cellStyle name="Note 2 4" xfId="3846"/>
    <cellStyle name="Note 2 4 2" xfId="6514"/>
    <cellStyle name="Note 2 4 3" xfId="6515"/>
    <cellStyle name="Note 2 5" xfId="3847"/>
    <cellStyle name="Note 2 5 2" xfId="6516"/>
    <cellStyle name="Note 2 5 3" xfId="6517"/>
    <cellStyle name="Note 2 5 4" xfId="6518"/>
    <cellStyle name="Note 2 5 5" xfId="6519"/>
    <cellStyle name="Note 2 6" xfId="3848"/>
    <cellStyle name="Note 2 6 2" xfId="6520"/>
    <cellStyle name="Note 2 6 3" xfId="6521"/>
    <cellStyle name="Note 2 7" xfId="3849"/>
    <cellStyle name="Note 2 7 2" xfId="6522"/>
    <cellStyle name="Note 2 7 3" xfId="6523"/>
    <cellStyle name="Note 2 8" xfId="3850"/>
    <cellStyle name="Note 2 8 2" xfId="6524"/>
    <cellStyle name="Note 2 8 3" xfId="6525"/>
    <cellStyle name="Note 2 9" xfId="3851"/>
    <cellStyle name="Note 2 9 2" xfId="6526"/>
    <cellStyle name="Note 2 9 3" xfId="6527"/>
    <cellStyle name="Note 2_3SL Attachment 4-2 AMS" xfId="1901"/>
    <cellStyle name="Note 20" xfId="6528"/>
    <cellStyle name="Note 21" xfId="6529"/>
    <cellStyle name="Note 22" xfId="6530"/>
    <cellStyle name="Note 23" xfId="6531"/>
    <cellStyle name="Note 24" xfId="6532"/>
    <cellStyle name="Note 25" xfId="1869"/>
    <cellStyle name="Note 3" xfId="165"/>
    <cellStyle name="Note 3 10" xfId="3852"/>
    <cellStyle name="Note 3 10 2" xfId="6533"/>
    <cellStyle name="Note 3 10 3" xfId="6534"/>
    <cellStyle name="Note 3 11" xfId="3853"/>
    <cellStyle name="Note 3 11 2" xfId="6535"/>
    <cellStyle name="Note 3 11 3" xfId="6536"/>
    <cellStyle name="Note 3 12" xfId="3854"/>
    <cellStyle name="Note 3 12 2" xfId="6537"/>
    <cellStyle name="Note 3 12 3" xfId="6538"/>
    <cellStyle name="Note 3 13" xfId="3855"/>
    <cellStyle name="Note 3 13 2" xfId="6539"/>
    <cellStyle name="Note 3 13 3" xfId="6540"/>
    <cellStyle name="Note 3 14" xfId="3856"/>
    <cellStyle name="Note 3 14 2" xfId="6541"/>
    <cellStyle name="Note 3 14 3" xfId="6542"/>
    <cellStyle name="Note 3 15" xfId="3857"/>
    <cellStyle name="Note 3 15 2" xfId="6543"/>
    <cellStyle name="Note 3 15 3" xfId="6544"/>
    <cellStyle name="Note 3 16" xfId="3858"/>
    <cellStyle name="Note 3 16 2" xfId="6545"/>
    <cellStyle name="Note 3 16 3" xfId="6546"/>
    <cellStyle name="Note 3 17" xfId="3859"/>
    <cellStyle name="Note 3 17 2" xfId="6547"/>
    <cellStyle name="Note 3 17 3" xfId="6548"/>
    <cellStyle name="Note 3 18" xfId="3860"/>
    <cellStyle name="Note 3 18 2" xfId="6549"/>
    <cellStyle name="Note 3 18 3" xfId="6550"/>
    <cellStyle name="Note 3 19" xfId="6551"/>
    <cellStyle name="Note 3 2" xfId="1902"/>
    <cellStyle name="Note 3 2 2" xfId="6552"/>
    <cellStyle name="Note 3 2 3" xfId="6553"/>
    <cellStyle name="Note 3 20" xfId="6554"/>
    <cellStyle name="Note 3 3" xfId="3861"/>
    <cellStyle name="Note 3 3 2" xfId="6555"/>
    <cellStyle name="Note 3 3 3" xfId="6556"/>
    <cellStyle name="Note 3 4" xfId="3862"/>
    <cellStyle name="Note 3 4 2" xfId="6557"/>
    <cellStyle name="Note 3 4 3" xfId="6558"/>
    <cellStyle name="Note 3 5" xfId="3863"/>
    <cellStyle name="Note 3 5 2" xfId="6559"/>
    <cellStyle name="Note 3 5 3" xfId="6560"/>
    <cellStyle name="Note 3 6" xfId="3864"/>
    <cellStyle name="Note 3 6 2" xfId="6561"/>
    <cellStyle name="Note 3 6 3" xfId="6562"/>
    <cellStyle name="Note 3 7" xfId="3865"/>
    <cellStyle name="Note 3 7 2" xfId="6563"/>
    <cellStyle name="Note 3 7 3" xfId="6564"/>
    <cellStyle name="Note 3 8" xfId="3866"/>
    <cellStyle name="Note 3 8 2" xfId="6565"/>
    <cellStyle name="Note 3 8 3" xfId="6566"/>
    <cellStyle name="Note 3 9" xfId="3867"/>
    <cellStyle name="Note 3 9 2" xfId="6567"/>
    <cellStyle name="Note 3 9 3" xfId="6568"/>
    <cellStyle name="Note 3_3SL Attachment 4-2 AMS" xfId="1903"/>
    <cellStyle name="Note 4" xfId="1904"/>
    <cellStyle name="Note 4 2" xfId="1905"/>
    <cellStyle name="Note 4 2 2" xfId="6569"/>
    <cellStyle name="Note 4 2 3" xfId="6570"/>
    <cellStyle name="Note 4 3" xfId="3868"/>
    <cellStyle name="Note 4 3 2" xfId="6571"/>
    <cellStyle name="Note 4 3 3" xfId="6572"/>
    <cellStyle name="Note 4 4" xfId="3869"/>
    <cellStyle name="Note 4 4 2" xfId="6573"/>
    <cellStyle name="Note 4 4 3" xfId="6574"/>
    <cellStyle name="Note 4 5" xfId="6575"/>
    <cellStyle name="Note 4 6" xfId="6576"/>
    <cellStyle name="Note 4_3SL Attachment 4-2 AMS" xfId="1906"/>
    <cellStyle name="Note 5" xfId="1907"/>
    <cellStyle name="Note 5 2" xfId="1908"/>
    <cellStyle name="Note 5 2 2" xfId="3870"/>
    <cellStyle name="Note 5 2 2 2" xfId="6577"/>
    <cellStyle name="Note 5 2 2 3" xfId="6578"/>
    <cellStyle name="Note 5 2 2 4" xfId="6579"/>
    <cellStyle name="Note 5 2 3" xfId="6580"/>
    <cellStyle name="Note 5 2 4" xfId="6581"/>
    <cellStyle name="Note 5 3" xfId="3871"/>
    <cellStyle name="Note 5 3 2" xfId="6582"/>
    <cellStyle name="Note 5 3 3" xfId="6583"/>
    <cellStyle name="Note 5 4" xfId="3872"/>
    <cellStyle name="Note 5 4 2" xfId="6584"/>
    <cellStyle name="Note 5 4 3" xfId="6585"/>
    <cellStyle name="Note 5 5" xfId="3873"/>
    <cellStyle name="Note 5 5 2" xfId="6586"/>
    <cellStyle name="Note 5 5 3" xfId="6587"/>
    <cellStyle name="Note 5 6" xfId="3874"/>
    <cellStyle name="Note 5 6 2" xfId="6588"/>
    <cellStyle name="Note 5 6 3" xfId="6589"/>
    <cellStyle name="Note 5 7" xfId="3875"/>
    <cellStyle name="Note 5 7 2" xfId="6590"/>
    <cellStyle name="Note 5 7 3" xfId="6591"/>
    <cellStyle name="Note 5 8" xfId="6592"/>
    <cellStyle name="Note 5 9" xfId="6593"/>
    <cellStyle name="Note 5_3SL Attachment 4-2 AMS" xfId="1909"/>
    <cellStyle name="Note 6" xfId="1910"/>
    <cellStyle name="Note 6 2" xfId="1911"/>
    <cellStyle name="Note 6 2 2" xfId="3876"/>
    <cellStyle name="Note 6 2 2 2" xfId="6594"/>
    <cellStyle name="Note 6 2 2 3" xfId="6595"/>
    <cellStyle name="Note 6 2 2 4" xfId="6596"/>
    <cellStyle name="Note 6 2 3" xfId="6597"/>
    <cellStyle name="Note 6 2 4" xfId="6598"/>
    <cellStyle name="Note 6 3" xfId="3877"/>
    <cellStyle name="Note 6 3 2" xfId="6599"/>
    <cellStyle name="Note 6 3 3" xfId="6600"/>
    <cellStyle name="Note 6 4" xfId="3878"/>
    <cellStyle name="Note 6 4 2" xfId="6601"/>
    <cellStyle name="Note 6 4 3" xfId="6602"/>
    <cellStyle name="Note 6 5" xfId="3879"/>
    <cellStyle name="Note 6 5 2" xfId="6603"/>
    <cellStyle name="Note 6 5 3" xfId="6604"/>
    <cellStyle name="Note 6 6" xfId="3880"/>
    <cellStyle name="Note 6 6 2" xfId="6605"/>
    <cellStyle name="Note 6 6 3" xfId="6606"/>
    <cellStyle name="Note 6 7" xfId="3881"/>
    <cellStyle name="Note 6 7 2" xfId="6607"/>
    <cellStyle name="Note 6 7 3" xfId="6608"/>
    <cellStyle name="Note 6 8" xfId="6609"/>
    <cellStyle name="Note 6 9" xfId="6610"/>
    <cellStyle name="Note 6_3SL Attachment 4-2 AMS" xfId="1912"/>
    <cellStyle name="Note 7" xfId="1913"/>
    <cellStyle name="Note 7 2" xfId="1914"/>
    <cellStyle name="Note 7 2 2" xfId="6611"/>
    <cellStyle name="Note 7 2 3" xfId="6612"/>
    <cellStyle name="Note 7 3" xfId="6613"/>
    <cellStyle name="Note 7 4" xfId="6614"/>
    <cellStyle name="Note 7_3SL Attachment 4-2 AMS" xfId="1915"/>
    <cellStyle name="Note 8" xfId="1916"/>
    <cellStyle name="Note 8 2" xfId="1917"/>
    <cellStyle name="Note 8 2 2" xfId="6615"/>
    <cellStyle name="Note 8 2 3" xfId="6616"/>
    <cellStyle name="Note 8 3" xfId="6617"/>
    <cellStyle name="Note 8 4" xfId="6618"/>
    <cellStyle name="Note 8_3SL Attachment 4-2 AMS" xfId="1918"/>
    <cellStyle name="Note 9" xfId="1919"/>
    <cellStyle name="Note 9 2" xfId="1920"/>
    <cellStyle name="Note 9 2 2" xfId="6619"/>
    <cellStyle name="Note 9 2 3" xfId="6620"/>
    <cellStyle name="Note 9 3" xfId="6621"/>
    <cellStyle name="Note 9 4" xfId="6622"/>
    <cellStyle name="Note 9_3SL Attachment 4-2 AMS" xfId="1921"/>
    <cellStyle name="NotOnPriceList" xfId="3882"/>
    <cellStyle name="NotOnPriceList 2" xfId="6623"/>
    <cellStyle name="NotOnPriceList 3" xfId="6624"/>
    <cellStyle name="Number EMC" xfId="3883"/>
    <cellStyle name="Œ…‹æØ‚è [0.00]_Area" xfId="3884"/>
    <cellStyle name="Œ…‹æØ‚è_Area" xfId="3885"/>
    <cellStyle name="OrderFormLabel" xfId="3886"/>
    <cellStyle name="Output 10" xfId="1922"/>
    <cellStyle name="Output 10 2" xfId="1923"/>
    <cellStyle name="Output 10 2 2" xfId="6625"/>
    <cellStyle name="Output 10 2 3" xfId="6626"/>
    <cellStyle name="Output 10 2 4" xfId="6627"/>
    <cellStyle name="Output 10 3" xfId="6628"/>
    <cellStyle name="Output 10 4" xfId="6629"/>
    <cellStyle name="Output 10 5" xfId="6630"/>
    <cellStyle name="Output 10 6" xfId="6631"/>
    <cellStyle name="Output 10_3SL Attachment 4-2 AMS" xfId="1924"/>
    <cellStyle name="Output 11" xfId="1925"/>
    <cellStyle name="Output 11 2" xfId="1926"/>
    <cellStyle name="Output 11 2 2" xfId="6632"/>
    <cellStyle name="Output 11 2 3" xfId="6633"/>
    <cellStyle name="Output 11 2 4" xfId="6634"/>
    <cellStyle name="Output 11 3" xfId="6635"/>
    <cellStyle name="Output 11 4" xfId="6636"/>
    <cellStyle name="Output 11 5" xfId="6637"/>
    <cellStyle name="Output 11 6" xfId="6638"/>
    <cellStyle name="Output 11_3SL Attachment 4-2 AMS" xfId="1927"/>
    <cellStyle name="Output 12" xfId="1928"/>
    <cellStyle name="Output 12 2" xfId="1929"/>
    <cellStyle name="Output 12 2 2" xfId="6639"/>
    <cellStyle name="Output 12 2 3" xfId="6640"/>
    <cellStyle name="Output 12 2 4" xfId="6641"/>
    <cellStyle name="Output 12 3" xfId="6642"/>
    <cellStyle name="Output 12 4" xfId="6643"/>
    <cellStyle name="Output 12 5" xfId="6644"/>
    <cellStyle name="Output 12 6" xfId="6645"/>
    <cellStyle name="Output 12_3SL Attachment 4-2 AMS" xfId="1930"/>
    <cellStyle name="Output 13" xfId="1931"/>
    <cellStyle name="Output 13 2" xfId="1932"/>
    <cellStyle name="Output 13 2 2" xfId="6646"/>
    <cellStyle name="Output 13 2 3" xfId="6647"/>
    <cellStyle name="Output 13 2 4" xfId="6648"/>
    <cellStyle name="Output 13 3" xfId="6649"/>
    <cellStyle name="Output 13 4" xfId="6650"/>
    <cellStyle name="Output 13 5" xfId="6651"/>
    <cellStyle name="Output 13 6" xfId="6652"/>
    <cellStyle name="Output 13_3SL Attachment 4-2 AMS" xfId="1933"/>
    <cellStyle name="Output 14" xfId="1934"/>
    <cellStyle name="Output 14 2" xfId="1935"/>
    <cellStyle name="Output 14 2 2" xfId="6653"/>
    <cellStyle name="Output 14 2 3" xfId="6654"/>
    <cellStyle name="Output 14 2 4" xfId="6655"/>
    <cellStyle name="Output 14 3" xfId="6656"/>
    <cellStyle name="Output 14 4" xfId="6657"/>
    <cellStyle name="Output 14 5" xfId="6658"/>
    <cellStyle name="Output 14 6" xfId="6659"/>
    <cellStyle name="Output 14_3SL Attachment 4-2 AMS" xfId="1936"/>
    <cellStyle name="Output 15" xfId="1937"/>
    <cellStyle name="Output 15 2" xfId="1938"/>
    <cellStyle name="Output 15 2 2" xfId="6660"/>
    <cellStyle name="Output 15 2 3" xfId="6661"/>
    <cellStyle name="Output 15 2 4" xfId="6662"/>
    <cellStyle name="Output 15 3" xfId="6663"/>
    <cellStyle name="Output 15 4" xfId="6664"/>
    <cellStyle name="Output 15 5" xfId="6665"/>
    <cellStyle name="Output 15 6" xfId="6666"/>
    <cellStyle name="Output 15_3SL Attachment 4-2 AMS" xfId="1939"/>
    <cellStyle name="Output 16" xfId="1940"/>
    <cellStyle name="Output 16 2" xfId="1941"/>
    <cellStyle name="Output 16 2 2" xfId="6667"/>
    <cellStyle name="Output 16 2 3" xfId="6668"/>
    <cellStyle name="Output 16 2 4" xfId="6669"/>
    <cellStyle name="Output 16 3" xfId="6670"/>
    <cellStyle name="Output 16 4" xfId="6671"/>
    <cellStyle name="Output 16 5" xfId="6672"/>
    <cellStyle name="Output 16 6" xfId="6673"/>
    <cellStyle name="Output 16_3SL Attachment 4-2 AMS" xfId="1942"/>
    <cellStyle name="Output 17" xfId="1943"/>
    <cellStyle name="Output 17 2" xfId="1944"/>
    <cellStyle name="Output 17 2 2" xfId="6674"/>
    <cellStyle name="Output 17 2 3" xfId="6675"/>
    <cellStyle name="Output 17 2 4" xfId="6676"/>
    <cellStyle name="Output 17 3" xfId="6677"/>
    <cellStyle name="Output 17 4" xfId="6678"/>
    <cellStyle name="Output 17 5" xfId="6679"/>
    <cellStyle name="Output 17 6" xfId="6680"/>
    <cellStyle name="Output 17_3SL Attachment 4-2 AMS" xfId="1945"/>
    <cellStyle name="Output 18" xfId="1946"/>
    <cellStyle name="Output 18 2" xfId="1947"/>
    <cellStyle name="Output 18 2 2" xfId="6681"/>
    <cellStyle name="Output 18 2 3" xfId="6682"/>
    <cellStyle name="Output 18 2 4" xfId="6683"/>
    <cellStyle name="Output 18 3" xfId="6684"/>
    <cellStyle name="Output 18 4" xfId="6685"/>
    <cellStyle name="Output 18 5" xfId="6686"/>
    <cellStyle name="Output 18 6" xfId="6687"/>
    <cellStyle name="Output 18_3SL Attachment 4-2 AMS" xfId="1948"/>
    <cellStyle name="Output 19" xfId="6688"/>
    <cellStyle name="Output 2" xfId="166"/>
    <cellStyle name="Output 2 10" xfId="3887"/>
    <cellStyle name="Output 2 11" xfId="3888"/>
    <cellStyle name="Output 2 12" xfId="3889"/>
    <cellStyle name="Output 2 13" xfId="3890"/>
    <cellStyle name="Output 2 14" xfId="6689"/>
    <cellStyle name="Output 2 15" xfId="6690"/>
    <cellStyle name="Output 2 2" xfId="1949"/>
    <cellStyle name="Output 2 2 2" xfId="1950"/>
    <cellStyle name="Output 2 2 2 2" xfId="6691"/>
    <cellStyle name="Output 2 2 2 3" xfId="6692"/>
    <cellStyle name="Output 2 2 2 4" xfId="6693"/>
    <cellStyle name="Output 2 2 3" xfId="6694"/>
    <cellStyle name="Output 2 2 4" xfId="6695"/>
    <cellStyle name="Output 2 2 4 2" xfId="6696"/>
    <cellStyle name="Output 2 2 5" xfId="6697"/>
    <cellStyle name="Output 2 2 6" xfId="6698"/>
    <cellStyle name="Output 2 2 7" xfId="6699"/>
    <cellStyle name="Output 2 2_Rev 1 PeopleTec Attachment 4 Team Member File" xfId="1951"/>
    <cellStyle name="Output 2 3" xfId="1952"/>
    <cellStyle name="Output 2 3 2" xfId="6700"/>
    <cellStyle name="Output 2 3 3" xfId="6701"/>
    <cellStyle name="Output 2 3 4" xfId="6702"/>
    <cellStyle name="Output 2 3 5" xfId="6703"/>
    <cellStyle name="Output 2 4" xfId="3891"/>
    <cellStyle name="Output 2 4 2" xfId="6704"/>
    <cellStyle name="Output 2 4 3" xfId="6705"/>
    <cellStyle name="Output 2 4 4" xfId="6706"/>
    <cellStyle name="Output 2 5" xfId="3892"/>
    <cellStyle name="Output 2 5 2" xfId="6707"/>
    <cellStyle name="Output 2 5 3" xfId="6708"/>
    <cellStyle name="Output 2 5 4" xfId="6709"/>
    <cellStyle name="Output 2 6" xfId="3893"/>
    <cellStyle name="Output 2 6 2" xfId="6710"/>
    <cellStyle name="Output 2 6 3" xfId="6711"/>
    <cellStyle name="Output 2 6 4" xfId="6712"/>
    <cellStyle name="Output 2 6 5" xfId="6713"/>
    <cellStyle name="Output 2 7" xfId="3894"/>
    <cellStyle name="Output 2 7 2" xfId="6714"/>
    <cellStyle name="Output 2 7 3" xfId="6715"/>
    <cellStyle name="Output 2 7 4" xfId="6716"/>
    <cellStyle name="Output 2 8" xfId="3895"/>
    <cellStyle name="Output 2 9" xfId="3896"/>
    <cellStyle name="Output 2_3SL Attachment 4-2 AMS" xfId="1953"/>
    <cellStyle name="Output 3" xfId="167"/>
    <cellStyle name="Output 3 2" xfId="1954"/>
    <cellStyle name="Output 3 2 2" xfId="6717"/>
    <cellStyle name="Output 3 2 3" xfId="6718"/>
    <cellStyle name="Output 3 2 4" xfId="6719"/>
    <cellStyle name="Output 3 2 5" xfId="6720"/>
    <cellStyle name="Output 3 3" xfId="3897"/>
    <cellStyle name="Output 3 3 2" xfId="6721"/>
    <cellStyle name="Output 3 3 3" xfId="6722"/>
    <cellStyle name="Output 3 3 4" xfId="6723"/>
    <cellStyle name="Output 3 4" xfId="3898"/>
    <cellStyle name="Output 3 4 2" xfId="6724"/>
    <cellStyle name="Output 3 4 3" xfId="6725"/>
    <cellStyle name="Output 3 4 4" xfId="6726"/>
    <cellStyle name="Output 3 5" xfId="6727"/>
    <cellStyle name="Output 3 6" xfId="6728"/>
    <cellStyle name="Output 3 7" xfId="6729"/>
    <cellStyle name="Output 3_3SL Attachment 4-2 AMS" xfId="1955"/>
    <cellStyle name="Output 4" xfId="1956"/>
    <cellStyle name="Output 4 2" xfId="1957"/>
    <cellStyle name="Output 4 2 2" xfId="6730"/>
    <cellStyle name="Output 4 2 3" xfId="6731"/>
    <cellStyle name="Output 4 2 4" xfId="6732"/>
    <cellStyle name="Output 4 3" xfId="6733"/>
    <cellStyle name="Output 4 4" xfId="6734"/>
    <cellStyle name="Output 4 5" xfId="6735"/>
    <cellStyle name="Output 4 6" xfId="6736"/>
    <cellStyle name="Output 4_3SL Attachment 4-2 AMS" xfId="1958"/>
    <cellStyle name="Output 5" xfId="1959"/>
    <cellStyle name="Output 5 2" xfId="1960"/>
    <cellStyle name="Output 5 2 2" xfId="3899"/>
    <cellStyle name="Output 5 2 2 2" xfId="6737"/>
    <cellStyle name="Output 5 2 2 3" xfId="6738"/>
    <cellStyle name="Output 5 2 2 4" xfId="6739"/>
    <cellStyle name="Output 5 2 3" xfId="6740"/>
    <cellStyle name="Output 5 2 4" xfId="6741"/>
    <cellStyle name="Output 5 3" xfId="3900"/>
    <cellStyle name="Output 5 3 2" xfId="6742"/>
    <cellStyle name="Output 5 3 3" xfId="6743"/>
    <cellStyle name="Output 5 3 4" xfId="6744"/>
    <cellStyle name="Output 5 4" xfId="3901"/>
    <cellStyle name="Output 5 4 2" xfId="6745"/>
    <cellStyle name="Output 5 4 3" xfId="6746"/>
    <cellStyle name="Output 5 4 4" xfId="6747"/>
    <cellStyle name="Output 5 5" xfId="3902"/>
    <cellStyle name="Output 5 6" xfId="3903"/>
    <cellStyle name="Output 5 7" xfId="3904"/>
    <cellStyle name="Output 5 8" xfId="6748"/>
    <cellStyle name="Output 5 9" xfId="6749"/>
    <cellStyle name="Output 5_3SL Attachment 4-2 AMS" xfId="1961"/>
    <cellStyle name="Output 6" xfId="1962"/>
    <cellStyle name="Output 6 2" xfId="1963"/>
    <cellStyle name="Output 6 2 2" xfId="3905"/>
    <cellStyle name="Output 6 2 2 2" xfId="6750"/>
    <cellStyle name="Output 6 2 2 3" xfId="6751"/>
    <cellStyle name="Output 6 2 2 4" xfId="6752"/>
    <cellStyle name="Output 6 2 3" xfId="6753"/>
    <cellStyle name="Output 6 2 4" xfId="6754"/>
    <cellStyle name="Output 6 3" xfId="3906"/>
    <cellStyle name="Output 6 3 2" xfId="6755"/>
    <cellStyle name="Output 6 3 3" xfId="6756"/>
    <cellStyle name="Output 6 3 4" xfId="6757"/>
    <cellStyle name="Output 6 4" xfId="3907"/>
    <cellStyle name="Output 6 4 2" xfId="6758"/>
    <cellStyle name="Output 6 4 3" xfId="6759"/>
    <cellStyle name="Output 6 4 4" xfId="6760"/>
    <cellStyle name="Output 6 5" xfId="3908"/>
    <cellStyle name="Output 6 6" xfId="3909"/>
    <cellStyle name="Output 6 7" xfId="3910"/>
    <cellStyle name="Output 6 8" xfId="6761"/>
    <cellStyle name="Output 6 9" xfId="6762"/>
    <cellStyle name="Output 6_3SL Attachment 4-2 AMS" xfId="1964"/>
    <cellStyle name="Output 7" xfId="1965"/>
    <cellStyle name="Output 7 2" xfId="1966"/>
    <cellStyle name="Output 7 2 2" xfId="6763"/>
    <cellStyle name="Output 7 2 3" xfId="6764"/>
    <cellStyle name="Output 7 2 4" xfId="6765"/>
    <cellStyle name="Output 7 3" xfId="6766"/>
    <cellStyle name="Output 7 4" xfId="6767"/>
    <cellStyle name="Output 7 5" xfId="6768"/>
    <cellStyle name="Output 7 6" xfId="6769"/>
    <cellStyle name="Output 7_3SL Attachment 4-2 AMS" xfId="1967"/>
    <cellStyle name="Output 8" xfId="1968"/>
    <cellStyle name="Output 8 2" xfId="1969"/>
    <cellStyle name="Output 8 2 2" xfId="6770"/>
    <cellStyle name="Output 8 2 3" xfId="6771"/>
    <cellStyle name="Output 8 2 4" xfId="6772"/>
    <cellStyle name="Output 8 3" xfId="6773"/>
    <cellStyle name="Output 8 4" xfId="6774"/>
    <cellStyle name="Output 8 5" xfId="6775"/>
    <cellStyle name="Output 8 6" xfId="6776"/>
    <cellStyle name="Output 8_3SL Attachment 4-2 AMS" xfId="1970"/>
    <cellStyle name="Output 9" xfId="1971"/>
    <cellStyle name="Output 9 2" xfId="1972"/>
    <cellStyle name="Output 9 2 2" xfId="6777"/>
    <cellStyle name="Output 9 2 3" xfId="6778"/>
    <cellStyle name="Output 9 2 4" xfId="6779"/>
    <cellStyle name="Output 9 3" xfId="6780"/>
    <cellStyle name="Output 9 4" xfId="6781"/>
    <cellStyle name="Output 9 5" xfId="6782"/>
    <cellStyle name="Output 9 6" xfId="6783"/>
    <cellStyle name="Output 9_3SL Attachment 4-2 AMS" xfId="1973"/>
    <cellStyle name="per.style" xfId="3911"/>
    <cellStyle name="Percen - Style1" xfId="3912"/>
    <cellStyle name="Percen - Style3" xfId="3913"/>
    <cellStyle name="Percent (1)" xfId="3914"/>
    <cellStyle name="Percent (2)" xfId="3915"/>
    <cellStyle name="Percent [0]" xfId="3916"/>
    <cellStyle name="Percent [00]" xfId="3917"/>
    <cellStyle name="Percent [2]" xfId="3918"/>
    <cellStyle name="Percent 10" xfId="168"/>
    <cellStyle name="Percent 10 2" xfId="3919"/>
    <cellStyle name="Percent 10 3" xfId="6784"/>
    <cellStyle name="Percent 10 4" xfId="6785"/>
    <cellStyle name="Percent 10 5" xfId="6786"/>
    <cellStyle name="Percent 10 6" xfId="6787"/>
    <cellStyle name="Percent 10 7" xfId="6788"/>
    <cellStyle name="Percent 100" xfId="169"/>
    <cellStyle name="Percent 101" xfId="170"/>
    <cellStyle name="Percent 102" xfId="171"/>
    <cellStyle name="Percent 103" xfId="172"/>
    <cellStyle name="Percent 104" xfId="173"/>
    <cellStyle name="Percent 11" xfId="174"/>
    <cellStyle name="Percent 11 2" xfId="3920"/>
    <cellStyle name="Percent 11 2 2" xfId="6789"/>
    <cellStyle name="Percent 11 2 3" xfId="6790"/>
    <cellStyle name="Percent 11 2 4" xfId="6791"/>
    <cellStyle name="Percent 11 3" xfId="3921"/>
    <cellStyle name="Percent 11 4" xfId="3922"/>
    <cellStyle name="Percent 11 5" xfId="6792"/>
    <cellStyle name="Percent 11 6" xfId="6793"/>
    <cellStyle name="Percent 12" xfId="175"/>
    <cellStyle name="Percent 12 10" xfId="6794"/>
    <cellStyle name="Percent 12 11" xfId="6795"/>
    <cellStyle name="Percent 12 12" xfId="6796"/>
    <cellStyle name="Percent 12 13" xfId="6797"/>
    <cellStyle name="Percent 12 14" xfId="6798"/>
    <cellStyle name="Percent 12 15" xfId="6799"/>
    <cellStyle name="Percent 12 16" xfId="6800"/>
    <cellStyle name="Percent 12 2" xfId="6801"/>
    <cellStyle name="Percent 12 3" xfId="6802"/>
    <cellStyle name="Percent 12 4" xfId="6803"/>
    <cellStyle name="Percent 12 5" xfId="6804"/>
    <cellStyle name="Percent 12 6" xfId="6805"/>
    <cellStyle name="Percent 12 7" xfId="6806"/>
    <cellStyle name="Percent 12 8" xfId="6807"/>
    <cellStyle name="Percent 12 9" xfId="6808"/>
    <cellStyle name="Percent 13" xfId="176"/>
    <cellStyle name="Percent 13 2" xfId="6809"/>
    <cellStyle name="Percent 13 3" xfId="6810"/>
    <cellStyle name="Percent 14" xfId="177"/>
    <cellStyle name="Percent 14 2" xfId="6811"/>
    <cellStyle name="Percent 15" xfId="178"/>
    <cellStyle name="Percent 15 2" xfId="6812"/>
    <cellStyle name="Percent 16" xfId="179"/>
    <cellStyle name="Percent 16 2" xfId="6813"/>
    <cellStyle name="Percent 17" xfId="180"/>
    <cellStyle name="Percent 17 2" xfId="6814"/>
    <cellStyle name="Percent 18" xfId="181"/>
    <cellStyle name="Percent 18 2" xfId="3923"/>
    <cellStyle name="Percent 19" xfId="182"/>
    <cellStyle name="Percent 2" xfId="183"/>
    <cellStyle name="Percent 2 10" xfId="3924"/>
    <cellStyle name="Percent 2 11" xfId="3925"/>
    <cellStyle name="Percent 2 12" xfId="3926"/>
    <cellStyle name="Percent 2 13" xfId="3927"/>
    <cellStyle name="Percent 2 14" xfId="3928"/>
    <cellStyle name="Percent 2 15" xfId="3929"/>
    <cellStyle name="Percent 2 16" xfId="3930"/>
    <cellStyle name="Percent 2 2" xfId="184"/>
    <cellStyle name="Percent 2 2 2" xfId="2525"/>
    <cellStyle name="Percent 2 2 3" xfId="3931"/>
    <cellStyle name="Percent 2 2 4" xfId="3932"/>
    <cellStyle name="Percent 2 3" xfId="185"/>
    <cellStyle name="Percent 2 3 2" xfId="2526"/>
    <cellStyle name="Percent 2 4" xfId="1974"/>
    <cellStyle name="Percent 2 4 2" xfId="2527"/>
    <cellStyle name="Percent 2 5" xfId="2239"/>
    <cellStyle name="Percent 2 5 2" xfId="6815"/>
    <cellStyle name="Percent 2 5 3" xfId="6816"/>
    <cellStyle name="Percent 2 5 4" xfId="6817"/>
    <cellStyle name="Percent 2 5 5" xfId="6818"/>
    <cellStyle name="Percent 2 6" xfId="3933"/>
    <cellStyle name="Percent 2 7" xfId="3934"/>
    <cellStyle name="Percent 2 8" xfId="3935"/>
    <cellStyle name="Percent 2 9" xfId="3936"/>
    <cellStyle name="Percent 20" xfId="186"/>
    <cellStyle name="Percent 21" xfId="187"/>
    <cellStyle name="Percent 22" xfId="188"/>
    <cellStyle name="Percent 23" xfId="189"/>
    <cellStyle name="Percent 24" xfId="190"/>
    <cellStyle name="Percent 25" xfId="191"/>
    <cellStyle name="Percent 26" xfId="192"/>
    <cellStyle name="Percent 27" xfId="193"/>
    <cellStyle name="Percent 28" xfId="194"/>
    <cellStyle name="Percent 29" xfId="195"/>
    <cellStyle name="Percent 29 2" xfId="2236"/>
    <cellStyle name="Percent 29 2 2" xfId="2529"/>
    <cellStyle name="Percent 29 3" xfId="2528"/>
    <cellStyle name="Percent 3" xfId="196"/>
    <cellStyle name="Percent 3 2" xfId="2231"/>
    <cellStyle name="Percent 30" xfId="197"/>
    <cellStyle name="Percent 30 2" xfId="2530"/>
    <cellStyle name="Percent 30 3" xfId="2633"/>
    <cellStyle name="Percent 30 4" xfId="2385"/>
    <cellStyle name="Percent 31" xfId="198"/>
    <cellStyle name="Percent 31 2" xfId="4043"/>
    <cellStyle name="Percent 32" xfId="199"/>
    <cellStyle name="Percent 32 2" xfId="7017"/>
    <cellStyle name="Percent 33" xfId="200"/>
    <cellStyle name="Percent 34" xfId="201"/>
    <cellStyle name="Percent 35" xfId="202"/>
    <cellStyle name="Percent 36" xfId="203"/>
    <cellStyle name="Percent 37" xfId="204"/>
    <cellStyle name="Percent 38" xfId="205"/>
    <cellStyle name="Percent 39" xfId="206"/>
    <cellStyle name="Percent 4" xfId="207"/>
    <cellStyle name="Percent 4 2" xfId="1975"/>
    <cellStyle name="Percent 4 2 2" xfId="2531"/>
    <cellStyle name="Percent 40" xfId="208"/>
    <cellStyle name="Percent 41" xfId="209"/>
    <cellStyle name="Percent 42" xfId="210"/>
    <cellStyle name="Percent 43" xfId="211"/>
    <cellStyle name="Percent 44" xfId="212"/>
    <cellStyle name="Percent 45" xfId="213"/>
    <cellStyle name="Percent 46" xfId="214"/>
    <cellStyle name="Percent 47" xfId="215"/>
    <cellStyle name="Percent 48" xfId="216"/>
    <cellStyle name="Percent 49" xfId="217"/>
    <cellStyle name="Percent 5" xfId="218"/>
    <cellStyle name="Percent 50" xfId="219"/>
    <cellStyle name="Percent 51" xfId="220"/>
    <cellStyle name="Percent 52" xfId="221"/>
    <cellStyle name="Percent 53" xfId="222"/>
    <cellStyle name="Percent 54" xfId="223"/>
    <cellStyle name="Percent 55" xfId="224"/>
    <cellStyle name="Percent 56" xfId="225"/>
    <cellStyle name="Percent 57" xfId="226"/>
    <cellStyle name="Percent 58" xfId="227"/>
    <cellStyle name="Percent 59" xfId="228"/>
    <cellStyle name="Percent 6" xfId="229"/>
    <cellStyle name="Percent 6 2" xfId="230"/>
    <cellStyle name="Percent 6 2 2" xfId="2532"/>
    <cellStyle name="Percent 60" xfId="231"/>
    <cellStyle name="Percent 61" xfId="232"/>
    <cellStyle name="Percent 62" xfId="233"/>
    <cellStyle name="Percent 63" xfId="234"/>
    <cellStyle name="Percent 64" xfId="235"/>
    <cellStyle name="Percent 65" xfId="236"/>
    <cellStyle name="Percent 66" xfId="237"/>
    <cellStyle name="Percent 67" xfId="238"/>
    <cellStyle name="Percent 68" xfId="239"/>
    <cellStyle name="Percent 69" xfId="240"/>
    <cellStyle name="Percent 7" xfId="241"/>
    <cellStyle name="Percent 7 2" xfId="1977"/>
    <cellStyle name="Percent 7 2 2" xfId="2533"/>
    <cellStyle name="Percent 7 3" xfId="1976"/>
    <cellStyle name="Percent 70" xfId="242"/>
    <cellStyle name="Percent 71" xfId="243"/>
    <cellStyle name="Percent 72" xfId="244"/>
    <cellStyle name="Percent 73" xfId="245"/>
    <cellStyle name="Percent 74" xfId="246"/>
    <cellStyle name="Percent 75" xfId="247"/>
    <cellStyle name="Percent 76" xfId="248"/>
    <cellStyle name="Percent 77" xfId="249"/>
    <cellStyle name="Percent 78" xfId="250"/>
    <cellStyle name="Percent 79" xfId="251"/>
    <cellStyle name="Percent 8" xfId="252"/>
    <cellStyle name="Percent 8 2" xfId="3937"/>
    <cellStyle name="Percent 80" xfId="253"/>
    <cellStyle name="Percent 81" xfId="254"/>
    <cellStyle name="Percent 82" xfId="255"/>
    <cellStyle name="Percent 83" xfId="256"/>
    <cellStyle name="Percent 84" xfId="257"/>
    <cellStyle name="Percent 85" xfId="258"/>
    <cellStyle name="Percent 86" xfId="259"/>
    <cellStyle name="Percent 87" xfId="260"/>
    <cellStyle name="Percent 88" xfId="261"/>
    <cellStyle name="Percent 89" xfId="262"/>
    <cellStyle name="Percent 9" xfId="263"/>
    <cellStyle name="Percent 9 10" xfId="6819"/>
    <cellStyle name="Percent 9 11" xfId="6820"/>
    <cellStyle name="Percent 9 12" xfId="6821"/>
    <cellStyle name="Percent 9 13" xfId="6822"/>
    <cellStyle name="Percent 9 14" xfId="6823"/>
    <cellStyle name="Percent 9 15" xfId="6824"/>
    <cellStyle name="Percent 9 16" xfId="6825"/>
    <cellStyle name="Percent 9 17" xfId="6826"/>
    <cellStyle name="Percent 9 18" xfId="6827"/>
    <cellStyle name="Percent 9 2" xfId="2371"/>
    <cellStyle name="Percent 9 2 2" xfId="6828"/>
    <cellStyle name="Percent 9 2 3" xfId="6829"/>
    <cellStyle name="Percent 9 2 4" xfId="6830"/>
    <cellStyle name="Percent 9 2 5" xfId="6831"/>
    <cellStyle name="Percent 9 2 6" xfId="6832"/>
    <cellStyle name="Percent 9 3" xfId="2372"/>
    <cellStyle name="Percent 9 3 2" xfId="6833"/>
    <cellStyle name="Percent 9 3 3" xfId="6834"/>
    <cellStyle name="Percent 9 3 4" xfId="6835"/>
    <cellStyle name="Percent 9 3 5" xfId="6836"/>
    <cellStyle name="Percent 9 3 6" xfId="6837"/>
    <cellStyle name="Percent 9 4" xfId="2373"/>
    <cellStyle name="Percent 9 4 2" xfId="6838"/>
    <cellStyle name="Percent 9 4 3" xfId="6839"/>
    <cellStyle name="Percent 9 5" xfId="6840"/>
    <cellStyle name="Percent 9 6" xfId="6841"/>
    <cellStyle name="Percent 9 7" xfId="6842"/>
    <cellStyle name="Percent 9 8" xfId="6843"/>
    <cellStyle name="Percent 9 9" xfId="6844"/>
    <cellStyle name="Percent 90" xfId="264"/>
    <cellStyle name="Percent 91" xfId="265"/>
    <cellStyle name="Percent 92" xfId="266"/>
    <cellStyle name="Percent 93" xfId="267"/>
    <cellStyle name="Percent 94" xfId="268"/>
    <cellStyle name="Percent 95" xfId="269"/>
    <cellStyle name="Percent 96" xfId="270"/>
    <cellStyle name="Percent 97" xfId="271"/>
    <cellStyle name="Percent 98" xfId="272"/>
    <cellStyle name="Percent 99" xfId="273"/>
    <cellStyle name="Percent0 EMC" xfId="3938"/>
    <cellStyle name="Percent1 EMC" xfId="3939"/>
    <cellStyle name="percentage" xfId="3940"/>
    <cellStyle name="PercntBox" xfId="3941"/>
    <cellStyle name="PercntBox 2" xfId="6845"/>
    <cellStyle name="PercntBox 3" xfId="6846"/>
    <cellStyle name="Pourcentage_pldt" xfId="3942"/>
    <cellStyle name="PrePop Currency (0)" xfId="3943"/>
    <cellStyle name="PrePop Currency (2)" xfId="3944"/>
    <cellStyle name="PrePop Units (0)" xfId="3945"/>
    <cellStyle name="PrePop Units (1)" xfId="3946"/>
    <cellStyle name="PrePop Units (2)" xfId="3947"/>
    <cellStyle name="PRICE_P" xfId="3948"/>
    <cellStyle name="PriceChange" xfId="3949"/>
    <cellStyle name="PriceChange 2" xfId="6847"/>
    <cellStyle name="PriceChange 3" xfId="6848"/>
    <cellStyle name="Product Header" xfId="3950"/>
    <cellStyle name="Prompt" xfId="3951"/>
    <cellStyle name="PropGenCurrencyFormat" xfId="3952"/>
    <cellStyle name="Proposal" xfId="3953"/>
    <cellStyle name="PSChar" xfId="274"/>
    <cellStyle name="PSChar 10" xfId="1978"/>
    <cellStyle name="PSChar 10 2" xfId="2534"/>
    <cellStyle name="PSChar 11" xfId="1979"/>
    <cellStyle name="PSChar 11 2" xfId="2535"/>
    <cellStyle name="PSChar 12" xfId="1980"/>
    <cellStyle name="PSChar 12 2" xfId="2536"/>
    <cellStyle name="PSChar 13" xfId="1981"/>
    <cellStyle name="PSChar 13 2" xfId="2537"/>
    <cellStyle name="PSChar 14" xfId="1982"/>
    <cellStyle name="PSChar 14 2" xfId="2538"/>
    <cellStyle name="PSChar 15" xfId="1983"/>
    <cellStyle name="PSChar 15 2" xfId="2539"/>
    <cellStyle name="PSChar 2" xfId="1984"/>
    <cellStyle name="PSChar 2 2" xfId="2540"/>
    <cellStyle name="PSChar 3" xfId="1985"/>
    <cellStyle name="PSChar 3 2" xfId="2541"/>
    <cellStyle name="PSChar 4" xfId="1986"/>
    <cellStyle name="PSChar 4 2" xfId="2542"/>
    <cellStyle name="PSChar 5" xfId="1987"/>
    <cellStyle name="PSChar 5 2" xfId="2543"/>
    <cellStyle name="PSChar 6" xfId="1988"/>
    <cellStyle name="PSChar 6 2" xfId="2544"/>
    <cellStyle name="PSChar 7" xfId="1989"/>
    <cellStyle name="PSChar 7 2" xfId="2545"/>
    <cellStyle name="PSChar 8" xfId="1990"/>
    <cellStyle name="PSChar 8 2" xfId="2546"/>
    <cellStyle name="PSChar 9" xfId="1991"/>
    <cellStyle name="PSChar 9 2" xfId="2547"/>
    <cellStyle name="PSDate" xfId="275"/>
    <cellStyle name="PSDate 10" xfId="1992"/>
    <cellStyle name="PSDate 10 2" xfId="2548"/>
    <cellStyle name="PSDate 11" xfId="1993"/>
    <cellStyle name="PSDate 11 2" xfId="2549"/>
    <cellStyle name="PSDate 12" xfId="1994"/>
    <cellStyle name="PSDate 12 2" xfId="2550"/>
    <cellStyle name="PSDate 13" xfId="1995"/>
    <cellStyle name="PSDate 13 2" xfId="2551"/>
    <cellStyle name="PSDate 14" xfId="1996"/>
    <cellStyle name="PSDate 14 2" xfId="2552"/>
    <cellStyle name="PSDate 15" xfId="1997"/>
    <cellStyle name="PSDate 15 2" xfId="2553"/>
    <cellStyle name="PSDate 2" xfId="1998"/>
    <cellStyle name="PSDate 2 2" xfId="2554"/>
    <cellStyle name="PSDate 3" xfId="1999"/>
    <cellStyle name="PSDate 3 2" xfId="2555"/>
    <cellStyle name="PSDate 4" xfId="2000"/>
    <cellStyle name="PSDate 4 2" xfId="2556"/>
    <cellStyle name="PSDate 5" xfId="2001"/>
    <cellStyle name="PSDate 5 2" xfId="2557"/>
    <cellStyle name="PSDate 6" xfId="2002"/>
    <cellStyle name="PSDate 6 2" xfId="2558"/>
    <cellStyle name="PSDate 7" xfId="2003"/>
    <cellStyle name="PSDate 7 2" xfId="2559"/>
    <cellStyle name="PSDate 8" xfId="2004"/>
    <cellStyle name="PSDate 8 2" xfId="2560"/>
    <cellStyle name="PSDate 9" xfId="2005"/>
    <cellStyle name="PSDate 9 2" xfId="2561"/>
    <cellStyle name="PSDec" xfId="276"/>
    <cellStyle name="PSDec 10" xfId="2006"/>
    <cellStyle name="PSDec 10 2" xfId="2562"/>
    <cellStyle name="PSDec 11" xfId="2007"/>
    <cellStyle name="PSDec 11 2" xfId="2563"/>
    <cellStyle name="PSDec 12" xfId="2008"/>
    <cellStyle name="PSDec 12 2" xfId="2564"/>
    <cellStyle name="PSDec 13" xfId="2009"/>
    <cellStyle name="PSDec 13 2" xfId="2565"/>
    <cellStyle name="PSDec 14" xfId="2010"/>
    <cellStyle name="PSDec 14 2" xfId="2566"/>
    <cellStyle name="PSDec 15" xfId="2011"/>
    <cellStyle name="PSDec 15 2" xfId="2567"/>
    <cellStyle name="PSDec 2" xfId="2012"/>
    <cellStyle name="PSDec 2 2" xfId="2568"/>
    <cellStyle name="PSDec 3" xfId="2013"/>
    <cellStyle name="PSDec 3 2" xfId="2569"/>
    <cellStyle name="PSDec 4" xfId="2014"/>
    <cellStyle name="PSDec 4 2" xfId="2570"/>
    <cellStyle name="PSDec 5" xfId="2015"/>
    <cellStyle name="PSDec 5 2" xfId="2571"/>
    <cellStyle name="PSDec 6" xfId="2016"/>
    <cellStyle name="PSDec 6 2" xfId="2572"/>
    <cellStyle name="PSDec 7" xfId="2017"/>
    <cellStyle name="PSDec 7 2" xfId="2573"/>
    <cellStyle name="PSDec 8" xfId="2018"/>
    <cellStyle name="PSDec 8 2" xfId="2574"/>
    <cellStyle name="PSDec 9" xfId="2019"/>
    <cellStyle name="PSDec 9 2" xfId="2575"/>
    <cellStyle name="PSHeading" xfId="277"/>
    <cellStyle name="PSHeading 10" xfId="2020"/>
    <cellStyle name="PSHeading 10 2" xfId="2576"/>
    <cellStyle name="PSHeading 11" xfId="2021"/>
    <cellStyle name="PSHeading 11 2" xfId="2577"/>
    <cellStyle name="PSHeading 12" xfId="2022"/>
    <cellStyle name="PSHeading 12 2" xfId="2578"/>
    <cellStyle name="PSHeading 13" xfId="2023"/>
    <cellStyle name="PSHeading 13 2" xfId="2579"/>
    <cellStyle name="PSHeading 14" xfId="2024"/>
    <cellStyle name="PSHeading 14 2" xfId="2580"/>
    <cellStyle name="PSHeading 15" xfId="2025"/>
    <cellStyle name="PSHeading 15 2" xfId="2581"/>
    <cellStyle name="PSHeading 2" xfId="2026"/>
    <cellStyle name="PSHeading 2 2" xfId="2582"/>
    <cellStyle name="PSHeading 3" xfId="2027"/>
    <cellStyle name="PSHeading 3 2" xfId="2583"/>
    <cellStyle name="PSHeading 4" xfId="2028"/>
    <cellStyle name="PSHeading 4 2" xfId="2584"/>
    <cellStyle name="PSHeading 5" xfId="2029"/>
    <cellStyle name="PSHeading 5 2" xfId="2585"/>
    <cellStyle name="PSHeading 6" xfId="2030"/>
    <cellStyle name="PSHeading 6 2" xfId="2586"/>
    <cellStyle name="PSHeading 7" xfId="2031"/>
    <cellStyle name="PSHeading 7 2" xfId="2587"/>
    <cellStyle name="PSHeading 8" xfId="2032"/>
    <cellStyle name="PSHeading 8 2" xfId="2588"/>
    <cellStyle name="PSHeading 9" xfId="2033"/>
    <cellStyle name="PSHeading 9 2" xfId="2589"/>
    <cellStyle name="PSHeading_Attachment 4 Update 3" xfId="2034"/>
    <cellStyle name="PSInt" xfId="278"/>
    <cellStyle name="PSInt 10" xfId="2035"/>
    <cellStyle name="PSInt 10 2" xfId="2590"/>
    <cellStyle name="PSInt 11" xfId="2036"/>
    <cellStyle name="PSInt 11 2" xfId="2591"/>
    <cellStyle name="PSInt 12" xfId="2037"/>
    <cellStyle name="PSInt 12 2" xfId="2592"/>
    <cellStyle name="PSInt 13" xfId="2038"/>
    <cellStyle name="PSInt 13 2" xfId="2593"/>
    <cellStyle name="PSInt 14" xfId="2039"/>
    <cellStyle name="PSInt 14 2" xfId="2594"/>
    <cellStyle name="PSInt 15" xfId="2040"/>
    <cellStyle name="PSInt 15 2" xfId="2595"/>
    <cellStyle name="PSInt 2" xfId="2041"/>
    <cellStyle name="PSInt 2 2" xfId="2596"/>
    <cellStyle name="PSInt 3" xfId="2042"/>
    <cellStyle name="PSInt 3 2" xfId="2597"/>
    <cellStyle name="PSInt 4" xfId="2043"/>
    <cellStyle name="PSInt 4 2" xfId="2598"/>
    <cellStyle name="PSInt 5" xfId="2044"/>
    <cellStyle name="PSInt 5 2" xfId="2599"/>
    <cellStyle name="PSInt 6" xfId="2045"/>
    <cellStyle name="PSInt 6 2" xfId="2600"/>
    <cellStyle name="PSInt 7" xfId="2046"/>
    <cellStyle name="PSInt 7 2" xfId="2601"/>
    <cellStyle name="PSInt 8" xfId="2047"/>
    <cellStyle name="PSInt 8 2" xfId="2602"/>
    <cellStyle name="PSInt 9" xfId="2048"/>
    <cellStyle name="PSInt 9 2" xfId="2603"/>
    <cellStyle name="PSSpacer" xfId="279"/>
    <cellStyle name="PSSpacer 10" xfId="2049"/>
    <cellStyle name="PSSpacer 10 2" xfId="2604"/>
    <cellStyle name="PSSpacer 11" xfId="2050"/>
    <cellStyle name="PSSpacer 11 2" xfId="2605"/>
    <cellStyle name="PSSpacer 12" xfId="2051"/>
    <cellStyle name="PSSpacer 12 2" xfId="2606"/>
    <cellStyle name="PSSpacer 13" xfId="2052"/>
    <cellStyle name="PSSpacer 13 2" xfId="2607"/>
    <cellStyle name="PSSpacer 14" xfId="2053"/>
    <cellStyle name="PSSpacer 14 2" xfId="2608"/>
    <cellStyle name="PSSpacer 15" xfId="2054"/>
    <cellStyle name="PSSpacer 15 2" xfId="2609"/>
    <cellStyle name="PSSpacer 2" xfId="2055"/>
    <cellStyle name="PSSpacer 2 2" xfId="2610"/>
    <cellStyle name="PSSpacer 3" xfId="2056"/>
    <cellStyle name="PSSpacer 3 2" xfId="2611"/>
    <cellStyle name="PSSpacer 4" xfId="2057"/>
    <cellStyle name="PSSpacer 4 2" xfId="2612"/>
    <cellStyle name="PSSpacer 5" xfId="2058"/>
    <cellStyle name="PSSpacer 5 2" xfId="2613"/>
    <cellStyle name="PSSpacer 6" xfId="2059"/>
    <cellStyle name="PSSpacer 6 2" xfId="2614"/>
    <cellStyle name="PSSpacer 7" xfId="2060"/>
    <cellStyle name="PSSpacer 7 2" xfId="2615"/>
    <cellStyle name="PSSpacer 8" xfId="2061"/>
    <cellStyle name="PSSpacer 8 2" xfId="2616"/>
    <cellStyle name="PSSpacer 9" xfId="2062"/>
    <cellStyle name="PSSpacer 9 2" xfId="2617"/>
    <cellStyle name="Qty" xfId="3954"/>
    <cellStyle name="QtyBox" xfId="3955"/>
    <cellStyle name="QtyBox 2" xfId="6849"/>
    <cellStyle name="QtyBox 3" xfId="6850"/>
    <cellStyle name="QUOTEINFO" xfId="3956"/>
    <cellStyle name="Released" xfId="3957"/>
    <cellStyle name="Released 2" xfId="6851"/>
    <cellStyle name="Released 3" xfId="6852"/>
    <cellStyle name="Released-Short" xfId="3958"/>
    <cellStyle name="Released-Short 2" xfId="6853"/>
    <cellStyle name="Released-Short 3" xfId="6854"/>
    <cellStyle name="RevList" xfId="3959"/>
    <cellStyle name="SectionSubTitle" xfId="3960"/>
    <cellStyle name="SectionTitle" xfId="3961"/>
    <cellStyle name="SheetTitle" xfId="3962"/>
    <cellStyle name="SpptMsg" xfId="3963"/>
    <cellStyle name="Standard_AREAS" xfId="3964"/>
    <cellStyle name="STYL1 - Style1" xfId="3965"/>
    <cellStyle name="Style 1" xfId="7"/>
    <cellStyle name="Style 1 2" xfId="3966"/>
    <cellStyle name="Style 21_Cisco" xfId="3967"/>
    <cellStyle name="Style 23_Cisco" xfId="3968"/>
    <cellStyle name="Style 366" xfId="8"/>
    <cellStyle name="Style 367" xfId="9"/>
    <cellStyle name="Subtotal" xfId="3969"/>
    <cellStyle name="SubTotal1Text" xfId="3970"/>
    <cellStyle name="t3" xfId="3971"/>
    <cellStyle name="Text Indent A" xfId="3972"/>
    <cellStyle name="Text Indent B" xfId="3973"/>
    <cellStyle name="Text Indent C" xfId="3974"/>
    <cellStyle name="Titel 2" xfId="3975"/>
    <cellStyle name="Title (non-grap)" xfId="3976"/>
    <cellStyle name="Title (non-wrap)" xfId="3977"/>
    <cellStyle name="Title 10" xfId="2063"/>
    <cellStyle name="Title 10 2" xfId="2064"/>
    <cellStyle name="Title 11" xfId="2065"/>
    <cellStyle name="Title 11 2" xfId="2066"/>
    <cellStyle name="Title 12" xfId="2067"/>
    <cellStyle name="Title 12 2" xfId="2068"/>
    <cellStyle name="Title 13" xfId="2069"/>
    <cellStyle name="Title 13 2" xfId="2070"/>
    <cellStyle name="Title 14" xfId="2071"/>
    <cellStyle name="Title 14 2" xfId="2072"/>
    <cellStyle name="Title 15" xfId="2073"/>
    <cellStyle name="Title 15 2" xfId="2074"/>
    <cellStyle name="Title 16" xfId="2075"/>
    <cellStyle name="Title 16 2" xfId="2076"/>
    <cellStyle name="Title 17" xfId="2077"/>
    <cellStyle name="Title 17 2" xfId="2078"/>
    <cellStyle name="Title 18" xfId="2079"/>
    <cellStyle name="Title 18 2" xfId="2080"/>
    <cellStyle name="Title 19" xfId="6855"/>
    <cellStyle name="Title 2" xfId="280"/>
    <cellStyle name="Title 2 10" xfId="3978"/>
    <cellStyle name="Title 2 11" xfId="3979"/>
    <cellStyle name="Title 2 12" xfId="3980"/>
    <cellStyle name="Title 2 13" xfId="3981"/>
    <cellStyle name="Title 2 2" xfId="2081"/>
    <cellStyle name="Title 2 2 2" xfId="2082"/>
    <cellStyle name="Title 2 3" xfId="2083"/>
    <cellStyle name="Title 2 4" xfId="3982"/>
    <cellStyle name="Title 2 5" xfId="3983"/>
    <cellStyle name="Title 2 5 2" xfId="6856"/>
    <cellStyle name="Title 2 5 3" xfId="6857"/>
    <cellStyle name="Title 2 5 4" xfId="6858"/>
    <cellStyle name="Title 2 6" xfId="3984"/>
    <cellStyle name="Title 2 7" xfId="3985"/>
    <cellStyle name="Title 2 8" xfId="3986"/>
    <cellStyle name="Title 2 9" xfId="3987"/>
    <cellStyle name="Title 3" xfId="281"/>
    <cellStyle name="Title 3 2" xfId="2084"/>
    <cellStyle name="Title 3 3" xfId="3988"/>
    <cellStyle name="Title 3 4" xfId="3989"/>
    <cellStyle name="Title 4" xfId="2085"/>
    <cellStyle name="Title 4 2" xfId="2086"/>
    <cellStyle name="Title 5" xfId="2087"/>
    <cellStyle name="Title 5 2" xfId="2088"/>
    <cellStyle name="Title 5 2 2" xfId="3990"/>
    <cellStyle name="Title 5 2 2 2" xfId="6859"/>
    <cellStyle name="Title 5 2 2 3" xfId="6860"/>
    <cellStyle name="Title 5 2 2 4" xfId="6861"/>
    <cellStyle name="Title 5 2 3" xfId="6862"/>
    <cellStyle name="Title 5 2 4" xfId="6863"/>
    <cellStyle name="Title 5 3" xfId="3991"/>
    <cellStyle name="Title 5 4" xfId="3992"/>
    <cellStyle name="Title 5 5" xfId="3993"/>
    <cellStyle name="Title 5 6" xfId="3994"/>
    <cellStyle name="Title 5 7" xfId="3995"/>
    <cellStyle name="Title 6" xfId="2089"/>
    <cellStyle name="Title 6 2" xfId="2090"/>
    <cellStyle name="Title 6 2 2" xfId="3996"/>
    <cellStyle name="Title 6 2 2 2" xfId="6864"/>
    <cellStyle name="Title 6 2 2 3" xfId="6865"/>
    <cellStyle name="Title 6 2 2 4" xfId="6866"/>
    <cellStyle name="Title 6 2 3" xfId="6867"/>
    <cellStyle name="Title 6 2 4" xfId="6868"/>
    <cellStyle name="Title 6 3" xfId="3997"/>
    <cellStyle name="Title 6 4" xfId="3998"/>
    <cellStyle name="Title 6 5" xfId="3999"/>
    <cellStyle name="Title 6 6" xfId="4000"/>
    <cellStyle name="Title 6 7" xfId="4001"/>
    <cellStyle name="Title 7" xfId="2091"/>
    <cellStyle name="Title 7 2" xfId="2092"/>
    <cellStyle name="Title 8" xfId="2093"/>
    <cellStyle name="Title 8 2" xfId="2094"/>
    <cellStyle name="Title 9" xfId="2095"/>
    <cellStyle name="Title 9 2" xfId="2096"/>
    <cellStyle name="Title B" xfId="4002"/>
    <cellStyle name="Tms Rmn 10" xfId="4003"/>
    <cellStyle name="Total 10" xfId="2097"/>
    <cellStyle name="Total 10 2" xfId="2098"/>
    <cellStyle name="Total 10 2 2" xfId="6869"/>
    <cellStyle name="Total 10 2 3" xfId="6870"/>
    <cellStyle name="Total 10 2 4" xfId="6871"/>
    <cellStyle name="Total 10 3" xfId="6872"/>
    <cellStyle name="Total 10 4" xfId="6873"/>
    <cellStyle name="Total 10 5" xfId="6874"/>
    <cellStyle name="Total 10_3SL Attachment 4-2 AMS" xfId="2099"/>
    <cellStyle name="Total 11" xfId="2100"/>
    <cellStyle name="Total 11 2" xfId="2101"/>
    <cellStyle name="Total 11 2 2" xfId="6875"/>
    <cellStyle name="Total 11 2 3" xfId="6876"/>
    <cellStyle name="Total 11 2 4" xfId="6877"/>
    <cellStyle name="Total 11 3" xfId="6878"/>
    <cellStyle name="Total 11 4" xfId="6879"/>
    <cellStyle name="Total 11 5" xfId="6880"/>
    <cellStyle name="Total 11_3SL Attachment 4-2 AMS" xfId="2102"/>
    <cellStyle name="Total 12" xfId="2103"/>
    <cellStyle name="Total 12 2" xfId="2104"/>
    <cellStyle name="Total 12 2 2" xfId="6881"/>
    <cellStyle name="Total 12 2 3" xfId="6882"/>
    <cellStyle name="Total 12 2 4" xfId="6883"/>
    <cellStyle name="Total 12 3" xfId="6884"/>
    <cellStyle name="Total 12 4" xfId="6885"/>
    <cellStyle name="Total 12 5" xfId="6886"/>
    <cellStyle name="Total 12_3SL Attachment 4-2 AMS" xfId="2105"/>
    <cellStyle name="Total 13" xfId="2106"/>
    <cellStyle name="Total 13 2" xfId="2107"/>
    <cellStyle name="Total 13 2 2" xfId="6887"/>
    <cellStyle name="Total 13 2 3" xfId="6888"/>
    <cellStyle name="Total 13 2 4" xfId="6889"/>
    <cellStyle name="Total 13 3" xfId="6890"/>
    <cellStyle name="Total 13 4" xfId="6891"/>
    <cellStyle name="Total 13 5" xfId="6892"/>
    <cellStyle name="Total 13_3SL Attachment 4-2 AMS" xfId="2108"/>
    <cellStyle name="Total 14" xfId="2109"/>
    <cellStyle name="Total 14 2" xfId="2110"/>
    <cellStyle name="Total 14 2 2" xfId="6893"/>
    <cellStyle name="Total 14 2 3" xfId="6894"/>
    <cellStyle name="Total 14 2 4" xfId="6895"/>
    <cellStyle name="Total 14 3" xfId="6896"/>
    <cellStyle name="Total 14 4" xfId="6897"/>
    <cellStyle name="Total 14 5" xfId="6898"/>
    <cellStyle name="Total 14_3SL Attachment 4-2 AMS" xfId="2111"/>
    <cellStyle name="Total 15" xfId="2112"/>
    <cellStyle name="Total 15 2" xfId="2113"/>
    <cellStyle name="Total 15 2 2" xfId="6899"/>
    <cellStyle name="Total 15 2 3" xfId="6900"/>
    <cellStyle name="Total 15 2 4" xfId="6901"/>
    <cellStyle name="Total 15 3" xfId="6902"/>
    <cellStyle name="Total 15 4" xfId="6903"/>
    <cellStyle name="Total 15 5" xfId="6904"/>
    <cellStyle name="Total 15_3SL Attachment 4-2 AMS" xfId="2114"/>
    <cellStyle name="Total 16" xfId="2115"/>
    <cellStyle name="Total 16 2" xfId="2116"/>
    <cellStyle name="Total 16 2 2" xfId="6905"/>
    <cellStyle name="Total 16 2 3" xfId="6906"/>
    <cellStyle name="Total 16 2 4" xfId="6907"/>
    <cellStyle name="Total 16 3" xfId="6908"/>
    <cellStyle name="Total 16 4" xfId="6909"/>
    <cellStyle name="Total 16 5" xfId="6910"/>
    <cellStyle name="Total 16_3SL Attachment 4-2 AMS" xfId="2117"/>
    <cellStyle name="Total 17" xfId="2118"/>
    <cellStyle name="Total 17 2" xfId="2119"/>
    <cellStyle name="Total 17 2 2" xfId="6911"/>
    <cellStyle name="Total 17 2 3" xfId="6912"/>
    <cellStyle name="Total 17 2 4" xfId="6913"/>
    <cellStyle name="Total 17 3" xfId="6914"/>
    <cellStyle name="Total 17 4" xfId="6915"/>
    <cellStyle name="Total 17 5" xfId="6916"/>
    <cellStyle name="Total 17_3SL Attachment 4-2 AMS" xfId="2120"/>
    <cellStyle name="Total 18" xfId="2121"/>
    <cellStyle name="Total 18 2" xfId="2122"/>
    <cellStyle name="Total 18 2 2" xfId="6917"/>
    <cellStyle name="Total 18 2 3" xfId="6918"/>
    <cellStyle name="Total 18 2 4" xfId="6919"/>
    <cellStyle name="Total 18 3" xfId="6920"/>
    <cellStyle name="Total 18 4" xfId="6921"/>
    <cellStyle name="Total 18 5" xfId="6922"/>
    <cellStyle name="Total 18_3SL Attachment 4-2 AMS" xfId="2123"/>
    <cellStyle name="Total 19" xfId="6923"/>
    <cellStyle name="Total 2" xfId="282"/>
    <cellStyle name="Total 2 10" xfId="4004"/>
    <cellStyle name="Total 2 11" xfId="4005"/>
    <cellStyle name="Total 2 12" xfId="4006"/>
    <cellStyle name="Total 2 13" xfId="4007"/>
    <cellStyle name="Total 2 14" xfId="6924"/>
    <cellStyle name="Total 2 15" xfId="6925"/>
    <cellStyle name="Total 2 2" xfId="2124"/>
    <cellStyle name="Total 2 2 2" xfId="2125"/>
    <cellStyle name="Total 2 2 2 2" xfId="6926"/>
    <cellStyle name="Total 2 2 2 3" xfId="6927"/>
    <cellStyle name="Total 2 2 2 4" xfId="6928"/>
    <cellStyle name="Total 2 2 3" xfId="6929"/>
    <cellStyle name="Total 2 2 3 2" xfId="6930"/>
    <cellStyle name="Total 2 2 4" xfId="6931"/>
    <cellStyle name="Total 2 2 5" xfId="6932"/>
    <cellStyle name="Total 2 2 6" xfId="6933"/>
    <cellStyle name="Total 2 2_Rev 1 PeopleTec Attachment 4 Team Member File" xfId="2126"/>
    <cellStyle name="Total 2 3" xfId="2127"/>
    <cellStyle name="Total 2 3 2" xfId="6934"/>
    <cellStyle name="Total 2 3 3" xfId="6935"/>
    <cellStyle name="Total 2 3 4" xfId="6936"/>
    <cellStyle name="Total 2 4" xfId="4008"/>
    <cellStyle name="Total 2 4 2" xfId="6937"/>
    <cellStyle name="Total 2 4 3" xfId="6938"/>
    <cellStyle name="Total 2 4 4" xfId="6939"/>
    <cellStyle name="Total 2 5" xfId="4009"/>
    <cellStyle name="Total 2 5 2" xfId="6940"/>
    <cellStyle name="Total 2 5 3" xfId="6941"/>
    <cellStyle name="Total 2 5 4" xfId="6942"/>
    <cellStyle name="Total 2 6" xfId="4010"/>
    <cellStyle name="Total 2 6 2" xfId="6943"/>
    <cellStyle name="Total 2 6 3" xfId="6944"/>
    <cellStyle name="Total 2 6 4" xfId="6945"/>
    <cellStyle name="Total 2 6 5" xfId="6946"/>
    <cellStyle name="Total 2 7" xfId="4011"/>
    <cellStyle name="Total 2 7 2" xfId="6947"/>
    <cellStyle name="Total 2 7 3" xfId="6948"/>
    <cellStyle name="Total 2 7 4" xfId="6949"/>
    <cellStyle name="Total 2 8" xfId="4012"/>
    <cellStyle name="Total 2 9" xfId="4013"/>
    <cellStyle name="Total 2_3SL Attachment 4-2 AMS" xfId="2128"/>
    <cellStyle name="Total 3" xfId="283"/>
    <cellStyle name="Total 3 2" xfId="2129"/>
    <cellStyle name="Total 3 2 2" xfId="6950"/>
    <cellStyle name="Total 3 2 3" xfId="6951"/>
    <cellStyle name="Total 3 2 4" xfId="6952"/>
    <cellStyle name="Total 3 3" xfId="4014"/>
    <cellStyle name="Total 3 3 2" xfId="6953"/>
    <cellStyle name="Total 3 3 3" xfId="6954"/>
    <cellStyle name="Total 3 3 4" xfId="6955"/>
    <cellStyle name="Total 3 4" xfId="4015"/>
    <cellStyle name="Total 3 4 2" xfId="6956"/>
    <cellStyle name="Total 3 4 3" xfId="6957"/>
    <cellStyle name="Total 3 4 4" xfId="6958"/>
    <cellStyle name="Total 3 5" xfId="6959"/>
    <cellStyle name="Total 3 6" xfId="6960"/>
    <cellStyle name="Total 3 7" xfId="6961"/>
    <cellStyle name="Total 3_3SL Attachment 4-2 AMS" xfId="2130"/>
    <cellStyle name="Total 4" xfId="2131"/>
    <cellStyle name="Total 4 2" xfId="2132"/>
    <cellStyle name="Total 4 2 2" xfId="6962"/>
    <cellStyle name="Total 4 2 3" xfId="6963"/>
    <cellStyle name="Total 4 2 4" xfId="6964"/>
    <cellStyle name="Total 4 3" xfId="6965"/>
    <cellStyle name="Total 4 4" xfId="6966"/>
    <cellStyle name="Total 4 5" xfId="6967"/>
    <cellStyle name="Total 4_3SL Attachment 4-2 AMS" xfId="2133"/>
    <cellStyle name="Total 5" xfId="2134"/>
    <cellStyle name="Total 5 2" xfId="2135"/>
    <cellStyle name="Total 5 2 2" xfId="4016"/>
    <cellStyle name="Total 5 2 2 2" xfId="6968"/>
    <cellStyle name="Total 5 2 2 3" xfId="6969"/>
    <cellStyle name="Total 5 2 2 4" xfId="6970"/>
    <cellStyle name="Total 5 2 3" xfId="6971"/>
    <cellStyle name="Total 5 2 4" xfId="6972"/>
    <cellStyle name="Total 5 3" xfId="4017"/>
    <cellStyle name="Total 5 3 2" xfId="6973"/>
    <cellStyle name="Total 5 3 3" xfId="6974"/>
    <cellStyle name="Total 5 3 4" xfId="6975"/>
    <cellStyle name="Total 5 4" xfId="4018"/>
    <cellStyle name="Total 5 5" xfId="4019"/>
    <cellStyle name="Total 5 6" xfId="4020"/>
    <cellStyle name="Total 5 7" xfId="4021"/>
    <cellStyle name="Total 5 8" xfId="6976"/>
    <cellStyle name="Total 5 9" xfId="6977"/>
    <cellStyle name="Total 5_3SL Attachment 4-2 AMS" xfId="2136"/>
    <cellStyle name="Total 6" xfId="2137"/>
    <cellStyle name="Total 6 2" xfId="2138"/>
    <cellStyle name="Total 6 2 2" xfId="4022"/>
    <cellStyle name="Total 6 2 2 2" xfId="6978"/>
    <cellStyle name="Total 6 2 2 3" xfId="6979"/>
    <cellStyle name="Total 6 2 2 4" xfId="6980"/>
    <cellStyle name="Total 6 2 3" xfId="6981"/>
    <cellStyle name="Total 6 2 4" xfId="6982"/>
    <cellStyle name="Total 6 3" xfId="4023"/>
    <cellStyle name="Total 6 3 2" xfId="6983"/>
    <cellStyle name="Total 6 3 3" xfId="6984"/>
    <cellStyle name="Total 6 3 4" xfId="6985"/>
    <cellStyle name="Total 6 4" xfId="4024"/>
    <cellStyle name="Total 6 5" xfId="4025"/>
    <cellStyle name="Total 6 6" xfId="4026"/>
    <cellStyle name="Total 6 7" xfId="4027"/>
    <cellStyle name="Total 6 8" xfId="6986"/>
    <cellStyle name="Total 6 9" xfId="6987"/>
    <cellStyle name="Total 6_3SL Attachment 4-2 AMS" xfId="2139"/>
    <cellStyle name="Total 7" xfId="2140"/>
    <cellStyle name="Total 7 2" xfId="2141"/>
    <cellStyle name="Total 7 2 2" xfId="6988"/>
    <cellStyle name="Total 7 2 3" xfId="6989"/>
    <cellStyle name="Total 7 2 4" xfId="6990"/>
    <cellStyle name="Total 7 3" xfId="6991"/>
    <cellStyle name="Total 7 4" xfId="6992"/>
    <cellStyle name="Total 7 5" xfId="6993"/>
    <cellStyle name="Total 7_3SL Attachment 4-2 AMS" xfId="2142"/>
    <cellStyle name="Total 8" xfId="2143"/>
    <cellStyle name="Total 8 2" xfId="2144"/>
    <cellStyle name="Total 8 2 2" xfId="6994"/>
    <cellStyle name="Total 8 2 3" xfId="6995"/>
    <cellStyle name="Total 8 2 4" xfId="6996"/>
    <cellStyle name="Total 8 3" xfId="6997"/>
    <cellStyle name="Total 8 4" xfId="6998"/>
    <cellStyle name="Total 8 5" xfId="6999"/>
    <cellStyle name="Total 8_3SL Attachment 4-2 AMS" xfId="2145"/>
    <cellStyle name="Total 9" xfId="2146"/>
    <cellStyle name="Total 9 2" xfId="2147"/>
    <cellStyle name="Total 9 2 2" xfId="7000"/>
    <cellStyle name="Total 9 2 3" xfId="7001"/>
    <cellStyle name="Total 9 2 4" xfId="7002"/>
    <cellStyle name="Total 9 3" xfId="7003"/>
    <cellStyle name="Total 9 4" xfId="7004"/>
    <cellStyle name="Total 9 5" xfId="7005"/>
    <cellStyle name="Total 9_3SL Attachment 4-2 AMS" xfId="2148"/>
    <cellStyle name="Update" xfId="284"/>
    <cellStyle name="Warning Text 10" xfId="2149"/>
    <cellStyle name="Warning Text 10 2" xfId="2150"/>
    <cellStyle name="Warning Text 11" xfId="2151"/>
    <cellStyle name="Warning Text 11 2" xfId="2152"/>
    <cellStyle name="Warning Text 12" xfId="2153"/>
    <cellStyle name="Warning Text 12 2" xfId="2154"/>
    <cellStyle name="Warning Text 13" xfId="2155"/>
    <cellStyle name="Warning Text 13 2" xfId="2156"/>
    <cellStyle name="Warning Text 14" xfId="2157"/>
    <cellStyle name="Warning Text 14 2" xfId="2158"/>
    <cellStyle name="Warning Text 15" xfId="2159"/>
    <cellStyle name="Warning Text 15 2" xfId="2160"/>
    <cellStyle name="Warning Text 16" xfId="2161"/>
    <cellStyle name="Warning Text 16 2" xfId="2162"/>
    <cellStyle name="Warning Text 17" xfId="2163"/>
    <cellStyle name="Warning Text 17 2" xfId="2164"/>
    <cellStyle name="Warning Text 18" xfId="2165"/>
    <cellStyle name="Warning Text 18 2" xfId="2166"/>
    <cellStyle name="Warning Text 19" xfId="7006"/>
    <cellStyle name="Warning Text 2" xfId="285"/>
    <cellStyle name="Warning Text 2 10" xfId="4028"/>
    <cellStyle name="Warning Text 2 11" xfId="4029"/>
    <cellStyle name="Warning Text 2 12" xfId="4030"/>
    <cellStyle name="Warning Text 2 13" xfId="4031"/>
    <cellStyle name="Warning Text 2 14" xfId="7007"/>
    <cellStyle name="Warning Text 2 15" xfId="7008"/>
    <cellStyle name="Warning Text 2 2" xfId="2167"/>
    <cellStyle name="Warning Text 2 2 2" xfId="2168"/>
    <cellStyle name="Warning Text 2 2 3" xfId="7009"/>
    <cellStyle name="Warning Text 2 2 3 2" xfId="7010"/>
    <cellStyle name="Warning Text 2 3" xfId="2169"/>
    <cellStyle name="Warning Text 2 4" xfId="4032"/>
    <cellStyle name="Warning Text 2 5" xfId="4033"/>
    <cellStyle name="Warning Text 2 6" xfId="4034"/>
    <cellStyle name="Warning Text 2 6 2" xfId="7011"/>
    <cellStyle name="Warning Text 2 7" xfId="4035"/>
    <cellStyle name="Warning Text 2 8" xfId="4036"/>
    <cellStyle name="Warning Text 2 9" xfId="4037"/>
    <cellStyle name="Warning Text 3" xfId="286"/>
    <cellStyle name="Warning Text 3 2" xfId="2170"/>
    <cellStyle name="Warning Text 3 3" xfId="4038"/>
    <cellStyle name="Warning Text 3 4" xfId="4039"/>
    <cellStyle name="Warning Text 4" xfId="2171"/>
    <cellStyle name="Warning Text 4 2" xfId="2172"/>
    <cellStyle name="Warning Text 5" xfId="2173"/>
    <cellStyle name="Warning Text 5 2" xfId="2174"/>
    <cellStyle name="Warning Text 6" xfId="2175"/>
    <cellStyle name="Warning Text 6 2" xfId="2176"/>
    <cellStyle name="Warning Text 7" xfId="2177"/>
    <cellStyle name="Warning Text 7 2" xfId="2178"/>
    <cellStyle name="Warning Text 8" xfId="2179"/>
    <cellStyle name="Warning Text 8 2" xfId="2180"/>
    <cellStyle name="Warning Text 9" xfId="2181"/>
    <cellStyle name="Warning Text 9 2" xfId="2182"/>
    <cellStyle name="Worksheet" xfId="4040"/>
    <cellStyle name="wrap" xfId="4041"/>
    <cellStyle name="標準_M180SE" xfId="4042"/>
  </cellStyles>
  <dxfs count="25">
    <dxf>
      <font>
        <color rgb="FF9C0006"/>
      </font>
    </dxf>
    <dxf>
      <font>
        <color rgb="FF9C0006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08" formatCode="[$-409]d\-mmm\-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00FF00"/>
      <color rgb="FFE4EEB0"/>
      <color rgb="FF0000FF"/>
      <color rgb="FFEEB500"/>
      <color rgb="FFFFE593"/>
      <color rgb="FFFFD54F"/>
      <color rgb="FFBDD642"/>
      <color rgb="FFFFFFB7"/>
      <color rgb="FFFFABFF"/>
      <color rgb="FF8FA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Cite Labor FY19</a:t>
            </a:r>
          </a:p>
        </c:rich>
      </c:tx>
      <c:layout>
        <c:manualLayout>
          <c:xMode val="edge"/>
          <c:yMode val="edge"/>
          <c:x val="0.47823859843729244"/>
          <c:y val="4.70311581422692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6689166482389"/>
          <c:y val="4.7242798353909467E-2"/>
          <c:w val="0.85255266603378088"/>
          <c:h val="0.61531308586426692"/>
        </c:manualLayout>
      </c:layout>
      <c:lineChart>
        <c:grouping val="standard"/>
        <c:varyColors val="0"/>
        <c:ser>
          <c:idx val="0"/>
          <c:order val="0"/>
          <c:tx>
            <c:strRef>
              <c:f>'COL Report'!$B$2</c:f>
              <c:strCache>
                <c:ptCount val="1"/>
                <c:pt idx="0">
                  <c:v>Spend 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'COL Report'!$A$3:$A$15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Report'!$B$3:$B$15</c:f>
              <c:numCache>
                <c:formatCode>"$"#,##0.00</c:formatCode>
                <c:ptCount val="13"/>
                <c:pt idx="0">
                  <c:v>0</c:v>
                </c:pt>
                <c:pt idx="1">
                  <c:v>412601.28</c:v>
                </c:pt>
                <c:pt idx="2">
                  <c:v>846361.60000000009</c:v>
                </c:pt>
                <c:pt idx="3">
                  <c:v>1237803.8400000001</c:v>
                </c:pt>
                <c:pt idx="4">
                  <c:v>1671564.1600000001</c:v>
                </c:pt>
                <c:pt idx="5">
                  <c:v>2126483.52</c:v>
                </c:pt>
                <c:pt idx="6">
                  <c:v>2587033.7200000002</c:v>
                </c:pt>
                <c:pt idx="7">
                  <c:v>3006718.96</c:v>
                </c:pt>
                <c:pt idx="8">
                  <c:v>3469448.84</c:v>
                </c:pt>
                <c:pt idx="9">
                  <c:v>3932613.52</c:v>
                </c:pt>
                <c:pt idx="10">
                  <c:v>4353994.4800000004</c:v>
                </c:pt>
                <c:pt idx="11">
                  <c:v>4818594</c:v>
                </c:pt>
                <c:pt idx="12">
                  <c:v>5239974.96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6-47A5-B4FF-15210A3495F3}"/>
            </c:ext>
          </c:extLst>
        </c:ser>
        <c:ser>
          <c:idx val="1"/>
          <c:order val="1"/>
          <c:tx>
            <c:strRef>
              <c:f>'COL Report'!$C$2</c:f>
              <c:strCache>
                <c:ptCount val="1"/>
                <c:pt idx="0">
                  <c:v>Monthly Accruals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'COL Report'!$A$3:$A$15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Report'!$C$3:$C$15</c:f>
              <c:numCache>
                <c:formatCode>"$"#,##0.00</c:formatCode>
                <c:ptCount val="13"/>
                <c:pt idx="0">
                  <c:v>0</c:v>
                </c:pt>
                <c:pt idx="1">
                  <c:v>202148.65</c:v>
                </c:pt>
                <c:pt idx="2">
                  <c:v>347778.02</c:v>
                </c:pt>
                <c:pt idx="3">
                  <c:v>291269.24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86-47A5-B4FF-15210A3495F3}"/>
            </c:ext>
          </c:extLst>
        </c:ser>
        <c:ser>
          <c:idx val="2"/>
          <c:order val="2"/>
          <c:tx>
            <c:strRef>
              <c:f>'COL Report'!$D$2</c:f>
              <c:strCache>
                <c:ptCount val="1"/>
                <c:pt idx="0">
                  <c:v>Cumulative Accruals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'COL Report'!$A$3:$A$15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Report'!$D$3:$D$15</c:f>
              <c:numCache>
                <c:formatCode>"$"#,##0.00</c:formatCode>
                <c:ptCount val="13"/>
                <c:pt idx="0">
                  <c:v>0</c:v>
                </c:pt>
                <c:pt idx="1">
                  <c:v>202148.65</c:v>
                </c:pt>
                <c:pt idx="2">
                  <c:v>549926.67000000004</c:v>
                </c:pt>
                <c:pt idx="3">
                  <c:v>841195.91</c:v>
                </c:pt>
                <c:pt idx="4">
                  <c:v>841195.91</c:v>
                </c:pt>
                <c:pt idx="5">
                  <c:v>841195.91</c:v>
                </c:pt>
                <c:pt idx="6">
                  <c:v>841195.91</c:v>
                </c:pt>
                <c:pt idx="7">
                  <c:v>841195.91</c:v>
                </c:pt>
                <c:pt idx="8">
                  <c:v>841195.91</c:v>
                </c:pt>
                <c:pt idx="9">
                  <c:v>841195.91</c:v>
                </c:pt>
                <c:pt idx="10">
                  <c:v>841195.91</c:v>
                </c:pt>
                <c:pt idx="11">
                  <c:v>841195.91</c:v>
                </c:pt>
                <c:pt idx="12">
                  <c:v>841195.91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86-47A5-B4FF-15210A3495F3}"/>
            </c:ext>
          </c:extLst>
        </c:ser>
        <c:ser>
          <c:idx val="3"/>
          <c:order val="3"/>
          <c:tx>
            <c:strRef>
              <c:f>'COL Report'!$E$2</c:f>
              <c:strCache>
                <c:ptCount val="1"/>
                <c:pt idx="0">
                  <c:v>Funded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'COL Report'!$A$3:$A$15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Report'!$E$3:$E$15</c:f>
              <c:numCache>
                <c:formatCode>"$"#,##0.00</c:formatCode>
                <c:ptCount val="13"/>
                <c:pt idx="0">
                  <c:v>2126483.52</c:v>
                </c:pt>
                <c:pt idx="1">
                  <c:v>2126483.52</c:v>
                </c:pt>
                <c:pt idx="2">
                  <c:v>2126483.52</c:v>
                </c:pt>
                <c:pt idx="3">
                  <c:v>2126483.52</c:v>
                </c:pt>
                <c:pt idx="4">
                  <c:v>2126483.52</c:v>
                </c:pt>
                <c:pt idx="5">
                  <c:v>2126483.52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86-47A5-B4FF-15210A3495F3}"/>
            </c:ext>
          </c:extLst>
        </c:ser>
        <c:ser>
          <c:idx val="4"/>
          <c:order val="4"/>
          <c:tx>
            <c:strRef>
              <c:f>'COL Report'!$F$2</c:f>
              <c:strCache>
                <c:ptCount val="1"/>
                <c:pt idx="0">
                  <c:v>Planned Ceiling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'COL Report'!$A$3:$A$15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Report'!$F$3:$F$15</c:f>
              <c:numCache>
                <c:formatCode>"$"#,##0.00</c:formatCode>
                <c:ptCount val="13"/>
                <c:pt idx="0">
                  <c:v>5239974.96</c:v>
                </c:pt>
                <c:pt idx="1">
                  <c:v>5239974.96</c:v>
                </c:pt>
                <c:pt idx="2">
                  <c:v>5239974.96</c:v>
                </c:pt>
                <c:pt idx="3">
                  <c:v>5239974.96</c:v>
                </c:pt>
                <c:pt idx="4">
                  <c:v>5239974.96</c:v>
                </c:pt>
                <c:pt idx="5">
                  <c:v>5239974.96</c:v>
                </c:pt>
                <c:pt idx="6">
                  <c:v>5239974.96</c:v>
                </c:pt>
                <c:pt idx="7">
                  <c:v>5239974.96</c:v>
                </c:pt>
                <c:pt idx="8">
                  <c:v>5239974.96</c:v>
                </c:pt>
                <c:pt idx="9">
                  <c:v>5239974.96</c:v>
                </c:pt>
                <c:pt idx="10">
                  <c:v>5239974.96</c:v>
                </c:pt>
                <c:pt idx="11">
                  <c:v>5239974.96</c:v>
                </c:pt>
                <c:pt idx="12">
                  <c:v>5239974.96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86-47A5-B4FF-15210A34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91216"/>
        <c:axId val="498390560"/>
      </c:lineChart>
      <c:dateAx>
        <c:axId val="4983912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0560"/>
        <c:crosses val="autoZero"/>
        <c:auto val="1"/>
        <c:lblOffset val="100"/>
        <c:baseTimeUnit val="months"/>
      </c:dateAx>
      <c:valAx>
        <c:axId val="498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1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accent4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Travel FY19</a:t>
            </a:r>
          </a:p>
        </c:rich>
      </c:tx>
      <c:layout>
        <c:manualLayout>
          <c:xMode val="edge"/>
          <c:yMode val="edge"/>
          <c:x val="0.4707254989352746"/>
          <c:y val="2.2181146025878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 Report'!$P$2</c:f>
              <c:strCache>
                <c:ptCount val="1"/>
                <c:pt idx="0">
                  <c:v>Spend 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'COL Report'!$O$3:$O$15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Report'!$P$3:$P$15</c:f>
              <c:numCache>
                <c:formatCode>"$"#,##0.00</c:formatCode>
                <c:ptCount val="13"/>
                <c:pt idx="0">
                  <c:v>0</c:v>
                </c:pt>
                <c:pt idx="1">
                  <c:v>3028</c:v>
                </c:pt>
                <c:pt idx="2">
                  <c:v>6056</c:v>
                </c:pt>
                <c:pt idx="3">
                  <c:v>9084</c:v>
                </c:pt>
                <c:pt idx="4">
                  <c:v>12112</c:v>
                </c:pt>
                <c:pt idx="5">
                  <c:v>15140</c:v>
                </c:pt>
                <c:pt idx="6">
                  <c:v>18168</c:v>
                </c:pt>
                <c:pt idx="7">
                  <c:v>21196</c:v>
                </c:pt>
                <c:pt idx="8">
                  <c:v>24224</c:v>
                </c:pt>
                <c:pt idx="9">
                  <c:v>27252</c:v>
                </c:pt>
                <c:pt idx="10">
                  <c:v>30280</c:v>
                </c:pt>
                <c:pt idx="11">
                  <c:v>33308</c:v>
                </c:pt>
                <c:pt idx="12">
                  <c:v>36336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F-4414-9BC1-30D9EA7DEBD6}"/>
            </c:ext>
          </c:extLst>
        </c:ser>
        <c:ser>
          <c:idx val="1"/>
          <c:order val="1"/>
          <c:tx>
            <c:strRef>
              <c:f>'COL Report'!$Q$2</c:f>
              <c:strCache>
                <c:ptCount val="1"/>
                <c:pt idx="0">
                  <c:v>Monthly Accruals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'COL Report'!$O$3:$O$15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Report'!$Q$3:$Q$15</c:f>
              <c:numCache>
                <c:formatCode>"$"#,##0.00</c:formatCode>
                <c:ptCount val="13"/>
                <c:pt idx="0">
                  <c:v>0</c:v>
                </c:pt>
                <c:pt idx="1">
                  <c:v>3412.26</c:v>
                </c:pt>
                <c:pt idx="2">
                  <c:v>1614.02</c:v>
                </c:pt>
                <c:pt idx="3">
                  <c:v>1997.31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F-4414-9BC1-30D9EA7DEBD6}"/>
            </c:ext>
          </c:extLst>
        </c:ser>
        <c:ser>
          <c:idx val="2"/>
          <c:order val="2"/>
          <c:tx>
            <c:strRef>
              <c:f>'COL Report'!$R$2</c:f>
              <c:strCache>
                <c:ptCount val="1"/>
                <c:pt idx="0">
                  <c:v>Cumulative Accruals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'COL Report'!$O$3:$O$15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Report'!$R$3:$R$15</c:f>
              <c:numCache>
                <c:formatCode>"$"#,##0.00</c:formatCode>
                <c:ptCount val="13"/>
                <c:pt idx="0">
                  <c:v>0</c:v>
                </c:pt>
                <c:pt idx="1">
                  <c:v>3412.26</c:v>
                </c:pt>
                <c:pt idx="2">
                  <c:v>5026.2800000000007</c:v>
                </c:pt>
                <c:pt idx="3">
                  <c:v>7023.59</c:v>
                </c:pt>
                <c:pt idx="4">
                  <c:v>7023.59</c:v>
                </c:pt>
                <c:pt idx="5">
                  <c:v>7023.59</c:v>
                </c:pt>
                <c:pt idx="6">
                  <c:v>7023.59</c:v>
                </c:pt>
                <c:pt idx="7">
                  <c:v>7023.59</c:v>
                </c:pt>
                <c:pt idx="8">
                  <c:v>7023.59</c:v>
                </c:pt>
                <c:pt idx="9">
                  <c:v>7023.59</c:v>
                </c:pt>
                <c:pt idx="10">
                  <c:v>7023.59</c:v>
                </c:pt>
                <c:pt idx="11">
                  <c:v>7023.59</c:v>
                </c:pt>
                <c:pt idx="12">
                  <c:v>7023.59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F-4414-9BC1-30D9EA7DEBD6}"/>
            </c:ext>
          </c:extLst>
        </c:ser>
        <c:ser>
          <c:idx val="3"/>
          <c:order val="3"/>
          <c:tx>
            <c:strRef>
              <c:f>'COL Report'!$S$2</c:f>
              <c:strCache>
                <c:ptCount val="1"/>
                <c:pt idx="0">
                  <c:v>Funded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'COL Report'!$O$3:$O$15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Report'!$S$3:$S$15</c:f>
              <c:numCache>
                <c:formatCode>"$"#,##0.00</c:formatCode>
                <c:ptCount val="13"/>
                <c:pt idx="0">
                  <c:v>15140</c:v>
                </c:pt>
                <c:pt idx="1">
                  <c:v>15140</c:v>
                </c:pt>
                <c:pt idx="2">
                  <c:v>15140</c:v>
                </c:pt>
                <c:pt idx="3">
                  <c:v>15140</c:v>
                </c:pt>
                <c:pt idx="4">
                  <c:v>15140</c:v>
                </c:pt>
                <c:pt idx="5">
                  <c:v>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F-4414-9BC1-30D9EA7DEBD6}"/>
            </c:ext>
          </c:extLst>
        </c:ser>
        <c:ser>
          <c:idx val="4"/>
          <c:order val="4"/>
          <c:tx>
            <c:strRef>
              <c:f>'COL Report'!$T$2</c:f>
              <c:strCache>
                <c:ptCount val="1"/>
                <c:pt idx="0">
                  <c:v>Planned Ceiling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'COL Report'!$O$3:$O$15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Report'!$T$3:$T$15</c:f>
              <c:numCache>
                <c:formatCode>"$"#,##0.00</c:formatCode>
                <c:ptCount val="13"/>
                <c:pt idx="0">
                  <c:v>36336</c:v>
                </c:pt>
                <c:pt idx="1">
                  <c:v>36336</c:v>
                </c:pt>
                <c:pt idx="2">
                  <c:v>36336</c:v>
                </c:pt>
                <c:pt idx="3">
                  <c:v>36336</c:v>
                </c:pt>
                <c:pt idx="4">
                  <c:v>36336</c:v>
                </c:pt>
                <c:pt idx="5">
                  <c:v>36336</c:v>
                </c:pt>
                <c:pt idx="6">
                  <c:v>36336</c:v>
                </c:pt>
                <c:pt idx="7">
                  <c:v>36336</c:v>
                </c:pt>
                <c:pt idx="8">
                  <c:v>36336</c:v>
                </c:pt>
                <c:pt idx="9">
                  <c:v>36336</c:v>
                </c:pt>
                <c:pt idx="10">
                  <c:v>36336</c:v>
                </c:pt>
                <c:pt idx="11">
                  <c:v>36336</c:v>
                </c:pt>
                <c:pt idx="12">
                  <c:v>36336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F-4414-9BC1-30D9EA7D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07536"/>
        <c:axId val="350715080"/>
      </c:lineChart>
      <c:dateAx>
        <c:axId val="35070753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5080"/>
        <c:crosses val="autoZero"/>
        <c:auto val="1"/>
        <c:lblOffset val="100"/>
        <c:baseTimeUnit val="months"/>
      </c:dateAx>
      <c:valAx>
        <c:axId val="3507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07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Reimbursable-Includes Fees, OGA Salary,</a:t>
            </a:r>
            <a:r>
              <a:rPr lang="en-US" baseline="0"/>
              <a:t> and OGA Travel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 Report'!$I$1:$I$2</c:f>
              <c:strCache>
                <c:ptCount val="2"/>
                <c:pt idx="0">
                  <c:v>Reimbursable</c:v>
                </c:pt>
                <c:pt idx="1">
                  <c:v>Spend 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'COL Report'!$H$3:$H$15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Report'!$I$3:$I$15</c:f>
              <c:numCache>
                <c:formatCode>"$"#,##0.00</c:formatCode>
                <c:ptCount val="13"/>
                <c:pt idx="0">
                  <c:v>85200.37</c:v>
                </c:pt>
                <c:pt idx="1">
                  <c:v>207529.32999999996</c:v>
                </c:pt>
                <c:pt idx="2">
                  <c:v>336131.56999999995</c:v>
                </c:pt>
                <c:pt idx="3">
                  <c:v>452187.24999999994</c:v>
                </c:pt>
                <c:pt idx="4">
                  <c:v>580789.48999999987</c:v>
                </c:pt>
                <c:pt idx="5">
                  <c:v>715665.00999999989</c:v>
                </c:pt>
                <c:pt idx="6">
                  <c:v>850540.52999999991</c:v>
                </c:pt>
                <c:pt idx="7">
                  <c:v>972869.48999999987</c:v>
                </c:pt>
                <c:pt idx="8">
                  <c:v>1107745.0099999998</c:v>
                </c:pt>
                <c:pt idx="9">
                  <c:v>1242620.5299999998</c:v>
                </c:pt>
                <c:pt idx="10">
                  <c:v>1364949.4899999998</c:v>
                </c:pt>
                <c:pt idx="11">
                  <c:v>1499825.0099999998</c:v>
                </c:pt>
                <c:pt idx="12">
                  <c:v>1622153.9699999997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6-4CAF-9561-8EA6C1FF0C55}"/>
            </c:ext>
          </c:extLst>
        </c:ser>
        <c:ser>
          <c:idx val="1"/>
          <c:order val="1"/>
          <c:tx>
            <c:strRef>
              <c:f>'COL Report'!$J$1:$J$2</c:f>
              <c:strCache>
                <c:ptCount val="2"/>
                <c:pt idx="0">
                  <c:v>Reimbursable</c:v>
                </c:pt>
                <c:pt idx="1">
                  <c:v>Monthly Accruals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'COL Report'!$H$3:$H$15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Report'!$J$3:$J$15</c:f>
              <c:numCache>
                <c:formatCode>"$"#,##0.00</c:formatCode>
                <c:ptCount val="13"/>
                <c:pt idx="0">
                  <c:v>85200.37</c:v>
                </c:pt>
                <c:pt idx="1">
                  <c:v>92883.99</c:v>
                </c:pt>
                <c:pt idx="2">
                  <c:v>113826.56</c:v>
                </c:pt>
                <c:pt idx="3">
                  <c:v>117747.06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6-4CAF-9561-8EA6C1FF0C55}"/>
            </c:ext>
          </c:extLst>
        </c:ser>
        <c:ser>
          <c:idx val="2"/>
          <c:order val="2"/>
          <c:tx>
            <c:strRef>
              <c:f>'COL Report'!$K$1:$K$2</c:f>
              <c:strCache>
                <c:ptCount val="2"/>
                <c:pt idx="0">
                  <c:v>Reimbursable</c:v>
                </c:pt>
                <c:pt idx="1">
                  <c:v>Cumulative Accruals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'COL Report'!$H$3:$H$15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Report'!$K$3:$K$15</c:f>
              <c:numCache>
                <c:formatCode>"$"#,##0.00</c:formatCode>
                <c:ptCount val="13"/>
                <c:pt idx="0">
                  <c:v>85200.37</c:v>
                </c:pt>
                <c:pt idx="1">
                  <c:v>178084.36</c:v>
                </c:pt>
                <c:pt idx="2">
                  <c:v>291910.92</c:v>
                </c:pt>
                <c:pt idx="3">
                  <c:v>409657.98</c:v>
                </c:pt>
                <c:pt idx="4">
                  <c:v>409657.98</c:v>
                </c:pt>
                <c:pt idx="5">
                  <c:v>409657.98</c:v>
                </c:pt>
                <c:pt idx="6">
                  <c:v>409657.98</c:v>
                </c:pt>
                <c:pt idx="7">
                  <c:v>409657.98</c:v>
                </c:pt>
                <c:pt idx="8">
                  <c:v>409657.98</c:v>
                </c:pt>
                <c:pt idx="9">
                  <c:v>409657.98</c:v>
                </c:pt>
                <c:pt idx="10">
                  <c:v>409657.98</c:v>
                </c:pt>
                <c:pt idx="11">
                  <c:v>409657.98</c:v>
                </c:pt>
                <c:pt idx="12">
                  <c:v>409657.98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6-4CAF-9561-8EA6C1FF0C55}"/>
            </c:ext>
          </c:extLst>
        </c:ser>
        <c:ser>
          <c:idx val="3"/>
          <c:order val="3"/>
          <c:tx>
            <c:strRef>
              <c:f>'COL Report'!$L$1:$L$2</c:f>
              <c:strCache>
                <c:ptCount val="2"/>
                <c:pt idx="0">
                  <c:v>Reimbursable</c:v>
                </c:pt>
                <c:pt idx="1">
                  <c:v>Funded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'COL Report'!$H$3:$H$15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Report'!$L$3:$L$15</c:f>
              <c:numCache>
                <c:formatCode>"$"#,##0.00</c:formatCode>
                <c:ptCount val="13"/>
                <c:pt idx="0">
                  <c:v>791070.53</c:v>
                </c:pt>
                <c:pt idx="1">
                  <c:v>791070.53</c:v>
                </c:pt>
                <c:pt idx="2">
                  <c:v>791070.53</c:v>
                </c:pt>
                <c:pt idx="3">
                  <c:v>791070.53</c:v>
                </c:pt>
                <c:pt idx="4">
                  <c:v>791070.53</c:v>
                </c:pt>
                <c:pt idx="5">
                  <c:v>791070.53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6-4CAF-9561-8EA6C1FF0C55}"/>
            </c:ext>
          </c:extLst>
        </c:ser>
        <c:ser>
          <c:idx val="4"/>
          <c:order val="4"/>
          <c:tx>
            <c:strRef>
              <c:f>'COL Report'!$M$1:$M$2</c:f>
              <c:strCache>
                <c:ptCount val="2"/>
                <c:pt idx="0">
                  <c:v>Reimbursable</c:v>
                </c:pt>
                <c:pt idx="1">
                  <c:v>Planned Ceiling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'COL Report'!$H$3:$H$15</c:f>
              <c:numCache>
                <c:formatCode>[$-409]mmm\-yy;@</c:formatCode>
                <c:ptCount val="13"/>
                <c:pt idx="0">
                  <c:v>43419</c:v>
                </c:pt>
                <c:pt idx="1">
                  <c:v>43449</c:v>
                </c:pt>
                <c:pt idx="2">
                  <c:v>43480</c:v>
                </c:pt>
                <c:pt idx="3">
                  <c:v>43511</c:v>
                </c:pt>
                <c:pt idx="4">
                  <c:v>43539</c:v>
                </c:pt>
                <c:pt idx="5">
                  <c:v>43570</c:v>
                </c:pt>
                <c:pt idx="6">
                  <c:v>43600</c:v>
                </c:pt>
                <c:pt idx="7">
                  <c:v>43631</c:v>
                </c:pt>
                <c:pt idx="8">
                  <c:v>43661</c:v>
                </c:pt>
                <c:pt idx="9">
                  <c:v>43692</c:v>
                </c:pt>
                <c:pt idx="10">
                  <c:v>43723</c:v>
                </c:pt>
                <c:pt idx="11">
                  <c:v>43753</c:v>
                </c:pt>
                <c:pt idx="12">
                  <c:v>43784</c:v>
                </c:pt>
              </c:numCache>
            </c:numRef>
          </c:cat>
          <c:val>
            <c:numRef>
              <c:f>'COL Report'!$M$3:$M$15</c:f>
              <c:numCache>
                <c:formatCode>"$"#,##0.00</c:formatCode>
                <c:ptCount val="13"/>
                <c:pt idx="0">
                  <c:v>1737492.33</c:v>
                </c:pt>
                <c:pt idx="1">
                  <c:v>1737492.33</c:v>
                </c:pt>
                <c:pt idx="2">
                  <c:v>1737492.33</c:v>
                </c:pt>
                <c:pt idx="3">
                  <c:v>1737492.33</c:v>
                </c:pt>
                <c:pt idx="4">
                  <c:v>1737492.33</c:v>
                </c:pt>
                <c:pt idx="5">
                  <c:v>1737492.33</c:v>
                </c:pt>
                <c:pt idx="6">
                  <c:v>1737492.33</c:v>
                </c:pt>
                <c:pt idx="7">
                  <c:v>1737492.33</c:v>
                </c:pt>
                <c:pt idx="8">
                  <c:v>1737492.33</c:v>
                </c:pt>
                <c:pt idx="9">
                  <c:v>1737492.33</c:v>
                </c:pt>
                <c:pt idx="10">
                  <c:v>1737492.33</c:v>
                </c:pt>
                <c:pt idx="11">
                  <c:v>1737492.33</c:v>
                </c:pt>
                <c:pt idx="12">
                  <c:v>1737492.33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6-4CAF-9561-8EA6C1FF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08864"/>
        <c:axId val="398012144"/>
      </c:lineChart>
      <c:dateAx>
        <c:axId val="398008864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144"/>
        <c:crosses val="autoZero"/>
        <c:auto val="1"/>
        <c:lblOffset val="100"/>
        <c:baseTimeUnit val="months"/>
      </c:dateAx>
      <c:valAx>
        <c:axId val="3980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Analytix,</a:t>
            </a:r>
            <a:r>
              <a:rPr lang="en-US" baseline="0"/>
              <a:t> LLC</a:t>
            </a:r>
            <a:endParaRPr lang="en-US"/>
          </a:p>
        </c:rich>
      </c:tx>
      <c:layout>
        <c:manualLayout>
          <c:xMode val="edge"/>
          <c:yMode val="edge"/>
          <c:x val="0.43557160973273051"/>
          <c:y val="4.1666677481135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02702847195785"/>
          <c:y val="0.13544291608603784"/>
          <c:w val="0.73269607885068577"/>
          <c:h val="0.55089760523537956"/>
        </c:manualLayout>
      </c:layout>
      <c:lineChart>
        <c:grouping val="standard"/>
        <c:varyColors val="0"/>
        <c:ser>
          <c:idx val="0"/>
          <c:order val="0"/>
          <c:tx>
            <c:strRef>
              <c:f>Hours!$E$138:$E$139</c:f>
              <c:strCache>
                <c:ptCount val="2"/>
                <c:pt idx="0">
                  <c:v>Program Analyst VI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Hours!$D$140:$D$151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Hours!$E$140:$E$151</c:f>
              <c:numCache>
                <c:formatCode>0</c:formatCode>
                <c:ptCount val="12"/>
                <c:pt idx="0">
                  <c:v>156</c:v>
                </c:pt>
                <c:pt idx="1">
                  <c:v>320</c:v>
                </c:pt>
                <c:pt idx="2">
                  <c:v>468</c:v>
                </c:pt>
                <c:pt idx="3">
                  <c:v>632</c:v>
                </c:pt>
                <c:pt idx="4">
                  <c:v>804</c:v>
                </c:pt>
                <c:pt idx="5">
                  <c:v>976</c:v>
                </c:pt>
                <c:pt idx="6">
                  <c:v>1132</c:v>
                </c:pt>
                <c:pt idx="7">
                  <c:v>1304</c:v>
                </c:pt>
                <c:pt idx="8">
                  <c:v>1476</c:v>
                </c:pt>
                <c:pt idx="9">
                  <c:v>1632</c:v>
                </c:pt>
                <c:pt idx="10">
                  <c:v>1804</c:v>
                </c:pt>
                <c:pt idx="11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9-40D7-980E-3B91B9AA82F4}"/>
            </c:ext>
          </c:extLst>
        </c:ser>
        <c:ser>
          <c:idx val="1"/>
          <c:order val="1"/>
          <c:tx>
            <c:strRef>
              <c:f>Hours!$F$138:$F$139</c:f>
              <c:strCache>
                <c:ptCount val="2"/>
                <c:pt idx="0">
                  <c:v>Program Analyst VI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Hours!$D$140:$D$151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Hours!$F$140:$F$151</c:f>
              <c:numCache>
                <c:formatCode>0</c:formatCode>
                <c:ptCount val="12"/>
                <c:pt idx="0">
                  <c:v>92</c:v>
                </c:pt>
                <c:pt idx="1">
                  <c:v>265</c:v>
                </c:pt>
                <c:pt idx="2">
                  <c:v>410.5</c:v>
                </c:pt>
                <c:pt idx="3">
                  <c:v>410.5</c:v>
                </c:pt>
                <c:pt idx="4">
                  <c:v>410.5</c:v>
                </c:pt>
                <c:pt idx="5">
                  <c:v>410.5</c:v>
                </c:pt>
                <c:pt idx="6">
                  <c:v>410.5</c:v>
                </c:pt>
                <c:pt idx="7">
                  <c:v>410.5</c:v>
                </c:pt>
                <c:pt idx="8">
                  <c:v>410.5</c:v>
                </c:pt>
                <c:pt idx="9">
                  <c:v>410.5</c:v>
                </c:pt>
                <c:pt idx="10">
                  <c:v>410.5</c:v>
                </c:pt>
                <c:pt idx="11">
                  <c:v>410.5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9-40D7-980E-3B91B9AA82F4}"/>
            </c:ext>
          </c:extLst>
        </c:ser>
        <c:ser>
          <c:idx val="2"/>
          <c:order val="2"/>
          <c:tx>
            <c:strRef>
              <c:f>Hours!$G$138:$G$139</c:f>
              <c:strCache>
                <c:ptCount val="2"/>
                <c:pt idx="0">
                  <c:v>Program Analyst III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Hours!$D$140:$D$151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Hours!$G$140:$G$151</c:f>
              <c:numCache>
                <c:formatCode>0</c:formatCode>
                <c:ptCount val="12"/>
                <c:pt idx="0">
                  <c:v>312</c:v>
                </c:pt>
                <c:pt idx="1">
                  <c:v>640</c:v>
                </c:pt>
                <c:pt idx="2">
                  <c:v>936</c:v>
                </c:pt>
                <c:pt idx="3">
                  <c:v>1264</c:v>
                </c:pt>
                <c:pt idx="4">
                  <c:v>1608</c:v>
                </c:pt>
                <c:pt idx="5">
                  <c:v>1952</c:v>
                </c:pt>
                <c:pt idx="6">
                  <c:v>2264</c:v>
                </c:pt>
                <c:pt idx="7">
                  <c:v>2608</c:v>
                </c:pt>
                <c:pt idx="8">
                  <c:v>2952</c:v>
                </c:pt>
                <c:pt idx="9">
                  <c:v>3264</c:v>
                </c:pt>
                <c:pt idx="10">
                  <c:v>3608</c:v>
                </c:pt>
                <c:pt idx="11">
                  <c:v>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9-40D7-980E-3B91B9AA82F4}"/>
            </c:ext>
          </c:extLst>
        </c:ser>
        <c:ser>
          <c:idx val="3"/>
          <c:order val="3"/>
          <c:tx>
            <c:strRef>
              <c:f>Hours!$H$138:$H$139</c:f>
              <c:strCache>
                <c:ptCount val="2"/>
                <c:pt idx="0">
                  <c:v>Program Analyst III</c:v>
                </c:pt>
                <c:pt idx="1">
                  <c:v> Worked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Hours!$D$140:$D$151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Hours!$H$140:$H$151</c:f>
              <c:numCache>
                <c:formatCode>0</c:formatCode>
                <c:ptCount val="12"/>
                <c:pt idx="0">
                  <c:v>275.5</c:v>
                </c:pt>
                <c:pt idx="1">
                  <c:v>614</c:v>
                </c:pt>
                <c:pt idx="2">
                  <c:v>932</c:v>
                </c:pt>
                <c:pt idx="3">
                  <c:v>932</c:v>
                </c:pt>
                <c:pt idx="4">
                  <c:v>932</c:v>
                </c:pt>
                <c:pt idx="5">
                  <c:v>932</c:v>
                </c:pt>
                <c:pt idx="6">
                  <c:v>932</c:v>
                </c:pt>
                <c:pt idx="7">
                  <c:v>932</c:v>
                </c:pt>
                <c:pt idx="8">
                  <c:v>932</c:v>
                </c:pt>
                <c:pt idx="9">
                  <c:v>932</c:v>
                </c:pt>
                <c:pt idx="10">
                  <c:v>932</c:v>
                </c:pt>
                <c:pt idx="11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9-40D7-980E-3B91B9AA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20416"/>
        <c:axId val="351274480"/>
      </c:lineChart>
      <c:catAx>
        <c:axId val="3289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74480"/>
        <c:crosses val="autoZero"/>
        <c:auto val="1"/>
        <c:lblAlgn val="ctr"/>
        <c:lblOffset val="100"/>
        <c:noMultiLvlLbl val="0"/>
      </c:catAx>
      <c:valAx>
        <c:axId val="3512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2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</a:t>
            </a:r>
            <a:r>
              <a:rPr lang="en-US" baseline="0"/>
              <a:t> Research Inc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Hours!$E$154:$E$155</c:f>
              <c:strCache>
                <c:ptCount val="2"/>
                <c:pt idx="0">
                  <c:v>Engineer/Scientist VII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Hours!$D$156:$D$167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Hours!$E$156:$E$167</c:f>
              <c:numCache>
                <c:formatCode>0</c:formatCode>
                <c:ptCount val="12"/>
                <c:pt idx="0">
                  <c:v>156</c:v>
                </c:pt>
                <c:pt idx="1">
                  <c:v>320</c:v>
                </c:pt>
                <c:pt idx="2">
                  <c:v>468</c:v>
                </c:pt>
                <c:pt idx="3">
                  <c:v>632</c:v>
                </c:pt>
                <c:pt idx="4">
                  <c:v>804</c:v>
                </c:pt>
                <c:pt idx="5">
                  <c:v>976</c:v>
                </c:pt>
                <c:pt idx="6">
                  <c:v>1132</c:v>
                </c:pt>
                <c:pt idx="7">
                  <c:v>1304</c:v>
                </c:pt>
                <c:pt idx="8">
                  <c:v>1476</c:v>
                </c:pt>
                <c:pt idx="9">
                  <c:v>1632</c:v>
                </c:pt>
                <c:pt idx="10">
                  <c:v>1804</c:v>
                </c:pt>
                <c:pt idx="11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C-41C6-8A06-7CB10BF6DAFC}"/>
            </c:ext>
          </c:extLst>
        </c:ser>
        <c:ser>
          <c:idx val="1"/>
          <c:order val="1"/>
          <c:tx>
            <c:strRef>
              <c:f>Hours!$F$154:$F$155</c:f>
              <c:strCache>
                <c:ptCount val="2"/>
                <c:pt idx="0">
                  <c:v>Engineer/Scientist VII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Hours!$D$156:$D$167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Hours!$F$156:$F$167</c:f>
              <c:numCache>
                <c:formatCode>0</c:formatCode>
                <c:ptCount val="12"/>
                <c:pt idx="0">
                  <c:v>20.5</c:v>
                </c:pt>
                <c:pt idx="1">
                  <c:v>185.5</c:v>
                </c:pt>
                <c:pt idx="2">
                  <c:v>329</c:v>
                </c:pt>
                <c:pt idx="3">
                  <c:v>329</c:v>
                </c:pt>
                <c:pt idx="4">
                  <c:v>329</c:v>
                </c:pt>
                <c:pt idx="5">
                  <c:v>329</c:v>
                </c:pt>
                <c:pt idx="6">
                  <c:v>329</c:v>
                </c:pt>
                <c:pt idx="7">
                  <c:v>329</c:v>
                </c:pt>
                <c:pt idx="8">
                  <c:v>329</c:v>
                </c:pt>
                <c:pt idx="9">
                  <c:v>329</c:v>
                </c:pt>
                <c:pt idx="10">
                  <c:v>329</c:v>
                </c:pt>
                <c:pt idx="11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C-41C6-8A06-7CB10BF6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42704"/>
        <c:axId val="574240408"/>
      </c:lineChart>
      <c:catAx>
        <c:axId val="5742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0408"/>
        <c:crosses val="autoZero"/>
        <c:auto val="1"/>
        <c:lblAlgn val="ctr"/>
        <c:lblOffset val="100"/>
        <c:noMultiLvlLbl val="0"/>
      </c:catAx>
      <c:valAx>
        <c:axId val="5742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nSI-2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Hours!$E$108:$E$109</c:f>
              <c:strCache>
                <c:ptCount val="2"/>
                <c:pt idx="0">
                  <c:v>Prog/Sys Analyst IX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Hours!$E$110:$E$121</c:f>
              <c:numCache>
                <c:formatCode>0.00</c:formatCode>
                <c:ptCount val="12"/>
                <c:pt idx="0">
                  <c:v>312</c:v>
                </c:pt>
                <c:pt idx="1">
                  <c:v>640</c:v>
                </c:pt>
                <c:pt idx="2">
                  <c:v>936</c:v>
                </c:pt>
                <c:pt idx="3">
                  <c:v>1264</c:v>
                </c:pt>
                <c:pt idx="4">
                  <c:v>1608</c:v>
                </c:pt>
                <c:pt idx="5">
                  <c:v>1952</c:v>
                </c:pt>
                <c:pt idx="6">
                  <c:v>2264</c:v>
                </c:pt>
                <c:pt idx="7">
                  <c:v>2608</c:v>
                </c:pt>
                <c:pt idx="8">
                  <c:v>2952</c:v>
                </c:pt>
                <c:pt idx="9">
                  <c:v>3264</c:v>
                </c:pt>
                <c:pt idx="10">
                  <c:v>3608</c:v>
                </c:pt>
                <c:pt idx="11">
                  <c:v>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EC6-9284-C8B451D0612D}"/>
            </c:ext>
          </c:extLst>
        </c:ser>
        <c:ser>
          <c:idx val="1"/>
          <c:order val="1"/>
          <c:tx>
            <c:strRef>
              <c:f>Hours!$F$108:$F$109</c:f>
              <c:strCache>
                <c:ptCount val="2"/>
                <c:pt idx="0">
                  <c:v>Prog/Sys Analyst IX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Hours!$F$110:$F$121</c:f>
              <c:numCache>
                <c:formatCode>0.00</c:formatCode>
                <c:ptCount val="12"/>
                <c:pt idx="0">
                  <c:v>205.5</c:v>
                </c:pt>
                <c:pt idx="1">
                  <c:v>541</c:v>
                </c:pt>
                <c:pt idx="2">
                  <c:v>794.5</c:v>
                </c:pt>
                <c:pt idx="3">
                  <c:v>794.5</c:v>
                </c:pt>
                <c:pt idx="4">
                  <c:v>794.5</c:v>
                </c:pt>
                <c:pt idx="5">
                  <c:v>794.5</c:v>
                </c:pt>
                <c:pt idx="6">
                  <c:v>794.5</c:v>
                </c:pt>
                <c:pt idx="7">
                  <c:v>794.5</c:v>
                </c:pt>
                <c:pt idx="8">
                  <c:v>794.5</c:v>
                </c:pt>
                <c:pt idx="9">
                  <c:v>794.5</c:v>
                </c:pt>
                <c:pt idx="10">
                  <c:v>794.5</c:v>
                </c:pt>
                <c:pt idx="11">
                  <c:v>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3-4EC6-9284-C8B451D0612D}"/>
            </c:ext>
          </c:extLst>
        </c:ser>
        <c:ser>
          <c:idx val="2"/>
          <c:order val="2"/>
          <c:tx>
            <c:strRef>
              <c:f>Hours!$G$108:$G$109</c:f>
              <c:strCache>
                <c:ptCount val="2"/>
                <c:pt idx="0">
                  <c:v>Prog/Sys Analyst VI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Hours!$G$110:$G$121</c:f>
              <c:numCache>
                <c:formatCode>0.00</c:formatCode>
                <c:ptCount val="12"/>
                <c:pt idx="0">
                  <c:v>468</c:v>
                </c:pt>
                <c:pt idx="1">
                  <c:v>960</c:v>
                </c:pt>
                <c:pt idx="2">
                  <c:v>1404</c:v>
                </c:pt>
                <c:pt idx="3">
                  <c:v>1896</c:v>
                </c:pt>
                <c:pt idx="4">
                  <c:v>2412</c:v>
                </c:pt>
                <c:pt idx="5">
                  <c:v>2928</c:v>
                </c:pt>
                <c:pt idx="6">
                  <c:v>3396</c:v>
                </c:pt>
                <c:pt idx="7">
                  <c:v>3912</c:v>
                </c:pt>
                <c:pt idx="8">
                  <c:v>4428</c:v>
                </c:pt>
                <c:pt idx="9">
                  <c:v>4896</c:v>
                </c:pt>
                <c:pt idx="10">
                  <c:v>5412</c:v>
                </c:pt>
                <c:pt idx="11">
                  <c:v>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3-4EC6-9284-C8B451D0612D}"/>
            </c:ext>
          </c:extLst>
        </c:ser>
        <c:ser>
          <c:idx val="3"/>
          <c:order val="3"/>
          <c:tx>
            <c:strRef>
              <c:f>Hours!$H$108:$H$109</c:f>
              <c:strCache>
                <c:ptCount val="2"/>
                <c:pt idx="0">
                  <c:v>Prog/Sys Analyst VI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Hours!$H$110:$H$121</c:f>
              <c:numCache>
                <c:formatCode>0.00</c:formatCode>
                <c:ptCount val="12"/>
                <c:pt idx="0">
                  <c:v>107</c:v>
                </c:pt>
                <c:pt idx="1">
                  <c:v>419</c:v>
                </c:pt>
                <c:pt idx="2">
                  <c:v>693</c:v>
                </c:pt>
                <c:pt idx="3">
                  <c:v>693</c:v>
                </c:pt>
                <c:pt idx="4">
                  <c:v>693</c:v>
                </c:pt>
                <c:pt idx="5">
                  <c:v>693</c:v>
                </c:pt>
                <c:pt idx="6">
                  <c:v>693</c:v>
                </c:pt>
                <c:pt idx="7">
                  <c:v>693</c:v>
                </c:pt>
                <c:pt idx="8">
                  <c:v>693</c:v>
                </c:pt>
                <c:pt idx="9">
                  <c:v>693</c:v>
                </c:pt>
                <c:pt idx="10">
                  <c:v>693</c:v>
                </c:pt>
                <c:pt idx="11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3-4EC6-9284-C8B451D0612D}"/>
            </c:ext>
          </c:extLst>
        </c:ser>
        <c:ser>
          <c:idx val="4"/>
          <c:order val="4"/>
          <c:tx>
            <c:strRef>
              <c:f>Hours!$I$108:$I$109</c:f>
              <c:strCache>
                <c:ptCount val="2"/>
                <c:pt idx="0">
                  <c:v>Prog/Sys Analyst V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Hours!$I$110:$I$121</c:f>
              <c:numCache>
                <c:formatCode>0.00</c:formatCode>
                <c:ptCount val="12"/>
                <c:pt idx="0">
                  <c:v>156</c:v>
                </c:pt>
                <c:pt idx="1">
                  <c:v>320</c:v>
                </c:pt>
                <c:pt idx="2">
                  <c:v>468</c:v>
                </c:pt>
                <c:pt idx="3">
                  <c:v>632</c:v>
                </c:pt>
                <c:pt idx="4">
                  <c:v>804</c:v>
                </c:pt>
                <c:pt idx="5">
                  <c:v>976</c:v>
                </c:pt>
                <c:pt idx="6">
                  <c:v>1132</c:v>
                </c:pt>
                <c:pt idx="7">
                  <c:v>1304</c:v>
                </c:pt>
                <c:pt idx="8">
                  <c:v>1476</c:v>
                </c:pt>
                <c:pt idx="9">
                  <c:v>1632</c:v>
                </c:pt>
                <c:pt idx="10">
                  <c:v>1804</c:v>
                </c:pt>
                <c:pt idx="11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3-4EC6-9284-C8B451D0612D}"/>
            </c:ext>
          </c:extLst>
        </c:ser>
        <c:ser>
          <c:idx val="5"/>
          <c:order val="5"/>
          <c:tx>
            <c:strRef>
              <c:f>Hours!$J$108:$J$109</c:f>
              <c:strCache>
                <c:ptCount val="2"/>
                <c:pt idx="0">
                  <c:v>Prog/Sys Analyst V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Hours!$J$110:$J$121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3-4EC6-9284-C8B451D0612D}"/>
            </c:ext>
          </c:extLst>
        </c:ser>
        <c:ser>
          <c:idx val="6"/>
          <c:order val="6"/>
          <c:tx>
            <c:strRef>
              <c:f>Hours!$K$108:$K$109</c:f>
              <c:strCache>
                <c:ptCount val="2"/>
                <c:pt idx="0">
                  <c:v>Prog/Sys Analyst III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Hours!$K$110:$K$121</c:f>
              <c:numCache>
                <c:formatCode>0</c:formatCode>
                <c:ptCount val="12"/>
                <c:pt idx="0">
                  <c:v>156</c:v>
                </c:pt>
                <c:pt idx="1">
                  <c:v>320</c:v>
                </c:pt>
                <c:pt idx="2">
                  <c:v>468</c:v>
                </c:pt>
                <c:pt idx="3">
                  <c:v>632</c:v>
                </c:pt>
                <c:pt idx="4">
                  <c:v>804</c:v>
                </c:pt>
                <c:pt idx="5">
                  <c:v>976</c:v>
                </c:pt>
                <c:pt idx="6">
                  <c:v>1132</c:v>
                </c:pt>
                <c:pt idx="7">
                  <c:v>1304</c:v>
                </c:pt>
                <c:pt idx="8">
                  <c:v>1476</c:v>
                </c:pt>
                <c:pt idx="9">
                  <c:v>1632</c:v>
                </c:pt>
                <c:pt idx="10">
                  <c:v>1804</c:v>
                </c:pt>
                <c:pt idx="11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C3-4EC6-9284-C8B451D0612D}"/>
            </c:ext>
          </c:extLst>
        </c:ser>
        <c:ser>
          <c:idx val="7"/>
          <c:order val="7"/>
          <c:tx>
            <c:strRef>
              <c:f>Hours!$L$108:$L$109</c:f>
              <c:strCache>
                <c:ptCount val="2"/>
                <c:pt idx="0">
                  <c:v>Prog/Sys Analyst III</c:v>
                </c:pt>
                <c:pt idx="1">
                  <c:v> Worked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Hours!$L$110:$L$121</c:f>
              <c:numCache>
                <c:formatCode>0</c:formatCode>
                <c:ptCount val="12"/>
                <c:pt idx="0">
                  <c:v>134</c:v>
                </c:pt>
                <c:pt idx="1">
                  <c:v>361</c:v>
                </c:pt>
                <c:pt idx="2">
                  <c:v>513</c:v>
                </c:pt>
                <c:pt idx="3">
                  <c:v>513</c:v>
                </c:pt>
                <c:pt idx="4">
                  <c:v>513</c:v>
                </c:pt>
                <c:pt idx="5">
                  <c:v>513</c:v>
                </c:pt>
                <c:pt idx="6">
                  <c:v>513</c:v>
                </c:pt>
                <c:pt idx="7">
                  <c:v>513</c:v>
                </c:pt>
                <c:pt idx="8">
                  <c:v>513</c:v>
                </c:pt>
                <c:pt idx="9">
                  <c:v>513</c:v>
                </c:pt>
                <c:pt idx="10">
                  <c:v>513</c:v>
                </c:pt>
                <c:pt idx="11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C3-4EC6-9284-C8B451D0612D}"/>
            </c:ext>
          </c:extLst>
        </c:ser>
        <c:ser>
          <c:idx val="8"/>
          <c:order val="8"/>
          <c:tx>
            <c:strRef>
              <c:f>Hours!$M$108:$M$109</c:f>
              <c:strCache>
                <c:ptCount val="2"/>
                <c:pt idx="0">
                  <c:v>Prog/Sys Analyst l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Hours!$M$110:$M$121</c:f>
              <c:numCache>
                <c:formatCode>0.00</c:formatCode>
                <c:ptCount val="12"/>
                <c:pt idx="0">
                  <c:v>156</c:v>
                </c:pt>
                <c:pt idx="1">
                  <c:v>320</c:v>
                </c:pt>
                <c:pt idx="2">
                  <c:v>468</c:v>
                </c:pt>
                <c:pt idx="3">
                  <c:v>632</c:v>
                </c:pt>
                <c:pt idx="4">
                  <c:v>804</c:v>
                </c:pt>
                <c:pt idx="5">
                  <c:v>976</c:v>
                </c:pt>
                <c:pt idx="6">
                  <c:v>1132</c:v>
                </c:pt>
                <c:pt idx="7">
                  <c:v>1304</c:v>
                </c:pt>
                <c:pt idx="8">
                  <c:v>1476</c:v>
                </c:pt>
                <c:pt idx="9">
                  <c:v>1632</c:v>
                </c:pt>
                <c:pt idx="10">
                  <c:v>1804</c:v>
                </c:pt>
                <c:pt idx="11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C3-4EC6-9284-C8B451D0612D}"/>
            </c:ext>
          </c:extLst>
        </c:ser>
        <c:ser>
          <c:idx val="9"/>
          <c:order val="9"/>
          <c:tx>
            <c:strRef>
              <c:f>Hours!$N$108:$N$109</c:f>
              <c:strCache>
                <c:ptCount val="2"/>
                <c:pt idx="0">
                  <c:v>Prog/Sys Analyst l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Hours!$D$110:$D$121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Hours!$N$110:$N$121</c:f>
              <c:numCache>
                <c:formatCode>0.00</c:formatCode>
                <c:ptCount val="12"/>
                <c:pt idx="0">
                  <c:v>130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C3-4EC6-9284-C8B451D0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46952"/>
        <c:axId val="457349576"/>
      </c:lineChart>
      <c:catAx>
        <c:axId val="45734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49576"/>
        <c:crosses val="autoZero"/>
        <c:auto val="1"/>
        <c:lblAlgn val="ctr"/>
        <c:lblOffset val="100"/>
        <c:noMultiLvlLbl val="0"/>
      </c:catAx>
      <c:valAx>
        <c:axId val="4573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46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nSI-1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Hours!$E$123:$E$124</c:f>
              <c:strCache>
                <c:ptCount val="2"/>
                <c:pt idx="0">
                  <c:v>Senior Engineer III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Hours!$D$125:$D$136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Hours!$E$125:$E$136</c:f>
              <c:numCache>
                <c:formatCode>0.00</c:formatCode>
                <c:ptCount val="12"/>
                <c:pt idx="0">
                  <c:v>312</c:v>
                </c:pt>
                <c:pt idx="1">
                  <c:v>640</c:v>
                </c:pt>
                <c:pt idx="2">
                  <c:v>936</c:v>
                </c:pt>
                <c:pt idx="3">
                  <c:v>1264</c:v>
                </c:pt>
                <c:pt idx="4">
                  <c:v>1608</c:v>
                </c:pt>
                <c:pt idx="5">
                  <c:v>1952</c:v>
                </c:pt>
                <c:pt idx="6">
                  <c:v>2264</c:v>
                </c:pt>
                <c:pt idx="7">
                  <c:v>2608</c:v>
                </c:pt>
                <c:pt idx="8">
                  <c:v>2952</c:v>
                </c:pt>
                <c:pt idx="9">
                  <c:v>3264</c:v>
                </c:pt>
                <c:pt idx="10">
                  <c:v>3608</c:v>
                </c:pt>
                <c:pt idx="11">
                  <c:v>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6-44C1-BBE3-DEF8F8EA6976}"/>
            </c:ext>
          </c:extLst>
        </c:ser>
        <c:ser>
          <c:idx val="1"/>
          <c:order val="1"/>
          <c:tx>
            <c:strRef>
              <c:f>Hours!$F$123:$F$124</c:f>
              <c:strCache>
                <c:ptCount val="2"/>
                <c:pt idx="0">
                  <c:v>Senior Engineer III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Hours!$D$125:$D$136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Hours!$F$125:$F$136</c:f>
              <c:numCache>
                <c:formatCode>0.00</c:formatCode>
                <c:ptCount val="12"/>
                <c:pt idx="0">
                  <c:v>132.5</c:v>
                </c:pt>
                <c:pt idx="1">
                  <c:v>303.5</c:v>
                </c:pt>
                <c:pt idx="2">
                  <c:v>442</c:v>
                </c:pt>
                <c:pt idx="3">
                  <c:v>442</c:v>
                </c:pt>
                <c:pt idx="4">
                  <c:v>442</c:v>
                </c:pt>
                <c:pt idx="5">
                  <c:v>442</c:v>
                </c:pt>
                <c:pt idx="6">
                  <c:v>442</c:v>
                </c:pt>
                <c:pt idx="7">
                  <c:v>442</c:v>
                </c:pt>
                <c:pt idx="8">
                  <c:v>442</c:v>
                </c:pt>
                <c:pt idx="9">
                  <c:v>442</c:v>
                </c:pt>
                <c:pt idx="10">
                  <c:v>442</c:v>
                </c:pt>
                <c:pt idx="11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6-44C1-BBE3-DEF8F8EA6976}"/>
            </c:ext>
          </c:extLst>
        </c:ser>
        <c:ser>
          <c:idx val="2"/>
          <c:order val="2"/>
          <c:tx>
            <c:strRef>
              <c:f>Hours!$G$123:$G$124</c:f>
              <c:strCache>
                <c:ptCount val="2"/>
                <c:pt idx="0">
                  <c:v>Engineer VIII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Hours!$D$125:$D$136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Hours!$G$125:$G$136</c:f>
              <c:numCache>
                <c:formatCode>0.00</c:formatCode>
                <c:ptCount val="12"/>
                <c:pt idx="0">
                  <c:v>468</c:v>
                </c:pt>
                <c:pt idx="1">
                  <c:v>960</c:v>
                </c:pt>
                <c:pt idx="2">
                  <c:v>1404</c:v>
                </c:pt>
                <c:pt idx="3">
                  <c:v>1896</c:v>
                </c:pt>
                <c:pt idx="4">
                  <c:v>2412</c:v>
                </c:pt>
                <c:pt idx="5">
                  <c:v>2928</c:v>
                </c:pt>
                <c:pt idx="6">
                  <c:v>3396</c:v>
                </c:pt>
                <c:pt idx="7">
                  <c:v>3912</c:v>
                </c:pt>
                <c:pt idx="8">
                  <c:v>4428</c:v>
                </c:pt>
                <c:pt idx="9">
                  <c:v>4896</c:v>
                </c:pt>
                <c:pt idx="10">
                  <c:v>5412</c:v>
                </c:pt>
                <c:pt idx="11">
                  <c:v>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6-44C1-BBE3-DEF8F8EA6976}"/>
            </c:ext>
          </c:extLst>
        </c:ser>
        <c:ser>
          <c:idx val="3"/>
          <c:order val="3"/>
          <c:tx>
            <c:strRef>
              <c:f>Hours!$H$123:$H$124</c:f>
              <c:strCache>
                <c:ptCount val="2"/>
                <c:pt idx="0">
                  <c:v>Engineer VIII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strRef>
              <c:f>Hours!$D$125:$D$136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Hours!$H$125:$H$136</c:f>
              <c:numCache>
                <c:formatCode>0.00</c:formatCode>
                <c:ptCount val="12"/>
                <c:pt idx="0">
                  <c:v>238</c:v>
                </c:pt>
                <c:pt idx="1">
                  <c:v>642.5</c:v>
                </c:pt>
                <c:pt idx="2">
                  <c:v>1021.5</c:v>
                </c:pt>
                <c:pt idx="3">
                  <c:v>1021.5</c:v>
                </c:pt>
                <c:pt idx="4">
                  <c:v>1021.5</c:v>
                </c:pt>
                <c:pt idx="5">
                  <c:v>1021.5</c:v>
                </c:pt>
                <c:pt idx="6">
                  <c:v>1021.5</c:v>
                </c:pt>
                <c:pt idx="7">
                  <c:v>1021.5</c:v>
                </c:pt>
                <c:pt idx="8">
                  <c:v>1021.5</c:v>
                </c:pt>
                <c:pt idx="9">
                  <c:v>1021.5</c:v>
                </c:pt>
                <c:pt idx="10">
                  <c:v>1021.5</c:v>
                </c:pt>
                <c:pt idx="11">
                  <c:v>1021.5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6-44C1-BBE3-DEF8F8EA6976}"/>
            </c:ext>
          </c:extLst>
        </c:ser>
        <c:ser>
          <c:idx val="4"/>
          <c:order val="4"/>
          <c:tx>
            <c:strRef>
              <c:f>Hours!$I$123:$I$124</c:f>
              <c:strCache>
                <c:ptCount val="2"/>
                <c:pt idx="0">
                  <c:v>Engineer III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strRef>
              <c:f>Hours!$D$125:$D$136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Hours!$I$125:$I$136</c:f>
              <c:numCache>
                <c:formatCode>0</c:formatCode>
                <c:ptCount val="12"/>
                <c:pt idx="0">
                  <c:v>156</c:v>
                </c:pt>
                <c:pt idx="1">
                  <c:v>320</c:v>
                </c:pt>
                <c:pt idx="2">
                  <c:v>468</c:v>
                </c:pt>
                <c:pt idx="3">
                  <c:v>632</c:v>
                </c:pt>
                <c:pt idx="4">
                  <c:v>804</c:v>
                </c:pt>
                <c:pt idx="5">
                  <c:v>976</c:v>
                </c:pt>
                <c:pt idx="6">
                  <c:v>1132</c:v>
                </c:pt>
                <c:pt idx="7">
                  <c:v>1304</c:v>
                </c:pt>
                <c:pt idx="8">
                  <c:v>1476</c:v>
                </c:pt>
                <c:pt idx="9">
                  <c:v>1632</c:v>
                </c:pt>
                <c:pt idx="10">
                  <c:v>1804</c:v>
                </c:pt>
                <c:pt idx="11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6-44C1-BBE3-DEF8F8EA6976}"/>
            </c:ext>
          </c:extLst>
        </c:ser>
        <c:ser>
          <c:idx val="5"/>
          <c:order val="5"/>
          <c:tx>
            <c:strRef>
              <c:f>Hours!$J$123:$J$124</c:f>
              <c:strCache>
                <c:ptCount val="2"/>
                <c:pt idx="0">
                  <c:v>Engineer III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Hours!$D$125:$D$136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Hours!$J$125:$J$136</c:f>
              <c:numCache>
                <c:formatCode>0</c:formatCode>
                <c:ptCount val="12"/>
                <c:pt idx="0">
                  <c:v>139.5</c:v>
                </c:pt>
                <c:pt idx="1">
                  <c:v>307.5</c:v>
                </c:pt>
                <c:pt idx="2">
                  <c:v>454</c:v>
                </c:pt>
                <c:pt idx="3">
                  <c:v>454</c:v>
                </c:pt>
                <c:pt idx="4">
                  <c:v>454</c:v>
                </c:pt>
                <c:pt idx="5">
                  <c:v>454</c:v>
                </c:pt>
                <c:pt idx="6">
                  <c:v>454</c:v>
                </c:pt>
                <c:pt idx="7">
                  <c:v>454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6-44C1-BBE3-DEF8F8EA6976}"/>
            </c:ext>
          </c:extLst>
        </c:ser>
        <c:ser>
          <c:idx val="6"/>
          <c:order val="6"/>
          <c:tx>
            <c:strRef>
              <c:f>Hours!$K$123:$K$124</c:f>
              <c:strCache>
                <c:ptCount val="2"/>
                <c:pt idx="0">
                  <c:v>Subject Matter Expert I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Hours!$D$125:$D$136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Hours!$K$125:$K$136</c:f>
              <c:numCache>
                <c:formatCode>0.00</c:formatCode>
                <c:ptCount val="12"/>
                <c:pt idx="0">
                  <c:v>156</c:v>
                </c:pt>
                <c:pt idx="1">
                  <c:v>320</c:v>
                </c:pt>
                <c:pt idx="2">
                  <c:v>468</c:v>
                </c:pt>
                <c:pt idx="3">
                  <c:v>632</c:v>
                </c:pt>
                <c:pt idx="4">
                  <c:v>804</c:v>
                </c:pt>
                <c:pt idx="5">
                  <c:v>976</c:v>
                </c:pt>
                <c:pt idx="6">
                  <c:v>1132</c:v>
                </c:pt>
                <c:pt idx="7">
                  <c:v>1304</c:v>
                </c:pt>
                <c:pt idx="8">
                  <c:v>1476</c:v>
                </c:pt>
                <c:pt idx="9">
                  <c:v>1632</c:v>
                </c:pt>
                <c:pt idx="10">
                  <c:v>1804</c:v>
                </c:pt>
                <c:pt idx="11">
                  <c:v>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16-44C1-BBE3-DEF8F8EA6976}"/>
            </c:ext>
          </c:extLst>
        </c:ser>
        <c:ser>
          <c:idx val="7"/>
          <c:order val="7"/>
          <c:tx>
            <c:strRef>
              <c:f>Hours!$L$123:$L$124</c:f>
              <c:strCache>
                <c:ptCount val="2"/>
                <c:pt idx="0">
                  <c:v>Subject Matter Expert I</c:v>
                </c:pt>
                <c:pt idx="1">
                  <c:v>Worked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Hours!$D$125:$D$136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Hours!$L$125:$L$136</c:f>
              <c:numCache>
                <c:formatCode>0.00</c:formatCode>
                <c:ptCount val="12"/>
                <c:pt idx="0">
                  <c:v>79.5</c:v>
                </c:pt>
                <c:pt idx="1">
                  <c:v>247.5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16-44C1-BBE3-DEF8F8EA6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09464"/>
        <c:axId val="557710120"/>
      </c:lineChart>
      <c:catAx>
        <c:axId val="5577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0120"/>
        <c:crosses val="autoZero"/>
        <c:auto val="1"/>
        <c:lblAlgn val="ctr"/>
        <c:lblOffset val="100"/>
        <c:noMultiLvlLbl val="0"/>
      </c:catAx>
      <c:valAx>
        <c:axId val="5577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9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18</xdr:row>
      <xdr:rowOff>190499</xdr:rowOff>
    </xdr:from>
    <xdr:to>
      <xdr:col>17</xdr:col>
      <xdr:colOff>638174</xdr:colOff>
      <xdr:row>47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19049</xdr:rowOff>
    </xdr:from>
    <xdr:to>
      <xdr:col>17</xdr:col>
      <xdr:colOff>638175</xdr:colOff>
      <xdr:row>76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77</xdr:row>
      <xdr:rowOff>0</xdr:rowOff>
    </xdr:from>
    <xdr:to>
      <xdr:col>17</xdr:col>
      <xdr:colOff>628649</xdr:colOff>
      <xdr:row>101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328611</xdr:colOff>
      <xdr:row>57</xdr:row>
      <xdr:rowOff>109536</xdr:rowOff>
    </xdr:from>
    <xdr:to>
      <xdr:col>11</xdr:col>
      <xdr:colOff>571499</xdr:colOff>
      <xdr:row>78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428624</xdr:colOff>
      <xdr:row>57</xdr:row>
      <xdr:rowOff>38100</xdr:rowOff>
    </xdr:from>
    <xdr:to>
      <xdr:col>24</xdr:col>
      <xdr:colOff>628649</xdr:colOff>
      <xdr:row>78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428624</xdr:colOff>
      <xdr:row>33</xdr:row>
      <xdr:rowOff>28574</xdr:rowOff>
    </xdr:from>
    <xdr:to>
      <xdr:col>24</xdr:col>
      <xdr:colOff>609599</xdr:colOff>
      <xdr:row>56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33</xdr:row>
      <xdr:rowOff>28575</xdr:rowOff>
    </xdr:from>
    <xdr:to>
      <xdr:col>11</xdr:col>
      <xdr:colOff>600075</xdr:colOff>
      <xdr:row>56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21</xdr:row>
      <xdr:rowOff>180975</xdr:rowOff>
    </xdr:from>
    <xdr:to>
      <xdr:col>17</xdr:col>
      <xdr:colOff>0</xdr:colOff>
      <xdr:row>31</xdr:row>
      <xdr:rowOff>19050</xdr:rowOff>
    </xdr:to>
    <xdr:sp macro="" textlink="">
      <xdr:nvSpPr>
        <xdr:cNvPr id="2" name="Rectangle 1"/>
        <xdr:cNvSpPr/>
      </xdr:nvSpPr>
      <xdr:spPr>
        <a:xfrm>
          <a:off x="16992600" y="4181475"/>
          <a:ext cx="609600" cy="1743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20</xdr:row>
      <xdr:rowOff>180975</xdr:rowOff>
    </xdr:from>
    <xdr:to>
      <xdr:col>18</xdr:col>
      <xdr:colOff>0</xdr:colOff>
      <xdr:row>22</xdr:row>
      <xdr:rowOff>0</xdr:rowOff>
    </xdr:to>
    <xdr:sp macro="" textlink="">
      <xdr:nvSpPr>
        <xdr:cNvPr id="3" name="Rectangle 2"/>
        <xdr:cNvSpPr/>
      </xdr:nvSpPr>
      <xdr:spPr>
        <a:xfrm>
          <a:off x="17602200" y="3990975"/>
          <a:ext cx="609600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809624</xdr:colOff>
      <xdr:row>18</xdr:row>
      <xdr:rowOff>180975</xdr:rowOff>
    </xdr:from>
    <xdr:to>
      <xdr:col>15</xdr:col>
      <xdr:colOff>695324</xdr:colOff>
      <xdr:row>21</xdr:row>
      <xdr:rowOff>0</xdr:rowOff>
    </xdr:to>
    <xdr:sp macro="" textlink="">
      <xdr:nvSpPr>
        <xdr:cNvPr id="4" name="Rectangle 3"/>
        <xdr:cNvSpPr/>
      </xdr:nvSpPr>
      <xdr:spPr>
        <a:xfrm>
          <a:off x="15125699" y="3609975"/>
          <a:ext cx="695325" cy="390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B2:J24" totalsRowCount="1" headerRowDxfId="24" headerRowBorderDxfId="23" tableBorderDxfId="22" totalsRowBorderDxfId="21">
  <autoFilter ref="B2:J23"/>
  <tableColumns count="9">
    <tableColumn id="1" name="Effort" totalsRowLabel="Total" dataDxfId="20" totalsRowDxfId="19"/>
    <tableColumn id="8" name="Performer/Contractor" dataDxfId="18" totalsRowDxfId="17"/>
    <tableColumn id="2" name="MIPR #" dataDxfId="16" totalsRowDxfId="15"/>
    <tableColumn id="3" name="Obligations" dataDxfId="14" totalsRowDxfId="13" dataCellStyle="Currency"/>
    <tableColumn id="4" name="Invoiced" dataDxfId="12" totalsRowDxfId="11" dataCellStyle="Currency"/>
    <tableColumn id="5" name="Accruals" dataDxfId="10" totalsRowDxfId="9" dataCellStyle="Currency"/>
    <tableColumn id="6" name="DAI Expenditures" dataDxfId="8" totalsRowDxfId="7" dataCellStyle="Currency"/>
    <tableColumn id="7" name="Projected Funds Exhaust Date" totalsRowFunction="count" dataDxfId="6" totalsRowDxfId="5"/>
    <tableColumn id="10" name="Comments/Notes" dataDxfId="4" totalsRow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BP68"/>
  <sheetViews>
    <sheetView zoomScaleNormal="100" workbookViewId="0">
      <pane ySplit="5" topLeftCell="A6" activePane="bottomLeft" state="frozen"/>
      <selection activeCell="BE198" sqref="BE198"/>
      <selection pane="bottomLeft" activeCell="C30" sqref="C30"/>
    </sheetView>
  </sheetViews>
  <sheetFormatPr defaultColWidth="9.140625" defaultRowHeight="12.75"/>
  <cols>
    <col min="1" max="1" width="5.7109375" style="22" customWidth="1"/>
    <col min="2" max="2" width="9.28515625" style="22" customWidth="1"/>
    <col min="3" max="3" width="26.85546875" style="24" customWidth="1"/>
    <col min="4" max="4" width="3.7109375" style="24" customWidth="1"/>
    <col min="5" max="5" width="5" style="25" customWidth="1"/>
    <col min="6" max="6" width="16" style="24" customWidth="1"/>
    <col min="7" max="7" width="6.85546875" style="24" customWidth="1"/>
    <col min="8" max="8" width="9.28515625" style="24" customWidth="1"/>
    <col min="9" max="9" width="9.42578125" style="29" customWidth="1"/>
    <col min="10" max="10" width="15.42578125" style="32" customWidth="1"/>
    <col min="11" max="11" width="5.85546875" style="32" customWidth="1"/>
    <col min="12" max="12" width="16.28515625" style="4" customWidth="1"/>
    <col min="13" max="13" width="13.28515625" style="4" customWidth="1"/>
    <col min="14" max="14" width="13.85546875" style="4" bestFit="1" customWidth="1"/>
    <col min="15" max="15" width="9.5703125" style="4" customWidth="1"/>
    <col min="16" max="17" width="12.42578125" style="4" customWidth="1"/>
    <col min="18" max="18" width="13.7109375" style="3" customWidth="1"/>
    <col min="19" max="20" width="12.42578125" style="4" customWidth="1"/>
    <col min="21" max="23" width="13.7109375" style="3" customWidth="1"/>
    <col min="24" max="24" width="14.85546875" style="3" customWidth="1"/>
    <col min="25" max="27" width="12.42578125" style="3" customWidth="1"/>
    <col min="28" max="29" width="12.42578125" style="4" customWidth="1"/>
    <col min="30" max="30" width="12.42578125" style="3" customWidth="1"/>
    <col min="31" max="32" width="12.42578125" style="4" customWidth="1"/>
    <col min="33" max="33" width="12.42578125" style="3" customWidth="1"/>
    <col min="34" max="35" width="12.42578125" style="4" customWidth="1"/>
    <col min="36" max="36" width="12.42578125" style="3" customWidth="1"/>
    <col min="37" max="38" width="12.42578125" style="4" customWidth="1"/>
    <col min="39" max="39" width="13.7109375" style="3" customWidth="1"/>
    <col min="40" max="41" width="12.42578125" style="4" customWidth="1"/>
    <col min="42" max="42" width="13.7109375" style="3" customWidth="1"/>
    <col min="43" max="43" width="12.42578125" style="3" customWidth="1"/>
    <col min="44" max="44" width="13.5703125" style="3" customWidth="1"/>
    <col min="45" max="54" width="13.7109375" style="3" customWidth="1"/>
    <col min="55" max="55" width="10.5703125" style="4" customWidth="1"/>
    <col min="56" max="56" width="10.140625" style="4" customWidth="1"/>
    <col min="57" max="57" width="13.28515625" style="4" customWidth="1"/>
    <col min="58" max="63" width="13.28515625" style="4" hidden="1" customWidth="1"/>
    <col min="64" max="65" width="12.42578125" style="4" hidden="1" customWidth="1"/>
    <col min="66" max="66" width="13.7109375" style="4" hidden="1" customWidth="1"/>
    <col min="67" max="67" width="15.28515625" style="4" customWidth="1"/>
    <col min="68" max="68" width="16.42578125" style="4" customWidth="1"/>
    <col min="69" max="16384" width="9.140625" style="4"/>
  </cols>
  <sheetData>
    <row r="1" spans="1:68" ht="15" customHeight="1">
      <c r="A1" s="41"/>
      <c r="B1" s="27"/>
      <c r="C1" s="2"/>
      <c r="D1" s="2"/>
      <c r="E1" s="18"/>
      <c r="G1" s="36"/>
      <c r="H1" s="36"/>
      <c r="L1" s="39"/>
      <c r="M1" s="319">
        <v>2080</v>
      </c>
      <c r="N1" s="39"/>
      <c r="O1" s="39"/>
      <c r="P1" s="329">
        <v>160</v>
      </c>
      <c r="Q1" s="330"/>
      <c r="R1" s="331"/>
      <c r="S1" s="329">
        <v>160</v>
      </c>
      <c r="T1" s="330"/>
      <c r="U1" s="331"/>
      <c r="V1" s="329">
        <v>168</v>
      </c>
      <c r="W1" s="330"/>
      <c r="X1" s="331"/>
      <c r="Y1" s="329">
        <v>152</v>
      </c>
      <c r="Z1" s="330"/>
      <c r="AA1" s="331"/>
      <c r="AB1" s="329">
        <v>168</v>
      </c>
      <c r="AC1" s="330"/>
      <c r="AD1" s="331"/>
      <c r="AE1" s="329">
        <v>176</v>
      </c>
      <c r="AF1" s="330"/>
      <c r="AG1" s="331"/>
      <c r="AH1" s="329">
        <v>176</v>
      </c>
      <c r="AI1" s="330"/>
      <c r="AJ1" s="331"/>
      <c r="AK1" s="329">
        <v>168</v>
      </c>
      <c r="AL1" s="330"/>
      <c r="AM1" s="331"/>
      <c r="AN1" s="329">
        <v>184</v>
      </c>
      <c r="AO1" s="330"/>
      <c r="AP1" s="331"/>
      <c r="AQ1" s="329">
        <v>176</v>
      </c>
      <c r="AR1" s="330"/>
      <c r="AS1" s="331"/>
      <c r="AT1" s="329">
        <v>160</v>
      </c>
      <c r="AU1" s="330"/>
      <c r="AV1" s="331"/>
      <c r="AW1" s="329">
        <v>176</v>
      </c>
      <c r="AX1" s="330"/>
      <c r="AY1" s="331"/>
      <c r="AZ1" s="329">
        <v>160</v>
      </c>
      <c r="BA1" s="330"/>
      <c r="BB1" s="331"/>
      <c r="BC1" s="346" t="s">
        <v>67</v>
      </c>
      <c r="BD1" s="347"/>
      <c r="BE1" s="348"/>
      <c r="BF1" s="329" t="s">
        <v>61</v>
      </c>
      <c r="BG1" s="330"/>
      <c r="BH1" s="331"/>
      <c r="BI1" s="352" t="s">
        <v>62</v>
      </c>
      <c r="BJ1" s="353"/>
      <c r="BK1" s="354"/>
      <c r="BL1" s="329" t="s">
        <v>60</v>
      </c>
      <c r="BM1" s="330"/>
      <c r="BN1" s="331"/>
    </row>
    <row r="2" spans="1:68" ht="15" customHeight="1">
      <c r="A2" s="41"/>
      <c r="B2" s="27"/>
      <c r="C2" s="2"/>
      <c r="D2" s="2"/>
      <c r="E2" s="18"/>
      <c r="G2" s="36"/>
      <c r="H2" s="36"/>
      <c r="L2" s="39"/>
      <c r="M2" s="82">
        <f>P2+S2+V2+Y2+AB2+AE2+AH2+AK2+AN2+AQ2+AT2+AW2</f>
        <v>1960</v>
      </c>
      <c r="N2" s="39"/>
      <c r="O2" s="39"/>
      <c r="P2" s="332">
        <v>156</v>
      </c>
      <c r="Q2" s="333"/>
      <c r="R2" s="334"/>
      <c r="S2" s="332">
        <v>156</v>
      </c>
      <c r="T2" s="333"/>
      <c r="U2" s="334"/>
      <c r="V2" s="332">
        <v>164</v>
      </c>
      <c r="W2" s="333"/>
      <c r="X2" s="334"/>
      <c r="Y2" s="332">
        <v>148</v>
      </c>
      <c r="Z2" s="333"/>
      <c r="AA2" s="334"/>
      <c r="AB2" s="332">
        <v>164</v>
      </c>
      <c r="AC2" s="333"/>
      <c r="AD2" s="334"/>
      <c r="AE2" s="332">
        <v>172</v>
      </c>
      <c r="AF2" s="333"/>
      <c r="AG2" s="334"/>
      <c r="AH2" s="332">
        <v>172</v>
      </c>
      <c r="AI2" s="333"/>
      <c r="AJ2" s="334"/>
      <c r="AK2" s="332">
        <v>156</v>
      </c>
      <c r="AL2" s="333"/>
      <c r="AM2" s="334"/>
      <c r="AN2" s="332">
        <v>172</v>
      </c>
      <c r="AO2" s="333"/>
      <c r="AP2" s="334"/>
      <c r="AQ2" s="332">
        <v>172</v>
      </c>
      <c r="AR2" s="333"/>
      <c r="AS2" s="334"/>
      <c r="AT2" s="332">
        <v>156</v>
      </c>
      <c r="AU2" s="333"/>
      <c r="AV2" s="334"/>
      <c r="AW2" s="332">
        <v>172</v>
      </c>
      <c r="AX2" s="333"/>
      <c r="AY2" s="334"/>
      <c r="AZ2" s="332">
        <v>156</v>
      </c>
      <c r="BA2" s="333"/>
      <c r="BB2" s="334"/>
      <c r="BC2" s="72"/>
      <c r="BD2" s="73"/>
      <c r="BE2" s="74"/>
      <c r="BF2" s="75"/>
      <c r="BG2" s="76"/>
      <c r="BH2" s="77"/>
      <c r="BI2" s="72"/>
      <c r="BJ2" s="73"/>
      <c r="BK2" s="74"/>
      <c r="BL2" s="75"/>
      <c r="BM2" s="76"/>
      <c r="BN2" s="77"/>
    </row>
    <row r="3" spans="1:68" ht="15" customHeight="1">
      <c r="A3" s="34"/>
      <c r="B3" s="27"/>
      <c r="C3" s="2" t="s">
        <v>194</v>
      </c>
      <c r="D3" s="2"/>
      <c r="E3" s="18"/>
      <c r="G3" s="36"/>
      <c r="H3" s="36"/>
      <c r="L3" s="40"/>
      <c r="M3" s="40"/>
      <c r="N3" s="40"/>
      <c r="O3" s="40"/>
      <c r="P3" s="335"/>
      <c r="Q3" s="336"/>
      <c r="R3" s="337"/>
      <c r="S3" s="335"/>
      <c r="T3" s="336"/>
      <c r="U3" s="337"/>
      <c r="V3" s="335"/>
      <c r="W3" s="336"/>
      <c r="X3" s="337"/>
      <c r="Y3" s="332"/>
      <c r="Z3" s="333"/>
      <c r="AA3" s="334"/>
      <c r="AB3" s="335"/>
      <c r="AC3" s="336"/>
      <c r="AD3" s="337"/>
      <c r="AE3" s="335"/>
      <c r="AF3" s="336"/>
      <c r="AG3" s="337"/>
      <c r="AH3" s="335"/>
      <c r="AI3" s="336"/>
      <c r="AJ3" s="337"/>
      <c r="AK3" s="335"/>
      <c r="AL3" s="336"/>
      <c r="AM3" s="337"/>
      <c r="AN3" s="335"/>
      <c r="AO3" s="336"/>
      <c r="AP3" s="337"/>
      <c r="AQ3" s="335"/>
      <c r="AR3" s="336"/>
      <c r="AS3" s="337"/>
      <c r="AT3" s="335"/>
      <c r="AU3" s="336"/>
      <c r="AV3" s="337"/>
      <c r="AW3" s="335"/>
      <c r="AX3" s="336"/>
      <c r="AY3" s="337"/>
      <c r="AZ3" s="335"/>
      <c r="BA3" s="336"/>
      <c r="BB3" s="337"/>
      <c r="BC3" s="349"/>
      <c r="BD3" s="350"/>
      <c r="BE3" s="351"/>
      <c r="BF3" s="349"/>
      <c r="BG3" s="350"/>
      <c r="BH3" s="351"/>
      <c r="BI3" s="355" t="s">
        <v>63</v>
      </c>
      <c r="BJ3" s="356"/>
      <c r="BK3" s="357"/>
      <c r="BL3" s="340" t="s">
        <v>64</v>
      </c>
      <c r="BM3" s="341"/>
      <c r="BN3" s="342"/>
    </row>
    <row r="4" spans="1:68" ht="15" customHeight="1" thickBot="1">
      <c r="A4" s="41"/>
      <c r="B4" s="25"/>
      <c r="F4" s="36"/>
      <c r="G4" s="36"/>
      <c r="H4" s="36"/>
      <c r="L4" s="364" t="s">
        <v>83</v>
      </c>
      <c r="M4" s="364"/>
      <c r="N4" s="364"/>
      <c r="O4" s="364"/>
      <c r="P4" s="338">
        <v>43405</v>
      </c>
      <c r="Q4" s="338"/>
      <c r="R4" s="339"/>
      <c r="S4" s="328">
        <v>43435</v>
      </c>
      <c r="T4" s="338"/>
      <c r="U4" s="339"/>
      <c r="V4" s="328">
        <v>43466</v>
      </c>
      <c r="W4" s="338"/>
      <c r="X4" s="339"/>
      <c r="Y4" s="328">
        <v>43497</v>
      </c>
      <c r="Z4" s="328"/>
      <c r="AA4" s="328"/>
      <c r="AB4" s="328">
        <v>43525</v>
      </c>
      <c r="AC4" s="338"/>
      <c r="AD4" s="339"/>
      <c r="AE4" s="328">
        <v>43556</v>
      </c>
      <c r="AF4" s="328"/>
      <c r="AG4" s="328"/>
      <c r="AH4" s="328">
        <v>43586</v>
      </c>
      <c r="AI4" s="328"/>
      <c r="AJ4" s="328"/>
      <c r="AK4" s="328">
        <v>43617</v>
      </c>
      <c r="AL4" s="328"/>
      <c r="AM4" s="328"/>
      <c r="AN4" s="328">
        <v>43647</v>
      </c>
      <c r="AO4" s="328"/>
      <c r="AP4" s="328"/>
      <c r="AQ4" s="328">
        <v>43678</v>
      </c>
      <c r="AR4" s="328"/>
      <c r="AS4" s="328"/>
      <c r="AT4" s="328">
        <v>43709</v>
      </c>
      <c r="AU4" s="328"/>
      <c r="AV4" s="328"/>
      <c r="AW4" s="328">
        <v>43739</v>
      </c>
      <c r="AX4" s="328"/>
      <c r="AY4" s="328"/>
      <c r="AZ4" s="328">
        <v>43788</v>
      </c>
      <c r="BA4" s="338"/>
      <c r="BB4" s="339"/>
      <c r="BC4" s="343" t="s">
        <v>59</v>
      </c>
      <c r="BD4" s="344"/>
      <c r="BE4" s="345"/>
      <c r="BF4" s="358" t="s">
        <v>59</v>
      </c>
      <c r="BG4" s="359"/>
      <c r="BH4" s="360"/>
      <c r="BI4" s="361" t="s">
        <v>59</v>
      </c>
      <c r="BJ4" s="362"/>
      <c r="BK4" s="363"/>
      <c r="BL4" s="343"/>
      <c r="BM4" s="344"/>
      <c r="BN4" s="345"/>
    </row>
    <row r="5" spans="1:68" ht="15" customHeight="1">
      <c r="A5" s="22" t="s">
        <v>50</v>
      </c>
      <c r="C5" s="24" t="s">
        <v>51</v>
      </c>
      <c r="E5" s="25" t="s">
        <v>52</v>
      </c>
      <c r="F5" s="24" t="s">
        <v>7</v>
      </c>
      <c r="G5" s="24" t="s">
        <v>56</v>
      </c>
      <c r="H5" s="24" t="s">
        <v>65</v>
      </c>
      <c r="I5" s="29" t="s">
        <v>0</v>
      </c>
      <c r="J5" s="32" t="s">
        <v>5</v>
      </c>
      <c r="K5" s="32" t="s">
        <v>34</v>
      </c>
      <c r="L5" s="35" t="s">
        <v>53</v>
      </c>
      <c r="M5" s="4" t="s">
        <v>54</v>
      </c>
      <c r="N5" s="35" t="s">
        <v>53</v>
      </c>
      <c r="O5" s="4" t="s">
        <v>54</v>
      </c>
      <c r="P5" s="14" t="s">
        <v>1</v>
      </c>
      <c r="Q5" s="14" t="s">
        <v>1</v>
      </c>
      <c r="R5" s="19" t="s">
        <v>2</v>
      </c>
      <c r="S5" s="14" t="s">
        <v>1</v>
      </c>
      <c r="T5" s="14" t="s">
        <v>1</v>
      </c>
      <c r="U5" s="19" t="s">
        <v>2</v>
      </c>
      <c r="V5" s="14" t="s">
        <v>1</v>
      </c>
      <c r="W5" s="14" t="s">
        <v>1</v>
      </c>
      <c r="X5" s="19" t="s">
        <v>2</v>
      </c>
      <c r="Y5" s="14" t="s">
        <v>1</v>
      </c>
      <c r="Z5" s="14" t="s">
        <v>1</v>
      </c>
      <c r="AA5" s="19" t="s">
        <v>2</v>
      </c>
      <c r="AB5" s="14" t="s">
        <v>1</v>
      </c>
      <c r="AC5" s="14" t="s">
        <v>1</v>
      </c>
      <c r="AD5" s="19" t="s">
        <v>2</v>
      </c>
      <c r="AE5" s="14" t="s">
        <v>1</v>
      </c>
      <c r="AF5" s="14" t="s">
        <v>1</v>
      </c>
      <c r="AG5" s="19" t="s">
        <v>2</v>
      </c>
      <c r="AH5" s="14" t="s">
        <v>1</v>
      </c>
      <c r="AI5" s="14" t="s">
        <v>1</v>
      </c>
      <c r="AJ5" s="19" t="s">
        <v>2</v>
      </c>
      <c r="AK5" s="14" t="s">
        <v>1</v>
      </c>
      <c r="AL5" s="14" t="s">
        <v>1</v>
      </c>
      <c r="AM5" s="19" t="s">
        <v>2</v>
      </c>
      <c r="AN5" s="14" t="s">
        <v>1</v>
      </c>
      <c r="AO5" s="14" t="s">
        <v>1</v>
      </c>
      <c r="AP5" s="19" t="s">
        <v>2</v>
      </c>
      <c r="AQ5" s="14" t="s">
        <v>1</v>
      </c>
      <c r="AR5" s="14" t="s">
        <v>1</v>
      </c>
      <c r="AS5" s="19" t="s">
        <v>2</v>
      </c>
      <c r="AT5" s="14" t="s">
        <v>1</v>
      </c>
      <c r="AU5" s="14" t="s">
        <v>1</v>
      </c>
      <c r="AV5" s="19" t="s">
        <v>2</v>
      </c>
      <c r="AW5" s="14" t="s">
        <v>1</v>
      </c>
      <c r="AX5" s="14" t="s">
        <v>1</v>
      </c>
      <c r="AY5" s="19" t="s">
        <v>2</v>
      </c>
      <c r="AZ5" s="19"/>
      <c r="BA5" s="19"/>
      <c r="BB5" s="19"/>
      <c r="BC5" s="166" t="s">
        <v>1</v>
      </c>
      <c r="BD5" s="49" t="s">
        <v>1</v>
      </c>
      <c r="BE5" s="50" t="s">
        <v>2</v>
      </c>
      <c r="BF5" s="63" t="s">
        <v>1</v>
      </c>
      <c r="BG5" s="63" t="s">
        <v>1</v>
      </c>
      <c r="BH5" s="64" t="s">
        <v>2</v>
      </c>
      <c r="BI5" s="60" t="s">
        <v>1</v>
      </c>
      <c r="BJ5" s="60" t="s">
        <v>1</v>
      </c>
      <c r="BK5" s="61" t="s">
        <v>2</v>
      </c>
      <c r="BL5" s="63" t="s">
        <v>1</v>
      </c>
      <c r="BM5" s="63" t="s">
        <v>1</v>
      </c>
      <c r="BN5" s="64" t="s">
        <v>2</v>
      </c>
      <c r="BO5" s="168"/>
    </row>
    <row r="6" spans="1:68" ht="15" customHeight="1">
      <c r="A6" s="27" t="s">
        <v>69</v>
      </c>
      <c r="B6" s="22" t="s">
        <v>8</v>
      </c>
      <c r="C6" s="23" t="s">
        <v>13</v>
      </c>
      <c r="D6" s="23" t="s">
        <v>48</v>
      </c>
      <c r="E6" s="28" t="s">
        <v>9</v>
      </c>
      <c r="F6" s="20" t="s">
        <v>11</v>
      </c>
      <c r="G6" s="23" t="s">
        <v>100</v>
      </c>
      <c r="H6" s="23" t="s">
        <v>102</v>
      </c>
      <c r="I6" s="30" t="s">
        <v>103</v>
      </c>
      <c r="J6" s="38">
        <v>1</v>
      </c>
      <c r="L6" s="71" t="s">
        <v>101</v>
      </c>
      <c r="M6" s="68">
        <v>125.51</v>
      </c>
      <c r="N6" s="120" t="s">
        <v>104</v>
      </c>
      <c r="O6" s="121">
        <v>129.58000000000001</v>
      </c>
      <c r="P6" s="153"/>
      <c r="Q6" s="143"/>
      <c r="R6" s="142">
        <f>P6*M6+Q6*O6</f>
        <v>0</v>
      </c>
      <c r="S6" s="154">
        <f>ROUND(J6*$S$2,0)</f>
        <v>156</v>
      </c>
      <c r="T6" s="14"/>
      <c r="U6" s="19">
        <f>S6*$M6+T6*$O6</f>
        <v>19579.560000000001</v>
      </c>
      <c r="V6" s="154">
        <f>ROUND(J6*$V$2,0)</f>
        <v>164</v>
      </c>
      <c r="W6" s="67"/>
      <c r="X6" s="19">
        <f>V6*$M6+W6*$O6</f>
        <v>20583.64</v>
      </c>
      <c r="Y6" s="154">
        <f>ROUND(J6*$Y$2,0)</f>
        <v>148</v>
      </c>
      <c r="Z6" s="86"/>
      <c r="AA6" s="19">
        <f>Y6*$M6+Z6*$O6</f>
        <v>18575.48</v>
      </c>
      <c r="AB6" s="154">
        <f>ROUND(J6*$AB$2,0)</f>
        <v>164</v>
      </c>
      <c r="AC6" s="86"/>
      <c r="AD6" s="19">
        <f>AB6*$M6+AC6*$O6</f>
        <v>20583.64</v>
      </c>
      <c r="AE6" s="154">
        <f>ROUND(J6*$AE$2,0)</f>
        <v>172</v>
      </c>
      <c r="AF6" s="14"/>
      <c r="AG6" s="19">
        <f>AE6*$M6+AF6*$O6</f>
        <v>21587.72</v>
      </c>
      <c r="AH6" s="154">
        <f>ROUND(J6*$AH$2,0)</f>
        <v>172</v>
      </c>
      <c r="AI6" s="14"/>
      <c r="AJ6" s="19">
        <f>AH6*$M6+AI6*$O6</f>
        <v>21587.72</v>
      </c>
      <c r="AK6" s="154">
        <f>ROUND(J6*$AK$2,0)</f>
        <v>156</v>
      </c>
      <c r="AL6" s="52"/>
      <c r="AM6" s="19">
        <f>AK6*$M6+AL6*$O6</f>
        <v>19579.560000000001</v>
      </c>
      <c r="AN6" s="154">
        <f>ROUND(J6*$AN$2,0)</f>
        <v>172</v>
      </c>
      <c r="AO6" s="52"/>
      <c r="AP6" s="19">
        <f>AN6*$M6+AO6*$O6</f>
        <v>21587.72</v>
      </c>
      <c r="AQ6" s="161">
        <f>ROUND(J6*$AQ$2,0)-AR6</f>
        <v>132</v>
      </c>
      <c r="AR6" s="115">
        <f>40*J6</f>
        <v>40</v>
      </c>
      <c r="AS6" s="19">
        <f>AQ6*$M6+AR6*$O6</f>
        <v>21750.52</v>
      </c>
      <c r="AT6" s="163"/>
      <c r="AU6" s="52">
        <f t="shared" ref="AU6:AU8" si="0">ROUND(J6*$AT$2,0)</f>
        <v>156</v>
      </c>
      <c r="AV6" s="19">
        <f>AT6*$M6+AU6*$O6</f>
        <v>20214.480000000003</v>
      </c>
      <c r="AW6" s="165"/>
      <c r="AX6" s="52">
        <f>ROUND(J6*$AW$2,0)</f>
        <v>172</v>
      </c>
      <c r="AY6" s="19">
        <f>AW6*$M6+AX6*$O6</f>
        <v>22287.760000000002</v>
      </c>
      <c r="AZ6" s="19"/>
      <c r="BA6" s="19">
        <f>ROUND(J6*$AZ$2,0)</f>
        <v>156</v>
      </c>
      <c r="BB6" s="19">
        <f>AZ6*$M6+BA6*$O6</f>
        <v>20214.480000000003</v>
      </c>
      <c r="BC6" s="167">
        <f>P6+S6+AB6+AE6+AH6+AK6+AN6+AQ6+AT6+AW6+V6+Y6</f>
        <v>1436</v>
      </c>
      <c r="BD6" s="50">
        <f>Q6+T6+AC6+AF6+AI6+AL6+AO6+AR6+AU6+AX6+W6+Z6</f>
        <v>368</v>
      </c>
      <c r="BE6" s="50">
        <f>R6+U6+AD6+AG6+AJ6+AM6+AP6+AS6+AV6+AY6+X6+AA6+BB6</f>
        <v>248132.28000000003</v>
      </c>
      <c r="BF6" s="85"/>
      <c r="BG6" s="85"/>
      <c r="BH6" s="85"/>
      <c r="BI6" s="62">
        <f t="shared" ref="BI6:BK9" si="1">BC6-BF6</f>
        <v>1436</v>
      </c>
      <c r="BJ6" s="62">
        <f t="shared" si="1"/>
        <v>368</v>
      </c>
      <c r="BK6" s="62">
        <f t="shared" si="1"/>
        <v>248132.28000000003</v>
      </c>
      <c r="BL6" s="65"/>
      <c r="BM6" s="65"/>
      <c r="BN6" s="64"/>
      <c r="BO6" s="168"/>
    </row>
    <row r="7" spans="1:68" ht="15" customHeight="1">
      <c r="A7" s="27" t="s">
        <v>69</v>
      </c>
      <c r="B7" s="22" t="s">
        <v>8</v>
      </c>
      <c r="C7" s="23" t="s">
        <v>109</v>
      </c>
      <c r="D7" s="23" t="s">
        <v>48</v>
      </c>
      <c r="E7" s="28" t="s">
        <v>9</v>
      </c>
      <c r="F7" s="20" t="s">
        <v>11</v>
      </c>
      <c r="G7" s="23" t="s">
        <v>100</v>
      </c>
      <c r="H7" s="23" t="s">
        <v>110</v>
      </c>
      <c r="I7" s="30" t="s">
        <v>111</v>
      </c>
      <c r="J7" s="38">
        <v>1</v>
      </c>
      <c r="L7" s="71" t="s">
        <v>101</v>
      </c>
      <c r="M7" s="68">
        <v>104.5</v>
      </c>
      <c r="N7" s="120" t="s">
        <v>104</v>
      </c>
      <c r="O7" s="121">
        <v>107.9</v>
      </c>
      <c r="P7" s="153"/>
      <c r="Q7" s="143"/>
      <c r="R7" s="142">
        <f>P7*M7+Q7*O7</f>
        <v>0</v>
      </c>
      <c r="S7" s="154">
        <f>ROUND(J7*$S$2,0)</f>
        <v>156</v>
      </c>
      <c r="T7" s="14"/>
      <c r="U7" s="19">
        <f>S7*M7+T7*6</f>
        <v>16302</v>
      </c>
      <c r="V7" s="154">
        <f>ROUND(J7*$V$2,0)</f>
        <v>164</v>
      </c>
      <c r="W7" s="67"/>
      <c r="X7" s="19">
        <f>V7*$M7+W7*$O7</f>
        <v>17138</v>
      </c>
      <c r="Y7" s="154">
        <f>ROUND(J7*$Y$2,0)</f>
        <v>148</v>
      </c>
      <c r="Z7" s="86"/>
      <c r="AA7" s="19">
        <f>Y7*$M7+Z7*$O7</f>
        <v>15466</v>
      </c>
      <c r="AB7" s="154">
        <f>ROUND(J7*$AB$2,0)</f>
        <v>164</v>
      </c>
      <c r="AC7" s="86"/>
      <c r="AD7" s="19">
        <f>AB7*$M7+AC7*$O7</f>
        <v>17138</v>
      </c>
      <c r="AE7" s="154">
        <f>ROUND(J7*$AE$2,0)</f>
        <v>172</v>
      </c>
      <c r="AF7" s="14"/>
      <c r="AG7" s="19">
        <f>AE7*$M7+AF7*$O7</f>
        <v>17974</v>
      </c>
      <c r="AH7" s="154">
        <f>ROUND(J7*$AH$2,0)</f>
        <v>172</v>
      </c>
      <c r="AI7" s="14"/>
      <c r="AJ7" s="19">
        <f>AH7*$M7+AI7*$O7</f>
        <v>17974</v>
      </c>
      <c r="AK7" s="154">
        <f>ROUND(J7*$AK$2,0)-AL7</f>
        <v>156</v>
      </c>
      <c r="AL7" s="52"/>
      <c r="AM7" s="19">
        <f>AK7*$M7+AL7*$O7</f>
        <v>16302</v>
      </c>
      <c r="AN7" s="154">
        <f>ROUND(J7*$AN$2,0)</f>
        <v>172</v>
      </c>
      <c r="AO7" s="52"/>
      <c r="AP7" s="19">
        <f>AN7*$M7+AO7*$O7</f>
        <v>17974</v>
      </c>
      <c r="AQ7" s="161">
        <f>ROUND(J7*$AQ$2,0)-AR7</f>
        <v>132</v>
      </c>
      <c r="AR7" s="115">
        <f>40*J7</f>
        <v>40</v>
      </c>
      <c r="AS7" s="19">
        <f>AQ7*$M7+AR7*$O7</f>
        <v>18110</v>
      </c>
      <c r="AT7" s="163"/>
      <c r="AU7" s="52">
        <f>ROUND(J7*$AT$2,0)</f>
        <v>156</v>
      </c>
      <c r="AV7" s="19">
        <f>AT7*$M7+AU7*$O7</f>
        <v>16832.400000000001</v>
      </c>
      <c r="AW7" s="165"/>
      <c r="AX7" s="52">
        <f>ROUND(J7*$AW$2,0)</f>
        <v>172</v>
      </c>
      <c r="AY7" s="19">
        <f>AW7*$M7+AX7*$O7</f>
        <v>18558.8</v>
      </c>
      <c r="AZ7" s="19"/>
      <c r="BA7" s="19">
        <f t="shared" ref="BA7:BA8" si="2">ROUND(J7*$AZ$2,0)</f>
        <v>156</v>
      </c>
      <c r="BB7" s="19">
        <f t="shared" ref="BB7:BB24" si="3">AZ7*$M7+BA7*$O7</f>
        <v>16832.400000000001</v>
      </c>
      <c r="BC7" s="167">
        <f>P7+S7+AB7+AE7+AH7+AK7+AN7+AQ7+AT7+AW7+V7+Y7</f>
        <v>1436</v>
      </c>
      <c r="BD7" s="50">
        <f>Q7+T7+AC7+AF7+AI7+AL7+AO7+AR7+AU7+AX7+W7+Z7</f>
        <v>368</v>
      </c>
      <c r="BE7" s="50">
        <f>R7+U7+AD7+AG7+AJ7+AM7+AP7+AS7+AV7+AY7+X7+AA7+BB7</f>
        <v>206601.59999999998</v>
      </c>
      <c r="BF7" s="85"/>
      <c r="BG7" s="85"/>
      <c r="BH7" s="85"/>
      <c r="BI7" s="62">
        <f>BC7-BF7</f>
        <v>1436</v>
      </c>
      <c r="BJ7" s="62">
        <f>BD7-BG7</f>
        <v>368</v>
      </c>
      <c r="BK7" s="62">
        <f>BE7-BH7</f>
        <v>206601.59999999998</v>
      </c>
      <c r="BL7" s="65"/>
      <c r="BM7" s="65"/>
      <c r="BN7" s="64"/>
      <c r="BO7" s="168"/>
    </row>
    <row r="8" spans="1:68" ht="15" customHeight="1">
      <c r="A8" s="27" t="s">
        <v>69</v>
      </c>
      <c r="B8" s="22" t="s">
        <v>8</v>
      </c>
      <c r="C8" s="23" t="s">
        <v>109</v>
      </c>
      <c r="D8" s="23" t="s">
        <v>48</v>
      </c>
      <c r="E8" s="28" t="s">
        <v>9</v>
      </c>
      <c r="F8" s="20" t="s">
        <v>11</v>
      </c>
      <c r="G8" s="23" t="s">
        <v>100</v>
      </c>
      <c r="H8" s="23" t="s">
        <v>112</v>
      </c>
      <c r="I8" s="30" t="s">
        <v>113</v>
      </c>
      <c r="J8" s="38">
        <v>1</v>
      </c>
      <c r="L8" s="71" t="s">
        <v>101</v>
      </c>
      <c r="M8" s="68">
        <v>104.5</v>
      </c>
      <c r="N8" s="120" t="s">
        <v>104</v>
      </c>
      <c r="O8" s="121">
        <v>107.9</v>
      </c>
      <c r="P8" s="153"/>
      <c r="Q8" s="143"/>
      <c r="R8" s="142">
        <f t="shared" ref="R8:R24" si="4">P8*M8+Q8*O8</f>
        <v>0</v>
      </c>
      <c r="S8" s="154">
        <f t="shared" ref="S8:S24" si="5">ROUND(J8*$S$2,0)</f>
        <v>156</v>
      </c>
      <c r="T8" s="14"/>
      <c r="U8" s="19">
        <f t="shared" ref="U8:U24" si="6">S8*M8+T8*6</f>
        <v>16302</v>
      </c>
      <c r="V8" s="154">
        <f t="shared" ref="V8:V24" si="7">ROUND(J8*$V$2,0)</f>
        <v>164</v>
      </c>
      <c r="W8" s="67"/>
      <c r="X8" s="19">
        <f t="shared" ref="X8:X24" si="8">V8*$M8+W8*$O8</f>
        <v>17138</v>
      </c>
      <c r="Y8" s="154">
        <f t="shared" ref="Y8:Y24" si="9">ROUND(J8*$Y$2,0)</f>
        <v>148</v>
      </c>
      <c r="Z8" s="86"/>
      <c r="AA8" s="19">
        <f t="shared" ref="AA8:AA24" si="10">Y8*$M8+Z8*$O8</f>
        <v>15466</v>
      </c>
      <c r="AB8" s="154">
        <f t="shared" ref="AB8:AB24" si="11">ROUND(J8*$AB$2,0)</f>
        <v>164</v>
      </c>
      <c r="AC8" s="86"/>
      <c r="AD8" s="19">
        <f t="shared" ref="AD8:AD24" si="12">AB8*$M8+AC8*$O8</f>
        <v>17138</v>
      </c>
      <c r="AE8" s="154">
        <f t="shared" ref="AE8:AE24" si="13">ROUND(J8*$AE$2,0)</f>
        <v>172</v>
      </c>
      <c r="AF8" s="14"/>
      <c r="AG8" s="19">
        <f t="shared" ref="AG8:AG24" si="14">AE8*$M8+AF8*$O8</f>
        <v>17974</v>
      </c>
      <c r="AH8" s="154">
        <f>ROUND(J8*$AH$2,0)</f>
        <v>172</v>
      </c>
      <c r="AI8" s="14"/>
      <c r="AJ8" s="19">
        <f t="shared" ref="AJ8:AJ24" si="15">AH8*$M8+AI8*$O8</f>
        <v>17974</v>
      </c>
      <c r="AK8" s="154">
        <f>ROUND(J8*$AK$2,0)-AL8</f>
        <v>156</v>
      </c>
      <c r="AL8" s="52"/>
      <c r="AM8" s="19">
        <f t="shared" ref="AM8:AM24" si="16">AK8*$M8+AL8*$O8</f>
        <v>16302</v>
      </c>
      <c r="AN8" s="154">
        <f>ROUND(J8*$AN$2,0)</f>
        <v>172</v>
      </c>
      <c r="AO8" s="52"/>
      <c r="AP8" s="19">
        <f t="shared" ref="AP8:AP24" si="17">AN8*$M8+AO8*$O8</f>
        <v>17974</v>
      </c>
      <c r="AQ8" s="161">
        <f>ROUND(J8*$AQ$2,0)-AR8</f>
        <v>132</v>
      </c>
      <c r="AR8" s="115">
        <f>40*J8</f>
        <v>40</v>
      </c>
      <c r="AS8" s="19">
        <f t="shared" ref="AS8:AS24" si="18">AQ8*$M8+AR8*$O8</f>
        <v>18110</v>
      </c>
      <c r="AT8" s="163"/>
      <c r="AU8" s="52">
        <f t="shared" si="0"/>
        <v>156</v>
      </c>
      <c r="AV8" s="19">
        <f t="shared" ref="AV8:AV24" si="19">AT8*$M8+AU8*$O8</f>
        <v>16832.400000000001</v>
      </c>
      <c r="AW8" s="165"/>
      <c r="AX8" s="52">
        <f t="shared" ref="AX8" si="20">ROUND(J8*$AW$2,0)</f>
        <v>172</v>
      </c>
      <c r="AY8" s="19">
        <f t="shared" ref="AY8:AY24" si="21">AW8*$M8+AX8*$O8</f>
        <v>18558.8</v>
      </c>
      <c r="AZ8" s="19"/>
      <c r="BA8" s="19">
        <f t="shared" si="2"/>
        <v>156</v>
      </c>
      <c r="BB8" s="19">
        <f t="shared" si="3"/>
        <v>16832.400000000001</v>
      </c>
      <c r="BC8" s="167">
        <f t="shared" ref="BC8:BC24" si="22">P8+S8+AB8+AE8+AH8+AK8+AN8+AQ8+AT8+AW8+V8+Y8</f>
        <v>1436</v>
      </c>
      <c r="BD8" s="50">
        <f t="shared" ref="BD8:BD24" si="23">Q8+T8+AC8+AF8+AI8+AL8+AO8+AR8+AU8+AX8+W8+Z8</f>
        <v>368</v>
      </c>
      <c r="BE8" s="50">
        <f t="shared" ref="BE8:BE24" si="24">R8+U8+AD8+AG8+AJ8+AM8+AP8+AS8+AV8+AY8+X8+AA8+BB8</f>
        <v>206601.59999999998</v>
      </c>
      <c r="BF8" s="85"/>
      <c r="BG8" s="85"/>
      <c r="BH8" s="85"/>
      <c r="BI8" s="62">
        <f t="shared" si="1"/>
        <v>1436</v>
      </c>
      <c r="BJ8" s="62">
        <f t="shared" si="1"/>
        <v>368</v>
      </c>
      <c r="BK8" s="62">
        <f t="shared" si="1"/>
        <v>206601.59999999998</v>
      </c>
      <c r="BL8" s="65"/>
      <c r="BM8" s="65"/>
      <c r="BN8" s="64"/>
      <c r="BO8" s="181">
        <f>SUM(AJ6:AJ8,AM6:AM8,AP6:AP8,AS6:AS8,AV6:AV8,AY6:AY8,BB6:BB8)</f>
        <v>392389.44000000006</v>
      </c>
      <c r="BP8" s="51"/>
    </row>
    <row r="9" spans="1:68" ht="15" customHeight="1">
      <c r="A9" s="27" t="s">
        <v>69</v>
      </c>
      <c r="B9" s="22" t="s">
        <v>8</v>
      </c>
      <c r="C9" s="23" t="s">
        <v>85</v>
      </c>
      <c r="D9" s="23" t="s">
        <v>48</v>
      </c>
      <c r="E9" s="28" t="s">
        <v>9</v>
      </c>
      <c r="F9" s="20" t="s">
        <v>12</v>
      </c>
      <c r="G9" s="23" t="s">
        <v>57</v>
      </c>
      <c r="H9" s="23" t="s">
        <v>70</v>
      </c>
      <c r="I9" s="30" t="s">
        <v>92</v>
      </c>
      <c r="J9" s="38">
        <v>1</v>
      </c>
      <c r="K9" s="37"/>
      <c r="L9" s="71" t="s">
        <v>66</v>
      </c>
      <c r="M9" s="68">
        <v>182.05</v>
      </c>
      <c r="N9" s="120" t="s">
        <v>105</v>
      </c>
      <c r="O9" s="121">
        <v>189.15</v>
      </c>
      <c r="P9" s="153"/>
      <c r="Q9" s="143"/>
      <c r="R9" s="142">
        <f t="shared" si="4"/>
        <v>0</v>
      </c>
      <c r="S9" s="154">
        <f t="shared" si="5"/>
        <v>156</v>
      </c>
      <c r="T9" s="14"/>
      <c r="U9" s="19">
        <f t="shared" si="6"/>
        <v>28399.800000000003</v>
      </c>
      <c r="V9" s="154">
        <f t="shared" si="7"/>
        <v>164</v>
      </c>
      <c r="W9" s="67"/>
      <c r="X9" s="19">
        <f t="shared" si="8"/>
        <v>29856.2</v>
      </c>
      <c r="Y9" s="154">
        <f t="shared" si="9"/>
        <v>148</v>
      </c>
      <c r="Z9" s="86"/>
      <c r="AA9" s="19">
        <f t="shared" si="10"/>
        <v>26943.4</v>
      </c>
      <c r="AB9" s="154">
        <f t="shared" si="11"/>
        <v>164</v>
      </c>
      <c r="AC9" s="116"/>
      <c r="AD9" s="19">
        <f t="shared" si="12"/>
        <v>29856.2</v>
      </c>
      <c r="AE9" s="154">
        <f t="shared" si="13"/>
        <v>172</v>
      </c>
      <c r="AF9" s="52"/>
      <c r="AG9" s="19">
        <f t="shared" si="14"/>
        <v>31312.600000000002</v>
      </c>
      <c r="AH9" s="156">
        <f>J9*48</f>
        <v>48</v>
      </c>
      <c r="AI9" s="127">
        <f>ROUND(J9*$AH$2,0)-AH9</f>
        <v>124</v>
      </c>
      <c r="AJ9" s="19">
        <f t="shared" si="15"/>
        <v>32193.000000000004</v>
      </c>
      <c r="AK9" s="157"/>
      <c r="AL9" s="52">
        <f>ROUND(J9*$AK$2,0)</f>
        <v>156</v>
      </c>
      <c r="AM9" s="19">
        <f t="shared" si="16"/>
        <v>29507.4</v>
      </c>
      <c r="AN9" s="157"/>
      <c r="AO9" s="52">
        <f>ROUND(J9*$AN$2,0)</f>
        <v>172</v>
      </c>
      <c r="AP9" s="19">
        <f t="shared" si="17"/>
        <v>32533.8</v>
      </c>
      <c r="AQ9" s="162"/>
      <c r="AR9" s="52">
        <f>ROUND(J9*$AQ$2,0)</f>
        <v>172</v>
      </c>
      <c r="AS9" s="19">
        <f t="shared" si="18"/>
        <v>32533.8</v>
      </c>
      <c r="AT9" s="164"/>
      <c r="AU9" s="52">
        <f>ROUND(J9*$AT$2,0)</f>
        <v>156</v>
      </c>
      <c r="AV9" s="19">
        <f t="shared" si="19"/>
        <v>29507.4</v>
      </c>
      <c r="AW9" s="158"/>
      <c r="AX9" s="52">
        <f>ROUND(J9*$AW$2,0)</f>
        <v>172</v>
      </c>
      <c r="AY9" s="19">
        <f t="shared" si="21"/>
        <v>32533.8</v>
      </c>
      <c r="AZ9" s="19"/>
      <c r="BA9" s="19">
        <f>ROUND(J9*$AZ$2,0)</f>
        <v>156</v>
      </c>
      <c r="BB9" s="19">
        <f t="shared" si="3"/>
        <v>29507.4</v>
      </c>
      <c r="BC9" s="167">
        <f t="shared" si="22"/>
        <v>852</v>
      </c>
      <c r="BD9" s="50">
        <f>Q9+T9+AC9+AF9+AI9+AL9+AO9+AR9+AU9+AX9+W9+Z9</f>
        <v>952</v>
      </c>
      <c r="BE9" s="50">
        <f t="shared" si="24"/>
        <v>364684.80000000005</v>
      </c>
      <c r="BF9" s="85"/>
      <c r="BG9" s="85"/>
      <c r="BH9" s="85"/>
      <c r="BI9" s="62">
        <f t="shared" si="1"/>
        <v>852</v>
      </c>
      <c r="BJ9" s="62">
        <f t="shared" si="1"/>
        <v>952</v>
      </c>
      <c r="BK9" s="62">
        <f t="shared" si="1"/>
        <v>364684.80000000005</v>
      </c>
      <c r="BL9" s="65"/>
      <c r="BM9" s="65"/>
      <c r="BN9" s="64"/>
      <c r="BO9" s="323">
        <f>993*O9</f>
        <v>187825.95</v>
      </c>
      <c r="BP9" s="51"/>
    </row>
    <row r="10" spans="1:68" ht="15" customHeight="1">
      <c r="A10" s="27" t="s">
        <v>69</v>
      </c>
      <c r="B10" s="22" t="s">
        <v>8</v>
      </c>
      <c r="C10" s="131" t="s">
        <v>97</v>
      </c>
      <c r="D10" s="23" t="s">
        <v>48</v>
      </c>
      <c r="E10" s="28" t="s">
        <v>9</v>
      </c>
      <c r="F10" s="20" t="s">
        <v>68</v>
      </c>
      <c r="G10" s="23" t="s">
        <v>57</v>
      </c>
      <c r="H10" s="23" t="s">
        <v>82</v>
      </c>
      <c r="I10" s="26" t="s">
        <v>75</v>
      </c>
      <c r="J10" s="38">
        <v>1</v>
      </c>
      <c r="K10" s="37"/>
      <c r="L10" s="71" t="s">
        <v>66</v>
      </c>
      <c r="M10" s="68">
        <v>81.86</v>
      </c>
      <c r="N10" s="120" t="s">
        <v>105</v>
      </c>
      <c r="O10" s="121">
        <v>83.33</v>
      </c>
      <c r="P10" s="153"/>
      <c r="Q10" s="143"/>
      <c r="R10" s="142">
        <f t="shared" si="4"/>
        <v>0</v>
      </c>
      <c r="S10" s="154">
        <f t="shared" si="5"/>
        <v>156</v>
      </c>
      <c r="T10" s="14"/>
      <c r="U10" s="19">
        <f>S10*M10+T10*6</f>
        <v>12770.16</v>
      </c>
      <c r="V10" s="154">
        <f t="shared" si="7"/>
        <v>164</v>
      </c>
      <c r="W10" s="67"/>
      <c r="X10" s="19">
        <f t="shared" si="8"/>
        <v>13425.039999999999</v>
      </c>
      <c r="Y10" s="154">
        <f t="shared" si="9"/>
        <v>148</v>
      </c>
      <c r="Z10" s="86"/>
      <c r="AA10" s="19">
        <f t="shared" si="10"/>
        <v>12115.28</v>
      </c>
      <c r="AB10" s="154">
        <f t="shared" si="11"/>
        <v>164</v>
      </c>
      <c r="AC10" s="116"/>
      <c r="AD10" s="19">
        <f t="shared" si="12"/>
        <v>13425.039999999999</v>
      </c>
      <c r="AE10" s="154">
        <f t="shared" si="13"/>
        <v>172</v>
      </c>
      <c r="AF10" s="52"/>
      <c r="AG10" s="19">
        <f t="shared" si="14"/>
        <v>14079.92</v>
      </c>
      <c r="AH10" s="156">
        <f t="shared" ref="AH10:AH24" si="25">J10*48</f>
        <v>48</v>
      </c>
      <c r="AI10" s="127">
        <f>ROUND(J10*$AH$2,0)-AH10</f>
        <v>124</v>
      </c>
      <c r="AJ10" s="19">
        <f t="shared" si="15"/>
        <v>14262.2</v>
      </c>
      <c r="AK10" s="158"/>
      <c r="AL10" s="52">
        <f>ROUND(J10*$AK$2,0)</f>
        <v>156</v>
      </c>
      <c r="AM10" s="19">
        <f t="shared" si="16"/>
        <v>12999.48</v>
      </c>
      <c r="AN10" s="157"/>
      <c r="AO10" s="52">
        <f>ROUND(J10*$AN$2,0)</f>
        <v>172</v>
      </c>
      <c r="AP10" s="19">
        <f t="shared" si="17"/>
        <v>14332.76</v>
      </c>
      <c r="AQ10" s="162"/>
      <c r="AR10" s="52">
        <f>ROUND(J10*$AQ$2,0)</f>
        <v>172</v>
      </c>
      <c r="AS10" s="19">
        <f t="shared" si="18"/>
        <v>14332.76</v>
      </c>
      <c r="AT10" s="164"/>
      <c r="AU10" s="52">
        <f>ROUND(J10*$AT$2,0)</f>
        <v>156</v>
      </c>
      <c r="AV10" s="19">
        <f t="shared" si="19"/>
        <v>12999.48</v>
      </c>
      <c r="AW10" s="158"/>
      <c r="AX10" s="52">
        <f>ROUND(J10*$AW$2,0)</f>
        <v>172</v>
      </c>
      <c r="AY10" s="19">
        <f t="shared" si="21"/>
        <v>14332.76</v>
      </c>
      <c r="AZ10" s="19"/>
      <c r="BA10" s="19">
        <f>ROUND(J10*$AZ$2,0)</f>
        <v>156</v>
      </c>
      <c r="BB10" s="19">
        <f t="shared" si="3"/>
        <v>12999.48</v>
      </c>
      <c r="BC10" s="167">
        <f t="shared" si="22"/>
        <v>852</v>
      </c>
      <c r="BD10" s="50">
        <f>Q10+T10+AC10+AF10+AI10+AL10+AO10+AR10+AU10+AX10+W10+Z10</f>
        <v>952</v>
      </c>
      <c r="BE10" s="50">
        <f t="shared" si="24"/>
        <v>162074.35999999999</v>
      </c>
      <c r="BF10" s="85"/>
      <c r="BG10" s="85"/>
      <c r="BH10" s="85"/>
      <c r="BI10" s="62">
        <f t="shared" ref="BI10:BI17" si="26">BC10-BF10</f>
        <v>852</v>
      </c>
      <c r="BJ10" s="62">
        <f t="shared" ref="BJ10:BJ17" si="27">BD10-BG10</f>
        <v>952</v>
      </c>
      <c r="BK10" s="62">
        <f t="shared" ref="BK10:BK17" si="28">BE10-BH10</f>
        <v>162074.35999999999</v>
      </c>
      <c r="BL10" s="65"/>
      <c r="BM10" s="65"/>
      <c r="BN10" s="64"/>
      <c r="BO10" s="169"/>
      <c r="BP10" s="51"/>
    </row>
    <row r="11" spans="1:68" ht="15" customHeight="1">
      <c r="A11" s="27" t="s">
        <v>69</v>
      </c>
      <c r="B11" s="22" t="s">
        <v>8</v>
      </c>
      <c r="C11" s="131" t="s">
        <v>98</v>
      </c>
      <c r="D11" s="23" t="s">
        <v>48</v>
      </c>
      <c r="E11" s="28" t="s">
        <v>9</v>
      </c>
      <c r="F11" s="20" t="s">
        <v>68</v>
      </c>
      <c r="G11" s="23" t="s">
        <v>57</v>
      </c>
      <c r="H11" s="23" t="s">
        <v>252</v>
      </c>
      <c r="I11" s="26" t="s">
        <v>253</v>
      </c>
      <c r="J11" s="38">
        <v>1</v>
      </c>
      <c r="K11" s="37"/>
      <c r="L11" s="71" t="s">
        <v>66</v>
      </c>
      <c r="M11" s="68">
        <v>98.23</v>
      </c>
      <c r="N11" s="120" t="s">
        <v>105</v>
      </c>
      <c r="O11" s="121">
        <v>100</v>
      </c>
      <c r="P11" s="153"/>
      <c r="Q11" s="143"/>
      <c r="R11" s="142">
        <f t="shared" si="4"/>
        <v>0</v>
      </c>
      <c r="S11" s="154">
        <f t="shared" si="5"/>
        <v>156</v>
      </c>
      <c r="T11" s="14"/>
      <c r="U11" s="19">
        <f t="shared" si="6"/>
        <v>15323.880000000001</v>
      </c>
      <c r="V11" s="154">
        <f t="shared" si="7"/>
        <v>164</v>
      </c>
      <c r="W11" s="67"/>
      <c r="X11" s="19">
        <f t="shared" si="8"/>
        <v>16109.720000000001</v>
      </c>
      <c r="Y11" s="154">
        <f t="shared" si="9"/>
        <v>148</v>
      </c>
      <c r="Z11" s="86"/>
      <c r="AA11" s="19">
        <f t="shared" si="10"/>
        <v>14538.04</v>
      </c>
      <c r="AB11" s="154">
        <f t="shared" si="11"/>
        <v>164</v>
      </c>
      <c r="AC11" s="116"/>
      <c r="AD11" s="19">
        <f t="shared" si="12"/>
        <v>16109.720000000001</v>
      </c>
      <c r="AE11" s="154">
        <f t="shared" si="13"/>
        <v>172</v>
      </c>
      <c r="AF11" s="52"/>
      <c r="AG11" s="19">
        <f t="shared" si="14"/>
        <v>16895.560000000001</v>
      </c>
      <c r="AH11" s="156">
        <f t="shared" si="25"/>
        <v>48</v>
      </c>
      <c r="AI11" s="127">
        <f t="shared" ref="AI11:AI24" si="29">ROUND(J11*$AH$2,0)-AH11</f>
        <v>124</v>
      </c>
      <c r="AJ11" s="19">
        <f t="shared" si="15"/>
        <v>17115.04</v>
      </c>
      <c r="AK11" s="158"/>
      <c r="AL11" s="52">
        <f t="shared" ref="AL11:AL24" si="30">ROUND(J11*$AK$2,0)</f>
        <v>156</v>
      </c>
      <c r="AM11" s="19">
        <f t="shared" si="16"/>
        <v>15600</v>
      </c>
      <c r="AN11" s="157"/>
      <c r="AO11" s="52">
        <f t="shared" ref="AO11:AO24" si="31">ROUND(J11*$AN$2,0)</f>
        <v>172</v>
      </c>
      <c r="AP11" s="19">
        <f t="shared" si="17"/>
        <v>17200</v>
      </c>
      <c r="AQ11" s="162"/>
      <c r="AR11" s="52">
        <f t="shared" ref="AR11:AR24" si="32">ROUND(J11*$AQ$2,0)</f>
        <v>172</v>
      </c>
      <c r="AS11" s="19">
        <f t="shared" si="18"/>
        <v>17200</v>
      </c>
      <c r="AT11" s="164"/>
      <c r="AU11" s="52">
        <f t="shared" ref="AU11:AU24" si="33">ROUND(J11*$AT$2,0)</f>
        <v>156</v>
      </c>
      <c r="AV11" s="19">
        <f t="shared" si="19"/>
        <v>15600</v>
      </c>
      <c r="AW11" s="158"/>
      <c r="AX11" s="52">
        <f t="shared" ref="AX11:AX24" si="34">ROUND(J11*$AW$2,0)</f>
        <v>172</v>
      </c>
      <c r="AY11" s="19">
        <f t="shared" si="21"/>
        <v>17200</v>
      </c>
      <c r="AZ11" s="19"/>
      <c r="BA11" s="19">
        <f t="shared" ref="BA11:BA24" si="35">ROUND(J11*$AZ$2,0)</f>
        <v>156</v>
      </c>
      <c r="BB11" s="19">
        <f t="shared" si="3"/>
        <v>15600</v>
      </c>
      <c r="BC11" s="167">
        <f t="shared" si="22"/>
        <v>852</v>
      </c>
      <c r="BD11" s="50">
        <f t="shared" si="23"/>
        <v>952</v>
      </c>
      <c r="BE11" s="50">
        <f t="shared" si="24"/>
        <v>194491.96000000002</v>
      </c>
      <c r="BF11" s="85"/>
      <c r="BG11" s="85"/>
      <c r="BH11" s="85"/>
      <c r="BI11" s="62">
        <f t="shared" si="26"/>
        <v>852</v>
      </c>
      <c r="BJ11" s="62">
        <f t="shared" si="27"/>
        <v>952</v>
      </c>
      <c r="BK11" s="62">
        <f t="shared" si="28"/>
        <v>194491.96000000002</v>
      </c>
      <c r="BL11" s="65"/>
      <c r="BM11" s="65"/>
      <c r="BN11" s="64"/>
      <c r="BO11" s="168"/>
    </row>
    <row r="12" spans="1:68" ht="15" customHeight="1">
      <c r="A12" s="27" t="s">
        <v>69</v>
      </c>
      <c r="B12" s="22" t="s">
        <v>8</v>
      </c>
      <c r="C12" s="131" t="s">
        <v>96</v>
      </c>
      <c r="D12" s="23" t="s">
        <v>48</v>
      </c>
      <c r="E12" s="28" t="s">
        <v>9</v>
      </c>
      <c r="F12" s="20" t="s">
        <v>68</v>
      </c>
      <c r="G12" s="23" t="s">
        <v>57</v>
      </c>
      <c r="H12" s="23" t="s">
        <v>129</v>
      </c>
      <c r="I12" s="92" t="s">
        <v>130</v>
      </c>
      <c r="J12" s="38">
        <v>1</v>
      </c>
      <c r="K12" s="37"/>
      <c r="L12" s="71" t="s">
        <v>66</v>
      </c>
      <c r="M12" s="68">
        <v>129.46</v>
      </c>
      <c r="N12" s="120" t="s">
        <v>105</v>
      </c>
      <c r="O12" s="121">
        <v>131.79</v>
      </c>
      <c r="P12" s="153"/>
      <c r="Q12" s="143"/>
      <c r="R12" s="142">
        <f t="shared" si="4"/>
        <v>0</v>
      </c>
      <c r="S12" s="154">
        <f t="shared" si="5"/>
        <v>156</v>
      </c>
      <c r="T12" s="14"/>
      <c r="U12" s="19">
        <f t="shared" si="6"/>
        <v>20195.760000000002</v>
      </c>
      <c r="V12" s="154">
        <f t="shared" si="7"/>
        <v>164</v>
      </c>
      <c r="W12" s="67"/>
      <c r="X12" s="19">
        <f t="shared" si="8"/>
        <v>21231.440000000002</v>
      </c>
      <c r="Y12" s="154">
        <f t="shared" si="9"/>
        <v>148</v>
      </c>
      <c r="Z12" s="86"/>
      <c r="AA12" s="19">
        <f t="shared" si="10"/>
        <v>19160.080000000002</v>
      </c>
      <c r="AB12" s="154">
        <f t="shared" si="11"/>
        <v>164</v>
      </c>
      <c r="AC12" s="116"/>
      <c r="AD12" s="19">
        <f t="shared" si="12"/>
        <v>21231.440000000002</v>
      </c>
      <c r="AE12" s="154">
        <f t="shared" si="13"/>
        <v>172</v>
      </c>
      <c r="AF12" s="52"/>
      <c r="AG12" s="19">
        <f t="shared" si="14"/>
        <v>22267.120000000003</v>
      </c>
      <c r="AH12" s="156">
        <f t="shared" si="25"/>
        <v>48</v>
      </c>
      <c r="AI12" s="127">
        <f t="shared" si="29"/>
        <v>124</v>
      </c>
      <c r="AJ12" s="19">
        <f t="shared" si="15"/>
        <v>22556.04</v>
      </c>
      <c r="AK12" s="158"/>
      <c r="AL12" s="52">
        <f t="shared" si="30"/>
        <v>156</v>
      </c>
      <c r="AM12" s="19">
        <f t="shared" si="16"/>
        <v>20559.239999999998</v>
      </c>
      <c r="AN12" s="157"/>
      <c r="AO12" s="52">
        <f t="shared" si="31"/>
        <v>172</v>
      </c>
      <c r="AP12" s="19">
        <f t="shared" si="17"/>
        <v>22667.879999999997</v>
      </c>
      <c r="AQ12" s="162"/>
      <c r="AR12" s="52">
        <f t="shared" si="32"/>
        <v>172</v>
      </c>
      <c r="AS12" s="19">
        <f t="shared" si="18"/>
        <v>22667.879999999997</v>
      </c>
      <c r="AT12" s="164"/>
      <c r="AU12" s="52">
        <f t="shared" si="33"/>
        <v>156</v>
      </c>
      <c r="AV12" s="19">
        <f t="shared" si="19"/>
        <v>20559.239999999998</v>
      </c>
      <c r="AW12" s="158"/>
      <c r="AX12" s="52">
        <f t="shared" si="34"/>
        <v>172</v>
      </c>
      <c r="AY12" s="19">
        <f t="shared" si="21"/>
        <v>22667.879999999997</v>
      </c>
      <c r="AZ12" s="19"/>
      <c r="BA12" s="19">
        <f t="shared" si="35"/>
        <v>156</v>
      </c>
      <c r="BB12" s="19">
        <f t="shared" si="3"/>
        <v>20559.239999999998</v>
      </c>
      <c r="BC12" s="167">
        <f t="shared" si="22"/>
        <v>852</v>
      </c>
      <c r="BD12" s="50">
        <f t="shared" si="23"/>
        <v>952</v>
      </c>
      <c r="BE12" s="50">
        <f t="shared" si="24"/>
        <v>256323.24</v>
      </c>
      <c r="BF12" s="85"/>
      <c r="BG12" s="85"/>
      <c r="BH12" s="85"/>
      <c r="BI12" s="62">
        <f t="shared" si="26"/>
        <v>852</v>
      </c>
      <c r="BJ12" s="62">
        <f t="shared" si="27"/>
        <v>952</v>
      </c>
      <c r="BK12" s="62">
        <f t="shared" si="28"/>
        <v>256323.24</v>
      </c>
      <c r="BL12" s="65"/>
      <c r="BM12" s="65"/>
      <c r="BN12" s="64"/>
      <c r="BO12" s="168"/>
    </row>
    <row r="13" spans="1:68" ht="15" customHeight="1">
      <c r="A13" s="27" t="s">
        <v>69</v>
      </c>
      <c r="B13" s="22" t="s">
        <v>8</v>
      </c>
      <c r="C13" s="131" t="s">
        <v>94</v>
      </c>
      <c r="D13" s="23" t="s">
        <v>48</v>
      </c>
      <c r="E13" s="28" t="s">
        <v>9</v>
      </c>
      <c r="F13" s="20" t="s">
        <v>68</v>
      </c>
      <c r="G13" s="23" t="s">
        <v>57</v>
      </c>
      <c r="H13" s="23" t="s">
        <v>78</v>
      </c>
      <c r="I13" s="26" t="s">
        <v>71</v>
      </c>
      <c r="J13" s="38">
        <v>1</v>
      </c>
      <c r="K13" s="37"/>
      <c r="L13" s="71" t="s">
        <v>66</v>
      </c>
      <c r="M13" s="68">
        <v>206.8</v>
      </c>
      <c r="N13" s="120" t="s">
        <v>105</v>
      </c>
      <c r="O13" s="121">
        <v>210.52</v>
      </c>
      <c r="P13" s="153"/>
      <c r="Q13" s="143"/>
      <c r="R13" s="142">
        <f t="shared" si="4"/>
        <v>0</v>
      </c>
      <c r="S13" s="154">
        <f t="shared" si="5"/>
        <v>156</v>
      </c>
      <c r="T13" s="14"/>
      <c r="U13" s="19">
        <f t="shared" si="6"/>
        <v>32260.800000000003</v>
      </c>
      <c r="V13" s="154">
        <f t="shared" si="7"/>
        <v>164</v>
      </c>
      <c r="W13" s="67"/>
      <c r="X13" s="19">
        <f t="shared" si="8"/>
        <v>33915.200000000004</v>
      </c>
      <c r="Y13" s="154">
        <f t="shared" si="9"/>
        <v>148</v>
      </c>
      <c r="Z13" s="86"/>
      <c r="AA13" s="19">
        <f t="shared" si="10"/>
        <v>30606.400000000001</v>
      </c>
      <c r="AB13" s="154">
        <f t="shared" si="11"/>
        <v>164</v>
      </c>
      <c r="AC13" s="116"/>
      <c r="AD13" s="19">
        <f t="shared" si="12"/>
        <v>33915.200000000004</v>
      </c>
      <c r="AE13" s="154">
        <f t="shared" si="13"/>
        <v>172</v>
      </c>
      <c r="AF13" s="52"/>
      <c r="AG13" s="19">
        <f t="shared" si="14"/>
        <v>35569.599999999999</v>
      </c>
      <c r="AH13" s="156">
        <f t="shared" si="25"/>
        <v>48</v>
      </c>
      <c r="AI13" s="127">
        <f t="shared" si="29"/>
        <v>124</v>
      </c>
      <c r="AJ13" s="19">
        <f t="shared" si="15"/>
        <v>36030.880000000005</v>
      </c>
      <c r="AK13" s="158"/>
      <c r="AL13" s="52">
        <f t="shared" si="30"/>
        <v>156</v>
      </c>
      <c r="AM13" s="19">
        <f t="shared" si="16"/>
        <v>32841.120000000003</v>
      </c>
      <c r="AN13" s="157"/>
      <c r="AO13" s="52">
        <f t="shared" si="31"/>
        <v>172</v>
      </c>
      <c r="AP13" s="19">
        <f t="shared" si="17"/>
        <v>36209.440000000002</v>
      </c>
      <c r="AQ13" s="162"/>
      <c r="AR13" s="52">
        <f t="shared" si="32"/>
        <v>172</v>
      </c>
      <c r="AS13" s="19">
        <f t="shared" si="18"/>
        <v>36209.440000000002</v>
      </c>
      <c r="AT13" s="164"/>
      <c r="AU13" s="52">
        <f t="shared" si="33"/>
        <v>156</v>
      </c>
      <c r="AV13" s="19">
        <f t="shared" si="19"/>
        <v>32841.120000000003</v>
      </c>
      <c r="AW13" s="158"/>
      <c r="AX13" s="52">
        <f t="shared" si="34"/>
        <v>172</v>
      </c>
      <c r="AY13" s="19">
        <f t="shared" si="21"/>
        <v>36209.440000000002</v>
      </c>
      <c r="AZ13" s="19"/>
      <c r="BA13" s="19">
        <f t="shared" si="35"/>
        <v>156</v>
      </c>
      <c r="BB13" s="19">
        <f t="shared" si="3"/>
        <v>32841.120000000003</v>
      </c>
      <c r="BC13" s="167">
        <f t="shared" si="22"/>
        <v>852</v>
      </c>
      <c r="BD13" s="50">
        <f t="shared" si="23"/>
        <v>952</v>
      </c>
      <c r="BE13" s="50">
        <f t="shared" si="24"/>
        <v>409449.76000000007</v>
      </c>
      <c r="BF13" s="85"/>
      <c r="BG13" s="85"/>
      <c r="BH13" s="85"/>
      <c r="BI13" s="62">
        <f t="shared" si="26"/>
        <v>852</v>
      </c>
      <c r="BJ13" s="62">
        <f t="shared" si="27"/>
        <v>952</v>
      </c>
      <c r="BK13" s="62">
        <f t="shared" si="28"/>
        <v>409449.76000000007</v>
      </c>
      <c r="BL13" s="65"/>
      <c r="BM13" s="65"/>
      <c r="BN13" s="64"/>
      <c r="BO13" s="168"/>
    </row>
    <row r="14" spans="1:68" ht="15" customHeight="1">
      <c r="A14" s="27" t="s">
        <v>69</v>
      </c>
      <c r="B14" s="22" t="s">
        <v>8</v>
      </c>
      <c r="C14" s="131" t="s">
        <v>96</v>
      </c>
      <c r="D14" s="23" t="s">
        <v>48</v>
      </c>
      <c r="E14" s="28" t="s">
        <v>9</v>
      </c>
      <c r="F14" s="20" t="s">
        <v>68</v>
      </c>
      <c r="G14" s="23" t="s">
        <v>57</v>
      </c>
      <c r="H14" s="23" t="s">
        <v>79</v>
      </c>
      <c r="I14" s="26" t="s">
        <v>6</v>
      </c>
      <c r="J14" s="38">
        <v>1</v>
      </c>
      <c r="K14" s="37"/>
      <c r="L14" s="71" t="s">
        <v>66</v>
      </c>
      <c r="M14" s="68">
        <v>129.46</v>
      </c>
      <c r="N14" s="120" t="s">
        <v>105</v>
      </c>
      <c r="O14" s="121">
        <v>131.79</v>
      </c>
      <c r="P14" s="153"/>
      <c r="Q14" s="143"/>
      <c r="R14" s="142">
        <f t="shared" si="4"/>
        <v>0</v>
      </c>
      <c r="S14" s="154">
        <f t="shared" si="5"/>
        <v>156</v>
      </c>
      <c r="T14" s="14"/>
      <c r="U14" s="19">
        <f t="shared" si="6"/>
        <v>20195.760000000002</v>
      </c>
      <c r="V14" s="154">
        <f t="shared" si="7"/>
        <v>164</v>
      </c>
      <c r="W14" s="67"/>
      <c r="X14" s="19">
        <f t="shared" si="8"/>
        <v>21231.440000000002</v>
      </c>
      <c r="Y14" s="154">
        <f t="shared" si="9"/>
        <v>148</v>
      </c>
      <c r="Z14" s="86"/>
      <c r="AA14" s="19">
        <f t="shared" si="10"/>
        <v>19160.080000000002</v>
      </c>
      <c r="AB14" s="154">
        <f t="shared" si="11"/>
        <v>164</v>
      </c>
      <c r="AC14" s="116"/>
      <c r="AD14" s="19">
        <f t="shared" si="12"/>
        <v>21231.440000000002</v>
      </c>
      <c r="AE14" s="154">
        <f t="shared" si="13"/>
        <v>172</v>
      </c>
      <c r="AF14" s="52"/>
      <c r="AG14" s="19">
        <f t="shared" si="14"/>
        <v>22267.120000000003</v>
      </c>
      <c r="AH14" s="156">
        <f t="shared" si="25"/>
        <v>48</v>
      </c>
      <c r="AI14" s="127">
        <f t="shared" si="29"/>
        <v>124</v>
      </c>
      <c r="AJ14" s="19">
        <f t="shared" si="15"/>
        <v>22556.04</v>
      </c>
      <c r="AK14" s="158"/>
      <c r="AL14" s="52">
        <f t="shared" si="30"/>
        <v>156</v>
      </c>
      <c r="AM14" s="19">
        <f t="shared" si="16"/>
        <v>20559.239999999998</v>
      </c>
      <c r="AN14" s="157"/>
      <c r="AO14" s="52">
        <f t="shared" si="31"/>
        <v>172</v>
      </c>
      <c r="AP14" s="19">
        <f t="shared" si="17"/>
        <v>22667.879999999997</v>
      </c>
      <c r="AQ14" s="162"/>
      <c r="AR14" s="52">
        <f t="shared" si="32"/>
        <v>172</v>
      </c>
      <c r="AS14" s="19">
        <f t="shared" si="18"/>
        <v>22667.879999999997</v>
      </c>
      <c r="AT14" s="164"/>
      <c r="AU14" s="52">
        <f t="shared" si="33"/>
        <v>156</v>
      </c>
      <c r="AV14" s="19">
        <f t="shared" si="19"/>
        <v>20559.239999999998</v>
      </c>
      <c r="AW14" s="158"/>
      <c r="AX14" s="52">
        <f t="shared" si="34"/>
        <v>172</v>
      </c>
      <c r="AY14" s="19">
        <f t="shared" si="21"/>
        <v>22667.879999999997</v>
      </c>
      <c r="AZ14" s="19"/>
      <c r="BA14" s="19">
        <f t="shared" si="35"/>
        <v>156</v>
      </c>
      <c r="BB14" s="19">
        <f t="shared" si="3"/>
        <v>20559.239999999998</v>
      </c>
      <c r="BC14" s="167">
        <f t="shared" si="22"/>
        <v>852</v>
      </c>
      <c r="BD14" s="50">
        <f t="shared" si="23"/>
        <v>952</v>
      </c>
      <c r="BE14" s="50">
        <f t="shared" si="24"/>
        <v>256323.24</v>
      </c>
      <c r="BF14" s="85"/>
      <c r="BG14" s="85"/>
      <c r="BH14" s="85"/>
      <c r="BI14" s="62">
        <f t="shared" si="26"/>
        <v>852</v>
      </c>
      <c r="BJ14" s="62">
        <f t="shared" si="27"/>
        <v>952</v>
      </c>
      <c r="BK14" s="62">
        <f t="shared" si="28"/>
        <v>256323.24</v>
      </c>
      <c r="BL14" s="65"/>
      <c r="BM14" s="65"/>
      <c r="BN14" s="64"/>
      <c r="BO14" s="168"/>
    </row>
    <row r="15" spans="1:68" ht="15" customHeight="1">
      <c r="A15" s="27" t="s">
        <v>69</v>
      </c>
      <c r="B15" s="27" t="s">
        <v>8</v>
      </c>
      <c r="C15" s="131" t="s">
        <v>95</v>
      </c>
      <c r="D15" s="23" t="s">
        <v>48</v>
      </c>
      <c r="E15" s="28" t="s">
        <v>9</v>
      </c>
      <c r="F15" s="20" t="s">
        <v>68</v>
      </c>
      <c r="G15" s="23" t="s">
        <v>57</v>
      </c>
      <c r="H15" s="23" t="s">
        <v>80</v>
      </c>
      <c r="I15" s="26" t="s">
        <v>72</v>
      </c>
      <c r="J15" s="38">
        <v>1</v>
      </c>
      <c r="K15" s="37"/>
      <c r="L15" s="71" t="s">
        <v>66</v>
      </c>
      <c r="M15" s="68">
        <v>153.78</v>
      </c>
      <c r="N15" s="120" t="s">
        <v>105</v>
      </c>
      <c r="O15" s="121">
        <v>156.55000000000001</v>
      </c>
      <c r="P15" s="153"/>
      <c r="Q15" s="143"/>
      <c r="R15" s="142">
        <f t="shared" si="4"/>
        <v>0</v>
      </c>
      <c r="S15" s="154">
        <f t="shared" si="5"/>
        <v>156</v>
      </c>
      <c r="T15" s="14"/>
      <c r="U15" s="19">
        <f t="shared" si="6"/>
        <v>23989.68</v>
      </c>
      <c r="V15" s="154">
        <f t="shared" si="7"/>
        <v>164</v>
      </c>
      <c r="W15" s="67"/>
      <c r="X15" s="19">
        <f t="shared" si="8"/>
        <v>25219.920000000002</v>
      </c>
      <c r="Y15" s="154">
        <f t="shared" si="9"/>
        <v>148</v>
      </c>
      <c r="Z15" s="86"/>
      <c r="AA15" s="19">
        <f t="shared" si="10"/>
        <v>22759.439999999999</v>
      </c>
      <c r="AB15" s="154">
        <f t="shared" si="11"/>
        <v>164</v>
      </c>
      <c r="AC15" s="116"/>
      <c r="AD15" s="19">
        <f t="shared" si="12"/>
        <v>25219.920000000002</v>
      </c>
      <c r="AE15" s="154">
        <f t="shared" si="13"/>
        <v>172</v>
      </c>
      <c r="AF15" s="52"/>
      <c r="AG15" s="19">
        <f t="shared" si="14"/>
        <v>26450.16</v>
      </c>
      <c r="AH15" s="156">
        <f t="shared" si="25"/>
        <v>48</v>
      </c>
      <c r="AI15" s="127">
        <f t="shared" si="29"/>
        <v>124</v>
      </c>
      <c r="AJ15" s="19">
        <f t="shared" si="15"/>
        <v>26793.64</v>
      </c>
      <c r="AK15" s="158"/>
      <c r="AL15" s="52">
        <f t="shared" si="30"/>
        <v>156</v>
      </c>
      <c r="AM15" s="19">
        <f t="shared" si="16"/>
        <v>24421.800000000003</v>
      </c>
      <c r="AN15" s="157"/>
      <c r="AO15" s="52">
        <f t="shared" si="31"/>
        <v>172</v>
      </c>
      <c r="AP15" s="19">
        <f t="shared" si="17"/>
        <v>26926.600000000002</v>
      </c>
      <c r="AQ15" s="162"/>
      <c r="AR15" s="52">
        <f t="shared" si="32"/>
        <v>172</v>
      </c>
      <c r="AS15" s="19">
        <f t="shared" si="18"/>
        <v>26926.600000000002</v>
      </c>
      <c r="AT15" s="164"/>
      <c r="AU15" s="52">
        <f t="shared" si="33"/>
        <v>156</v>
      </c>
      <c r="AV15" s="19">
        <f t="shared" si="19"/>
        <v>24421.800000000003</v>
      </c>
      <c r="AW15" s="158"/>
      <c r="AX15" s="52">
        <f t="shared" si="34"/>
        <v>172</v>
      </c>
      <c r="AY15" s="19">
        <f t="shared" si="21"/>
        <v>26926.600000000002</v>
      </c>
      <c r="AZ15" s="19"/>
      <c r="BA15" s="19">
        <f t="shared" si="35"/>
        <v>156</v>
      </c>
      <c r="BB15" s="19">
        <f t="shared" si="3"/>
        <v>24421.800000000003</v>
      </c>
      <c r="BC15" s="167">
        <f t="shared" si="22"/>
        <v>852</v>
      </c>
      <c r="BD15" s="50">
        <f t="shared" si="23"/>
        <v>952</v>
      </c>
      <c r="BE15" s="50">
        <f t="shared" si="24"/>
        <v>304477.96000000002</v>
      </c>
      <c r="BF15" s="85"/>
      <c r="BG15" s="85"/>
      <c r="BH15" s="85"/>
      <c r="BI15" s="62">
        <f t="shared" si="26"/>
        <v>852</v>
      </c>
      <c r="BJ15" s="62">
        <f t="shared" si="27"/>
        <v>952</v>
      </c>
      <c r="BK15" s="62">
        <f t="shared" si="28"/>
        <v>304477.96000000002</v>
      </c>
      <c r="BL15" s="65"/>
      <c r="BM15" s="65"/>
      <c r="BN15" s="64"/>
      <c r="BO15" s="195"/>
    </row>
    <row r="16" spans="1:68" ht="15" customHeight="1">
      <c r="A16" s="27" t="s">
        <v>69</v>
      </c>
      <c r="B16" s="22" t="s">
        <v>8</v>
      </c>
      <c r="C16" s="131" t="s">
        <v>88</v>
      </c>
      <c r="D16" s="23" t="s">
        <v>48</v>
      </c>
      <c r="E16" s="28" t="s">
        <v>9</v>
      </c>
      <c r="F16" s="20" t="s">
        <v>68</v>
      </c>
      <c r="G16" s="23" t="s">
        <v>57</v>
      </c>
      <c r="H16" s="23" t="s">
        <v>80</v>
      </c>
      <c r="I16" s="26" t="s">
        <v>73</v>
      </c>
      <c r="J16" s="38">
        <v>1</v>
      </c>
      <c r="K16" s="37"/>
      <c r="L16" s="71" t="s">
        <v>66</v>
      </c>
      <c r="M16" s="68">
        <v>158.27000000000001</v>
      </c>
      <c r="N16" s="120" t="s">
        <v>105</v>
      </c>
      <c r="O16" s="121">
        <v>161.12</v>
      </c>
      <c r="P16" s="153"/>
      <c r="Q16" s="143"/>
      <c r="R16" s="142">
        <f t="shared" si="4"/>
        <v>0</v>
      </c>
      <c r="S16" s="154">
        <f t="shared" si="5"/>
        <v>156</v>
      </c>
      <c r="T16" s="14"/>
      <c r="U16" s="19">
        <f>S16*M16+T16*6</f>
        <v>24690.120000000003</v>
      </c>
      <c r="V16" s="154">
        <f t="shared" si="7"/>
        <v>164</v>
      </c>
      <c r="W16" s="67"/>
      <c r="X16" s="19">
        <f t="shared" si="8"/>
        <v>25956.280000000002</v>
      </c>
      <c r="Y16" s="154">
        <f t="shared" si="9"/>
        <v>148</v>
      </c>
      <c r="Z16" s="86"/>
      <c r="AA16" s="19">
        <f t="shared" si="10"/>
        <v>23423.960000000003</v>
      </c>
      <c r="AB16" s="154">
        <f t="shared" si="11"/>
        <v>164</v>
      </c>
      <c r="AC16" s="116"/>
      <c r="AD16" s="19">
        <f t="shared" si="12"/>
        <v>25956.280000000002</v>
      </c>
      <c r="AE16" s="154">
        <f t="shared" si="13"/>
        <v>172</v>
      </c>
      <c r="AF16" s="52"/>
      <c r="AG16" s="19">
        <f t="shared" si="14"/>
        <v>27222.440000000002</v>
      </c>
      <c r="AH16" s="156">
        <f t="shared" si="25"/>
        <v>48</v>
      </c>
      <c r="AI16" s="127">
        <f t="shared" si="29"/>
        <v>124</v>
      </c>
      <c r="AJ16" s="19">
        <f t="shared" si="15"/>
        <v>27575.840000000004</v>
      </c>
      <c r="AK16" s="158"/>
      <c r="AL16" s="52">
        <f t="shared" si="30"/>
        <v>156</v>
      </c>
      <c r="AM16" s="19">
        <f t="shared" si="16"/>
        <v>25134.720000000001</v>
      </c>
      <c r="AN16" s="157"/>
      <c r="AO16" s="52">
        <f t="shared" si="31"/>
        <v>172</v>
      </c>
      <c r="AP16" s="19">
        <f t="shared" si="17"/>
        <v>27712.639999999999</v>
      </c>
      <c r="AQ16" s="162"/>
      <c r="AR16" s="52">
        <f t="shared" si="32"/>
        <v>172</v>
      </c>
      <c r="AS16" s="19">
        <f t="shared" si="18"/>
        <v>27712.639999999999</v>
      </c>
      <c r="AT16" s="164"/>
      <c r="AU16" s="52">
        <f t="shared" si="33"/>
        <v>156</v>
      </c>
      <c r="AV16" s="19">
        <f t="shared" si="19"/>
        <v>25134.720000000001</v>
      </c>
      <c r="AW16" s="158"/>
      <c r="AX16" s="52">
        <f t="shared" si="34"/>
        <v>172</v>
      </c>
      <c r="AY16" s="19">
        <f t="shared" si="21"/>
        <v>27712.639999999999</v>
      </c>
      <c r="AZ16" s="19"/>
      <c r="BA16" s="19">
        <f t="shared" si="35"/>
        <v>156</v>
      </c>
      <c r="BB16" s="19">
        <f t="shared" si="3"/>
        <v>25134.720000000001</v>
      </c>
      <c r="BC16" s="167">
        <f t="shared" si="22"/>
        <v>852</v>
      </c>
      <c r="BD16" s="50">
        <f>Q16+T16+AC16+AF16+AI16+AL16+AO16+AR16+AU16+AX16+W16+Z16</f>
        <v>952</v>
      </c>
      <c r="BE16" s="50">
        <f t="shared" si="24"/>
        <v>313367.00000000012</v>
      </c>
      <c r="BF16" s="85"/>
      <c r="BG16" s="85"/>
      <c r="BH16" s="85"/>
      <c r="BI16" s="62">
        <f t="shared" si="26"/>
        <v>852</v>
      </c>
      <c r="BJ16" s="62">
        <f t="shared" si="27"/>
        <v>952</v>
      </c>
      <c r="BK16" s="62">
        <f t="shared" si="28"/>
        <v>313367.00000000012</v>
      </c>
      <c r="BL16" s="65"/>
      <c r="BM16" s="65"/>
      <c r="BN16" s="64"/>
      <c r="BO16" s="168"/>
    </row>
    <row r="17" spans="1:68" ht="15" customHeight="1">
      <c r="A17" s="27" t="s">
        <v>69</v>
      </c>
      <c r="B17" s="22" t="s">
        <v>8</v>
      </c>
      <c r="C17" s="131" t="s">
        <v>58</v>
      </c>
      <c r="D17" s="23" t="s">
        <v>48</v>
      </c>
      <c r="E17" s="28" t="s">
        <v>9</v>
      </c>
      <c r="F17" s="20" t="s">
        <v>68</v>
      </c>
      <c r="G17" s="23" t="s">
        <v>57</v>
      </c>
      <c r="H17" s="23" t="s">
        <v>81</v>
      </c>
      <c r="I17" s="21" t="s">
        <v>74</v>
      </c>
      <c r="J17" s="38">
        <v>1</v>
      </c>
      <c r="K17" s="37"/>
      <c r="L17" s="71" t="s">
        <v>66</v>
      </c>
      <c r="M17" s="68">
        <v>177.37</v>
      </c>
      <c r="N17" s="120" t="s">
        <v>105</v>
      </c>
      <c r="O17" s="121">
        <v>180.56</v>
      </c>
      <c r="P17" s="153"/>
      <c r="Q17" s="143"/>
      <c r="R17" s="142">
        <f t="shared" si="4"/>
        <v>0</v>
      </c>
      <c r="S17" s="154">
        <f t="shared" si="5"/>
        <v>156</v>
      </c>
      <c r="T17" s="14"/>
      <c r="U17" s="19">
        <f t="shared" si="6"/>
        <v>27669.72</v>
      </c>
      <c r="V17" s="154">
        <f t="shared" si="7"/>
        <v>164</v>
      </c>
      <c r="W17" s="67"/>
      <c r="X17" s="19">
        <f t="shared" si="8"/>
        <v>29088.68</v>
      </c>
      <c r="Y17" s="154">
        <f t="shared" si="9"/>
        <v>148</v>
      </c>
      <c r="Z17" s="86"/>
      <c r="AA17" s="19">
        <f t="shared" si="10"/>
        <v>26250.760000000002</v>
      </c>
      <c r="AB17" s="154">
        <f t="shared" si="11"/>
        <v>164</v>
      </c>
      <c r="AC17" s="116"/>
      <c r="AD17" s="19">
        <f t="shared" si="12"/>
        <v>29088.68</v>
      </c>
      <c r="AE17" s="154">
        <f t="shared" si="13"/>
        <v>172</v>
      </c>
      <c r="AF17" s="52"/>
      <c r="AG17" s="19">
        <f t="shared" si="14"/>
        <v>30507.64</v>
      </c>
      <c r="AH17" s="156">
        <f t="shared" si="25"/>
        <v>48</v>
      </c>
      <c r="AI17" s="127">
        <f t="shared" si="29"/>
        <v>124</v>
      </c>
      <c r="AJ17" s="19">
        <f>AH17*$M17+AI17*$O17</f>
        <v>30903.199999999997</v>
      </c>
      <c r="AK17" s="158"/>
      <c r="AL17" s="52">
        <f t="shared" si="30"/>
        <v>156</v>
      </c>
      <c r="AM17" s="19">
        <f t="shared" si="16"/>
        <v>28167.360000000001</v>
      </c>
      <c r="AN17" s="157"/>
      <c r="AO17" s="52">
        <f t="shared" si="31"/>
        <v>172</v>
      </c>
      <c r="AP17" s="19">
        <f t="shared" si="17"/>
        <v>31056.32</v>
      </c>
      <c r="AQ17" s="162"/>
      <c r="AR17" s="52">
        <f t="shared" si="32"/>
        <v>172</v>
      </c>
      <c r="AS17" s="19">
        <f t="shared" si="18"/>
        <v>31056.32</v>
      </c>
      <c r="AT17" s="164"/>
      <c r="AU17" s="52">
        <f t="shared" si="33"/>
        <v>156</v>
      </c>
      <c r="AV17" s="19">
        <f t="shared" si="19"/>
        <v>28167.360000000001</v>
      </c>
      <c r="AW17" s="158"/>
      <c r="AX17" s="52">
        <f t="shared" si="34"/>
        <v>172</v>
      </c>
      <c r="AY17" s="19">
        <f t="shared" si="21"/>
        <v>31056.32</v>
      </c>
      <c r="AZ17" s="19"/>
      <c r="BA17" s="19">
        <f t="shared" si="35"/>
        <v>156</v>
      </c>
      <c r="BB17" s="19">
        <f t="shared" si="3"/>
        <v>28167.360000000001</v>
      </c>
      <c r="BC17" s="167">
        <f t="shared" si="22"/>
        <v>852</v>
      </c>
      <c r="BD17" s="50">
        <f t="shared" si="23"/>
        <v>952</v>
      </c>
      <c r="BE17" s="50">
        <f t="shared" si="24"/>
        <v>351179.72000000003</v>
      </c>
      <c r="BF17" s="85"/>
      <c r="BG17" s="85"/>
      <c r="BH17" s="85"/>
      <c r="BI17" s="62">
        <f t="shared" si="26"/>
        <v>852</v>
      </c>
      <c r="BJ17" s="62">
        <f t="shared" si="27"/>
        <v>952</v>
      </c>
      <c r="BK17" s="62">
        <f t="shared" si="28"/>
        <v>351179.72000000003</v>
      </c>
      <c r="BL17" s="65"/>
      <c r="BM17" s="65"/>
      <c r="BN17" s="64"/>
      <c r="BO17" s="168"/>
      <c r="BP17" s="51"/>
    </row>
    <row r="18" spans="1:68" ht="15" customHeight="1" thickBot="1">
      <c r="A18" s="27" t="s">
        <v>69</v>
      </c>
      <c r="B18" s="22" t="s">
        <v>8</v>
      </c>
      <c r="C18" s="131" t="s">
        <v>95</v>
      </c>
      <c r="D18" s="23" t="s">
        <v>48</v>
      </c>
      <c r="E18" s="28" t="s">
        <v>9</v>
      </c>
      <c r="F18" s="20" t="s">
        <v>68</v>
      </c>
      <c r="G18" s="23" t="s">
        <v>57</v>
      </c>
      <c r="H18" s="23" t="s">
        <v>125</v>
      </c>
      <c r="I18" s="21" t="s">
        <v>131</v>
      </c>
      <c r="J18" s="38">
        <v>1</v>
      </c>
      <c r="K18" s="37"/>
      <c r="L18" s="71" t="s">
        <v>114</v>
      </c>
      <c r="M18" s="71">
        <v>153.78</v>
      </c>
      <c r="N18" s="120" t="s">
        <v>117</v>
      </c>
      <c r="O18" s="121">
        <v>156.55000000000001</v>
      </c>
      <c r="P18" s="153"/>
      <c r="Q18" s="143"/>
      <c r="R18" s="142">
        <f t="shared" si="4"/>
        <v>0</v>
      </c>
      <c r="S18" s="154">
        <f t="shared" si="5"/>
        <v>156</v>
      </c>
      <c r="T18" s="14"/>
      <c r="U18" s="19">
        <f t="shared" si="6"/>
        <v>23989.68</v>
      </c>
      <c r="V18" s="154">
        <f t="shared" si="7"/>
        <v>164</v>
      </c>
      <c r="W18" s="67"/>
      <c r="X18" s="19">
        <f t="shared" si="8"/>
        <v>25219.920000000002</v>
      </c>
      <c r="Y18" s="154">
        <f t="shared" si="9"/>
        <v>148</v>
      </c>
      <c r="Z18" s="86"/>
      <c r="AA18" s="19">
        <f t="shared" si="10"/>
        <v>22759.439999999999</v>
      </c>
      <c r="AB18" s="154">
        <f t="shared" si="11"/>
        <v>164</v>
      </c>
      <c r="AC18" s="116"/>
      <c r="AD18" s="19">
        <f t="shared" si="12"/>
        <v>25219.920000000002</v>
      </c>
      <c r="AE18" s="154">
        <f t="shared" si="13"/>
        <v>172</v>
      </c>
      <c r="AF18" s="52"/>
      <c r="AG18" s="19">
        <f t="shared" si="14"/>
        <v>26450.16</v>
      </c>
      <c r="AH18" s="156">
        <f t="shared" si="25"/>
        <v>48</v>
      </c>
      <c r="AI18" s="127">
        <f t="shared" si="29"/>
        <v>124</v>
      </c>
      <c r="AJ18" s="19">
        <f>AH18*$M18+AI18*$O18</f>
        <v>26793.64</v>
      </c>
      <c r="AK18" s="158"/>
      <c r="AL18" s="52">
        <f t="shared" si="30"/>
        <v>156</v>
      </c>
      <c r="AM18" s="19">
        <f t="shared" si="16"/>
        <v>24421.800000000003</v>
      </c>
      <c r="AN18" s="157"/>
      <c r="AO18" s="52">
        <f t="shared" si="31"/>
        <v>172</v>
      </c>
      <c r="AP18" s="19">
        <f t="shared" si="17"/>
        <v>26926.600000000002</v>
      </c>
      <c r="AQ18" s="162"/>
      <c r="AR18" s="52">
        <f t="shared" si="32"/>
        <v>172</v>
      </c>
      <c r="AS18" s="19">
        <f t="shared" si="18"/>
        <v>26926.600000000002</v>
      </c>
      <c r="AT18" s="164"/>
      <c r="AU18" s="52">
        <f t="shared" si="33"/>
        <v>156</v>
      </c>
      <c r="AV18" s="19">
        <f t="shared" si="19"/>
        <v>24421.800000000003</v>
      </c>
      <c r="AW18" s="158"/>
      <c r="AX18" s="52">
        <f t="shared" si="34"/>
        <v>172</v>
      </c>
      <c r="AY18" s="19">
        <f t="shared" si="21"/>
        <v>26926.600000000002</v>
      </c>
      <c r="AZ18" s="19"/>
      <c r="BA18" s="19">
        <f t="shared" si="35"/>
        <v>156</v>
      </c>
      <c r="BB18" s="19">
        <f t="shared" si="3"/>
        <v>24421.800000000003</v>
      </c>
      <c r="BC18" s="167">
        <f t="shared" si="22"/>
        <v>852</v>
      </c>
      <c r="BD18" s="50">
        <f t="shared" si="23"/>
        <v>952</v>
      </c>
      <c r="BE18" s="50">
        <f t="shared" si="24"/>
        <v>304477.96000000002</v>
      </c>
      <c r="BF18" s="85"/>
      <c r="BG18" s="85"/>
      <c r="BH18" s="85"/>
      <c r="BI18" s="62"/>
      <c r="BJ18" s="62"/>
      <c r="BK18" s="62"/>
      <c r="BL18" s="65"/>
      <c r="BM18" s="65"/>
      <c r="BN18" s="64"/>
      <c r="BO18" s="168"/>
      <c r="BP18" s="51"/>
    </row>
    <row r="19" spans="1:68" s="134" customFormat="1">
      <c r="A19" s="27" t="s">
        <v>69</v>
      </c>
      <c r="B19" s="27" t="s">
        <v>8</v>
      </c>
      <c r="C19" s="131" t="s">
        <v>94</v>
      </c>
      <c r="D19" s="23" t="s">
        <v>48</v>
      </c>
      <c r="E19" s="28" t="s">
        <v>9</v>
      </c>
      <c r="F19" s="20" t="s">
        <v>68</v>
      </c>
      <c r="G19" s="23" t="s">
        <v>57</v>
      </c>
      <c r="H19" s="43"/>
      <c r="I19" s="44"/>
      <c r="J19" s="38">
        <v>1</v>
      </c>
      <c r="K19" s="45"/>
      <c r="L19" s="71" t="s">
        <v>66</v>
      </c>
      <c r="M19" s="71">
        <v>206.8</v>
      </c>
      <c r="N19" s="120" t="s">
        <v>105</v>
      </c>
      <c r="O19" s="120">
        <v>210.52</v>
      </c>
      <c r="P19" s="153"/>
      <c r="Q19" s="144"/>
      <c r="R19" s="142">
        <f t="shared" si="4"/>
        <v>0</v>
      </c>
      <c r="S19" s="154">
        <f t="shared" si="5"/>
        <v>156</v>
      </c>
      <c r="U19" s="19">
        <f t="shared" si="6"/>
        <v>32260.800000000003</v>
      </c>
      <c r="V19" s="154">
        <f t="shared" si="7"/>
        <v>164</v>
      </c>
      <c r="X19" s="19">
        <f t="shared" si="8"/>
        <v>33915.200000000004</v>
      </c>
      <c r="Y19" s="154">
        <f t="shared" si="9"/>
        <v>148</v>
      </c>
      <c r="AA19" s="19">
        <f t="shared" si="10"/>
        <v>30606.400000000001</v>
      </c>
      <c r="AB19" s="154">
        <f t="shared" si="11"/>
        <v>164</v>
      </c>
      <c r="AD19" s="19">
        <f t="shared" si="12"/>
        <v>33915.200000000004</v>
      </c>
      <c r="AE19" s="154">
        <f t="shared" si="13"/>
        <v>172</v>
      </c>
      <c r="AG19" s="19">
        <f t="shared" si="14"/>
        <v>35569.599999999999</v>
      </c>
      <c r="AH19" s="156">
        <f t="shared" si="25"/>
        <v>48</v>
      </c>
      <c r="AI19" s="127">
        <f t="shared" si="29"/>
        <v>124</v>
      </c>
      <c r="AJ19" s="19">
        <f t="shared" si="15"/>
        <v>36030.880000000005</v>
      </c>
      <c r="AK19" s="159"/>
      <c r="AL19" s="52">
        <f t="shared" si="30"/>
        <v>156</v>
      </c>
      <c r="AM19" s="19">
        <f t="shared" si="16"/>
        <v>32841.120000000003</v>
      </c>
      <c r="AN19" s="159"/>
      <c r="AO19" s="52">
        <f t="shared" si="31"/>
        <v>172</v>
      </c>
      <c r="AP19" s="19">
        <f t="shared" si="17"/>
        <v>36209.440000000002</v>
      </c>
      <c r="AQ19" s="159"/>
      <c r="AR19" s="52">
        <f t="shared" si="32"/>
        <v>172</v>
      </c>
      <c r="AS19" s="19">
        <f t="shared" si="18"/>
        <v>36209.440000000002</v>
      </c>
      <c r="AT19" s="159"/>
      <c r="AU19" s="52">
        <f t="shared" si="33"/>
        <v>156</v>
      </c>
      <c r="AV19" s="19">
        <f t="shared" si="19"/>
        <v>32841.120000000003</v>
      </c>
      <c r="AW19" s="159"/>
      <c r="AX19" s="52">
        <f t="shared" si="34"/>
        <v>172</v>
      </c>
      <c r="AY19" s="19">
        <f t="shared" si="21"/>
        <v>36209.440000000002</v>
      </c>
      <c r="AZ19" s="19"/>
      <c r="BA19" s="19">
        <f t="shared" si="35"/>
        <v>156</v>
      </c>
      <c r="BB19" s="19">
        <f t="shared" si="3"/>
        <v>32841.120000000003</v>
      </c>
      <c r="BC19" s="167">
        <f t="shared" si="22"/>
        <v>852</v>
      </c>
      <c r="BD19" s="50">
        <f t="shared" si="23"/>
        <v>952</v>
      </c>
      <c r="BE19" s="50">
        <f t="shared" si="24"/>
        <v>409449.76000000007</v>
      </c>
      <c r="BF19" s="116">
        <f t="shared" ref="BF19:BK19" si="36">SUBTOTAL(9,BF6:BF17)</f>
        <v>0</v>
      </c>
      <c r="BG19" s="116">
        <f t="shared" si="36"/>
        <v>0</v>
      </c>
      <c r="BH19" s="117">
        <f t="shared" si="36"/>
        <v>0</v>
      </c>
      <c r="BI19" s="62">
        <f t="shared" si="36"/>
        <v>11976</v>
      </c>
      <c r="BJ19" s="62">
        <f t="shared" si="36"/>
        <v>9672</v>
      </c>
      <c r="BK19" s="118">
        <f t="shared" si="36"/>
        <v>3273707.52</v>
      </c>
      <c r="BL19" s="79">
        <f>SUBTOTAL(9,BL6:BL17)</f>
        <v>0</v>
      </c>
      <c r="BM19" s="80">
        <f>SUBTOTAL(9,BM6:BM17)</f>
        <v>0</v>
      </c>
      <c r="BN19" s="185">
        <f>SUBTOTAL(9,BN6:BN17)</f>
        <v>0</v>
      </c>
      <c r="BO19" s="159"/>
      <c r="BP19" s="135"/>
    </row>
    <row r="20" spans="1:68" s="132" customFormat="1">
      <c r="A20" s="27" t="s">
        <v>69</v>
      </c>
      <c r="B20" s="27" t="s">
        <v>8</v>
      </c>
      <c r="C20" s="131" t="s">
        <v>88</v>
      </c>
      <c r="D20" s="23" t="s">
        <v>48</v>
      </c>
      <c r="E20" s="28" t="s">
        <v>9</v>
      </c>
      <c r="F20" s="20" t="s">
        <v>68</v>
      </c>
      <c r="G20" s="23" t="s">
        <v>57</v>
      </c>
      <c r="H20" s="2" t="s">
        <v>250</v>
      </c>
      <c r="I20" s="26" t="s">
        <v>251</v>
      </c>
      <c r="J20" s="38">
        <v>1</v>
      </c>
      <c r="K20" s="33"/>
      <c r="L20" s="71" t="s">
        <v>66</v>
      </c>
      <c r="M20" s="71">
        <v>158.27000000000001</v>
      </c>
      <c r="N20" s="120" t="s">
        <v>105</v>
      </c>
      <c r="O20" s="120">
        <v>161.12</v>
      </c>
      <c r="P20" s="153"/>
      <c r="Q20" s="145"/>
      <c r="R20" s="142">
        <f t="shared" si="4"/>
        <v>0</v>
      </c>
      <c r="S20" s="154">
        <f t="shared" si="5"/>
        <v>156</v>
      </c>
      <c r="U20" s="19">
        <f t="shared" si="6"/>
        <v>24690.120000000003</v>
      </c>
      <c r="V20" s="154">
        <f t="shared" si="7"/>
        <v>164</v>
      </c>
      <c r="X20" s="19">
        <f t="shared" si="8"/>
        <v>25956.280000000002</v>
      </c>
      <c r="Y20" s="154">
        <f t="shared" si="9"/>
        <v>148</v>
      </c>
      <c r="AA20" s="19">
        <f t="shared" si="10"/>
        <v>23423.960000000003</v>
      </c>
      <c r="AB20" s="154">
        <f t="shared" si="11"/>
        <v>164</v>
      </c>
      <c r="AD20" s="19">
        <f t="shared" si="12"/>
        <v>25956.280000000002</v>
      </c>
      <c r="AE20" s="154">
        <f t="shared" si="13"/>
        <v>172</v>
      </c>
      <c r="AG20" s="19">
        <f t="shared" si="14"/>
        <v>27222.440000000002</v>
      </c>
      <c r="AH20" s="156">
        <f t="shared" si="25"/>
        <v>48</v>
      </c>
      <c r="AI20" s="127">
        <f t="shared" si="29"/>
        <v>124</v>
      </c>
      <c r="AJ20" s="19">
        <f t="shared" si="15"/>
        <v>27575.840000000004</v>
      </c>
      <c r="AK20" s="160"/>
      <c r="AL20" s="52">
        <f t="shared" si="30"/>
        <v>156</v>
      </c>
      <c r="AM20" s="19">
        <f t="shared" si="16"/>
        <v>25134.720000000001</v>
      </c>
      <c r="AN20" s="160"/>
      <c r="AO20" s="52">
        <f t="shared" si="31"/>
        <v>172</v>
      </c>
      <c r="AP20" s="19">
        <f t="shared" si="17"/>
        <v>27712.639999999999</v>
      </c>
      <c r="AQ20" s="160"/>
      <c r="AR20" s="52">
        <f t="shared" si="32"/>
        <v>172</v>
      </c>
      <c r="AS20" s="19">
        <f t="shared" si="18"/>
        <v>27712.639999999999</v>
      </c>
      <c r="AT20" s="160"/>
      <c r="AU20" s="52">
        <f t="shared" si="33"/>
        <v>156</v>
      </c>
      <c r="AV20" s="19">
        <f t="shared" si="19"/>
        <v>25134.720000000001</v>
      </c>
      <c r="AW20" s="160"/>
      <c r="AX20" s="52">
        <f t="shared" si="34"/>
        <v>172</v>
      </c>
      <c r="AY20" s="19">
        <f t="shared" si="21"/>
        <v>27712.639999999999</v>
      </c>
      <c r="AZ20" s="19"/>
      <c r="BA20" s="19">
        <f t="shared" si="35"/>
        <v>156</v>
      </c>
      <c r="BB20" s="19">
        <f t="shared" si="3"/>
        <v>25134.720000000001</v>
      </c>
      <c r="BC20" s="167">
        <f t="shared" si="22"/>
        <v>852</v>
      </c>
      <c r="BD20" s="50">
        <f t="shared" si="23"/>
        <v>952</v>
      </c>
      <c r="BE20" s="50">
        <f t="shared" si="24"/>
        <v>313367.00000000012</v>
      </c>
      <c r="BL20" s="136" t="s">
        <v>106</v>
      </c>
      <c r="BM20" s="137"/>
      <c r="BN20" s="186">
        <v>0</v>
      </c>
      <c r="BO20" s="160"/>
      <c r="BP20" s="138"/>
    </row>
    <row r="21" spans="1:68" s="132" customFormat="1" ht="13.5" thickBot="1">
      <c r="A21" s="27" t="s">
        <v>69</v>
      </c>
      <c r="B21" s="27" t="s">
        <v>8</v>
      </c>
      <c r="C21" s="131" t="s">
        <v>95</v>
      </c>
      <c r="D21" s="23" t="s">
        <v>48</v>
      </c>
      <c r="E21" s="28" t="s">
        <v>9</v>
      </c>
      <c r="F21" s="20" t="s">
        <v>68</v>
      </c>
      <c r="G21" s="23" t="s">
        <v>57</v>
      </c>
      <c r="H21" s="2" t="s">
        <v>248</v>
      </c>
      <c r="I21" s="26" t="s">
        <v>249</v>
      </c>
      <c r="J21" s="38">
        <v>1</v>
      </c>
      <c r="K21" s="33"/>
      <c r="L21" s="71" t="s">
        <v>66</v>
      </c>
      <c r="M21" s="71">
        <v>153.78</v>
      </c>
      <c r="N21" s="120" t="s">
        <v>105</v>
      </c>
      <c r="O21" s="120">
        <v>156.55000000000001</v>
      </c>
      <c r="P21" s="153"/>
      <c r="Q21" s="145"/>
      <c r="R21" s="142">
        <f t="shared" si="4"/>
        <v>0</v>
      </c>
      <c r="S21" s="154">
        <f t="shared" si="5"/>
        <v>156</v>
      </c>
      <c r="U21" s="19">
        <f t="shared" si="6"/>
        <v>23989.68</v>
      </c>
      <c r="V21" s="154">
        <f t="shared" si="7"/>
        <v>164</v>
      </c>
      <c r="W21" s="5"/>
      <c r="X21" s="19">
        <f t="shared" si="8"/>
        <v>25219.920000000002</v>
      </c>
      <c r="Y21" s="154">
        <f t="shared" si="9"/>
        <v>148</v>
      </c>
      <c r="Z21" s="5"/>
      <c r="AA21" s="19">
        <f t="shared" si="10"/>
        <v>22759.439999999999</v>
      </c>
      <c r="AB21" s="154">
        <f t="shared" si="11"/>
        <v>164</v>
      </c>
      <c r="AD21" s="19">
        <f t="shared" si="12"/>
        <v>25219.920000000002</v>
      </c>
      <c r="AE21" s="154">
        <f t="shared" si="13"/>
        <v>172</v>
      </c>
      <c r="AG21" s="19">
        <f t="shared" si="14"/>
        <v>26450.16</v>
      </c>
      <c r="AH21" s="156">
        <f t="shared" si="25"/>
        <v>48</v>
      </c>
      <c r="AI21" s="127">
        <f t="shared" si="29"/>
        <v>124</v>
      </c>
      <c r="AJ21" s="19">
        <f t="shared" si="15"/>
        <v>26793.64</v>
      </c>
      <c r="AK21" s="160"/>
      <c r="AL21" s="52">
        <f t="shared" si="30"/>
        <v>156</v>
      </c>
      <c r="AM21" s="19">
        <f t="shared" si="16"/>
        <v>24421.800000000003</v>
      </c>
      <c r="AN21" s="160"/>
      <c r="AO21" s="52">
        <f t="shared" si="31"/>
        <v>172</v>
      </c>
      <c r="AP21" s="19">
        <f t="shared" si="17"/>
        <v>26926.600000000002</v>
      </c>
      <c r="AQ21" s="162"/>
      <c r="AR21" s="52">
        <f t="shared" si="32"/>
        <v>172</v>
      </c>
      <c r="AS21" s="19">
        <f t="shared" si="18"/>
        <v>26926.600000000002</v>
      </c>
      <c r="AT21" s="162"/>
      <c r="AU21" s="52">
        <f t="shared" si="33"/>
        <v>156</v>
      </c>
      <c r="AV21" s="19">
        <f t="shared" si="19"/>
        <v>24421.800000000003</v>
      </c>
      <c r="AW21" s="162"/>
      <c r="AX21" s="52">
        <f t="shared" si="34"/>
        <v>172</v>
      </c>
      <c r="AY21" s="19">
        <f t="shared" si="21"/>
        <v>26926.600000000002</v>
      </c>
      <c r="AZ21" s="19"/>
      <c r="BA21" s="19">
        <f t="shared" si="35"/>
        <v>156</v>
      </c>
      <c r="BB21" s="19">
        <f t="shared" si="3"/>
        <v>24421.800000000003</v>
      </c>
      <c r="BC21" s="167">
        <f t="shared" si="22"/>
        <v>852</v>
      </c>
      <c r="BD21" s="50">
        <f t="shared" si="23"/>
        <v>952</v>
      </c>
      <c r="BE21" s="50">
        <f>R21+U21+AD21+AG21+AJ21+AM21+AP21+AS21+AV21+AY21+X21+AA21+BB21</f>
        <v>304477.96000000002</v>
      </c>
      <c r="BL21" s="139" t="s">
        <v>107</v>
      </c>
      <c r="BM21" s="140"/>
      <c r="BN21" s="187">
        <f>BN19+BN20</f>
        <v>0</v>
      </c>
      <c r="BO21" s="160"/>
    </row>
    <row r="22" spans="1:68" s="132" customFormat="1">
      <c r="A22" s="322" t="s">
        <v>69</v>
      </c>
      <c r="B22" s="322" t="s">
        <v>8</v>
      </c>
      <c r="C22" s="131" t="s">
        <v>96</v>
      </c>
      <c r="D22" s="23" t="s">
        <v>48</v>
      </c>
      <c r="E22" s="28" t="s">
        <v>9</v>
      </c>
      <c r="F22" s="23" t="s">
        <v>68</v>
      </c>
      <c r="G22" s="23" t="s">
        <v>57</v>
      </c>
      <c r="H22" s="2"/>
      <c r="I22" s="26"/>
      <c r="J22" s="38">
        <v>1</v>
      </c>
      <c r="K22" s="33"/>
      <c r="L22" s="71" t="s">
        <v>66</v>
      </c>
      <c r="M22" s="71">
        <v>129.46</v>
      </c>
      <c r="N22" s="120" t="s">
        <v>105</v>
      </c>
      <c r="O22" s="120">
        <v>131.79</v>
      </c>
      <c r="P22" s="153"/>
      <c r="Q22" s="145"/>
      <c r="R22" s="142">
        <f t="shared" si="4"/>
        <v>0</v>
      </c>
      <c r="S22" s="154">
        <f t="shared" si="5"/>
        <v>156</v>
      </c>
      <c r="U22" s="19">
        <f t="shared" si="6"/>
        <v>20195.760000000002</v>
      </c>
      <c r="V22" s="154">
        <f t="shared" si="7"/>
        <v>164</v>
      </c>
      <c r="W22" s="5"/>
      <c r="X22" s="19">
        <f t="shared" si="8"/>
        <v>21231.440000000002</v>
      </c>
      <c r="Y22" s="154">
        <f t="shared" si="9"/>
        <v>148</v>
      </c>
      <c r="Z22" s="5"/>
      <c r="AA22" s="19">
        <f t="shared" si="10"/>
        <v>19160.080000000002</v>
      </c>
      <c r="AB22" s="154">
        <f t="shared" si="11"/>
        <v>164</v>
      </c>
      <c r="AD22" s="19">
        <f t="shared" si="12"/>
        <v>21231.440000000002</v>
      </c>
      <c r="AE22" s="154">
        <f t="shared" si="13"/>
        <v>172</v>
      </c>
      <c r="AG22" s="19">
        <f t="shared" si="14"/>
        <v>22267.120000000003</v>
      </c>
      <c r="AH22" s="156">
        <f t="shared" si="25"/>
        <v>48</v>
      </c>
      <c r="AI22" s="127">
        <f t="shared" si="29"/>
        <v>124</v>
      </c>
      <c r="AJ22" s="19">
        <f t="shared" si="15"/>
        <v>22556.04</v>
      </c>
      <c r="AK22" s="160"/>
      <c r="AL22" s="52">
        <f t="shared" si="30"/>
        <v>156</v>
      </c>
      <c r="AM22" s="19">
        <f t="shared" si="16"/>
        <v>20559.239999999998</v>
      </c>
      <c r="AN22" s="160"/>
      <c r="AO22" s="52">
        <f t="shared" si="31"/>
        <v>172</v>
      </c>
      <c r="AP22" s="19">
        <f t="shared" si="17"/>
        <v>22667.879999999997</v>
      </c>
      <c r="AQ22" s="162"/>
      <c r="AR22" s="52">
        <f t="shared" si="32"/>
        <v>172</v>
      </c>
      <c r="AS22" s="19">
        <f t="shared" si="18"/>
        <v>22667.879999999997</v>
      </c>
      <c r="AT22" s="162"/>
      <c r="AU22" s="52">
        <f t="shared" si="33"/>
        <v>156</v>
      </c>
      <c r="AV22" s="19">
        <f t="shared" si="19"/>
        <v>20559.239999999998</v>
      </c>
      <c r="AW22" s="162"/>
      <c r="AX22" s="52">
        <f t="shared" si="34"/>
        <v>172</v>
      </c>
      <c r="AY22" s="19">
        <f t="shared" si="21"/>
        <v>22667.879999999997</v>
      </c>
      <c r="AZ22" s="19"/>
      <c r="BA22" s="19">
        <f t="shared" si="35"/>
        <v>156</v>
      </c>
      <c r="BB22" s="19">
        <f t="shared" si="3"/>
        <v>20559.239999999998</v>
      </c>
      <c r="BC22" s="167">
        <f t="shared" si="22"/>
        <v>852</v>
      </c>
      <c r="BD22" s="50">
        <f t="shared" si="23"/>
        <v>952</v>
      </c>
      <c r="BE22" s="50">
        <f t="shared" si="24"/>
        <v>256323.24</v>
      </c>
      <c r="BO22" s="160"/>
    </row>
    <row r="23" spans="1:68" s="132" customFormat="1">
      <c r="A23" s="322" t="s">
        <v>69</v>
      </c>
      <c r="B23" s="322" t="s">
        <v>8</v>
      </c>
      <c r="C23" s="131" t="s">
        <v>84</v>
      </c>
      <c r="D23" s="23" t="s">
        <v>48</v>
      </c>
      <c r="E23" s="28" t="s">
        <v>9</v>
      </c>
      <c r="F23" s="23" t="s">
        <v>68</v>
      </c>
      <c r="G23" s="23" t="s">
        <v>57</v>
      </c>
      <c r="H23" s="2"/>
      <c r="I23" s="30"/>
      <c r="J23" s="38">
        <v>1</v>
      </c>
      <c r="K23" s="33"/>
      <c r="L23" s="71" t="s">
        <v>115</v>
      </c>
      <c r="M23" s="71">
        <v>121.62</v>
      </c>
      <c r="N23" s="120" t="s">
        <v>118</v>
      </c>
      <c r="O23" s="120">
        <v>123.81</v>
      </c>
      <c r="P23" s="153"/>
      <c r="Q23" s="145"/>
      <c r="R23" s="142">
        <f t="shared" si="4"/>
        <v>0</v>
      </c>
      <c r="S23" s="154">
        <f t="shared" si="5"/>
        <v>156</v>
      </c>
      <c r="U23" s="19">
        <f t="shared" si="6"/>
        <v>18972.72</v>
      </c>
      <c r="V23" s="154">
        <f t="shared" si="7"/>
        <v>164</v>
      </c>
      <c r="W23" s="5"/>
      <c r="X23" s="19">
        <f t="shared" si="8"/>
        <v>19945.68</v>
      </c>
      <c r="Y23" s="154">
        <f t="shared" si="9"/>
        <v>148</v>
      </c>
      <c r="Z23" s="5"/>
      <c r="AA23" s="19">
        <f t="shared" si="10"/>
        <v>17999.760000000002</v>
      </c>
      <c r="AB23" s="154">
        <f t="shared" si="11"/>
        <v>164</v>
      </c>
      <c r="AD23" s="19">
        <f t="shared" si="12"/>
        <v>19945.68</v>
      </c>
      <c r="AE23" s="154">
        <f t="shared" si="13"/>
        <v>172</v>
      </c>
      <c r="AG23" s="19">
        <f t="shared" si="14"/>
        <v>20918.64</v>
      </c>
      <c r="AH23" s="156">
        <f t="shared" si="25"/>
        <v>48</v>
      </c>
      <c r="AI23" s="127">
        <f t="shared" si="29"/>
        <v>124</v>
      </c>
      <c r="AJ23" s="19">
        <f t="shared" si="15"/>
        <v>21190.2</v>
      </c>
      <c r="AK23" s="160"/>
      <c r="AL23" s="52">
        <f t="shared" si="30"/>
        <v>156</v>
      </c>
      <c r="AM23" s="19">
        <f t="shared" si="16"/>
        <v>19314.36</v>
      </c>
      <c r="AN23" s="160"/>
      <c r="AO23" s="52">
        <f t="shared" si="31"/>
        <v>172</v>
      </c>
      <c r="AP23" s="19">
        <f t="shared" si="17"/>
        <v>21295.32</v>
      </c>
      <c r="AQ23" s="162"/>
      <c r="AR23" s="52">
        <f t="shared" si="32"/>
        <v>172</v>
      </c>
      <c r="AS23" s="19">
        <f t="shared" si="18"/>
        <v>21295.32</v>
      </c>
      <c r="AT23" s="162"/>
      <c r="AU23" s="52">
        <f t="shared" si="33"/>
        <v>156</v>
      </c>
      <c r="AV23" s="19">
        <f t="shared" si="19"/>
        <v>19314.36</v>
      </c>
      <c r="AW23" s="162"/>
      <c r="AX23" s="52">
        <f t="shared" si="34"/>
        <v>172</v>
      </c>
      <c r="AY23" s="19">
        <f t="shared" si="21"/>
        <v>21295.32</v>
      </c>
      <c r="AZ23" s="19"/>
      <c r="BA23" s="19">
        <f t="shared" si="35"/>
        <v>156</v>
      </c>
      <c r="BB23" s="19">
        <f t="shared" si="3"/>
        <v>19314.36</v>
      </c>
      <c r="BC23" s="167">
        <f t="shared" si="22"/>
        <v>852</v>
      </c>
      <c r="BD23" s="50">
        <f t="shared" si="23"/>
        <v>952</v>
      </c>
      <c r="BE23" s="50">
        <f t="shared" si="24"/>
        <v>240801.72000000003</v>
      </c>
      <c r="BO23" s="300"/>
    </row>
    <row r="24" spans="1:68" s="132" customFormat="1" ht="13.5" thickBot="1">
      <c r="A24" s="27" t="s">
        <v>69</v>
      </c>
      <c r="B24" s="27" t="s">
        <v>8</v>
      </c>
      <c r="C24" s="131" t="s">
        <v>193</v>
      </c>
      <c r="D24" s="23" t="s">
        <v>48</v>
      </c>
      <c r="E24" s="28" t="s">
        <v>9</v>
      </c>
      <c r="F24" s="20" t="s">
        <v>68</v>
      </c>
      <c r="G24" s="23" t="s">
        <v>57</v>
      </c>
      <c r="H24" s="2" t="s">
        <v>262</v>
      </c>
      <c r="I24" s="26" t="s">
        <v>263</v>
      </c>
      <c r="J24" s="38">
        <v>1</v>
      </c>
      <c r="K24" s="33"/>
      <c r="L24" s="71" t="s">
        <v>116</v>
      </c>
      <c r="M24" s="71">
        <v>69.38</v>
      </c>
      <c r="N24" s="120" t="s">
        <v>119</v>
      </c>
      <c r="O24" s="120">
        <v>70.63</v>
      </c>
      <c r="P24" s="153"/>
      <c r="Q24" s="145"/>
      <c r="R24" s="142">
        <f t="shared" si="4"/>
        <v>0</v>
      </c>
      <c r="S24" s="154">
        <f t="shared" si="5"/>
        <v>156</v>
      </c>
      <c r="U24" s="19">
        <f t="shared" si="6"/>
        <v>10823.279999999999</v>
      </c>
      <c r="V24" s="154">
        <f t="shared" si="7"/>
        <v>164</v>
      </c>
      <c r="W24" s="5"/>
      <c r="X24" s="19">
        <f t="shared" si="8"/>
        <v>11378.32</v>
      </c>
      <c r="Y24" s="154">
        <f t="shared" si="9"/>
        <v>148</v>
      </c>
      <c r="Z24" s="5"/>
      <c r="AA24" s="19">
        <f t="shared" si="10"/>
        <v>10268.24</v>
      </c>
      <c r="AB24" s="154">
        <f t="shared" si="11"/>
        <v>164</v>
      </c>
      <c r="AD24" s="19">
        <f t="shared" si="12"/>
        <v>11378.32</v>
      </c>
      <c r="AE24" s="154">
        <f t="shared" si="13"/>
        <v>172</v>
      </c>
      <c r="AG24" s="19">
        <f t="shared" si="14"/>
        <v>11933.359999999999</v>
      </c>
      <c r="AH24" s="156">
        <f t="shared" si="25"/>
        <v>48</v>
      </c>
      <c r="AI24" s="127">
        <f t="shared" si="29"/>
        <v>124</v>
      </c>
      <c r="AJ24" s="19">
        <f t="shared" si="15"/>
        <v>12088.359999999999</v>
      </c>
      <c r="AK24" s="160"/>
      <c r="AL24" s="52">
        <f t="shared" si="30"/>
        <v>156</v>
      </c>
      <c r="AM24" s="19">
        <f t="shared" si="16"/>
        <v>11018.279999999999</v>
      </c>
      <c r="AN24" s="160"/>
      <c r="AO24" s="52">
        <f t="shared" si="31"/>
        <v>172</v>
      </c>
      <c r="AP24" s="19">
        <f t="shared" si="17"/>
        <v>12148.359999999999</v>
      </c>
      <c r="AQ24" s="162"/>
      <c r="AR24" s="52">
        <f t="shared" si="32"/>
        <v>172</v>
      </c>
      <c r="AS24" s="19">
        <f t="shared" si="18"/>
        <v>12148.359999999999</v>
      </c>
      <c r="AT24" s="162"/>
      <c r="AU24" s="52">
        <f t="shared" si="33"/>
        <v>156</v>
      </c>
      <c r="AV24" s="19">
        <f t="shared" si="19"/>
        <v>11018.279999999999</v>
      </c>
      <c r="AW24" s="162"/>
      <c r="AX24" s="52">
        <f t="shared" si="34"/>
        <v>172</v>
      </c>
      <c r="AY24" s="19">
        <f t="shared" si="21"/>
        <v>12148.359999999999</v>
      </c>
      <c r="AZ24" s="19"/>
      <c r="BA24" s="19">
        <f t="shared" si="35"/>
        <v>156</v>
      </c>
      <c r="BB24" s="19">
        <f t="shared" si="3"/>
        <v>11018.279999999999</v>
      </c>
      <c r="BC24" s="167">
        <f t="shared" si="22"/>
        <v>852</v>
      </c>
      <c r="BD24" s="50">
        <f t="shared" si="23"/>
        <v>952</v>
      </c>
      <c r="BE24" s="50">
        <f t="shared" si="24"/>
        <v>137369.79999999999</v>
      </c>
      <c r="BO24" s="324">
        <f>SUM(AM10:AM24,AP10:AP24,AS10:AS24,AV10:AV24,AY10:AY24,BB10:BB24)+70000</f>
        <v>2201963.9200000004</v>
      </c>
      <c r="BP24" s="138"/>
    </row>
    <row r="25" spans="1:68">
      <c r="C25" s="114"/>
      <c r="J25" s="69">
        <f>SUBTOTAL(9,J6:J24)</f>
        <v>19</v>
      </c>
      <c r="P25" s="155">
        <f t="shared" ref="P25:BD25" si="37">SUBTOTAL(9,P6:P24)</f>
        <v>0</v>
      </c>
      <c r="Q25" s="46">
        <f t="shared" si="37"/>
        <v>0</v>
      </c>
      <c r="R25" s="57">
        <f t="shared" si="37"/>
        <v>0</v>
      </c>
      <c r="S25" s="155">
        <f t="shared" si="37"/>
        <v>2964</v>
      </c>
      <c r="T25" s="46">
        <f t="shared" si="37"/>
        <v>0</v>
      </c>
      <c r="U25" s="57">
        <f t="shared" si="37"/>
        <v>412601.28</v>
      </c>
      <c r="V25" s="155">
        <f t="shared" si="37"/>
        <v>3116</v>
      </c>
      <c r="W25" s="46">
        <f t="shared" si="37"/>
        <v>0</v>
      </c>
      <c r="X25" s="57">
        <f t="shared" si="37"/>
        <v>433760.32</v>
      </c>
      <c r="Y25" s="155">
        <f t="shared" si="37"/>
        <v>2812</v>
      </c>
      <c r="Z25" s="46">
        <f t="shared" si="37"/>
        <v>0</v>
      </c>
      <c r="AA25" s="57">
        <f t="shared" si="37"/>
        <v>391442.24000000005</v>
      </c>
      <c r="AB25" s="155">
        <f t="shared" si="37"/>
        <v>3116</v>
      </c>
      <c r="AC25" s="46">
        <f t="shared" si="37"/>
        <v>0</v>
      </c>
      <c r="AD25" s="57">
        <f t="shared" si="37"/>
        <v>433760.32</v>
      </c>
      <c r="AE25" s="155">
        <f t="shared" si="37"/>
        <v>3268</v>
      </c>
      <c r="AF25" s="46">
        <f t="shared" si="37"/>
        <v>0</v>
      </c>
      <c r="AG25" s="57">
        <f t="shared" si="37"/>
        <v>454919.35999999993</v>
      </c>
      <c r="AH25" s="46">
        <f t="shared" si="37"/>
        <v>1284</v>
      </c>
      <c r="AI25" s="46">
        <f t="shared" si="37"/>
        <v>1984</v>
      </c>
      <c r="AJ25" s="57">
        <f t="shared" si="37"/>
        <v>460550.2</v>
      </c>
      <c r="AK25" s="155">
        <f t="shared" si="37"/>
        <v>468</v>
      </c>
      <c r="AL25" s="46">
        <f t="shared" si="37"/>
        <v>2496</v>
      </c>
      <c r="AM25" s="57">
        <f t="shared" si="37"/>
        <v>419685.23999999987</v>
      </c>
      <c r="AN25" s="155">
        <f t="shared" si="37"/>
        <v>516</v>
      </c>
      <c r="AO25" s="46">
        <f t="shared" si="37"/>
        <v>2752</v>
      </c>
      <c r="AP25" s="57">
        <f t="shared" si="37"/>
        <v>462729.88</v>
      </c>
      <c r="AQ25" s="155">
        <f t="shared" si="37"/>
        <v>396</v>
      </c>
      <c r="AR25" s="46">
        <f t="shared" si="37"/>
        <v>2872</v>
      </c>
      <c r="AS25" s="57">
        <f t="shared" si="37"/>
        <v>463164.68</v>
      </c>
      <c r="AT25" s="155">
        <f t="shared" si="37"/>
        <v>0</v>
      </c>
      <c r="AU25" s="46">
        <f t="shared" si="37"/>
        <v>2964</v>
      </c>
      <c r="AV25" s="57">
        <f t="shared" si="37"/>
        <v>421380.95999999996</v>
      </c>
      <c r="AW25" s="155">
        <f t="shared" si="37"/>
        <v>0</v>
      </c>
      <c r="AX25" s="46">
        <f t="shared" si="37"/>
        <v>3268</v>
      </c>
      <c r="AY25" s="57">
        <f>SUBTOTAL(9,AY6:AY24)</f>
        <v>464599.51999999996</v>
      </c>
      <c r="AZ25" s="57"/>
      <c r="BA25" s="57">
        <f>SUM(BA6:BA24)</f>
        <v>2964</v>
      </c>
      <c r="BB25" s="57">
        <f>SUBTOTAL(9,BB6:BB24)</f>
        <v>421380.95999999996</v>
      </c>
      <c r="BC25" s="122">
        <f t="shared" si="37"/>
        <v>17940</v>
      </c>
      <c r="BD25" s="123">
        <f t="shared" si="37"/>
        <v>16336</v>
      </c>
      <c r="BE25" s="124">
        <f>SUBTOTAL(9,BE6:BE24)</f>
        <v>5239974.96</v>
      </c>
      <c r="BH25" s="58"/>
      <c r="BO25" s="325">
        <f>BO8+BO9+BO24</f>
        <v>2782179.3100000005</v>
      </c>
      <c r="BP25" s="51"/>
    </row>
    <row r="26" spans="1:68">
      <c r="C26" s="114"/>
      <c r="BC26" s="129" t="s">
        <v>106</v>
      </c>
      <c r="BE26" s="125">
        <v>36336</v>
      </c>
      <c r="BO26" s="325">
        <f>BE26-15140+15000</f>
        <v>36196</v>
      </c>
      <c r="BP26" s="51"/>
    </row>
    <row r="27" spans="1:68" ht="13.5" thickBot="1">
      <c r="C27" s="114"/>
      <c r="L27" s="132"/>
      <c r="M27" s="150"/>
      <c r="N27" s="132"/>
      <c r="O27" s="133"/>
      <c r="BC27" s="130" t="s">
        <v>107</v>
      </c>
      <c r="BD27" s="78"/>
      <c r="BE27" s="126">
        <f>BE25+BE26</f>
        <v>5276310.96</v>
      </c>
      <c r="BO27" s="325">
        <f>BO25+BO26</f>
        <v>2818375.3100000005</v>
      </c>
    </row>
    <row r="28" spans="1:68">
      <c r="BC28" s="169" t="s">
        <v>108</v>
      </c>
      <c r="BD28" s="47"/>
      <c r="BE28" s="128">
        <f>BE27*0.027</f>
        <v>142460.39592000001</v>
      </c>
      <c r="BO28" s="325">
        <f>BO27*0.027</f>
        <v>76096.13337000001</v>
      </c>
    </row>
    <row r="29" spans="1:68">
      <c r="E29" s="147"/>
      <c r="F29" s="149"/>
      <c r="BC29" s="168"/>
      <c r="BO29" s="195"/>
    </row>
    <row r="30" spans="1:68">
      <c r="E30" s="148"/>
      <c r="F30" s="146"/>
      <c r="BC30" s="169" t="s">
        <v>188</v>
      </c>
      <c r="BD30" s="47"/>
      <c r="BE30" s="128">
        <v>2141623.52</v>
      </c>
      <c r="BO30" s="195"/>
    </row>
    <row r="31" spans="1:68" ht="13.5" thickBot="1">
      <c r="E31" s="148"/>
      <c r="F31" s="146"/>
      <c r="BC31" s="326" t="s">
        <v>264</v>
      </c>
      <c r="BD31" s="78"/>
      <c r="BE31" s="327">
        <f>BE27-BE30</f>
        <v>3134687.44</v>
      </c>
      <c r="BO31" s="195">
        <f>BE31-BO27</f>
        <v>316312.12999999942</v>
      </c>
      <c r="BP31" s="58"/>
    </row>
    <row r="32" spans="1:68">
      <c r="E32" s="148"/>
      <c r="F32" s="146" t="s">
        <v>138</v>
      </c>
      <c r="BC32" s="188" t="s">
        <v>1</v>
      </c>
      <c r="BE32" s="50" t="s">
        <v>2</v>
      </c>
      <c r="BO32" s="168"/>
      <c r="BP32" s="58"/>
    </row>
    <row r="33" spans="3:68">
      <c r="C33" s="24" t="s">
        <v>141</v>
      </c>
      <c r="E33" s="148"/>
      <c r="F33" s="189">
        <v>205989</v>
      </c>
      <c r="H33" s="24" t="s">
        <v>120</v>
      </c>
      <c r="I33" s="29" t="s">
        <v>92</v>
      </c>
      <c r="J33" s="32">
        <v>0.75</v>
      </c>
      <c r="L33" s="182">
        <f>212000*J33</f>
        <v>159000</v>
      </c>
      <c r="M33" s="71">
        <v>108.16</v>
      </c>
      <c r="P33" s="168"/>
      <c r="R33" s="152">
        <f>P33*M33</f>
        <v>0</v>
      </c>
      <c r="S33" s="168">
        <f>ROUND(J33*$S$2,0)</f>
        <v>117</v>
      </c>
      <c r="U33" s="152">
        <f>S33*M33</f>
        <v>12654.72</v>
      </c>
      <c r="V33" s="170">
        <f>ROUND(J33*$V$2,0)</f>
        <v>123</v>
      </c>
      <c r="X33" s="152">
        <f>V33*M33</f>
        <v>13303.68</v>
      </c>
      <c r="Y33" s="170">
        <f>ROUND(J33*$Y$2,0)</f>
        <v>111</v>
      </c>
      <c r="AA33" s="152">
        <f>Y33*M33</f>
        <v>12005.76</v>
      </c>
      <c r="AB33" s="168">
        <f>ROUND(J33*$AB$2,0)</f>
        <v>123</v>
      </c>
      <c r="AD33" s="152">
        <f>AB33*M33</f>
        <v>13303.68</v>
      </c>
      <c r="AE33" s="168">
        <f>ROUND(J33*$AE$2,0)</f>
        <v>129</v>
      </c>
      <c r="AG33" s="152">
        <f>AE33*M33</f>
        <v>13952.64</v>
      </c>
      <c r="AH33" s="168">
        <f>ROUND(J33*$AH$2,0)</f>
        <v>129</v>
      </c>
      <c r="AJ33" s="152">
        <f>AH33*M33</f>
        <v>13952.64</v>
      </c>
      <c r="AK33" s="168">
        <f>ROUND(J33*$AK$2,0)</f>
        <v>117</v>
      </c>
      <c r="AM33" s="152">
        <f>AK33*M33</f>
        <v>12654.72</v>
      </c>
      <c r="AN33" s="168">
        <f>ROUND(J33*$AN$2,0)</f>
        <v>129</v>
      </c>
      <c r="AP33" s="152">
        <f>AN33*M33</f>
        <v>13952.64</v>
      </c>
      <c r="AQ33" s="168">
        <f>ROUND(J33*$AQ$2,0)</f>
        <v>129</v>
      </c>
      <c r="AS33" s="152">
        <f>AQ33*M33</f>
        <v>13952.64</v>
      </c>
      <c r="AT33" s="168">
        <f>ROUND(J33*$AT$2,0)</f>
        <v>117</v>
      </c>
      <c r="AV33" s="152">
        <f>AT33*M33</f>
        <v>12654.72</v>
      </c>
      <c r="AW33" s="168">
        <f>ROUND(J33*$AW$2,0)</f>
        <v>129</v>
      </c>
      <c r="AY33" s="191">
        <f>AW33*M33</f>
        <v>13952.64</v>
      </c>
      <c r="AZ33" s="190">
        <f t="shared" ref="AZ33:AZ40" si="38">ROUND(J33*$AZ$2,0)</f>
        <v>117</v>
      </c>
      <c r="BB33" s="152">
        <f>AZ33*M33</f>
        <v>12654.72</v>
      </c>
      <c r="BC33" s="180">
        <f>P33+S33+V33+Y33+AB33+AE33+AH33+AK33+AN33+AQ33+AT33+AW33</f>
        <v>1353</v>
      </c>
      <c r="BE33" s="182">
        <f>R33+U33+X33+AA33+AD33+AG33+AJ33+AM33+AP33+AS33+AV33+AY33+BB33</f>
        <v>158995.19999999998</v>
      </c>
      <c r="BO33" s="168"/>
      <c r="BP33" s="58"/>
    </row>
    <row r="34" spans="3:68">
      <c r="C34" s="24" t="s">
        <v>142</v>
      </c>
      <c r="E34" s="148"/>
      <c r="F34" s="189">
        <v>434849</v>
      </c>
      <c r="H34" s="24" t="s">
        <v>121</v>
      </c>
      <c r="I34" s="29" t="s">
        <v>125</v>
      </c>
      <c r="J34" s="32">
        <v>0.5</v>
      </c>
      <c r="L34" s="182">
        <f t="shared" ref="L34:L40" si="39">212000*J34</f>
        <v>106000</v>
      </c>
      <c r="M34" s="71">
        <v>108.16</v>
      </c>
      <c r="P34" s="168"/>
      <c r="R34" s="152">
        <f t="shared" ref="R34:R40" si="40">P34*M34</f>
        <v>0</v>
      </c>
      <c r="S34" s="168">
        <f t="shared" ref="S34:S40" si="41">ROUND(J34*$S$2,0)</f>
        <v>78</v>
      </c>
      <c r="U34" s="152">
        <f t="shared" ref="U34:U40" si="42">S34*M34</f>
        <v>8436.48</v>
      </c>
      <c r="V34" s="170">
        <f t="shared" ref="V34:V40" si="43">ROUND(J34*$V$2,0)</f>
        <v>82</v>
      </c>
      <c r="X34" s="152">
        <f t="shared" ref="X34:X40" si="44">V34*M34</f>
        <v>8869.119999999999</v>
      </c>
      <c r="Y34" s="170">
        <f t="shared" ref="Y34:Y40" si="45">ROUND(J34*$Y$2,0)</f>
        <v>74</v>
      </c>
      <c r="AA34" s="152">
        <f t="shared" ref="AA34:AA40" si="46">Y34*M34</f>
        <v>8003.84</v>
      </c>
      <c r="AB34" s="168">
        <f t="shared" ref="AB34:AB40" si="47">ROUND(J34*$AB$2,0)</f>
        <v>82</v>
      </c>
      <c r="AD34" s="152">
        <f t="shared" ref="AD34:AD40" si="48">AB34*M34</f>
        <v>8869.119999999999</v>
      </c>
      <c r="AE34" s="168">
        <f t="shared" ref="AE34:AE40" si="49">ROUND(J34*$AE$2,0)</f>
        <v>86</v>
      </c>
      <c r="AG34" s="152">
        <f t="shared" ref="AG34:AG40" si="50">AE34*M34</f>
        <v>9301.76</v>
      </c>
      <c r="AH34" s="168">
        <f t="shared" ref="AH34:AH40" si="51">ROUND(J34*$AH$2,0)</f>
        <v>86</v>
      </c>
      <c r="AJ34" s="152">
        <f t="shared" ref="AJ34:AJ40" si="52">AH34*M34</f>
        <v>9301.76</v>
      </c>
      <c r="AK34" s="168">
        <f t="shared" ref="AK34:AK40" si="53">ROUND(J34*$AK$2,0)</f>
        <v>78</v>
      </c>
      <c r="AM34" s="152">
        <f t="shared" ref="AM34:AM40" si="54">AK34*M34</f>
        <v>8436.48</v>
      </c>
      <c r="AN34" s="168">
        <f t="shared" ref="AN34:AN40" si="55">ROUND(J34*$AN$2,0)</f>
        <v>86</v>
      </c>
      <c r="AP34" s="152">
        <f t="shared" ref="AP34:AP40" si="56">AN34*M34</f>
        <v>9301.76</v>
      </c>
      <c r="AQ34" s="168">
        <f t="shared" ref="AQ34:AQ40" si="57">ROUND(J34*$AQ$2,0)</f>
        <v>86</v>
      </c>
      <c r="AS34" s="152">
        <f t="shared" ref="AS34:AS40" si="58">AQ34*M34</f>
        <v>9301.76</v>
      </c>
      <c r="AT34" s="168">
        <f t="shared" ref="AT34:AT40" si="59">ROUND(J34*$AT$2,0)</f>
        <v>78</v>
      </c>
      <c r="AV34" s="152">
        <f t="shared" ref="AV34:AV40" si="60">AT34*M34</f>
        <v>8436.48</v>
      </c>
      <c r="AW34" s="168">
        <f t="shared" ref="AW34:AW40" si="61">ROUND(J34*$AW$2,0)</f>
        <v>86</v>
      </c>
      <c r="AY34" s="191">
        <f t="shared" ref="AY34:AY40" si="62">AW34*M34</f>
        <v>9301.76</v>
      </c>
      <c r="AZ34" s="190">
        <f t="shared" si="38"/>
        <v>78</v>
      </c>
      <c r="BB34" s="152">
        <f t="shared" ref="BB34:BB40" si="63">AZ34*M34</f>
        <v>8436.48</v>
      </c>
      <c r="BC34" s="180">
        <f t="shared" ref="BC34:BC40" si="64">P34+S34+V34+Y34+AB34+AE34+AH34+AK34+AN34+AQ34+AT34+AW34</f>
        <v>902</v>
      </c>
      <c r="BE34" s="182">
        <f t="shared" ref="BE34:BE40" si="65">R34+U34+X34+AA34+AD34+AG34+AJ34+AM34+AP34+AS34+AV34+AY34+BB34</f>
        <v>105996.79999999997</v>
      </c>
      <c r="BO34" s="168"/>
    </row>
    <row r="35" spans="3:68">
      <c r="C35" s="24" t="s">
        <v>139</v>
      </c>
      <c r="E35" s="148"/>
      <c r="F35" s="189">
        <v>203954</v>
      </c>
      <c r="H35" s="24" t="s">
        <v>123</v>
      </c>
      <c r="I35" s="29" t="s">
        <v>127</v>
      </c>
      <c r="J35" s="38">
        <v>1</v>
      </c>
      <c r="L35" s="182">
        <f t="shared" si="39"/>
        <v>212000</v>
      </c>
      <c r="M35" s="71">
        <v>108.16</v>
      </c>
      <c r="P35" s="168"/>
      <c r="R35" s="152">
        <f t="shared" si="40"/>
        <v>0</v>
      </c>
      <c r="S35" s="168">
        <f t="shared" si="41"/>
        <v>156</v>
      </c>
      <c r="U35" s="152">
        <f t="shared" si="42"/>
        <v>16872.96</v>
      </c>
      <c r="V35" s="170">
        <f t="shared" si="43"/>
        <v>164</v>
      </c>
      <c r="X35" s="152">
        <f t="shared" si="44"/>
        <v>17738.239999999998</v>
      </c>
      <c r="Y35" s="170">
        <f t="shared" si="45"/>
        <v>148</v>
      </c>
      <c r="AA35" s="152">
        <f t="shared" si="46"/>
        <v>16007.68</v>
      </c>
      <c r="AB35" s="168">
        <f t="shared" si="47"/>
        <v>164</v>
      </c>
      <c r="AD35" s="152">
        <f t="shared" si="48"/>
        <v>17738.239999999998</v>
      </c>
      <c r="AE35" s="168">
        <f t="shared" si="49"/>
        <v>172</v>
      </c>
      <c r="AG35" s="152">
        <f t="shared" si="50"/>
        <v>18603.52</v>
      </c>
      <c r="AH35" s="168">
        <f t="shared" si="51"/>
        <v>172</v>
      </c>
      <c r="AJ35" s="152">
        <f t="shared" si="52"/>
        <v>18603.52</v>
      </c>
      <c r="AK35" s="168">
        <f t="shared" si="53"/>
        <v>156</v>
      </c>
      <c r="AM35" s="152">
        <f t="shared" si="54"/>
        <v>16872.96</v>
      </c>
      <c r="AN35" s="168">
        <f t="shared" si="55"/>
        <v>172</v>
      </c>
      <c r="AP35" s="152">
        <f t="shared" si="56"/>
        <v>18603.52</v>
      </c>
      <c r="AQ35" s="168">
        <f t="shared" si="57"/>
        <v>172</v>
      </c>
      <c r="AS35" s="152">
        <f t="shared" si="58"/>
        <v>18603.52</v>
      </c>
      <c r="AT35" s="168">
        <f t="shared" si="59"/>
        <v>156</v>
      </c>
      <c r="AV35" s="152">
        <f t="shared" si="60"/>
        <v>16872.96</v>
      </c>
      <c r="AW35" s="168">
        <f t="shared" si="61"/>
        <v>172</v>
      </c>
      <c r="AY35" s="191">
        <f t="shared" si="62"/>
        <v>18603.52</v>
      </c>
      <c r="AZ35" s="190">
        <f t="shared" si="38"/>
        <v>156</v>
      </c>
      <c r="BB35" s="152">
        <f t="shared" si="63"/>
        <v>16872.96</v>
      </c>
      <c r="BC35" s="180">
        <f t="shared" si="64"/>
        <v>1804</v>
      </c>
      <c r="BE35" s="182">
        <f t="shared" si="65"/>
        <v>211993.59999999995</v>
      </c>
      <c r="BO35" s="168"/>
    </row>
    <row r="36" spans="3:68">
      <c r="E36" s="148"/>
      <c r="F36" s="189"/>
      <c r="H36" s="24" t="s">
        <v>133</v>
      </c>
      <c r="I36" s="29" t="s">
        <v>128</v>
      </c>
      <c r="J36" s="38">
        <v>1</v>
      </c>
      <c r="L36" s="182">
        <f t="shared" si="39"/>
        <v>212000</v>
      </c>
      <c r="M36" s="71">
        <v>108.16</v>
      </c>
      <c r="P36" s="168"/>
      <c r="R36" s="152">
        <f t="shared" si="40"/>
        <v>0</v>
      </c>
      <c r="S36" s="168">
        <f t="shared" si="41"/>
        <v>156</v>
      </c>
      <c r="U36" s="152">
        <f t="shared" si="42"/>
        <v>16872.96</v>
      </c>
      <c r="V36" s="170">
        <f t="shared" si="43"/>
        <v>164</v>
      </c>
      <c r="X36" s="152">
        <f t="shared" si="44"/>
        <v>17738.239999999998</v>
      </c>
      <c r="Y36" s="170">
        <f t="shared" si="45"/>
        <v>148</v>
      </c>
      <c r="AA36" s="152">
        <f t="shared" si="46"/>
        <v>16007.68</v>
      </c>
      <c r="AB36" s="168">
        <f t="shared" si="47"/>
        <v>164</v>
      </c>
      <c r="AD36" s="152">
        <f t="shared" si="48"/>
        <v>17738.239999999998</v>
      </c>
      <c r="AE36" s="168">
        <f t="shared" si="49"/>
        <v>172</v>
      </c>
      <c r="AG36" s="152">
        <f t="shared" si="50"/>
        <v>18603.52</v>
      </c>
      <c r="AH36" s="168">
        <f t="shared" si="51"/>
        <v>172</v>
      </c>
      <c r="AJ36" s="152">
        <f t="shared" si="52"/>
        <v>18603.52</v>
      </c>
      <c r="AK36" s="168">
        <f t="shared" si="53"/>
        <v>156</v>
      </c>
      <c r="AM36" s="152">
        <f t="shared" si="54"/>
        <v>16872.96</v>
      </c>
      <c r="AN36" s="168">
        <f t="shared" si="55"/>
        <v>172</v>
      </c>
      <c r="AP36" s="152">
        <f t="shared" si="56"/>
        <v>18603.52</v>
      </c>
      <c r="AQ36" s="168">
        <f t="shared" si="57"/>
        <v>172</v>
      </c>
      <c r="AS36" s="152">
        <f t="shared" si="58"/>
        <v>18603.52</v>
      </c>
      <c r="AT36" s="168">
        <f t="shared" si="59"/>
        <v>156</v>
      </c>
      <c r="AV36" s="152">
        <f t="shared" si="60"/>
        <v>16872.96</v>
      </c>
      <c r="AW36" s="168">
        <f t="shared" si="61"/>
        <v>172</v>
      </c>
      <c r="AY36" s="191">
        <f t="shared" si="62"/>
        <v>18603.52</v>
      </c>
      <c r="AZ36" s="190">
        <f t="shared" si="38"/>
        <v>156</v>
      </c>
      <c r="BB36" s="152">
        <f t="shared" si="63"/>
        <v>16872.96</v>
      </c>
      <c r="BC36" s="180">
        <f t="shared" si="64"/>
        <v>1804</v>
      </c>
      <c r="BD36" s="47"/>
      <c r="BE36" s="182">
        <f t="shared" si="65"/>
        <v>211993.59999999995</v>
      </c>
      <c r="BO36" s="168"/>
    </row>
    <row r="37" spans="3:68">
      <c r="C37" s="24" t="s">
        <v>143</v>
      </c>
      <c r="E37" s="148"/>
      <c r="F37" s="189"/>
      <c r="H37" s="24" t="s">
        <v>124</v>
      </c>
      <c r="I37" s="29" t="s">
        <v>132</v>
      </c>
      <c r="J37" s="38">
        <v>1</v>
      </c>
      <c r="L37" s="182">
        <f t="shared" si="39"/>
        <v>212000</v>
      </c>
      <c r="M37" s="71">
        <v>108.16</v>
      </c>
      <c r="P37" s="168"/>
      <c r="R37" s="152">
        <f t="shared" si="40"/>
        <v>0</v>
      </c>
      <c r="S37" s="168">
        <f t="shared" si="41"/>
        <v>156</v>
      </c>
      <c r="U37" s="152">
        <f t="shared" si="42"/>
        <v>16872.96</v>
      </c>
      <c r="V37" s="170">
        <f t="shared" si="43"/>
        <v>164</v>
      </c>
      <c r="X37" s="152">
        <f t="shared" si="44"/>
        <v>17738.239999999998</v>
      </c>
      <c r="Y37" s="170">
        <f t="shared" si="45"/>
        <v>148</v>
      </c>
      <c r="AA37" s="152">
        <f t="shared" si="46"/>
        <v>16007.68</v>
      </c>
      <c r="AB37" s="168">
        <f t="shared" si="47"/>
        <v>164</v>
      </c>
      <c r="AC37" s="51"/>
      <c r="AD37" s="152">
        <f t="shared" si="48"/>
        <v>17738.239999999998</v>
      </c>
      <c r="AE37" s="168">
        <f t="shared" si="49"/>
        <v>172</v>
      </c>
      <c r="AG37" s="152">
        <f t="shared" si="50"/>
        <v>18603.52</v>
      </c>
      <c r="AH37" s="168">
        <f t="shared" si="51"/>
        <v>172</v>
      </c>
      <c r="AJ37" s="152">
        <f t="shared" si="52"/>
        <v>18603.52</v>
      </c>
      <c r="AK37" s="168">
        <f t="shared" si="53"/>
        <v>156</v>
      </c>
      <c r="AM37" s="152">
        <f t="shared" si="54"/>
        <v>16872.96</v>
      </c>
      <c r="AN37" s="168">
        <f t="shared" si="55"/>
        <v>172</v>
      </c>
      <c r="AP37" s="152">
        <f t="shared" si="56"/>
        <v>18603.52</v>
      </c>
      <c r="AQ37" s="168">
        <f t="shared" si="57"/>
        <v>172</v>
      </c>
      <c r="AS37" s="152">
        <f t="shared" si="58"/>
        <v>18603.52</v>
      </c>
      <c r="AT37" s="168">
        <f t="shared" si="59"/>
        <v>156</v>
      </c>
      <c r="AV37" s="152">
        <f t="shared" si="60"/>
        <v>16872.96</v>
      </c>
      <c r="AW37" s="168">
        <f t="shared" si="61"/>
        <v>172</v>
      </c>
      <c r="AY37" s="191">
        <f t="shared" si="62"/>
        <v>18603.52</v>
      </c>
      <c r="AZ37" s="190">
        <f t="shared" si="38"/>
        <v>156</v>
      </c>
      <c r="BB37" s="152">
        <f t="shared" si="63"/>
        <v>16872.96</v>
      </c>
      <c r="BC37" s="180">
        <f t="shared" si="64"/>
        <v>1804</v>
      </c>
      <c r="BE37" s="182">
        <f t="shared" si="65"/>
        <v>211993.59999999995</v>
      </c>
      <c r="BO37" s="168"/>
    </row>
    <row r="38" spans="3:68">
      <c r="C38" s="24" t="s">
        <v>140</v>
      </c>
      <c r="F38" s="189">
        <v>434518</v>
      </c>
      <c r="H38" s="24" t="s">
        <v>122</v>
      </c>
      <c r="I38" s="29" t="s">
        <v>134</v>
      </c>
      <c r="J38" s="38">
        <v>1</v>
      </c>
      <c r="L38" s="182">
        <f t="shared" si="39"/>
        <v>212000</v>
      </c>
      <c r="M38" s="71">
        <v>108.16</v>
      </c>
      <c r="N38" s="58"/>
      <c r="P38" s="168"/>
      <c r="R38" s="152">
        <f t="shared" si="40"/>
        <v>0</v>
      </c>
      <c r="S38" s="168">
        <f t="shared" si="41"/>
        <v>156</v>
      </c>
      <c r="U38" s="152">
        <f t="shared" si="42"/>
        <v>16872.96</v>
      </c>
      <c r="V38" s="170">
        <f t="shared" si="43"/>
        <v>164</v>
      </c>
      <c r="X38" s="152">
        <f t="shared" si="44"/>
        <v>17738.239999999998</v>
      </c>
      <c r="Y38" s="170">
        <f t="shared" si="45"/>
        <v>148</v>
      </c>
      <c r="AA38" s="152">
        <f t="shared" si="46"/>
        <v>16007.68</v>
      </c>
      <c r="AB38" s="168">
        <f t="shared" si="47"/>
        <v>164</v>
      </c>
      <c r="AC38" s="51"/>
      <c r="AD38" s="152">
        <f t="shared" si="48"/>
        <v>17738.239999999998</v>
      </c>
      <c r="AE38" s="168">
        <f t="shared" si="49"/>
        <v>172</v>
      </c>
      <c r="AG38" s="152">
        <f t="shared" si="50"/>
        <v>18603.52</v>
      </c>
      <c r="AH38" s="168">
        <f t="shared" si="51"/>
        <v>172</v>
      </c>
      <c r="AJ38" s="152">
        <f t="shared" si="52"/>
        <v>18603.52</v>
      </c>
      <c r="AK38" s="168">
        <f t="shared" si="53"/>
        <v>156</v>
      </c>
      <c r="AM38" s="152">
        <f t="shared" si="54"/>
        <v>16872.96</v>
      </c>
      <c r="AN38" s="168">
        <f t="shared" si="55"/>
        <v>172</v>
      </c>
      <c r="AP38" s="152">
        <f t="shared" si="56"/>
        <v>18603.52</v>
      </c>
      <c r="AQ38" s="168">
        <f t="shared" si="57"/>
        <v>172</v>
      </c>
      <c r="AS38" s="152">
        <f t="shared" si="58"/>
        <v>18603.52</v>
      </c>
      <c r="AT38" s="168">
        <f t="shared" si="59"/>
        <v>156</v>
      </c>
      <c r="AV38" s="152">
        <f t="shared" si="60"/>
        <v>16872.96</v>
      </c>
      <c r="AW38" s="168">
        <f t="shared" si="61"/>
        <v>172</v>
      </c>
      <c r="AY38" s="191">
        <f t="shared" si="62"/>
        <v>18603.52</v>
      </c>
      <c r="AZ38" s="190">
        <f t="shared" si="38"/>
        <v>156</v>
      </c>
      <c r="BB38" s="152">
        <f t="shared" si="63"/>
        <v>16872.96</v>
      </c>
      <c r="BC38" s="180">
        <f t="shared" si="64"/>
        <v>1804</v>
      </c>
      <c r="BE38" s="182">
        <f t="shared" si="65"/>
        <v>211993.59999999995</v>
      </c>
      <c r="BO38" s="168"/>
    </row>
    <row r="39" spans="3:68">
      <c r="C39" s="24" t="s">
        <v>139</v>
      </c>
      <c r="F39" s="189">
        <v>205898</v>
      </c>
      <c r="H39" s="24" t="s">
        <v>81</v>
      </c>
      <c r="I39" s="29" t="s">
        <v>126</v>
      </c>
      <c r="J39" s="38">
        <v>1</v>
      </c>
      <c r="L39" s="182">
        <f t="shared" si="39"/>
        <v>212000</v>
      </c>
      <c r="M39" s="71">
        <v>108.16</v>
      </c>
      <c r="P39" s="168"/>
      <c r="R39" s="152">
        <f t="shared" si="40"/>
        <v>0</v>
      </c>
      <c r="S39" s="168">
        <f t="shared" si="41"/>
        <v>156</v>
      </c>
      <c r="U39" s="152">
        <f t="shared" si="42"/>
        <v>16872.96</v>
      </c>
      <c r="V39" s="170">
        <f t="shared" si="43"/>
        <v>164</v>
      </c>
      <c r="X39" s="152">
        <f t="shared" si="44"/>
        <v>17738.239999999998</v>
      </c>
      <c r="Y39" s="170">
        <f t="shared" si="45"/>
        <v>148</v>
      </c>
      <c r="AA39" s="152">
        <f t="shared" si="46"/>
        <v>16007.68</v>
      </c>
      <c r="AB39" s="168">
        <f t="shared" si="47"/>
        <v>164</v>
      </c>
      <c r="AC39" s="51"/>
      <c r="AD39" s="152">
        <f t="shared" si="48"/>
        <v>17738.239999999998</v>
      </c>
      <c r="AE39" s="168">
        <f t="shared" si="49"/>
        <v>172</v>
      </c>
      <c r="AG39" s="152">
        <f t="shared" si="50"/>
        <v>18603.52</v>
      </c>
      <c r="AH39" s="168">
        <f t="shared" si="51"/>
        <v>172</v>
      </c>
      <c r="AJ39" s="152">
        <f t="shared" si="52"/>
        <v>18603.52</v>
      </c>
      <c r="AK39" s="168">
        <f t="shared" si="53"/>
        <v>156</v>
      </c>
      <c r="AM39" s="152">
        <f t="shared" si="54"/>
        <v>16872.96</v>
      </c>
      <c r="AN39" s="168">
        <f t="shared" si="55"/>
        <v>172</v>
      </c>
      <c r="AP39" s="152">
        <f t="shared" si="56"/>
        <v>18603.52</v>
      </c>
      <c r="AQ39" s="168">
        <f t="shared" si="57"/>
        <v>172</v>
      </c>
      <c r="AS39" s="152">
        <f t="shared" si="58"/>
        <v>18603.52</v>
      </c>
      <c r="AT39" s="168">
        <f t="shared" si="59"/>
        <v>156</v>
      </c>
      <c r="AV39" s="152">
        <f t="shared" si="60"/>
        <v>16872.96</v>
      </c>
      <c r="AW39" s="168">
        <f t="shared" si="61"/>
        <v>172</v>
      </c>
      <c r="AY39" s="191">
        <f t="shared" si="62"/>
        <v>18603.52</v>
      </c>
      <c r="AZ39" s="190">
        <f t="shared" si="38"/>
        <v>156</v>
      </c>
      <c r="BB39" s="152">
        <f t="shared" si="63"/>
        <v>16872.96</v>
      </c>
      <c r="BC39" s="180">
        <f t="shared" si="64"/>
        <v>1804</v>
      </c>
      <c r="BE39" s="182">
        <f t="shared" si="65"/>
        <v>211993.59999999995</v>
      </c>
      <c r="BO39" s="168"/>
    </row>
    <row r="40" spans="3:68">
      <c r="C40" s="24" t="s">
        <v>144</v>
      </c>
      <c r="F40" s="189"/>
      <c r="H40" s="24" t="s">
        <v>222</v>
      </c>
      <c r="I40" s="29" t="s">
        <v>223</v>
      </c>
      <c r="J40" s="38">
        <v>1</v>
      </c>
      <c r="L40" s="182">
        <f t="shared" si="39"/>
        <v>212000</v>
      </c>
      <c r="M40" s="71">
        <v>108.16</v>
      </c>
      <c r="P40" s="168"/>
      <c r="R40" s="152">
        <f t="shared" si="40"/>
        <v>0</v>
      </c>
      <c r="S40" s="168">
        <f t="shared" si="41"/>
        <v>156</v>
      </c>
      <c r="U40" s="152">
        <f t="shared" si="42"/>
        <v>16872.96</v>
      </c>
      <c r="V40" s="170">
        <f t="shared" si="43"/>
        <v>164</v>
      </c>
      <c r="X40" s="152">
        <f t="shared" si="44"/>
        <v>17738.239999999998</v>
      </c>
      <c r="Y40" s="170">
        <f t="shared" si="45"/>
        <v>148</v>
      </c>
      <c r="AA40" s="152">
        <f t="shared" si="46"/>
        <v>16007.68</v>
      </c>
      <c r="AB40" s="168">
        <f t="shared" si="47"/>
        <v>164</v>
      </c>
      <c r="AC40" s="51"/>
      <c r="AD40" s="152">
        <f t="shared" si="48"/>
        <v>17738.239999999998</v>
      </c>
      <c r="AE40" s="168">
        <f t="shared" si="49"/>
        <v>172</v>
      </c>
      <c r="AG40" s="152">
        <f t="shared" si="50"/>
        <v>18603.52</v>
      </c>
      <c r="AH40" s="168">
        <f t="shared" si="51"/>
        <v>172</v>
      </c>
      <c r="AJ40" s="152">
        <f t="shared" si="52"/>
        <v>18603.52</v>
      </c>
      <c r="AK40" s="168">
        <f t="shared" si="53"/>
        <v>156</v>
      </c>
      <c r="AM40" s="152">
        <f t="shared" si="54"/>
        <v>16872.96</v>
      </c>
      <c r="AN40" s="168">
        <f t="shared" si="55"/>
        <v>172</v>
      </c>
      <c r="AP40" s="152">
        <f t="shared" si="56"/>
        <v>18603.52</v>
      </c>
      <c r="AQ40" s="168">
        <f t="shared" si="57"/>
        <v>172</v>
      </c>
      <c r="AS40" s="152">
        <f t="shared" si="58"/>
        <v>18603.52</v>
      </c>
      <c r="AT40" s="168">
        <f t="shared" si="59"/>
        <v>156</v>
      </c>
      <c r="AV40" s="152">
        <f t="shared" si="60"/>
        <v>16872.96</v>
      </c>
      <c r="AW40" s="168">
        <f t="shared" si="61"/>
        <v>172</v>
      </c>
      <c r="AY40" s="191">
        <f t="shared" si="62"/>
        <v>18603.52</v>
      </c>
      <c r="AZ40" s="190">
        <f t="shared" si="38"/>
        <v>156</v>
      </c>
      <c r="BB40" s="152">
        <f t="shared" si="63"/>
        <v>16872.96</v>
      </c>
      <c r="BC40" s="180">
        <f t="shared" si="64"/>
        <v>1804</v>
      </c>
      <c r="BE40" s="182">
        <f t="shared" si="65"/>
        <v>211993.59999999995</v>
      </c>
      <c r="BO40" s="168"/>
    </row>
    <row r="41" spans="3:68" ht="15">
      <c r="F41" s="189"/>
      <c r="H41" s="171"/>
      <c r="J41" s="184"/>
      <c r="K41" s="184"/>
      <c r="L41" s="183"/>
      <c r="P41" s="169">
        <f>SUM(P33:P40)</f>
        <v>0</v>
      </c>
      <c r="Q41" s="47"/>
      <c r="R41" s="172">
        <f>SUM(R33:R40)</f>
        <v>0</v>
      </c>
      <c r="S41" s="169">
        <f>SUM(S33:S40)</f>
        <v>1131</v>
      </c>
      <c r="T41" s="47"/>
      <c r="U41" s="172">
        <f>SUM(U33:U40)</f>
        <v>122328.95999999996</v>
      </c>
      <c r="V41" s="174">
        <f>SUM(V33:V40)</f>
        <v>1189</v>
      </c>
      <c r="W41" s="173"/>
      <c r="X41" s="172">
        <f>SUM(X33:X40)</f>
        <v>128602.23999999996</v>
      </c>
      <c r="Y41" s="174">
        <f>SUM(Y33:Y40)</f>
        <v>1073</v>
      </c>
      <c r="Z41" s="173"/>
      <c r="AA41" s="172">
        <f>SUM(AA33:AA40)</f>
        <v>116055.67999999999</v>
      </c>
      <c r="AB41" s="169">
        <f>SUM(AB33:AB40)</f>
        <v>1189</v>
      </c>
      <c r="AC41" s="175"/>
      <c r="AD41" s="172">
        <f>SUM(AD33:AD40)</f>
        <v>128602.23999999996</v>
      </c>
      <c r="AE41" s="169">
        <f>SUM(AE33:AE40)</f>
        <v>1247</v>
      </c>
      <c r="AF41" s="47"/>
      <c r="AG41" s="172">
        <f>SUM(AG33:AG40)</f>
        <v>134875.52000000002</v>
      </c>
      <c r="AH41" s="176">
        <f>SUM(AH33:AH40)</f>
        <v>1247</v>
      </c>
      <c r="AI41" s="47"/>
      <c r="AJ41" s="172">
        <f>SUM(AJ33:AJ40)</f>
        <v>134875.52000000002</v>
      </c>
      <c r="AK41" s="169">
        <f>SUM(AK33:AK40)</f>
        <v>1131</v>
      </c>
      <c r="AL41" s="47"/>
      <c r="AM41" s="172">
        <f>SUM(AM33:AM40)</f>
        <v>122328.95999999996</v>
      </c>
      <c r="AN41" s="169">
        <f>SUM(AN33:AN40)</f>
        <v>1247</v>
      </c>
      <c r="AO41" s="47"/>
      <c r="AP41" s="172">
        <f>SUM(AP33:AP40)</f>
        <v>134875.52000000002</v>
      </c>
      <c r="AQ41" s="174">
        <f>SUM(AQ33:AQ40)</f>
        <v>1247</v>
      </c>
      <c r="AR41" s="173"/>
      <c r="AS41" s="172">
        <f>SUM(AS33:AS40)</f>
        <v>134875.52000000002</v>
      </c>
      <c r="AT41" s="169">
        <f>SUM(AT33:AT40)</f>
        <v>1131</v>
      </c>
      <c r="AU41" s="173"/>
      <c r="AV41" s="172">
        <f>SUM(AV33:AV40)</f>
        <v>122328.95999999996</v>
      </c>
      <c r="AW41" s="174">
        <f>SUM(AW33:AW40)</f>
        <v>1247</v>
      </c>
      <c r="AX41" s="173"/>
      <c r="AY41" s="192">
        <f>SUM(AY33:AY40)</f>
        <v>134875.52000000002</v>
      </c>
      <c r="AZ41" s="172">
        <f>SUM(AZ33:AZ40)</f>
        <v>1131</v>
      </c>
      <c r="BB41" s="172">
        <f>SUM(BB33:BB40)</f>
        <v>122328.95999999996</v>
      </c>
      <c r="BC41" s="181">
        <f>SUM(BC33:BC40)</f>
        <v>13079</v>
      </c>
      <c r="BE41" s="183">
        <f>SUM(BE33:BE40)</f>
        <v>1536953.5999999994</v>
      </c>
      <c r="BO41" s="301"/>
    </row>
    <row r="42" spans="3:68" ht="15">
      <c r="F42" s="189"/>
      <c r="I42" s="141"/>
      <c r="J42" s="184"/>
      <c r="K42" s="184"/>
      <c r="L42" s="183"/>
      <c r="AC42" s="51"/>
      <c r="AH42"/>
      <c r="AO42" s="51"/>
      <c r="BC42" s="47" t="s">
        <v>136</v>
      </c>
      <c r="BD42" s="47" t="s">
        <v>135</v>
      </c>
      <c r="BE42" s="183">
        <f>(BE41+BE28)/0.98</f>
        <v>1713687.750938775</v>
      </c>
      <c r="BO42" s="182"/>
    </row>
    <row r="43" spans="3:68">
      <c r="F43" s="189"/>
      <c r="I43" s="141"/>
      <c r="J43" s="184"/>
      <c r="L43" s="183"/>
      <c r="AC43" s="51"/>
      <c r="AI43" s="47"/>
      <c r="AJ43" s="172"/>
      <c r="AR43" s="178"/>
      <c r="AS43" s="178"/>
      <c r="AT43" s="178"/>
      <c r="AU43" s="5"/>
      <c r="AV43" s="179"/>
      <c r="AW43" s="179"/>
      <c r="AX43" s="179"/>
      <c r="BC43" s="47" t="s">
        <v>137</v>
      </c>
      <c r="BD43" s="47" t="s">
        <v>107</v>
      </c>
      <c r="BE43" s="183">
        <f>BE42+BE27</f>
        <v>6989998.710938775</v>
      </c>
    </row>
    <row r="44" spans="3:68">
      <c r="F44" s="189"/>
      <c r="I44" s="141"/>
      <c r="J44" s="184"/>
      <c r="K44" s="184"/>
      <c r="L44" s="183"/>
      <c r="AC44" s="51"/>
      <c r="AJ44" s="4"/>
      <c r="AM44" s="4"/>
      <c r="AR44" s="5"/>
      <c r="AS44" s="5"/>
      <c r="AT44" s="5"/>
      <c r="AU44" s="5"/>
      <c r="AV44" s="5"/>
      <c r="AW44" s="5"/>
      <c r="AX44" s="5"/>
    </row>
    <row r="45" spans="3:68">
      <c r="E45" s="148"/>
      <c r="F45" s="146" t="s">
        <v>138</v>
      </c>
      <c r="I45" s="141"/>
      <c r="AC45" s="51"/>
      <c r="AJ45" s="4"/>
      <c r="AR45" s="5"/>
      <c r="AS45" s="177"/>
      <c r="AT45" s="5"/>
      <c r="AU45" s="5"/>
      <c r="AV45" s="5"/>
      <c r="AW45" s="177"/>
      <c r="AX45" s="5"/>
    </row>
    <row r="46" spans="3:68">
      <c r="C46" s="24" t="s">
        <v>141</v>
      </c>
      <c r="E46" s="148"/>
      <c r="F46" s="189">
        <v>205989</v>
      </c>
      <c r="H46" s="24" t="s">
        <v>120</v>
      </c>
      <c r="I46" s="29" t="s">
        <v>92</v>
      </c>
      <c r="J46" s="32">
        <v>0.5</v>
      </c>
      <c r="L46" s="182">
        <f>M46*(J46*1780)</f>
        <v>128987.70000000001</v>
      </c>
      <c r="M46" s="71">
        <v>144.93</v>
      </c>
      <c r="P46" s="168"/>
      <c r="R46" s="152">
        <f>P46*M46</f>
        <v>0</v>
      </c>
      <c r="S46" s="168">
        <f>ROUND(J46*$S$2,0)</f>
        <v>78</v>
      </c>
      <c r="U46" s="152">
        <f>S46*M46</f>
        <v>11304.54</v>
      </c>
      <c r="V46" s="170">
        <f>ROUND(J46*$V$2,0)</f>
        <v>82</v>
      </c>
      <c r="X46" s="152">
        <f>V46*M46</f>
        <v>11884.26</v>
      </c>
      <c r="Y46" s="170">
        <f>ROUND(J46*$Y$2,0)</f>
        <v>74</v>
      </c>
      <c r="AA46" s="152">
        <f>Y46*M46</f>
        <v>10724.82</v>
      </c>
      <c r="AB46" s="168">
        <f>ROUND(J46*$AB$2,0)</f>
        <v>82</v>
      </c>
      <c r="AD46" s="152">
        <f>AB46*M46</f>
        <v>11884.26</v>
      </c>
      <c r="AE46" s="168">
        <f>ROUND(J46*$AE$2,0)</f>
        <v>86</v>
      </c>
      <c r="AG46" s="152">
        <f>AE46*M46</f>
        <v>12463.980000000001</v>
      </c>
      <c r="AH46" s="168">
        <f>ROUND(J46*$AH$2,0)</f>
        <v>86</v>
      </c>
      <c r="AJ46" s="152">
        <f>AH46*M46</f>
        <v>12463.980000000001</v>
      </c>
      <c r="AK46" s="168">
        <f>ROUND(J46*$AK$2,0)</f>
        <v>78</v>
      </c>
      <c r="AM46" s="152">
        <f>AK46*M46</f>
        <v>11304.54</v>
      </c>
      <c r="AN46" s="168">
        <f>ROUND(J46*$AN$2,0)</f>
        <v>86</v>
      </c>
      <c r="AP46" s="152">
        <f>AN46*M46</f>
        <v>12463.980000000001</v>
      </c>
      <c r="AQ46" s="168">
        <f>ROUND(J46*$AQ$2,0)</f>
        <v>86</v>
      </c>
      <c r="AS46" s="152">
        <f>AQ46*M46</f>
        <v>12463.980000000001</v>
      </c>
      <c r="AT46" s="168">
        <f>ROUND(J46*$AT$2,0)</f>
        <v>78</v>
      </c>
      <c r="AV46" s="152">
        <f>AT46*M46</f>
        <v>11304.54</v>
      </c>
      <c r="AW46" s="168">
        <f>ROUND(J46*$AW$2,0)</f>
        <v>86</v>
      </c>
      <c r="AY46" s="191">
        <f>AW46*M46</f>
        <v>12463.980000000001</v>
      </c>
      <c r="AZ46" s="190">
        <f t="shared" ref="AZ46:AZ53" si="66">ROUND(J33*$AZ$2,0)</f>
        <v>117</v>
      </c>
      <c r="BB46" s="152">
        <f>AZ46*M46</f>
        <v>16956.810000000001</v>
      </c>
      <c r="BC46" s="180">
        <f>P46+S46+V46+Y46+AB46+AE46+AH46+AK46+AN46+AQ46+AT46+AW46</f>
        <v>902</v>
      </c>
      <c r="BE46" s="182">
        <f>R46+U46+X46+AA46+AD46+AG46+AJ46+AM46+AP46+AS46+AV46+AY46+BB46</f>
        <v>147683.67000000001</v>
      </c>
    </row>
    <row r="47" spans="3:68">
      <c r="C47" s="24" t="s">
        <v>142</v>
      </c>
      <c r="E47" s="148"/>
      <c r="F47" s="189">
        <v>434849</v>
      </c>
      <c r="H47" s="24" t="s">
        <v>121</v>
      </c>
      <c r="I47" s="29" t="s">
        <v>125</v>
      </c>
      <c r="J47" s="32">
        <v>0.5</v>
      </c>
      <c r="L47" s="182">
        <f t="shared" ref="L47:L53" si="67">M47*(J47*1780)</f>
        <v>98069.099999999991</v>
      </c>
      <c r="M47" s="71">
        <v>110.19</v>
      </c>
      <c r="P47" s="168"/>
      <c r="R47" s="152">
        <f t="shared" ref="R47:R53" si="68">P47*M47</f>
        <v>0</v>
      </c>
      <c r="S47" s="168">
        <f t="shared" ref="S47:S53" si="69">ROUND(J47*$S$2,0)</f>
        <v>78</v>
      </c>
      <c r="U47" s="152">
        <f t="shared" ref="U47:U53" si="70">S47*M47</f>
        <v>8594.82</v>
      </c>
      <c r="V47" s="170">
        <f t="shared" ref="V47:V53" si="71">ROUND(J47*$V$2,0)</f>
        <v>82</v>
      </c>
      <c r="X47" s="152">
        <f t="shared" ref="X47:X53" si="72">V47*M47</f>
        <v>9035.58</v>
      </c>
      <c r="Y47" s="170">
        <f t="shared" ref="Y47:Y53" si="73">ROUND(J47*$Y$2,0)</f>
        <v>74</v>
      </c>
      <c r="AA47" s="152">
        <f t="shared" ref="AA47:AA53" si="74">Y47*M47</f>
        <v>8154.0599999999995</v>
      </c>
      <c r="AB47" s="168">
        <f t="shared" ref="AB47:AB53" si="75">ROUND(J47*$AB$2,0)</f>
        <v>82</v>
      </c>
      <c r="AD47" s="152">
        <f t="shared" ref="AD47:AD53" si="76">AB47*M47</f>
        <v>9035.58</v>
      </c>
      <c r="AE47" s="168">
        <f t="shared" ref="AE47:AE53" si="77">ROUND(J47*$AE$2,0)</f>
        <v>86</v>
      </c>
      <c r="AG47" s="152">
        <f t="shared" ref="AG47:AG53" si="78">AE47*M47</f>
        <v>9476.34</v>
      </c>
      <c r="AH47" s="168">
        <f t="shared" ref="AH47:AH53" si="79">ROUND(J47*$AH$2,0)</f>
        <v>86</v>
      </c>
      <c r="AJ47" s="152">
        <f t="shared" ref="AJ47:AJ53" si="80">AH47*M47</f>
        <v>9476.34</v>
      </c>
      <c r="AK47" s="168">
        <f t="shared" ref="AK47:AK53" si="81">ROUND(J47*$AK$2,0)</f>
        <v>78</v>
      </c>
      <c r="AM47" s="152">
        <f t="shared" ref="AM47:AM53" si="82">AK47*M47</f>
        <v>8594.82</v>
      </c>
      <c r="AN47" s="168">
        <f t="shared" ref="AN47:AN53" si="83">ROUND(J47*$AN$2,0)</f>
        <v>86</v>
      </c>
      <c r="AP47" s="152">
        <f t="shared" ref="AP47:AP53" si="84">AN47*M47</f>
        <v>9476.34</v>
      </c>
      <c r="AQ47" s="168">
        <f t="shared" ref="AQ47:AQ53" si="85">ROUND(J47*$AQ$2,0)</f>
        <v>86</v>
      </c>
      <c r="AS47" s="152">
        <f t="shared" ref="AS47:AS53" si="86">AQ47*M47</f>
        <v>9476.34</v>
      </c>
      <c r="AT47" s="168">
        <f t="shared" ref="AT47:AT53" si="87">ROUND(J47*$AT$2,0)</f>
        <v>78</v>
      </c>
      <c r="AV47" s="152">
        <f t="shared" ref="AV47:AV53" si="88">AT47*M47</f>
        <v>8594.82</v>
      </c>
      <c r="AW47" s="168">
        <f t="shared" ref="AW47:AW53" si="89">ROUND(J47*$AW$2,0)</f>
        <v>86</v>
      </c>
      <c r="AY47" s="191">
        <f t="shared" ref="AY47:AY53" si="90">AW47*M47</f>
        <v>9476.34</v>
      </c>
      <c r="AZ47" s="190">
        <f t="shared" si="66"/>
        <v>78</v>
      </c>
      <c r="BB47" s="152">
        <f>AZ47*M47</f>
        <v>8594.82</v>
      </c>
      <c r="BC47" s="180">
        <f t="shared" ref="BC47:BC53" si="91">P47+S47+V47+Y47+AB47+AE47+AH47+AK47+AN47+AQ47+AT47+AW47</f>
        <v>902</v>
      </c>
      <c r="BE47" s="182">
        <f>R47+U47+X47+AA47+AD47+AG47+AJ47+AM47+AP47+AS47+AV47+AY47+BB47</f>
        <v>107986.20000000001</v>
      </c>
    </row>
    <row r="48" spans="3:68">
      <c r="C48" s="24" t="s">
        <v>139</v>
      </c>
      <c r="E48" s="148"/>
      <c r="F48" s="189">
        <v>203954</v>
      </c>
      <c r="H48" s="24" t="s">
        <v>123</v>
      </c>
      <c r="I48" s="29" t="s">
        <v>127</v>
      </c>
      <c r="J48" s="38">
        <v>1</v>
      </c>
      <c r="L48" s="182">
        <f t="shared" si="67"/>
        <v>184069.8</v>
      </c>
      <c r="M48" s="71">
        <v>103.41</v>
      </c>
      <c r="P48" s="168"/>
      <c r="R48" s="152">
        <f t="shared" si="68"/>
        <v>0</v>
      </c>
      <c r="S48" s="168">
        <f t="shared" si="69"/>
        <v>156</v>
      </c>
      <c r="U48" s="152">
        <f t="shared" si="70"/>
        <v>16131.96</v>
      </c>
      <c r="V48" s="170">
        <f t="shared" si="71"/>
        <v>164</v>
      </c>
      <c r="X48" s="152">
        <f t="shared" si="72"/>
        <v>16959.239999999998</v>
      </c>
      <c r="Y48" s="170">
        <f t="shared" si="73"/>
        <v>148</v>
      </c>
      <c r="AA48" s="152">
        <f t="shared" si="74"/>
        <v>15304.68</v>
      </c>
      <c r="AB48" s="168">
        <f t="shared" si="75"/>
        <v>164</v>
      </c>
      <c r="AD48" s="152">
        <f t="shared" si="76"/>
        <v>16959.239999999998</v>
      </c>
      <c r="AE48" s="168">
        <f t="shared" si="77"/>
        <v>172</v>
      </c>
      <c r="AG48" s="152">
        <f t="shared" si="78"/>
        <v>17786.52</v>
      </c>
      <c r="AH48" s="168">
        <f t="shared" si="79"/>
        <v>172</v>
      </c>
      <c r="AJ48" s="152">
        <f t="shared" si="80"/>
        <v>17786.52</v>
      </c>
      <c r="AK48" s="168">
        <f t="shared" si="81"/>
        <v>156</v>
      </c>
      <c r="AM48" s="152">
        <f t="shared" si="82"/>
        <v>16131.96</v>
      </c>
      <c r="AN48" s="168">
        <f t="shared" si="83"/>
        <v>172</v>
      </c>
      <c r="AP48" s="152">
        <f t="shared" si="84"/>
        <v>17786.52</v>
      </c>
      <c r="AQ48" s="168">
        <f t="shared" si="85"/>
        <v>172</v>
      </c>
      <c r="AS48" s="152">
        <f t="shared" si="86"/>
        <v>17786.52</v>
      </c>
      <c r="AT48" s="168">
        <f t="shared" si="87"/>
        <v>156</v>
      </c>
      <c r="AV48" s="152">
        <f t="shared" si="88"/>
        <v>16131.96</v>
      </c>
      <c r="AW48" s="168">
        <f t="shared" si="89"/>
        <v>172</v>
      </c>
      <c r="AY48" s="191">
        <f t="shared" si="90"/>
        <v>17786.52</v>
      </c>
      <c r="AZ48" s="190">
        <f t="shared" si="66"/>
        <v>156</v>
      </c>
      <c r="BB48" s="152">
        <f t="shared" ref="BB48:BB53" si="92">AZ48*M48</f>
        <v>16131.96</v>
      </c>
      <c r="BC48" s="180">
        <f t="shared" si="91"/>
        <v>1804</v>
      </c>
      <c r="BE48" s="182">
        <f t="shared" ref="BE48:BE53" si="93">R48+U48+X48+AA48+AD48+AG48+AJ48+AM48+AP48+AS48+AV48+AY48+BB48</f>
        <v>202683.59999999995</v>
      </c>
    </row>
    <row r="49" spans="3:67">
      <c r="E49" s="148"/>
      <c r="F49" s="189"/>
      <c r="H49" s="314" t="s">
        <v>133</v>
      </c>
      <c r="I49" s="315" t="s">
        <v>128</v>
      </c>
      <c r="J49" s="38">
        <v>1</v>
      </c>
      <c r="L49" s="182">
        <f t="shared" si="67"/>
        <v>137166.80000000002</v>
      </c>
      <c r="M49" s="71">
        <v>77.06</v>
      </c>
      <c r="P49" s="168"/>
      <c r="R49" s="152">
        <f t="shared" si="68"/>
        <v>0</v>
      </c>
      <c r="S49" s="168">
        <f t="shared" si="69"/>
        <v>156</v>
      </c>
      <c r="U49" s="152">
        <f t="shared" si="70"/>
        <v>12021.36</v>
      </c>
      <c r="V49" s="170">
        <f t="shared" si="71"/>
        <v>164</v>
      </c>
      <c r="X49" s="152">
        <f t="shared" si="72"/>
        <v>12637.84</v>
      </c>
      <c r="Y49" s="170">
        <f t="shared" si="73"/>
        <v>148</v>
      </c>
      <c r="AA49" s="152">
        <f t="shared" si="74"/>
        <v>11404.880000000001</v>
      </c>
      <c r="AB49" s="168">
        <f t="shared" si="75"/>
        <v>164</v>
      </c>
      <c r="AD49" s="152">
        <f t="shared" si="76"/>
        <v>12637.84</v>
      </c>
      <c r="AE49" s="168">
        <f t="shared" si="77"/>
        <v>172</v>
      </c>
      <c r="AG49" s="152">
        <f t="shared" si="78"/>
        <v>13254.32</v>
      </c>
      <c r="AH49" s="168">
        <f t="shared" si="79"/>
        <v>172</v>
      </c>
      <c r="AJ49" s="152">
        <f t="shared" si="80"/>
        <v>13254.32</v>
      </c>
      <c r="AK49" s="168">
        <f t="shared" si="81"/>
        <v>156</v>
      </c>
      <c r="AM49" s="152">
        <f t="shared" si="82"/>
        <v>12021.36</v>
      </c>
      <c r="AN49" s="168">
        <f t="shared" si="83"/>
        <v>172</v>
      </c>
      <c r="AP49" s="152">
        <f t="shared" si="84"/>
        <v>13254.32</v>
      </c>
      <c r="AQ49" s="168">
        <f t="shared" si="85"/>
        <v>172</v>
      </c>
      <c r="AS49" s="152">
        <f t="shared" si="86"/>
        <v>13254.32</v>
      </c>
      <c r="AT49" s="168">
        <f t="shared" si="87"/>
        <v>156</v>
      </c>
      <c r="AV49" s="152">
        <f t="shared" si="88"/>
        <v>12021.36</v>
      </c>
      <c r="AW49" s="168">
        <f t="shared" si="89"/>
        <v>172</v>
      </c>
      <c r="AY49" s="191">
        <f t="shared" si="90"/>
        <v>13254.32</v>
      </c>
      <c r="AZ49" s="190">
        <f t="shared" si="66"/>
        <v>156</v>
      </c>
      <c r="BB49" s="152">
        <f t="shared" si="92"/>
        <v>12021.36</v>
      </c>
      <c r="BC49" s="180">
        <f t="shared" si="91"/>
        <v>1804</v>
      </c>
      <c r="BD49" s="47"/>
      <c r="BE49" s="182">
        <f t="shared" si="93"/>
        <v>151037.59999999998</v>
      </c>
      <c r="BO49" s="182"/>
    </row>
    <row r="50" spans="3:67">
      <c r="C50" s="24" t="s">
        <v>143</v>
      </c>
      <c r="E50" s="148"/>
      <c r="F50" s="189"/>
      <c r="H50" s="24" t="s">
        <v>124</v>
      </c>
      <c r="I50" s="29" t="s">
        <v>132</v>
      </c>
      <c r="J50" s="38">
        <v>1</v>
      </c>
      <c r="L50" s="182">
        <f t="shared" si="67"/>
        <v>184069.8</v>
      </c>
      <c r="M50" s="71">
        <v>103.41</v>
      </c>
      <c r="P50" s="168"/>
      <c r="R50" s="152">
        <f t="shared" si="68"/>
        <v>0</v>
      </c>
      <c r="S50" s="168">
        <f t="shared" si="69"/>
        <v>156</v>
      </c>
      <c r="U50" s="152">
        <f t="shared" si="70"/>
        <v>16131.96</v>
      </c>
      <c r="V50" s="170">
        <f t="shared" si="71"/>
        <v>164</v>
      </c>
      <c r="X50" s="152">
        <f t="shared" si="72"/>
        <v>16959.239999999998</v>
      </c>
      <c r="Y50" s="170">
        <f t="shared" si="73"/>
        <v>148</v>
      </c>
      <c r="AA50" s="152">
        <f t="shared" si="74"/>
        <v>15304.68</v>
      </c>
      <c r="AB50" s="168">
        <f t="shared" si="75"/>
        <v>164</v>
      </c>
      <c r="AC50" s="51"/>
      <c r="AD50" s="152">
        <f t="shared" si="76"/>
        <v>16959.239999999998</v>
      </c>
      <c r="AE50" s="168">
        <f t="shared" si="77"/>
        <v>172</v>
      </c>
      <c r="AG50" s="152">
        <f t="shared" si="78"/>
        <v>17786.52</v>
      </c>
      <c r="AH50" s="168">
        <f t="shared" si="79"/>
        <v>172</v>
      </c>
      <c r="AJ50" s="152">
        <f t="shared" si="80"/>
        <v>17786.52</v>
      </c>
      <c r="AK50" s="168">
        <f t="shared" si="81"/>
        <v>156</v>
      </c>
      <c r="AM50" s="152">
        <f t="shared" si="82"/>
        <v>16131.96</v>
      </c>
      <c r="AN50" s="168">
        <f t="shared" si="83"/>
        <v>172</v>
      </c>
      <c r="AP50" s="152">
        <f t="shared" si="84"/>
        <v>17786.52</v>
      </c>
      <c r="AQ50" s="168">
        <f t="shared" si="85"/>
        <v>172</v>
      </c>
      <c r="AS50" s="152">
        <f t="shared" si="86"/>
        <v>17786.52</v>
      </c>
      <c r="AT50" s="168">
        <f t="shared" si="87"/>
        <v>156</v>
      </c>
      <c r="AV50" s="152">
        <f t="shared" si="88"/>
        <v>16131.96</v>
      </c>
      <c r="AW50" s="168">
        <f t="shared" si="89"/>
        <v>172</v>
      </c>
      <c r="AY50" s="191">
        <f t="shared" si="90"/>
        <v>17786.52</v>
      </c>
      <c r="AZ50" s="190">
        <f t="shared" si="66"/>
        <v>156</v>
      </c>
      <c r="BB50" s="152">
        <f t="shared" si="92"/>
        <v>16131.96</v>
      </c>
      <c r="BC50" s="180">
        <f t="shared" si="91"/>
        <v>1804</v>
      </c>
      <c r="BE50" s="182">
        <f t="shared" si="93"/>
        <v>202683.59999999995</v>
      </c>
      <c r="BO50" s="182">
        <f>BE50/0.98</f>
        <v>206819.99999999994</v>
      </c>
    </row>
    <row r="51" spans="3:67">
      <c r="C51" s="24" t="s">
        <v>140</v>
      </c>
      <c r="F51" s="189">
        <v>434518</v>
      </c>
      <c r="H51" s="24" t="s">
        <v>122</v>
      </c>
      <c r="I51" s="29" t="s">
        <v>134</v>
      </c>
      <c r="J51" s="38">
        <v>1</v>
      </c>
      <c r="L51" s="182">
        <f t="shared" si="67"/>
        <v>184069.8</v>
      </c>
      <c r="M51" s="71">
        <v>103.41</v>
      </c>
      <c r="P51" s="168"/>
      <c r="R51" s="152">
        <f t="shared" si="68"/>
        <v>0</v>
      </c>
      <c r="S51" s="168">
        <f t="shared" si="69"/>
        <v>156</v>
      </c>
      <c r="U51" s="152">
        <f t="shared" si="70"/>
        <v>16131.96</v>
      </c>
      <c r="V51" s="170">
        <f t="shared" si="71"/>
        <v>164</v>
      </c>
      <c r="X51" s="152">
        <f t="shared" si="72"/>
        <v>16959.239999999998</v>
      </c>
      <c r="Y51" s="170">
        <f t="shared" si="73"/>
        <v>148</v>
      </c>
      <c r="AA51" s="152">
        <f t="shared" si="74"/>
        <v>15304.68</v>
      </c>
      <c r="AB51" s="168">
        <f t="shared" si="75"/>
        <v>164</v>
      </c>
      <c r="AC51" s="51"/>
      <c r="AD51" s="152">
        <f t="shared" si="76"/>
        <v>16959.239999999998</v>
      </c>
      <c r="AE51" s="168">
        <f t="shared" si="77"/>
        <v>172</v>
      </c>
      <c r="AG51" s="152">
        <f t="shared" si="78"/>
        <v>17786.52</v>
      </c>
      <c r="AH51" s="168">
        <f t="shared" si="79"/>
        <v>172</v>
      </c>
      <c r="AJ51" s="152">
        <f t="shared" si="80"/>
        <v>17786.52</v>
      </c>
      <c r="AK51" s="168">
        <f t="shared" si="81"/>
        <v>156</v>
      </c>
      <c r="AM51" s="152">
        <f t="shared" si="82"/>
        <v>16131.96</v>
      </c>
      <c r="AN51" s="168">
        <f t="shared" si="83"/>
        <v>172</v>
      </c>
      <c r="AP51" s="152">
        <f t="shared" si="84"/>
        <v>17786.52</v>
      </c>
      <c r="AQ51" s="168">
        <f t="shared" si="85"/>
        <v>172</v>
      </c>
      <c r="AS51" s="152">
        <f t="shared" si="86"/>
        <v>17786.52</v>
      </c>
      <c r="AT51" s="168">
        <f t="shared" si="87"/>
        <v>156</v>
      </c>
      <c r="AV51" s="152">
        <f t="shared" si="88"/>
        <v>16131.96</v>
      </c>
      <c r="AW51" s="168">
        <f t="shared" si="89"/>
        <v>172</v>
      </c>
      <c r="AY51" s="191">
        <f t="shared" si="90"/>
        <v>17786.52</v>
      </c>
      <c r="AZ51" s="190">
        <f t="shared" si="66"/>
        <v>156</v>
      </c>
      <c r="BB51" s="152">
        <f t="shared" si="92"/>
        <v>16131.96</v>
      </c>
      <c r="BC51" s="180">
        <f t="shared" si="91"/>
        <v>1804</v>
      </c>
      <c r="BE51" s="182">
        <f t="shared" si="93"/>
        <v>202683.59999999995</v>
      </c>
    </row>
    <row r="52" spans="3:67">
      <c r="C52" s="24" t="s">
        <v>139</v>
      </c>
      <c r="F52" s="189">
        <v>205898</v>
      </c>
      <c r="H52" s="24" t="s">
        <v>81</v>
      </c>
      <c r="I52" s="29" t="s">
        <v>126</v>
      </c>
      <c r="J52" s="38">
        <v>1</v>
      </c>
      <c r="L52" s="182">
        <f t="shared" si="67"/>
        <v>184069.8</v>
      </c>
      <c r="M52" s="71">
        <v>103.41</v>
      </c>
      <c r="P52" s="168"/>
      <c r="R52" s="152">
        <f t="shared" si="68"/>
        <v>0</v>
      </c>
      <c r="S52" s="168">
        <f t="shared" si="69"/>
        <v>156</v>
      </c>
      <c r="U52" s="152">
        <f t="shared" si="70"/>
        <v>16131.96</v>
      </c>
      <c r="V52" s="170">
        <f t="shared" si="71"/>
        <v>164</v>
      </c>
      <c r="X52" s="152">
        <f t="shared" si="72"/>
        <v>16959.239999999998</v>
      </c>
      <c r="Y52" s="170">
        <f t="shared" si="73"/>
        <v>148</v>
      </c>
      <c r="AA52" s="152">
        <f t="shared" si="74"/>
        <v>15304.68</v>
      </c>
      <c r="AB52" s="168">
        <f t="shared" si="75"/>
        <v>164</v>
      </c>
      <c r="AC52" s="51"/>
      <c r="AD52" s="152">
        <f t="shared" si="76"/>
        <v>16959.239999999998</v>
      </c>
      <c r="AE52" s="168">
        <f t="shared" si="77"/>
        <v>172</v>
      </c>
      <c r="AG52" s="152">
        <f t="shared" si="78"/>
        <v>17786.52</v>
      </c>
      <c r="AH52" s="168">
        <f t="shared" si="79"/>
        <v>172</v>
      </c>
      <c r="AJ52" s="152">
        <f t="shared" si="80"/>
        <v>17786.52</v>
      </c>
      <c r="AK52" s="168">
        <f t="shared" si="81"/>
        <v>156</v>
      </c>
      <c r="AM52" s="152">
        <f t="shared" si="82"/>
        <v>16131.96</v>
      </c>
      <c r="AN52" s="168">
        <f t="shared" si="83"/>
        <v>172</v>
      </c>
      <c r="AP52" s="152">
        <f t="shared" si="84"/>
        <v>17786.52</v>
      </c>
      <c r="AQ52" s="168">
        <f t="shared" si="85"/>
        <v>172</v>
      </c>
      <c r="AS52" s="152">
        <f t="shared" si="86"/>
        <v>17786.52</v>
      </c>
      <c r="AT52" s="168">
        <f t="shared" si="87"/>
        <v>156</v>
      </c>
      <c r="AV52" s="152">
        <f t="shared" si="88"/>
        <v>16131.96</v>
      </c>
      <c r="AW52" s="168">
        <f t="shared" si="89"/>
        <v>172</v>
      </c>
      <c r="AY52" s="191">
        <f t="shared" si="90"/>
        <v>17786.52</v>
      </c>
      <c r="AZ52" s="190">
        <f t="shared" si="66"/>
        <v>156</v>
      </c>
      <c r="BB52" s="152">
        <f t="shared" si="92"/>
        <v>16131.96</v>
      </c>
      <c r="BC52" s="180">
        <f t="shared" si="91"/>
        <v>1804</v>
      </c>
      <c r="BE52" s="182">
        <f>R52+U52+X52+AA52+AD52+AG52+AJ52+AM52+AP52+AS52+AV52+AY52+BB52</f>
        <v>202683.59999999995</v>
      </c>
    </row>
    <row r="53" spans="3:67">
      <c r="C53" s="24" t="s">
        <v>144</v>
      </c>
      <c r="F53" s="189"/>
      <c r="H53" s="24" t="s">
        <v>222</v>
      </c>
      <c r="I53" s="29" t="s">
        <v>223</v>
      </c>
      <c r="J53" s="38">
        <v>1</v>
      </c>
      <c r="L53" s="182">
        <f t="shared" si="67"/>
        <v>184069.8</v>
      </c>
      <c r="M53" s="71">
        <v>103.41</v>
      </c>
      <c r="P53" s="168"/>
      <c r="R53" s="152">
        <f t="shared" si="68"/>
        <v>0</v>
      </c>
      <c r="S53" s="168">
        <f t="shared" si="69"/>
        <v>156</v>
      </c>
      <c r="U53" s="152">
        <f t="shared" si="70"/>
        <v>16131.96</v>
      </c>
      <c r="V53" s="170">
        <f t="shared" si="71"/>
        <v>164</v>
      </c>
      <c r="X53" s="152">
        <f t="shared" si="72"/>
        <v>16959.239999999998</v>
      </c>
      <c r="Y53" s="170">
        <f t="shared" si="73"/>
        <v>148</v>
      </c>
      <c r="AA53" s="152">
        <f t="shared" si="74"/>
        <v>15304.68</v>
      </c>
      <c r="AB53" s="168">
        <f t="shared" si="75"/>
        <v>164</v>
      </c>
      <c r="AC53" s="51"/>
      <c r="AD53" s="152">
        <f t="shared" si="76"/>
        <v>16959.239999999998</v>
      </c>
      <c r="AE53" s="168">
        <f t="shared" si="77"/>
        <v>172</v>
      </c>
      <c r="AG53" s="152">
        <f t="shared" si="78"/>
        <v>17786.52</v>
      </c>
      <c r="AH53" s="168">
        <f t="shared" si="79"/>
        <v>172</v>
      </c>
      <c r="AJ53" s="152">
        <f t="shared" si="80"/>
        <v>17786.52</v>
      </c>
      <c r="AK53" s="168">
        <f t="shared" si="81"/>
        <v>156</v>
      </c>
      <c r="AM53" s="152">
        <f t="shared" si="82"/>
        <v>16131.96</v>
      </c>
      <c r="AN53" s="168">
        <f t="shared" si="83"/>
        <v>172</v>
      </c>
      <c r="AP53" s="152">
        <f t="shared" si="84"/>
        <v>17786.52</v>
      </c>
      <c r="AQ53" s="168">
        <f t="shared" si="85"/>
        <v>172</v>
      </c>
      <c r="AS53" s="152">
        <f t="shared" si="86"/>
        <v>17786.52</v>
      </c>
      <c r="AT53" s="168">
        <f t="shared" si="87"/>
        <v>156</v>
      </c>
      <c r="AV53" s="152">
        <f t="shared" si="88"/>
        <v>16131.96</v>
      </c>
      <c r="AW53" s="168">
        <f t="shared" si="89"/>
        <v>172</v>
      </c>
      <c r="AY53" s="191">
        <f t="shared" si="90"/>
        <v>17786.52</v>
      </c>
      <c r="AZ53" s="190">
        <f t="shared" si="66"/>
        <v>156</v>
      </c>
      <c r="BB53" s="152">
        <f t="shared" si="92"/>
        <v>16131.96</v>
      </c>
      <c r="BC53" s="180">
        <f t="shared" si="91"/>
        <v>1804</v>
      </c>
      <c r="BE53" s="182">
        <f t="shared" si="93"/>
        <v>202683.59999999995</v>
      </c>
    </row>
    <row r="54" spans="3:67" ht="15">
      <c r="H54" s="24" t="s">
        <v>254</v>
      </c>
      <c r="J54" s="184"/>
      <c r="K54" s="184"/>
      <c r="L54" s="183"/>
      <c r="P54" s="169">
        <f>SUM(P46:P53)</f>
        <v>0</v>
      </c>
      <c r="Q54" s="47"/>
      <c r="R54" s="172">
        <f>SUM(R46:R53)</f>
        <v>0</v>
      </c>
      <c r="S54" s="169">
        <f>SUM(S46:S53)</f>
        <v>1092</v>
      </c>
      <c r="T54" s="47"/>
      <c r="U54" s="172">
        <f>SUM(U46:U53)</f>
        <v>112580.51999999999</v>
      </c>
      <c r="V54" s="174">
        <f>SUM(V46:V53)</f>
        <v>1148</v>
      </c>
      <c r="W54" s="173"/>
      <c r="X54" s="172">
        <f>SUM(X46:X53)</f>
        <v>118353.87999999998</v>
      </c>
      <c r="Y54" s="174">
        <f>SUM(Y46:Y53)</f>
        <v>1036</v>
      </c>
      <c r="Z54" s="173"/>
      <c r="AA54" s="172">
        <f>SUM(AA46:AA53)</f>
        <v>106807.16</v>
      </c>
      <c r="AB54" s="169">
        <f>SUM(AB46:AB53)</f>
        <v>1148</v>
      </c>
      <c r="AC54" s="175"/>
      <c r="AD54" s="172">
        <f>SUM(AD46:AD53)</f>
        <v>118353.87999999998</v>
      </c>
      <c r="AE54" s="169">
        <f>SUM(AE46:AE53)</f>
        <v>1204</v>
      </c>
      <c r="AF54" s="47"/>
      <c r="AG54" s="172">
        <f>SUM(AG46:AG53)</f>
        <v>124127.24</v>
      </c>
      <c r="AH54" s="176">
        <f>SUM(AH46:AH53)</f>
        <v>1204</v>
      </c>
      <c r="AI54" s="47"/>
      <c r="AJ54" s="172">
        <f>SUM(AJ46:AJ53)</f>
        <v>124127.24</v>
      </c>
      <c r="AK54" s="169">
        <f>SUM(AK46:AK53)</f>
        <v>1092</v>
      </c>
      <c r="AL54" s="47"/>
      <c r="AM54" s="172">
        <f>SUM(AM46:AM53)</f>
        <v>112580.51999999999</v>
      </c>
      <c r="AN54" s="169">
        <f>SUM(AN46:AN53)</f>
        <v>1204</v>
      </c>
      <c r="AO54" s="47"/>
      <c r="AP54" s="172">
        <f>SUM(AP46:AP53)</f>
        <v>124127.24</v>
      </c>
      <c r="AQ54" s="174">
        <f>SUM(AQ46:AQ53)</f>
        <v>1204</v>
      </c>
      <c r="AR54" s="173"/>
      <c r="AS54" s="172">
        <f>SUM(AS46:AS53)</f>
        <v>124127.24</v>
      </c>
      <c r="AT54" s="169">
        <f>SUM(AT46:AT53)</f>
        <v>1092</v>
      </c>
      <c r="AU54" s="173"/>
      <c r="AV54" s="172">
        <f>SUM(AV46:AV53)</f>
        <v>112580.51999999999</v>
      </c>
      <c r="AW54" s="174">
        <f>SUM(AW46:AW53)</f>
        <v>1204</v>
      </c>
      <c r="AX54" s="173"/>
      <c r="AY54" s="192">
        <f>SUM(AY46:AY53)</f>
        <v>124127.24</v>
      </c>
      <c r="AZ54" s="172">
        <f>SUM(AZ46:AZ53)</f>
        <v>1131</v>
      </c>
      <c r="BB54" s="172">
        <f>SUM(BB46:BB53)</f>
        <v>118232.78999999998</v>
      </c>
      <c r="BC54" s="181">
        <f>SUM(BC46:BC53)</f>
        <v>12628</v>
      </c>
      <c r="BE54" s="183">
        <f>SUM(BE46:BE53)</f>
        <v>1420125.4699999997</v>
      </c>
    </row>
    <row r="55" spans="3:67" ht="15">
      <c r="C55" s="24" t="s">
        <v>259</v>
      </c>
      <c r="H55" s="316" t="s">
        <v>257</v>
      </c>
      <c r="I55" s="318" t="s">
        <v>258</v>
      </c>
      <c r="J55" s="184"/>
      <c r="K55" s="184"/>
      <c r="L55" s="183"/>
      <c r="AC55" s="51"/>
      <c r="AH55"/>
      <c r="AO55" s="51"/>
      <c r="BC55" s="47" t="s">
        <v>136</v>
      </c>
      <c r="BD55" s="47" t="s">
        <v>135</v>
      </c>
      <c r="BE55" s="183">
        <f>(BE54+BE28)/0.98</f>
        <v>1594475.3733877549</v>
      </c>
    </row>
    <row r="56" spans="3:67">
      <c r="C56" s="24" t="s">
        <v>256</v>
      </c>
      <c r="H56" s="316" t="s">
        <v>255</v>
      </c>
      <c r="I56" s="318"/>
      <c r="J56" s="184"/>
      <c r="L56" s="183"/>
      <c r="AC56" s="51"/>
      <c r="AI56" s="47"/>
      <c r="AJ56" s="172"/>
      <c r="AR56" s="178"/>
      <c r="AS56" s="178"/>
      <c r="AT56" s="178"/>
      <c r="AU56" s="5"/>
      <c r="AV56" s="179"/>
      <c r="AW56" s="179"/>
      <c r="AX56" s="179"/>
      <c r="BC56" s="47" t="s">
        <v>137</v>
      </c>
      <c r="BD56" s="47" t="s">
        <v>107</v>
      </c>
      <c r="BE56" s="128">
        <f>BE27+BE55</f>
        <v>6870786.3333877549</v>
      </c>
    </row>
    <row r="57" spans="3:67">
      <c r="C57" s="24" t="s">
        <v>261</v>
      </c>
      <c r="H57" s="316" t="s">
        <v>260</v>
      </c>
      <c r="I57" s="317"/>
      <c r="M57" s="58"/>
      <c r="X57" s="152"/>
      <c r="Y57" s="152"/>
    </row>
    <row r="58" spans="3:67">
      <c r="M58" s="58"/>
      <c r="O58" s="58"/>
      <c r="Q58" s="58"/>
      <c r="X58" s="151"/>
      <c r="Y58" s="151"/>
    </row>
    <row r="59" spans="3:67">
      <c r="M59" s="58"/>
      <c r="X59" s="151"/>
      <c r="Y59" s="151"/>
    </row>
    <row r="60" spans="3:67">
      <c r="M60" s="58"/>
      <c r="X60" s="152"/>
      <c r="BC60" s="4" t="s">
        <v>159</v>
      </c>
      <c r="BE60" s="58">
        <f>BE27</f>
        <v>5276310.96</v>
      </c>
    </row>
    <row r="61" spans="3:67">
      <c r="M61" s="58"/>
      <c r="V61" s="152">
        <f>U41+X41+AA41+AD41+AG41</f>
        <v>630464.6399999999</v>
      </c>
      <c r="X61" s="152"/>
      <c r="AT61" s="3">
        <v>210000</v>
      </c>
      <c r="BC61" s="4" t="s">
        <v>160</v>
      </c>
      <c r="BE61" s="58">
        <f>BE60*0.035</f>
        <v>184670.88360000003</v>
      </c>
      <c r="BO61" s="4" t="s">
        <v>166</v>
      </c>
    </row>
    <row r="62" spans="3:67">
      <c r="M62" s="58"/>
      <c r="Q62" s="4">
        <v>791070.53</v>
      </c>
      <c r="V62" s="3">
        <f>V61*0.02</f>
        <v>12609.292799999997</v>
      </c>
      <c r="X62" s="194"/>
      <c r="AY62" s="152">
        <f>BE55</f>
        <v>1594475.3733877549</v>
      </c>
      <c r="BC62" s="4" t="s">
        <v>161</v>
      </c>
      <c r="BE62" s="58">
        <f>BE60*0.027</f>
        <v>142460.39592000001</v>
      </c>
    </row>
    <row r="63" spans="3:67">
      <c r="M63" s="58"/>
      <c r="P63" s="4">
        <v>2363</v>
      </c>
      <c r="Q63" s="294">
        <f>Q62*0.02</f>
        <v>15821.410600000001</v>
      </c>
      <c r="V63" s="3">
        <f>V61/(100%-2%)-V61</f>
        <v>12866.625306122471</v>
      </c>
      <c r="AY63" s="152">
        <f>(((8*210000)/12)*7)</f>
        <v>980000</v>
      </c>
      <c r="BC63" s="4" t="s">
        <v>162</v>
      </c>
      <c r="BE63" s="182">
        <f>BE41</f>
        <v>1536953.5999999994</v>
      </c>
    </row>
    <row r="64" spans="3:67" ht="15">
      <c r="M64" s="58"/>
      <c r="P64" s="4" t="s">
        <v>108</v>
      </c>
      <c r="Q64" s="294">
        <v>57823.839999999997</v>
      </c>
      <c r="AM64"/>
      <c r="AX64" s="3">
        <f>((7*210000)/12)*5</f>
        <v>612500</v>
      </c>
      <c r="AY64" s="152">
        <f>AY62-AX65</f>
        <v>862475.37338775489</v>
      </c>
      <c r="BC64" s="4" t="s">
        <v>163</v>
      </c>
      <c r="BE64" s="182">
        <f>BE63+BE62</f>
        <v>1679413.9959199994</v>
      </c>
    </row>
    <row r="65" spans="16:67">
      <c r="P65" s="4" t="s">
        <v>221</v>
      </c>
      <c r="Q65" s="294">
        <f>Q63+Q64</f>
        <v>73645.250599999999</v>
      </c>
      <c r="AW65" s="3" t="s">
        <v>265</v>
      </c>
      <c r="AX65" s="3">
        <v>732000</v>
      </c>
      <c r="AY65" s="3">
        <f>(AY63+BO28)/0.98</f>
        <v>1077649.1156836734</v>
      </c>
      <c r="BC65" s="4" t="s">
        <v>164</v>
      </c>
      <c r="BE65" s="182">
        <f>BE64/0.98</f>
        <v>1713687.750938775</v>
      </c>
    </row>
    <row r="66" spans="16:67">
      <c r="Q66" s="295">
        <f>Q62-Q63-Q64</f>
        <v>717425.27940000012</v>
      </c>
      <c r="BC66" s="4" t="s">
        <v>165</v>
      </c>
      <c r="BE66" s="182">
        <f>BE65-BE63</f>
        <v>176734.15093877562</v>
      </c>
      <c r="BO66" s="4" t="s">
        <v>167</v>
      </c>
    </row>
    <row r="67" spans="16:67">
      <c r="Q67" s="294"/>
      <c r="AX67" s="3" t="s">
        <v>266</v>
      </c>
      <c r="AY67" s="3">
        <f>AY65</f>
        <v>1077649.1156836734</v>
      </c>
    </row>
    <row r="68" spans="16:67">
      <c r="AX68" s="3" t="s">
        <v>267</v>
      </c>
      <c r="AY68" s="3">
        <f>BO27</f>
        <v>2818375.3100000005</v>
      </c>
    </row>
  </sheetData>
  <autoFilter ref="A5:AV28"/>
  <mergeCells count="65">
    <mergeCell ref="AH4:AJ4"/>
    <mergeCell ref="Y1:AA1"/>
    <mergeCell ref="Y2:AA2"/>
    <mergeCell ref="Y3:AA3"/>
    <mergeCell ref="P1:R1"/>
    <mergeCell ref="V1:X1"/>
    <mergeCell ref="S3:U3"/>
    <mergeCell ref="S2:U2"/>
    <mergeCell ref="S1:U1"/>
    <mergeCell ref="P2:R2"/>
    <mergeCell ref="P3:R3"/>
    <mergeCell ref="L4:O4"/>
    <mergeCell ref="AB4:AD4"/>
    <mergeCell ref="V2:X2"/>
    <mergeCell ref="V3:X3"/>
    <mergeCell ref="AE4:AG4"/>
    <mergeCell ref="P4:R4"/>
    <mergeCell ref="S4:U4"/>
    <mergeCell ref="V4:X4"/>
    <mergeCell ref="Y4:AA4"/>
    <mergeCell ref="AN1:AP1"/>
    <mergeCell ref="AH1:AJ1"/>
    <mergeCell ref="AK1:AM1"/>
    <mergeCell ref="AB1:AD1"/>
    <mergeCell ref="AK3:AM3"/>
    <mergeCell ref="AB3:AD3"/>
    <mergeCell ref="AE1:AG1"/>
    <mergeCell ref="AB2:AD2"/>
    <mergeCell ref="AE2:AG2"/>
    <mergeCell ref="AN3:AP3"/>
    <mergeCell ref="AH2:AJ2"/>
    <mergeCell ref="AK2:AM2"/>
    <mergeCell ref="AN2:AP2"/>
    <mergeCell ref="AE3:AG3"/>
    <mergeCell ref="AH3:AJ3"/>
    <mergeCell ref="AW3:AY3"/>
    <mergeCell ref="AT2:AV2"/>
    <mergeCell ref="BL3:BN3"/>
    <mergeCell ref="BL4:BN4"/>
    <mergeCell ref="BC1:BE1"/>
    <mergeCell ref="BC3:BE3"/>
    <mergeCell ref="BC4:BE4"/>
    <mergeCell ref="BF1:BH1"/>
    <mergeCell ref="BI1:BK1"/>
    <mergeCell ref="BF3:BH3"/>
    <mergeCell ref="BI3:BK3"/>
    <mergeCell ref="BF4:BH4"/>
    <mergeCell ref="BI4:BK4"/>
    <mergeCell ref="BL1:BN1"/>
    <mergeCell ref="AK4:AM4"/>
    <mergeCell ref="AN4:AP4"/>
    <mergeCell ref="AZ1:BB1"/>
    <mergeCell ref="AZ2:BB2"/>
    <mergeCell ref="AZ3:BB3"/>
    <mergeCell ref="AZ4:BB4"/>
    <mergeCell ref="AW2:AY2"/>
    <mergeCell ref="AT1:AV1"/>
    <mergeCell ref="AT3:AV3"/>
    <mergeCell ref="AW4:AY4"/>
    <mergeCell ref="AQ4:AS4"/>
    <mergeCell ref="AT4:AV4"/>
    <mergeCell ref="AQ2:AS2"/>
    <mergeCell ref="AQ3:AS3"/>
    <mergeCell ref="AQ1:AS1"/>
    <mergeCell ref="AW1:AY1"/>
  </mergeCells>
  <dataValidations disablePrompts="1" count="1">
    <dataValidation type="list" allowBlank="1" showInputMessage="1" showErrorMessage="1" sqref="C13 C15:C16 C18:C21 C25:C26">
      <formula1>LCAT20</formula1>
    </dataValidation>
  </dataValidations>
  <pageMargins left="0.36" right="0.3" top="0.43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1"/>
  <sheetViews>
    <sheetView workbookViewId="0">
      <selection activeCell="F29" sqref="F29"/>
    </sheetView>
  </sheetViews>
  <sheetFormatPr defaultRowHeight="15"/>
  <cols>
    <col min="2" max="2" width="23.85546875" bestFit="1" customWidth="1"/>
    <col min="3" max="3" width="14.7109375" bestFit="1" customWidth="1"/>
    <col min="4" max="4" width="24.5703125" bestFit="1" customWidth="1"/>
    <col min="5" max="6" width="12.7109375" bestFit="1" customWidth="1"/>
  </cols>
  <sheetData>
    <row r="1" spans="1:8">
      <c r="B1" s="368" t="s">
        <v>47</v>
      </c>
      <c r="C1" s="369"/>
      <c r="D1" s="365" t="s">
        <v>83</v>
      </c>
      <c r="E1" s="366"/>
      <c r="F1" s="367"/>
      <c r="G1" s="108" t="s">
        <v>93</v>
      </c>
      <c r="H1" s="4"/>
    </row>
    <row r="2" spans="1:8">
      <c r="B2" s="98"/>
      <c r="C2" s="101" t="s">
        <v>99</v>
      </c>
      <c r="D2" s="103"/>
      <c r="E2" s="47" t="s">
        <v>55</v>
      </c>
      <c r="F2" s="104" t="s">
        <v>66</v>
      </c>
      <c r="G2" s="4"/>
    </row>
    <row r="3" spans="1:8">
      <c r="A3" s="95" t="s">
        <v>75</v>
      </c>
      <c r="B3" s="93" t="s">
        <v>84</v>
      </c>
      <c r="C3" s="99">
        <v>114.44</v>
      </c>
      <c r="D3" s="111" t="s">
        <v>97</v>
      </c>
      <c r="E3" s="102">
        <v>80.41</v>
      </c>
      <c r="F3" s="105">
        <v>81.86</v>
      </c>
      <c r="G3" s="109">
        <f>F3-C3</f>
        <v>-32.58</v>
      </c>
    </row>
    <row r="4" spans="1:8">
      <c r="A4" s="95" t="s">
        <v>76</v>
      </c>
      <c r="B4" s="93" t="s">
        <v>87</v>
      </c>
      <c r="C4" s="99">
        <v>128.15</v>
      </c>
      <c r="D4" s="111" t="s">
        <v>98</v>
      </c>
      <c r="E4" s="102">
        <v>96.5</v>
      </c>
      <c r="F4" s="105">
        <v>98.23</v>
      </c>
      <c r="G4" s="109">
        <f t="shared" ref="G4:G10" si="0">F4-C4</f>
        <v>-29.92</v>
      </c>
    </row>
    <row r="5" spans="1:8">
      <c r="A5" s="96" t="s">
        <v>77</v>
      </c>
      <c r="B5" s="93" t="s">
        <v>87</v>
      </c>
      <c r="C5" s="99">
        <v>128.15</v>
      </c>
      <c r="D5" s="111" t="s">
        <v>84</v>
      </c>
      <c r="E5" s="102">
        <v>119.47</v>
      </c>
      <c r="F5" s="105">
        <v>121.62</v>
      </c>
      <c r="G5" s="109">
        <f t="shared" si="0"/>
        <v>-6.5300000000000011</v>
      </c>
    </row>
    <row r="6" spans="1:8">
      <c r="A6" s="97" t="s">
        <v>71</v>
      </c>
      <c r="B6" s="93" t="s">
        <v>88</v>
      </c>
      <c r="C6" s="99">
        <v>164.03</v>
      </c>
      <c r="D6" s="111" t="s">
        <v>94</v>
      </c>
      <c r="E6" s="102">
        <v>203.14</v>
      </c>
      <c r="F6" s="105">
        <v>206.8</v>
      </c>
      <c r="G6" s="109">
        <f t="shared" si="0"/>
        <v>42.77000000000001</v>
      </c>
    </row>
    <row r="7" spans="1:8">
      <c r="A7" s="97" t="s">
        <v>6</v>
      </c>
      <c r="B7" s="93" t="s">
        <v>88</v>
      </c>
      <c r="C7" s="99">
        <v>164.03</v>
      </c>
      <c r="D7" s="111" t="s">
        <v>96</v>
      </c>
      <c r="E7" s="102">
        <v>127.17</v>
      </c>
      <c r="F7" s="105">
        <v>129.46</v>
      </c>
      <c r="G7" s="109">
        <f t="shared" si="0"/>
        <v>-34.569999999999993</v>
      </c>
    </row>
    <row r="8" spans="1:8">
      <c r="A8" s="97" t="s">
        <v>72</v>
      </c>
      <c r="B8" s="93" t="s">
        <v>88</v>
      </c>
      <c r="C8" s="99">
        <v>164.03</v>
      </c>
      <c r="D8" s="111" t="s">
        <v>95</v>
      </c>
      <c r="E8" s="102">
        <v>151.06</v>
      </c>
      <c r="F8" s="105">
        <v>153.78</v>
      </c>
      <c r="G8" s="109">
        <f t="shared" si="0"/>
        <v>-10.25</v>
      </c>
    </row>
    <row r="9" spans="1:8">
      <c r="A9" s="97" t="s">
        <v>73</v>
      </c>
      <c r="B9" s="93" t="s">
        <v>88</v>
      </c>
      <c r="C9" s="99">
        <v>164.03</v>
      </c>
      <c r="D9" s="111" t="s">
        <v>88</v>
      </c>
      <c r="E9" s="102">
        <v>155.47</v>
      </c>
      <c r="F9" s="105">
        <v>158.27000000000001</v>
      </c>
      <c r="G9" s="109">
        <f t="shared" si="0"/>
        <v>-5.7599999999999909</v>
      </c>
    </row>
    <row r="10" spans="1:8" ht="15.75" thickBot="1">
      <c r="A10" s="97" t="s">
        <v>74</v>
      </c>
      <c r="B10" s="94" t="s">
        <v>88</v>
      </c>
      <c r="C10" s="100">
        <v>164.03</v>
      </c>
      <c r="D10" s="112" t="s">
        <v>58</v>
      </c>
      <c r="E10" s="106">
        <v>174.23</v>
      </c>
      <c r="F10" s="107">
        <v>177.37</v>
      </c>
      <c r="G10" s="110">
        <f t="shared" si="0"/>
        <v>13.340000000000003</v>
      </c>
    </row>
    <row r="11" spans="1:8">
      <c r="G11" s="113">
        <f>SUM(G3:G10)</f>
        <v>-63.499999999999972</v>
      </c>
    </row>
  </sheetData>
  <mergeCells count="2">
    <mergeCell ref="D1:F1"/>
    <mergeCell ref="B1:C1"/>
  </mergeCells>
  <conditionalFormatting sqref="G3:G11">
    <cfRule type="cellIs" dxfId="2" priority="1" operator="lessThan">
      <formula>0</formula>
    </cfRule>
    <cfRule type="cellIs" dxfId="1" priority="2" operator="lessThan">
      <formula>0</formula>
    </cfRule>
    <cfRule type="containsText" dxfId="0" priority="3" operator="containsText" text="&lt;0">
      <formula>NOT(ISERROR(SEARCH("&lt;0",G3)))</formula>
    </cfRule>
  </conditionalFormatting>
  <dataValidations count="1">
    <dataValidation type="list" allowBlank="1" showInputMessage="1" showErrorMessage="1" sqref="D6 D8:D9">
      <formula1>LCAT20</formula1>
    </dataValidation>
  </dataValidations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  <pageSetUpPr fitToPage="1"/>
  </sheetPr>
  <dimension ref="A1:P75"/>
  <sheetViews>
    <sheetView workbookViewId="0">
      <selection activeCell="F68" sqref="F68"/>
    </sheetView>
  </sheetViews>
  <sheetFormatPr defaultRowHeight="15"/>
  <cols>
    <col min="1" max="1" width="20.7109375" bestFit="1" customWidth="1"/>
    <col min="2" max="2" width="20.7109375" customWidth="1"/>
    <col min="3" max="3" width="7.140625" style="6" customWidth="1"/>
    <col min="4" max="4" width="16.140625" style="6" bestFit="1" customWidth="1"/>
    <col min="5" max="5" width="16.140625" style="292" customWidth="1"/>
    <col min="6" max="6" width="11.7109375" style="6" customWidth="1"/>
    <col min="7" max="7" width="11.7109375" style="293" customWidth="1"/>
    <col min="8" max="8" width="5.28515625" style="6" bestFit="1" customWidth="1"/>
    <col min="9" max="9" width="10.5703125" style="6" bestFit="1" customWidth="1"/>
    <col min="10" max="10" width="9.5703125" style="6" customWidth="1"/>
    <col min="11" max="11" width="14.7109375" bestFit="1" customWidth="1"/>
    <col min="12" max="12" width="11.42578125" bestFit="1" customWidth="1"/>
    <col min="13" max="13" width="10.42578125" bestFit="1" customWidth="1"/>
    <col min="14" max="14" width="12.42578125" customWidth="1"/>
    <col min="15" max="15" width="14" customWidth="1"/>
    <col min="16" max="16" width="13.42578125" customWidth="1"/>
    <col min="17" max="17" width="13.7109375" bestFit="1" customWidth="1"/>
  </cols>
  <sheetData>
    <row r="1" spans="1:16">
      <c r="A1" s="378" t="s">
        <v>83</v>
      </c>
      <c r="B1" s="378" t="s">
        <v>245</v>
      </c>
      <c r="C1" s="373" t="s">
        <v>242</v>
      </c>
      <c r="D1" s="378" t="s">
        <v>49</v>
      </c>
      <c r="E1" s="371" t="s">
        <v>243</v>
      </c>
      <c r="F1" s="373" t="s">
        <v>240</v>
      </c>
      <c r="G1" s="373" t="s">
        <v>241</v>
      </c>
      <c r="H1" s="377" t="s">
        <v>17</v>
      </c>
      <c r="I1" s="377" t="s">
        <v>18</v>
      </c>
      <c r="J1" s="377" t="s">
        <v>34</v>
      </c>
      <c r="K1" s="376" t="s">
        <v>34</v>
      </c>
      <c r="L1" s="376"/>
      <c r="M1" s="375" t="s">
        <v>1</v>
      </c>
      <c r="N1" s="370" t="s">
        <v>233</v>
      </c>
      <c r="O1" s="370" t="s">
        <v>226</v>
      </c>
      <c r="P1" s="370" t="s">
        <v>236</v>
      </c>
    </row>
    <row r="2" spans="1:16">
      <c r="A2" s="372"/>
      <c r="B2" s="372"/>
      <c r="C2" s="374"/>
      <c r="D2" s="372"/>
      <c r="E2" s="372"/>
      <c r="F2" s="374"/>
      <c r="G2" s="374"/>
      <c r="H2" s="374"/>
      <c r="I2" s="374"/>
      <c r="J2" s="374"/>
      <c r="K2" s="13" t="s">
        <v>4</v>
      </c>
      <c r="L2" s="13" t="s">
        <v>3</v>
      </c>
      <c r="M2" s="375"/>
      <c r="N2" s="370"/>
      <c r="O2" s="370"/>
      <c r="P2" s="370"/>
    </row>
    <row r="3" spans="1:16">
      <c r="A3" s="17" t="s">
        <v>225</v>
      </c>
      <c r="B3" s="17"/>
      <c r="C3" s="119" t="s">
        <v>35</v>
      </c>
      <c r="D3" s="15" t="s">
        <v>224</v>
      </c>
      <c r="E3" s="296">
        <v>2141623.52</v>
      </c>
      <c r="F3" s="16">
        <v>43425</v>
      </c>
      <c r="G3" s="16">
        <v>43769</v>
      </c>
      <c r="H3" s="9">
        <v>38</v>
      </c>
      <c r="I3" s="10" t="s">
        <v>229</v>
      </c>
      <c r="J3" s="10"/>
      <c r="K3" s="11" t="s">
        <v>230</v>
      </c>
      <c r="L3" s="11" t="s">
        <v>231</v>
      </c>
      <c r="M3" s="53">
        <v>15276</v>
      </c>
      <c r="N3" s="8" t="s">
        <v>232</v>
      </c>
      <c r="O3" s="8" t="s">
        <v>234</v>
      </c>
      <c r="P3" s="8" t="s">
        <v>235</v>
      </c>
    </row>
    <row r="4" spans="1:16">
      <c r="A4" s="17"/>
      <c r="B4" s="17"/>
      <c r="C4" s="119" t="s">
        <v>36</v>
      </c>
      <c r="D4" s="15"/>
      <c r="E4" s="15"/>
      <c r="F4" s="66"/>
      <c r="G4" s="66"/>
      <c r="H4" s="9"/>
      <c r="I4" s="10"/>
      <c r="J4" s="10"/>
      <c r="K4" s="11"/>
      <c r="L4" s="11"/>
      <c r="M4" s="53"/>
      <c r="N4" s="8"/>
      <c r="O4" s="8"/>
      <c r="P4" s="8"/>
    </row>
    <row r="5" spans="1:16">
      <c r="A5" s="17"/>
      <c r="B5" s="17"/>
      <c r="C5" s="119" t="s">
        <v>37</v>
      </c>
      <c r="D5" s="15"/>
      <c r="E5" s="15"/>
      <c r="F5" s="16"/>
      <c r="G5" s="16"/>
      <c r="H5" s="9"/>
      <c r="I5" s="10"/>
      <c r="J5" s="10"/>
      <c r="K5" s="11"/>
      <c r="L5" s="11"/>
      <c r="M5" s="53"/>
      <c r="N5" s="8"/>
      <c r="O5" s="8"/>
      <c r="P5" s="8"/>
    </row>
    <row r="6" spans="1:16">
      <c r="A6" s="17"/>
      <c r="B6" s="17"/>
      <c r="C6" s="119" t="s">
        <v>38</v>
      </c>
      <c r="F6" s="16"/>
      <c r="G6" s="16"/>
      <c r="H6" s="9"/>
      <c r="I6" s="10"/>
      <c r="J6" s="10"/>
      <c r="K6" s="11"/>
      <c r="L6" s="11"/>
      <c r="M6" s="53"/>
      <c r="N6" s="8"/>
      <c r="O6" s="8"/>
      <c r="P6" s="8"/>
    </row>
    <row r="7" spans="1:16">
      <c r="A7" s="17"/>
      <c r="B7" s="17"/>
      <c r="C7" s="119" t="s">
        <v>39</v>
      </c>
      <c r="D7" s="15"/>
      <c r="E7" s="15"/>
      <c r="F7" s="16"/>
      <c r="G7" s="16"/>
      <c r="H7" s="9"/>
      <c r="I7" s="10"/>
      <c r="J7" s="10"/>
      <c r="K7" s="11"/>
      <c r="L7" s="11"/>
      <c r="M7" s="53"/>
      <c r="N7" s="8"/>
      <c r="O7" s="8"/>
      <c r="P7" s="8"/>
    </row>
    <row r="8" spans="1:16" hidden="1">
      <c r="A8" s="17"/>
      <c r="B8" s="17"/>
      <c r="C8" s="119" t="s">
        <v>40</v>
      </c>
      <c r="D8" s="15"/>
      <c r="E8" s="15"/>
      <c r="F8" s="16"/>
      <c r="G8" s="16"/>
      <c r="H8" s="9"/>
      <c r="I8" s="10"/>
      <c r="J8" s="10"/>
      <c r="K8" s="11"/>
      <c r="L8" s="11"/>
      <c r="M8" s="53"/>
      <c r="N8" s="8"/>
      <c r="O8" s="8"/>
      <c r="P8" s="8"/>
    </row>
    <row r="9" spans="1:16" hidden="1">
      <c r="A9" s="17"/>
      <c r="B9" s="17"/>
      <c r="C9" s="119" t="s">
        <v>41</v>
      </c>
      <c r="D9" s="15"/>
      <c r="E9" s="15"/>
      <c r="F9" s="16"/>
      <c r="G9" s="16"/>
      <c r="H9" s="9"/>
      <c r="I9" s="10"/>
      <c r="J9" s="10"/>
      <c r="K9" s="11"/>
      <c r="L9" s="11"/>
      <c r="M9" s="53"/>
      <c r="N9" s="8"/>
      <c r="O9" s="8"/>
      <c r="P9" s="8"/>
    </row>
    <row r="10" spans="1:16" hidden="1">
      <c r="A10" s="8"/>
      <c r="B10" s="8"/>
      <c r="C10" s="119" t="s">
        <v>42</v>
      </c>
      <c r="D10" s="15"/>
      <c r="E10" s="15"/>
      <c r="F10" s="16"/>
      <c r="G10" s="16"/>
      <c r="H10" s="9"/>
      <c r="I10" s="10"/>
      <c r="J10" s="10"/>
      <c r="K10" s="54"/>
      <c r="L10" s="11"/>
      <c r="M10" s="53"/>
      <c r="N10" s="8"/>
      <c r="O10" s="8"/>
      <c r="P10" s="8"/>
    </row>
    <row r="11" spans="1:16" hidden="1">
      <c r="A11" s="8"/>
      <c r="B11" s="8"/>
      <c r="C11" s="119" t="s">
        <v>43</v>
      </c>
      <c r="D11" s="15"/>
      <c r="E11" s="15"/>
      <c r="F11" s="16"/>
      <c r="G11" s="16"/>
      <c r="H11" s="9"/>
      <c r="I11" s="10"/>
      <c r="J11" s="10"/>
      <c r="K11" s="54"/>
      <c r="L11" s="11"/>
      <c r="M11" s="53"/>
      <c r="N11" s="8"/>
      <c r="O11" s="8"/>
      <c r="P11" s="8"/>
    </row>
    <row r="12" spans="1:16" hidden="1">
      <c r="A12" s="8"/>
      <c r="B12" s="8"/>
      <c r="C12" s="119" t="s">
        <v>44</v>
      </c>
      <c r="D12" s="15"/>
      <c r="E12" s="15"/>
      <c r="F12" s="16"/>
      <c r="G12" s="16"/>
      <c r="H12" s="9"/>
      <c r="I12" s="10"/>
      <c r="J12" s="10"/>
      <c r="K12" s="54"/>
      <c r="L12" s="11"/>
      <c r="M12" s="53"/>
      <c r="N12" s="8"/>
      <c r="O12" s="8"/>
      <c r="P12" s="8"/>
    </row>
    <row r="13" spans="1:16" hidden="1">
      <c r="A13" s="8"/>
      <c r="B13" s="8"/>
      <c r="C13" s="119" t="s">
        <v>45</v>
      </c>
      <c r="D13" s="15"/>
      <c r="E13" s="15"/>
      <c r="F13" s="16"/>
      <c r="G13" s="16"/>
      <c r="H13" s="9"/>
      <c r="I13" s="10"/>
      <c r="J13" s="10"/>
      <c r="K13" s="56"/>
      <c r="L13" s="11"/>
      <c r="M13" s="53"/>
      <c r="N13" s="8"/>
      <c r="O13" s="8"/>
      <c r="P13" s="8"/>
    </row>
    <row r="14" spans="1:16" hidden="1">
      <c r="A14" s="8"/>
      <c r="B14" s="8"/>
      <c r="C14" s="119" t="s">
        <v>16</v>
      </c>
      <c r="D14" s="15"/>
      <c r="E14" s="15"/>
      <c r="F14" s="16"/>
      <c r="G14" s="16"/>
      <c r="H14" s="9"/>
      <c r="I14" s="10"/>
      <c r="J14" s="10"/>
      <c r="K14" s="54"/>
      <c r="L14" s="11"/>
      <c r="M14" s="53"/>
      <c r="N14" s="8"/>
      <c r="O14" s="8"/>
      <c r="P14" s="8"/>
    </row>
    <row r="15" spans="1:16" hidden="1">
      <c r="A15" s="8"/>
      <c r="B15" s="8"/>
      <c r="C15" s="119" t="s">
        <v>20</v>
      </c>
      <c r="D15" s="15"/>
      <c r="E15" s="15"/>
      <c r="F15" s="16"/>
      <c r="G15" s="16"/>
      <c r="H15" s="9"/>
      <c r="I15" s="10"/>
      <c r="J15" s="10"/>
      <c r="K15" s="11"/>
      <c r="L15" s="11"/>
      <c r="M15" s="53"/>
      <c r="N15" s="8"/>
      <c r="O15" s="8"/>
      <c r="P15" s="8"/>
    </row>
    <row r="16" spans="1:16" hidden="1">
      <c r="A16" s="8"/>
      <c r="B16" s="8"/>
      <c r="C16" s="119" t="s">
        <v>21</v>
      </c>
      <c r="D16" s="15"/>
      <c r="E16" s="15"/>
      <c r="F16" s="16"/>
      <c r="G16" s="16"/>
      <c r="H16" s="9"/>
      <c r="I16" s="10"/>
      <c r="J16" s="10"/>
      <c r="K16" s="11"/>
      <c r="L16" s="11"/>
      <c r="M16" s="53"/>
      <c r="N16" s="8"/>
      <c r="O16" s="8"/>
      <c r="P16" s="8"/>
    </row>
    <row r="17" spans="1:16" hidden="1">
      <c r="A17" s="8"/>
      <c r="B17" s="8"/>
      <c r="C17" s="119" t="s">
        <v>22</v>
      </c>
      <c r="D17" s="15"/>
      <c r="E17" s="15"/>
      <c r="F17" s="16"/>
      <c r="G17" s="16"/>
      <c r="H17" s="9"/>
      <c r="I17" s="10"/>
      <c r="J17" s="10"/>
      <c r="K17" s="11"/>
      <c r="L17" s="11"/>
      <c r="M17" s="53"/>
      <c r="N17" s="8"/>
      <c r="O17" s="8"/>
      <c r="P17" s="8"/>
    </row>
    <row r="18" spans="1:16" hidden="1">
      <c r="A18" s="17"/>
      <c r="B18" s="17"/>
      <c r="C18" s="119" t="s">
        <v>23</v>
      </c>
      <c r="D18" s="15"/>
      <c r="E18" s="15"/>
      <c r="F18" s="16"/>
      <c r="G18" s="16"/>
      <c r="H18" s="9"/>
      <c r="I18" s="10"/>
      <c r="J18" s="10"/>
      <c r="K18" s="11"/>
      <c r="L18" s="11"/>
      <c r="M18" s="53"/>
      <c r="N18" s="8"/>
      <c r="O18" s="8"/>
      <c r="P18" s="8"/>
    </row>
    <row r="19" spans="1:16" hidden="1">
      <c r="A19" s="8"/>
      <c r="B19" s="8"/>
      <c r="C19" s="119" t="s">
        <v>24</v>
      </c>
      <c r="D19" s="15"/>
      <c r="E19" s="15"/>
      <c r="F19" s="16"/>
      <c r="G19" s="16"/>
      <c r="H19" s="9"/>
      <c r="I19" s="10"/>
      <c r="J19" s="10"/>
      <c r="K19" s="11"/>
      <c r="L19" s="11"/>
      <c r="M19" s="53"/>
      <c r="N19" s="8"/>
      <c r="O19" s="8"/>
      <c r="P19" s="8"/>
    </row>
    <row r="20" spans="1:16" hidden="1">
      <c r="A20" s="8"/>
      <c r="B20" s="8"/>
      <c r="C20" s="119" t="s">
        <v>25</v>
      </c>
      <c r="D20" s="15"/>
      <c r="E20" s="15"/>
      <c r="F20" s="16"/>
      <c r="G20" s="16"/>
      <c r="H20" s="9"/>
      <c r="I20" s="10"/>
      <c r="J20" s="10"/>
      <c r="K20" s="11"/>
      <c r="L20" s="11"/>
      <c r="M20" s="53"/>
      <c r="N20" s="8"/>
      <c r="O20" s="8"/>
      <c r="P20" s="8"/>
    </row>
    <row r="21" spans="1:16" hidden="1">
      <c r="A21" s="8"/>
      <c r="B21" s="8"/>
      <c r="C21" s="119" t="s">
        <v>26</v>
      </c>
      <c r="D21" s="15"/>
      <c r="E21" s="15"/>
      <c r="F21" s="16"/>
      <c r="G21" s="16"/>
      <c r="H21" s="9"/>
      <c r="I21" s="10"/>
      <c r="J21" s="10"/>
      <c r="K21" s="11"/>
      <c r="L21" s="11"/>
      <c r="M21" s="53"/>
      <c r="N21" s="8"/>
      <c r="O21" s="8"/>
      <c r="P21" s="8"/>
    </row>
    <row r="22" spans="1:16" hidden="1">
      <c r="A22" s="8"/>
      <c r="B22" s="8"/>
      <c r="C22" s="119" t="s">
        <v>27</v>
      </c>
      <c r="D22" s="15"/>
      <c r="E22" s="15"/>
      <c r="F22" s="15"/>
      <c r="G22" s="15"/>
      <c r="H22" s="9"/>
      <c r="I22" s="10"/>
      <c r="J22" s="10"/>
      <c r="K22" s="11"/>
      <c r="L22" s="11"/>
      <c r="M22" s="53"/>
      <c r="N22" s="8"/>
      <c r="O22" s="8"/>
      <c r="P22" s="8"/>
    </row>
    <row r="23" spans="1:16" hidden="1">
      <c r="A23" s="8"/>
      <c r="B23" s="8"/>
      <c r="C23" s="119" t="s">
        <v>28</v>
      </c>
      <c r="D23" s="15"/>
      <c r="E23" s="15"/>
      <c r="F23" s="15"/>
      <c r="G23" s="15"/>
      <c r="H23" s="9"/>
      <c r="I23" s="10"/>
      <c r="J23" s="10"/>
      <c r="K23" s="11"/>
      <c r="L23" s="11"/>
      <c r="M23" s="53"/>
      <c r="N23" s="8"/>
      <c r="O23" s="8"/>
      <c r="P23" s="8"/>
    </row>
    <row r="24" spans="1:16" hidden="1">
      <c r="A24" s="8"/>
      <c r="B24" s="8"/>
      <c r="C24" s="119" t="s">
        <v>29</v>
      </c>
      <c r="D24" s="15"/>
      <c r="E24" s="15"/>
      <c r="F24" s="15"/>
      <c r="G24" s="15"/>
      <c r="H24" s="9"/>
      <c r="I24" s="10"/>
      <c r="J24" s="10"/>
      <c r="K24" s="11"/>
      <c r="L24" s="11"/>
      <c r="M24" s="53"/>
      <c r="N24" s="8"/>
      <c r="O24" s="8"/>
      <c r="P24" s="8"/>
    </row>
    <row r="25" spans="1:16" hidden="1">
      <c r="A25" s="8"/>
      <c r="B25" s="8"/>
      <c r="C25" s="119" t="s">
        <v>31</v>
      </c>
      <c r="D25" s="15"/>
      <c r="E25" s="15"/>
      <c r="F25" s="15"/>
      <c r="G25" s="15"/>
      <c r="H25" s="9"/>
      <c r="I25" s="10"/>
      <c r="J25" s="10"/>
      <c r="K25" s="11"/>
      <c r="L25" s="11"/>
      <c r="M25" s="53"/>
      <c r="N25" s="8"/>
      <c r="O25" s="8"/>
      <c r="P25" s="8"/>
    </row>
    <row r="26" spans="1:16" hidden="1">
      <c r="A26" s="8"/>
      <c r="B26" s="8"/>
      <c r="C26" s="119" t="s">
        <v>30</v>
      </c>
      <c r="D26" s="15"/>
      <c r="E26" s="15"/>
      <c r="F26" s="15"/>
      <c r="G26" s="15"/>
      <c r="H26" s="9"/>
      <c r="I26" s="10"/>
      <c r="J26" s="10"/>
      <c r="K26" s="11"/>
      <c r="L26" s="11"/>
      <c r="M26" s="53"/>
      <c r="N26" s="8"/>
      <c r="O26" s="8"/>
      <c r="P26" s="8"/>
    </row>
    <row r="27" spans="1:16" hidden="1">
      <c r="A27" s="8"/>
      <c r="B27" s="8"/>
      <c r="C27" s="119" t="s">
        <v>32</v>
      </c>
      <c r="D27" s="15"/>
      <c r="E27" s="15"/>
      <c r="F27" s="15"/>
      <c r="G27" s="15"/>
      <c r="H27" s="9"/>
      <c r="I27" s="10"/>
      <c r="J27" s="9"/>
      <c r="K27" s="11"/>
      <c r="L27" s="11"/>
      <c r="M27" s="53"/>
      <c r="N27" s="8"/>
      <c r="O27" s="8"/>
      <c r="P27" s="8"/>
    </row>
    <row r="28" spans="1:16" hidden="1">
      <c r="A28" s="8"/>
      <c r="B28" s="8"/>
      <c r="C28" s="119" t="s">
        <v>33</v>
      </c>
      <c r="D28" s="15"/>
      <c r="E28" s="15"/>
      <c r="F28" s="15"/>
      <c r="G28" s="15"/>
      <c r="H28" s="9"/>
      <c r="I28" s="10"/>
      <c r="J28" s="9"/>
      <c r="K28" s="11"/>
      <c r="L28" s="11"/>
      <c r="M28" s="53"/>
      <c r="N28" s="8"/>
      <c r="O28" s="8"/>
      <c r="P28" s="8"/>
    </row>
    <row r="29" spans="1:16">
      <c r="A29" s="8"/>
      <c r="B29" s="8"/>
      <c r="C29" s="119" t="s">
        <v>46</v>
      </c>
      <c r="D29" s="15"/>
      <c r="E29" s="15"/>
      <c r="F29" s="15"/>
      <c r="G29" s="15"/>
      <c r="H29" s="9"/>
      <c r="I29" s="10"/>
      <c r="J29" s="9"/>
      <c r="K29" s="11"/>
      <c r="L29" s="11"/>
      <c r="M29" s="53"/>
      <c r="N29" s="8"/>
      <c r="O29" s="8"/>
      <c r="P29" s="8"/>
    </row>
    <row r="30" spans="1:16">
      <c r="E30" s="309">
        <f>SUM(E3:E29)</f>
        <v>2141623.52</v>
      </c>
      <c r="K30" s="7">
        <f>SUM(K3:K29)</f>
        <v>0</v>
      </c>
      <c r="L30" s="7">
        <f>SUM(L3:L29)</f>
        <v>0</v>
      </c>
      <c r="M30" s="55">
        <f>SUM(M3:M29)</f>
        <v>15276</v>
      </c>
    </row>
    <row r="32" spans="1:16">
      <c r="A32" s="378" t="s">
        <v>226</v>
      </c>
      <c r="B32" s="378" t="s">
        <v>245</v>
      </c>
      <c r="C32" s="12" t="s">
        <v>19</v>
      </c>
      <c r="D32" s="378" t="s">
        <v>49</v>
      </c>
      <c r="E32" s="371" t="s">
        <v>243</v>
      </c>
      <c r="F32" s="373" t="s">
        <v>238</v>
      </c>
      <c r="G32" s="373" t="s">
        <v>239</v>
      </c>
      <c r="H32" s="297"/>
      <c r="I32" s="373" t="s">
        <v>237</v>
      </c>
      <c r="J32" s="308"/>
      <c r="K32" s="308"/>
      <c r="L32" s="308"/>
      <c r="M32" s="308"/>
    </row>
    <row r="33" spans="1:13">
      <c r="A33" s="372"/>
      <c r="B33" s="372"/>
      <c r="C33" s="13" t="s">
        <v>15</v>
      </c>
      <c r="D33" s="372"/>
      <c r="E33" s="372"/>
      <c r="F33" s="374"/>
      <c r="G33" s="379"/>
      <c r="H33" s="298"/>
      <c r="I33" s="379"/>
      <c r="J33" s="308"/>
      <c r="K33" s="308"/>
      <c r="L33" s="308"/>
      <c r="M33" s="308"/>
    </row>
    <row r="34" spans="1:13">
      <c r="A34" s="17" t="s">
        <v>244</v>
      </c>
      <c r="B34" s="311">
        <v>40488166</v>
      </c>
      <c r="C34" s="119" t="s">
        <v>35</v>
      </c>
      <c r="D34" s="15" t="s">
        <v>228</v>
      </c>
      <c r="E34" s="296">
        <v>791070.53</v>
      </c>
      <c r="F34" s="16">
        <v>43425</v>
      </c>
      <c r="G34" s="16">
        <v>43404</v>
      </c>
      <c r="H34" s="299"/>
      <c r="I34" s="10">
        <v>43425</v>
      </c>
      <c r="J34" s="302"/>
      <c r="K34" s="303"/>
      <c r="L34" s="303"/>
      <c r="M34" s="304"/>
    </row>
    <row r="35" spans="1:13">
      <c r="A35" s="17"/>
      <c r="B35" s="17"/>
      <c r="C35" s="119" t="s">
        <v>36</v>
      </c>
      <c r="D35" s="15"/>
      <c r="E35" s="15"/>
      <c r="F35" s="66"/>
      <c r="G35" s="66"/>
      <c r="H35" s="299"/>
      <c r="I35" s="10"/>
      <c r="J35" s="302"/>
      <c r="K35" s="303"/>
      <c r="L35" s="303"/>
      <c r="M35" s="304"/>
    </row>
    <row r="36" spans="1:13">
      <c r="A36" s="17"/>
      <c r="B36" s="17"/>
      <c r="C36" s="119" t="s">
        <v>37</v>
      </c>
      <c r="D36" s="15"/>
      <c r="E36" s="15"/>
      <c r="F36" s="16"/>
      <c r="G36" s="16"/>
      <c r="H36" s="299"/>
      <c r="I36" s="10"/>
      <c r="J36" s="302"/>
      <c r="K36" s="303"/>
      <c r="L36" s="303"/>
      <c r="M36" s="304"/>
    </row>
    <row r="37" spans="1:13">
      <c r="A37" s="17"/>
      <c r="B37" s="17"/>
      <c r="C37" s="119" t="s">
        <v>38</v>
      </c>
      <c r="D37" s="292"/>
      <c r="F37" s="16"/>
      <c r="G37" s="16"/>
      <c r="H37" s="299"/>
      <c r="I37" s="10"/>
      <c r="J37" s="302"/>
      <c r="K37" s="303"/>
      <c r="L37" s="303"/>
      <c r="M37" s="304"/>
    </row>
    <row r="38" spans="1:13">
      <c r="A38" s="17"/>
      <c r="B38" s="17"/>
      <c r="C38" s="119" t="s">
        <v>39</v>
      </c>
      <c r="D38" s="15"/>
      <c r="E38" s="15"/>
      <c r="F38" s="16"/>
      <c r="G38" s="16"/>
      <c r="H38" s="299"/>
      <c r="I38" s="10"/>
      <c r="J38" s="302"/>
      <c r="K38" s="303"/>
      <c r="L38" s="303"/>
      <c r="M38" s="304"/>
    </row>
    <row r="39" spans="1:13" hidden="1">
      <c r="A39" s="17"/>
      <c r="B39" s="17"/>
      <c r="C39" s="119" t="s">
        <v>40</v>
      </c>
      <c r="D39" s="15"/>
      <c r="E39" s="15"/>
      <c r="F39" s="16"/>
      <c r="G39" s="16"/>
      <c r="H39" s="299"/>
      <c r="I39" s="10"/>
      <c r="J39" s="302"/>
      <c r="K39" s="303"/>
      <c r="L39" s="303"/>
      <c r="M39" s="304"/>
    </row>
    <row r="40" spans="1:13" hidden="1">
      <c r="A40" s="17"/>
      <c r="B40" s="17"/>
      <c r="C40" s="119" t="s">
        <v>41</v>
      </c>
      <c r="D40" s="15"/>
      <c r="E40" s="15"/>
      <c r="F40" s="16"/>
      <c r="G40" s="16"/>
      <c r="H40" s="299"/>
      <c r="I40" s="10"/>
      <c r="J40" s="302"/>
      <c r="K40" s="303"/>
      <c r="L40" s="303"/>
      <c r="M40" s="304"/>
    </row>
    <row r="41" spans="1:13" hidden="1">
      <c r="A41" s="8"/>
      <c r="B41" s="8"/>
      <c r="C41" s="119" t="s">
        <v>42</v>
      </c>
      <c r="D41" s="15"/>
      <c r="E41" s="15"/>
      <c r="F41" s="16"/>
      <c r="G41" s="16"/>
      <c r="H41" s="299"/>
      <c r="I41" s="10"/>
      <c r="J41" s="302"/>
      <c r="K41" s="305"/>
      <c r="L41" s="303"/>
      <c r="M41" s="304"/>
    </row>
    <row r="42" spans="1:13" hidden="1">
      <c r="A42" s="8"/>
      <c r="B42" s="8"/>
      <c r="C42" s="119" t="s">
        <v>43</v>
      </c>
      <c r="D42" s="15"/>
      <c r="E42" s="15"/>
      <c r="F42" s="16"/>
      <c r="G42" s="16"/>
      <c r="H42" s="299"/>
      <c r="I42" s="10"/>
      <c r="J42" s="302"/>
      <c r="K42" s="305"/>
      <c r="L42" s="303"/>
      <c r="M42" s="304"/>
    </row>
    <row r="43" spans="1:13" hidden="1">
      <c r="A43" s="8"/>
      <c r="B43" s="8"/>
      <c r="C43" s="119" t="s">
        <v>44</v>
      </c>
      <c r="D43" s="15"/>
      <c r="E43" s="15"/>
      <c r="F43" s="16"/>
      <c r="G43" s="16"/>
      <c r="H43" s="299"/>
      <c r="I43" s="10"/>
      <c r="J43" s="302"/>
      <c r="K43" s="305"/>
      <c r="L43" s="303"/>
      <c r="M43" s="304"/>
    </row>
    <row r="44" spans="1:13" hidden="1">
      <c r="A44" s="8"/>
      <c r="B44" s="8"/>
      <c r="C44" s="119" t="s">
        <v>45</v>
      </c>
      <c r="D44" s="15"/>
      <c r="E44" s="15"/>
      <c r="F44" s="16"/>
      <c r="G44" s="16"/>
      <c r="H44" s="299"/>
      <c r="I44" s="10"/>
      <c r="J44" s="302"/>
      <c r="K44" s="306"/>
      <c r="L44" s="303"/>
      <c r="M44" s="304"/>
    </row>
    <row r="45" spans="1:13" hidden="1">
      <c r="A45" s="8"/>
      <c r="B45" s="8"/>
      <c r="C45" s="119" t="s">
        <v>16</v>
      </c>
      <c r="D45" s="15"/>
      <c r="E45" s="15"/>
      <c r="F45" s="16"/>
      <c r="G45" s="16"/>
      <c r="H45" s="299"/>
      <c r="I45" s="10"/>
      <c r="J45" s="302"/>
      <c r="K45" s="305"/>
      <c r="L45" s="303"/>
      <c r="M45" s="304"/>
    </row>
    <row r="46" spans="1:13" hidden="1">
      <c r="A46" s="8"/>
      <c r="B46" s="8"/>
      <c r="C46" s="119" t="s">
        <v>20</v>
      </c>
      <c r="D46" s="15"/>
      <c r="E46" s="15"/>
      <c r="F46" s="16"/>
      <c r="G46" s="16"/>
      <c r="H46" s="299"/>
      <c r="I46" s="10"/>
      <c r="J46" s="302"/>
      <c r="K46" s="303"/>
      <c r="L46" s="303"/>
      <c r="M46" s="304"/>
    </row>
    <row r="47" spans="1:13" hidden="1">
      <c r="A47" s="8"/>
      <c r="B47" s="8"/>
      <c r="C47" s="119" t="s">
        <v>21</v>
      </c>
      <c r="D47" s="15"/>
      <c r="E47" s="15"/>
      <c r="F47" s="16"/>
      <c r="G47" s="16"/>
      <c r="H47" s="299"/>
      <c r="I47" s="10"/>
      <c r="J47" s="302"/>
      <c r="K47" s="303"/>
      <c r="L47" s="303"/>
      <c r="M47" s="304"/>
    </row>
    <row r="48" spans="1:13" hidden="1">
      <c r="A48" s="8"/>
      <c r="B48" s="8"/>
      <c r="C48" s="119" t="s">
        <v>22</v>
      </c>
      <c r="D48" s="15"/>
      <c r="E48" s="15"/>
      <c r="F48" s="16"/>
      <c r="G48" s="16"/>
      <c r="H48" s="299"/>
      <c r="I48" s="10"/>
      <c r="J48" s="302"/>
      <c r="K48" s="303"/>
      <c r="L48" s="303"/>
      <c r="M48" s="304"/>
    </row>
    <row r="49" spans="1:13" hidden="1">
      <c r="A49" s="17"/>
      <c r="B49" s="17"/>
      <c r="C49" s="119" t="s">
        <v>23</v>
      </c>
      <c r="D49" s="15"/>
      <c r="E49" s="15"/>
      <c r="F49" s="16"/>
      <c r="G49" s="16"/>
      <c r="H49" s="299"/>
      <c r="I49" s="10"/>
      <c r="J49" s="302"/>
      <c r="K49" s="303"/>
      <c r="L49" s="303"/>
      <c r="M49" s="304"/>
    </row>
    <row r="50" spans="1:13" hidden="1">
      <c r="A50" s="8"/>
      <c r="B50" s="8"/>
      <c r="C50" s="119" t="s">
        <v>24</v>
      </c>
      <c r="D50" s="15"/>
      <c r="E50" s="15"/>
      <c r="F50" s="16"/>
      <c r="G50" s="16"/>
      <c r="H50" s="299"/>
      <c r="I50" s="10"/>
      <c r="J50" s="302"/>
      <c r="K50" s="303"/>
      <c r="L50" s="303"/>
      <c r="M50" s="304"/>
    </row>
    <row r="51" spans="1:13" hidden="1">
      <c r="A51" s="8"/>
      <c r="B51" s="8"/>
      <c r="C51" s="119" t="s">
        <v>25</v>
      </c>
      <c r="D51" s="15"/>
      <c r="E51" s="15"/>
      <c r="F51" s="16"/>
      <c r="G51" s="16"/>
      <c r="H51" s="299"/>
      <c r="I51" s="10"/>
      <c r="J51" s="302"/>
      <c r="K51" s="303"/>
      <c r="L51" s="303"/>
      <c r="M51" s="304"/>
    </row>
    <row r="52" spans="1:13" hidden="1">
      <c r="A52" s="8"/>
      <c r="B52" s="8"/>
      <c r="C52" s="119" t="s">
        <v>26</v>
      </c>
      <c r="D52" s="15"/>
      <c r="E52" s="15"/>
      <c r="F52" s="16"/>
      <c r="G52" s="16"/>
      <c r="H52" s="299"/>
      <c r="I52" s="10"/>
      <c r="J52" s="302"/>
      <c r="K52" s="303"/>
      <c r="L52" s="303"/>
      <c r="M52" s="304"/>
    </row>
    <row r="53" spans="1:13" hidden="1">
      <c r="A53" s="8"/>
      <c r="B53" s="8"/>
      <c r="C53" s="119" t="s">
        <v>27</v>
      </c>
      <c r="D53" s="15"/>
      <c r="E53" s="15"/>
      <c r="F53" s="15"/>
      <c r="G53" s="15"/>
      <c r="H53" s="299"/>
      <c r="I53" s="10"/>
      <c r="J53" s="302"/>
      <c r="K53" s="303"/>
      <c r="L53" s="303"/>
      <c r="M53" s="304"/>
    </row>
    <row r="54" spans="1:13" hidden="1">
      <c r="A54" s="8"/>
      <c r="B54" s="8"/>
      <c r="C54" s="119" t="s">
        <v>28</v>
      </c>
      <c r="D54" s="15"/>
      <c r="E54" s="15"/>
      <c r="F54" s="15"/>
      <c r="G54" s="15"/>
      <c r="H54" s="299"/>
      <c r="I54" s="10"/>
      <c r="J54" s="302"/>
      <c r="K54" s="303"/>
      <c r="L54" s="303"/>
      <c r="M54" s="304"/>
    </row>
    <row r="55" spans="1:13" hidden="1">
      <c r="A55" s="8"/>
      <c r="B55" s="8"/>
      <c r="C55" s="119" t="s">
        <v>29</v>
      </c>
      <c r="D55" s="15"/>
      <c r="E55" s="15"/>
      <c r="F55" s="15"/>
      <c r="G55" s="15"/>
      <c r="H55" s="299"/>
      <c r="I55" s="10"/>
      <c r="J55" s="302"/>
      <c r="K55" s="303"/>
      <c r="L55" s="303"/>
      <c r="M55" s="304"/>
    </row>
    <row r="56" spans="1:13" hidden="1">
      <c r="A56" s="8"/>
      <c r="B56" s="8"/>
      <c r="C56" s="119" t="s">
        <v>31</v>
      </c>
      <c r="D56" s="15"/>
      <c r="E56" s="15"/>
      <c r="F56" s="15"/>
      <c r="G56" s="15"/>
      <c r="H56" s="299"/>
      <c r="I56" s="10"/>
      <c r="J56" s="302"/>
      <c r="K56" s="303"/>
      <c r="L56" s="303"/>
      <c r="M56" s="304"/>
    </row>
    <row r="57" spans="1:13" hidden="1">
      <c r="A57" s="8"/>
      <c r="B57" s="8"/>
      <c r="C57" s="119" t="s">
        <v>30</v>
      </c>
      <c r="D57" s="15"/>
      <c r="E57" s="15"/>
      <c r="F57" s="15"/>
      <c r="G57" s="15"/>
      <c r="H57" s="299"/>
      <c r="I57" s="10"/>
      <c r="J57" s="302"/>
      <c r="K57" s="303"/>
      <c r="L57" s="303"/>
      <c r="M57" s="304"/>
    </row>
    <row r="58" spans="1:13" hidden="1">
      <c r="A58" s="8"/>
      <c r="B58" s="8"/>
      <c r="C58" s="119" t="s">
        <v>32</v>
      </c>
      <c r="D58" s="15"/>
      <c r="E58" s="15"/>
      <c r="F58" s="15"/>
      <c r="G58" s="15"/>
      <c r="H58" s="299"/>
      <c r="I58" s="10"/>
      <c r="J58" s="307"/>
      <c r="K58" s="303"/>
      <c r="L58" s="303"/>
      <c r="M58" s="304"/>
    </row>
    <row r="59" spans="1:13" hidden="1">
      <c r="A59" s="8"/>
      <c r="B59" s="8"/>
      <c r="C59" s="119" t="s">
        <v>33</v>
      </c>
      <c r="D59" s="15"/>
      <c r="E59" s="15"/>
      <c r="F59" s="15"/>
      <c r="G59" s="15"/>
      <c r="H59" s="299"/>
      <c r="I59" s="10"/>
      <c r="J59" s="307"/>
      <c r="K59" s="303"/>
      <c r="L59" s="303"/>
      <c r="M59" s="304"/>
    </row>
    <row r="60" spans="1:13">
      <c r="A60" s="8"/>
      <c r="B60" s="8"/>
      <c r="C60" s="119" t="s">
        <v>46</v>
      </c>
      <c r="D60" s="15"/>
      <c r="E60" s="15"/>
      <c r="F60" s="15"/>
      <c r="G60" s="15"/>
      <c r="H60" s="299"/>
      <c r="I60" s="10"/>
      <c r="J60" s="307"/>
      <c r="K60" s="303"/>
      <c r="L60" s="303"/>
      <c r="M60" s="304"/>
    </row>
    <row r="75" spans="4:4">
      <c r="D75" s="310"/>
    </row>
  </sheetData>
  <mergeCells count="22">
    <mergeCell ref="A1:A2"/>
    <mergeCell ref="D1:D2"/>
    <mergeCell ref="A32:A33"/>
    <mergeCell ref="D32:D33"/>
    <mergeCell ref="I32:I33"/>
    <mergeCell ref="F32:F33"/>
    <mergeCell ref="G32:G33"/>
    <mergeCell ref="F1:F2"/>
    <mergeCell ref="G1:G2"/>
    <mergeCell ref="I1:I2"/>
    <mergeCell ref="H1:H2"/>
    <mergeCell ref="B1:B2"/>
    <mergeCell ref="B32:B33"/>
    <mergeCell ref="P1:P2"/>
    <mergeCell ref="E32:E33"/>
    <mergeCell ref="C1:C2"/>
    <mergeCell ref="E1:E2"/>
    <mergeCell ref="M1:M2"/>
    <mergeCell ref="N1:N2"/>
    <mergeCell ref="O1:O2"/>
    <mergeCell ref="K1:L1"/>
    <mergeCell ref="J1:J2"/>
  </mergeCells>
  <printOptions horizontalCentered="1"/>
  <pageMargins left="0.34" right="0.32" top="0.66" bottom="0.27" header="0.3" footer="0.3"/>
  <pageSetup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76" zoomScaleNormal="100" workbookViewId="0">
      <selection activeCell="Q19" sqref="Q19"/>
    </sheetView>
  </sheetViews>
  <sheetFormatPr defaultRowHeight="15"/>
  <cols>
    <col min="1" max="1" width="16.140625" customWidth="1"/>
    <col min="2" max="2" width="14.28515625" bestFit="1" customWidth="1"/>
    <col min="3" max="3" width="16.7109375" customWidth="1"/>
    <col min="4" max="4" width="18.85546875" customWidth="1"/>
    <col min="5" max="5" width="12.7109375" customWidth="1"/>
    <col min="6" max="6" width="13.85546875" customWidth="1"/>
    <col min="9" max="9" width="12.7109375" bestFit="1" customWidth="1"/>
    <col min="10" max="10" width="15.28515625" customWidth="1"/>
    <col min="11" max="12" width="18.5703125" customWidth="1"/>
    <col min="13" max="13" width="15.7109375" customWidth="1"/>
    <col min="16" max="16" width="16.85546875" customWidth="1"/>
    <col min="17" max="17" width="14" customWidth="1"/>
    <col min="18" max="18" width="18.7109375" customWidth="1"/>
    <col min="19" max="19" width="11" customWidth="1"/>
    <col min="20" max="20" width="16.42578125" customWidth="1"/>
  </cols>
  <sheetData>
    <row r="1" spans="1:20">
      <c r="A1" s="380" t="s">
        <v>157</v>
      </c>
      <c r="B1" s="380"/>
      <c r="C1" s="380"/>
      <c r="D1" s="380"/>
      <c r="E1" s="380"/>
      <c r="F1" s="380"/>
      <c r="G1" s="215"/>
      <c r="H1" s="380" t="s">
        <v>158</v>
      </c>
      <c r="I1" s="380"/>
      <c r="J1" s="380"/>
      <c r="K1" s="380"/>
      <c r="L1" s="380"/>
      <c r="M1" s="380"/>
      <c r="N1" s="215"/>
      <c r="O1" s="380" t="s">
        <v>187</v>
      </c>
      <c r="P1" s="380"/>
      <c r="Q1" s="380"/>
      <c r="R1" s="380"/>
      <c r="S1" s="380"/>
      <c r="T1" s="380"/>
    </row>
    <row r="2" spans="1:20">
      <c r="B2" t="s">
        <v>192</v>
      </c>
      <c r="C2" t="s">
        <v>190</v>
      </c>
      <c r="D2" t="s">
        <v>191</v>
      </c>
      <c r="E2" t="s">
        <v>188</v>
      </c>
      <c r="F2" t="s">
        <v>189</v>
      </c>
      <c r="G2" s="215"/>
      <c r="I2" t="s">
        <v>192</v>
      </c>
      <c r="J2" t="s">
        <v>190</v>
      </c>
      <c r="K2" t="s">
        <v>191</v>
      </c>
      <c r="L2" t="s">
        <v>188</v>
      </c>
      <c r="M2" t="s">
        <v>189</v>
      </c>
      <c r="N2" s="381"/>
      <c r="P2" t="s">
        <v>192</v>
      </c>
      <c r="Q2" t="s">
        <v>190</v>
      </c>
      <c r="R2" t="s">
        <v>191</v>
      </c>
      <c r="S2" t="s">
        <v>188</v>
      </c>
      <c r="T2" t="s">
        <v>189</v>
      </c>
    </row>
    <row r="3" spans="1:20">
      <c r="A3" s="213">
        <v>43419</v>
      </c>
      <c r="B3" s="193">
        <v>0</v>
      </c>
      <c r="C3" s="193">
        <v>0</v>
      </c>
      <c r="D3" s="193">
        <f>C3</f>
        <v>0</v>
      </c>
      <c r="E3" s="193">
        <v>2126483.52</v>
      </c>
      <c r="F3" s="193">
        <f>B15</f>
        <v>5239974.96</v>
      </c>
      <c r="G3" s="215"/>
      <c r="H3" s="213">
        <v>43419</v>
      </c>
      <c r="I3" s="193">
        <v>85200.37</v>
      </c>
      <c r="J3" s="193">
        <v>85200.37</v>
      </c>
      <c r="K3" s="193">
        <f>J3</f>
        <v>85200.37</v>
      </c>
      <c r="L3" s="193">
        <v>791070.53</v>
      </c>
      <c r="M3" s="193">
        <f>I17</f>
        <v>1737492.33</v>
      </c>
      <c r="N3" s="381"/>
      <c r="O3" s="213">
        <v>43419</v>
      </c>
      <c r="P3" s="193">
        <v>0</v>
      </c>
      <c r="Q3" s="193">
        <v>0</v>
      </c>
      <c r="R3" s="193">
        <f>Q3</f>
        <v>0</v>
      </c>
      <c r="S3" s="193">
        <v>15140</v>
      </c>
      <c r="T3" s="193">
        <v>36336</v>
      </c>
    </row>
    <row r="4" spans="1:20">
      <c r="A4" s="213">
        <v>43449</v>
      </c>
      <c r="B4" s="193">
        <f>'FY19 PLAN'!U25</f>
        <v>412601.28</v>
      </c>
      <c r="C4" s="193">
        <v>202148.65</v>
      </c>
      <c r="D4" s="193">
        <f>C3+C4</f>
        <v>202148.65</v>
      </c>
      <c r="E4" s="193">
        <v>2126483.52</v>
      </c>
      <c r="F4" s="193">
        <f>B15</f>
        <v>5239974.96</v>
      </c>
      <c r="G4" s="215"/>
      <c r="H4" s="213">
        <v>43449</v>
      </c>
      <c r="I4" s="193">
        <f>I3+'FY19 PLAN'!U41</f>
        <v>207529.32999999996</v>
      </c>
      <c r="J4" s="193">
        <v>92883.99</v>
      </c>
      <c r="K4" s="193">
        <f>J3+J4</f>
        <v>178084.36</v>
      </c>
      <c r="L4" s="193">
        <v>791070.53</v>
      </c>
      <c r="M4" s="193">
        <f>I17</f>
        <v>1737492.33</v>
      </c>
      <c r="N4" s="381"/>
      <c r="O4" s="213">
        <v>43449</v>
      </c>
      <c r="P4" s="193">
        <v>3028</v>
      </c>
      <c r="Q4" s="193">
        <v>3412.26</v>
      </c>
      <c r="R4" s="193">
        <f>Q3+Q4</f>
        <v>3412.26</v>
      </c>
      <c r="S4" s="193">
        <v>15140</v>
      </c>
      <c r="T4" s="193">
        <v>36336</v>
      </c>
    </row>
    <row r="5" spans="1:20">
      <c r="A5" s="213">
        <v>43480</v>
      </c>
      <c r="B5" s="193">
        <f>'FY19 PLAN'!U25+'FY19 PLAN'!X25</f>
        <v>846361.60000000009</v>
      </c>
      <c r="C5" s="193">
        <v>347778.02</v>
      </c>
      <c r="D5" s="193">
        <f>C4+C5</f>
        <v>549926.67000000004</v>
      </c>
      <c r="E5" s="193">
        <v>2126483.52</v>
      </c>
      <c r="F5" s="193">
        <f>B15</f>
        <v>5239974.96</v>
      </c>
      <c r="G5" s="215"/>
      <c r="H5" s="213">
        <v>43480</v>
      </c>
      <c r="I5" s="193">
        <f>I4+'FY19 PLAN'!X41</f>
        <v>336131.56999999995</v>
      </c>
      <c r="J5" s="193">
        <v>113826.56</v>
      </c>
      <c r="K5" s="193">
        <f t="shared" ref="K5:K15" si="0">K4+J5</f>
        <v>291910.92</v>
      </c>
      <c r="L5" s="193">
        <v>791070.53</v>
      </c>
      <c r="M5" s="193">
        <f>I17</f>
        <v>1737492.33</v>
      </c>
      <c r="N5" s="381"/>
      <c r="O5" s="213">
        <v>43480</v>
      </c>
      <c r="P5" s="193">
        <f t="shared" ref="P5:P15" si="1">P4+3028</f>
        <v>6056</v>
      </c>
      <c r="Q5" s="193">
        <v>1614.02</v>
      </c>
      <c r="R5" s="193">
        <f>Q4+Q5</f>
        <v>5026.2800000000007</v>
      </c>
      <c r="S5" s="193">
        <v>15140</v>
      </c>
      <c r="T5" s="193">
        <v>36336</v>
      </c>
    </row>
    <row r="6" spans="1:20">
      <c r="A6" s="213">
        <v>43511</v>
      </c>
      <c r="B6" s="193">
        <f>'FY19 PLAN'!U25+'FY19 PLAN'!X25+'FY19 PLAN'!AA25</f>
        <v>1237803.8400000001</v>
      </c>
      <c r="C6" s="193">
        <v>291269.24</v>
      </c>
      <c r="D6" s="193">
        <f t="shared" ref="D6:D16" si="2">D5+C6</f>
        <v>841195.91</v>
      </c>
      <c r="E6" s="193">
        <v>2126483.52</v>
      </c>
      <c r="F6" s="193">
        <f>B15</f>
        <v>5239974.96</v>
      </c>
      <c r="G6" s="215"/>
      <c r="H6" s="213">
        <v>43511</v>
      </c>
      <c r="I6" s="193">
        <f>I5+'FY19 PLAN'!AA41</f>
        <v>452187.24999999994</v>
      </c>
      <c r="J6" s="193">
        <v>117747.06</v>
      </c>
      <c r="K6" s="193">
        <f t="shared" si="0"/>
        <v>409657.98</v>
      </c>
      <c r="L6" s="193">
        <v>791070.53</v>
      </c>
      <c r="M6" s="193">
        <f>I17</f>
        <v>1737492.33</v>
      </c>
      <c r="N6" s="381"/>
      <c r="O6" s="213">
        <v>43511</v>
      </c>
      <c r="P6" s="193">
        <f t="shared" si="1"/>
        <v>9084</v>
      </c>
      <c r="Q6" s="193">
        <v>1997.31</v>
      </c>
      <c r="R6" s="193">
        <f t="shared" ref="R6:R15" si="3">R5+Q6</f>
        <v>7023.59</v>
      </c>
      <c r="S6" s="193">
        <v>15140</v>
      </c>
      <c r="T6" s="193">
        <v>36336</v>
      </c>
    </row>
    <row r="7" spans="1:20">
      <c r="A7" s="213">
        <v>43539</v>
      </c>
      <c r="B7" s="193">
        <f>'FY19 PLAN'!U25+'FY19 PLAN'!X25+'FY19 PLAN'!AA25+'FY19 PLAN'!AD25</f>
        <v>1671564.1600000001</v>
      </c>
      <c r="C7" s="193"/>
      <c r="D7" s="193">
        <f t="shared" si="2"/>
        <v>841195.91</v>
      </c>
      <c r="E7" s="193">
        <v>2126483.52</v>
      </c>
      <c r="F7" s="193">
        <f>B15</f>
        <v>5239974.96</v>
      </c>
      <c r="G7" s="215"/>
      <c r="H7" s="213">
        <v>43539</v>
      </c>
      <c r="I7" s="193">
        <f>I6+'FY19 PLAN'!AD41</f>
        <v>580789.48999999987</v>
      </c>
      <c r="J7" s="193"/>
      <c r="K7" s="193">
        <f t="shared" si="0"/>
        <v>409657.98</v>
      </c>
      <c r="L7" s="193">
        <v>791070.53</v>
      </c>
      <c r="M7" s="193">
        <f>I17</f>
        <v>1737492.33</v>
      </c>
      <c r="N7" s="381"/>
      <c r="O7" s="213">
        <v>43539</v>
      </c>
      <c r="P7" s="193">
        <f t="shared" si="1"/>
        <v>12112</v>
      </c>
      <c r="Q7" s="193"/>
      <c r="R7" s="193">
        <f t="shared" si="3"/>
        <v>7023.59</v>
      </c>
      <c r="S7" s="193">
        <v>15140</v>
      </c>
      <c r="T7" s="193">
        <v>36336</v>
      </c>
    </row>
    <row r="8" spans="1:20">
      <c r="A8" s="213">
        <v>43570</v>
      </c>
      <c r="B8" s="193">
        <f>'FY19 PLAN'!U25+'FY19 PLAN'!X25+'FY19 PLAN'!AA25+'FY19 PLAN'!AD25+'FY19 PLAN'!AG25</f>
        <v>2126483.52</v>
      </c>
      <c r="C8" s="193"/>
      <c r="D8" s="193">
        <f t="shared" si="2"/>
        <v>841195.91</v>
      </c>
      <c r="E8" s="193">
        <v>2126483.52</v>
      </c>
      <c r="F8" s="193">
        <f>B15</f>
        <v>5239974.96</v>
      </c>
      <c r="G8" s="215"/>
      <c r="H8" s="213">
        <v>43570</v>
      </c>
      <c r="I8" s="193">
        <f>I7+'FY19 PLAN'!AG41</f>
        <v>715665.00999999989</v>
      </c>
      <c r="J8" s="193"/>
      <c r="K8" s="193">
        <f t="shared" si="0"/>
        <v>409657.98</v>
      </c>
      <c r="L8" s="193">
        <v>791070.53</v>
      </c>
      <c r="M8" s="193">
        <f>I17</f>
        <v>1737492.33</v>
      </c>
      <c r="N8" s="381"/>
      <c r="O8" s="213">
        <v>43570</v>
      </c>
      <c r="P8" s="193">
        <f t="shared" si="1"/>
        <v>15140</v>
      </c>
      <c r="Q8" s="193"/>
      <c r="R8" s="193">
        <f t="shared" si="3"/>
        <v>7023.59</v>
      </c>
      <c r="S8" s="193">
        <v>15140</v>
      </c>
      <c r="T8" s="193">
        <v>36336</v>
      </c>
    </row>
    <row r="9" spans="1:20">
      <c r="A9" s="213">
        <v>43600</v>
      </c>
      <c r="B9" s="193">
        <f>'FY19 PLAN'!U25+'FY19 PLAN'!X25+'FY19 PLAN'!AA25+'FY19 PLAN'!AD25+'FY19 PLAN'!AG25+'FY19 PLAN'!AJ25</f>
        <v>2587033.7200000002</v>
      </c>
      <c r="C9" s="193"/>
      <c r="D9" s="193">
        <f t="shared" si="2"/>
        <v>841195.91</v>
      </c>
      <c r="E9" s="193"/>
      <c r="F9" s="193">
        <f>B15</f>
        <v>5239974.96</v>
      </c>
      <c r="G9" s="215"/>
      <c r="H9" s="213">
        <v>43600</v>
      </c>
      <c r="I9" s="193">
        <f>I8+'FY19 PLAN'!AJ41</f>
        <v>850540.52999999991</v>
      </c>
      <c r="J9" s="193"/>
      <c r="K9" s="193">
        <f t="shared" si="0"/>
        <v>409657.98</v>
      </c>
      <c r="L9" s="193"/>
      <c r="M9" s="193">
        <f>I17</f>
        <v>1737492.33</v>
      </c>
      <c r="N9" s="381"/>
      <c r="O9" s="213">
        <v>43600</v>
      </c>
      <c r="P9" s="193">
        <f t="shared" si="1"/>
        <v>18168</v>
      </c>
      <c r="Q9" s="193"/>
      <c r="R9" s="193">
        <f t="shared" si="3"/>
        <v>7023.59</v>
      </c>
      <c r="S9" s="193"/>
      <c r="T9" s="193">
        <v>36336</v>
      </c>
    </row>
    <row r="10" spans="1:20">
      <c r="A10" s="213">
        <v>43631</v>
      </c>
      <c r="B10" s="193">
        <f>'FY19 PLAN'!U25+'FY19 PLAN'!X25+'FY19 PLAN'!AA25+'FY19 PLAN'!AD25+'FY19 PLAN'!AG25+'FY19 PLAN'!AJ25+'FY19 PLAN'!AM25</f>
        <v>3006718.96</v>
      </c>
      <c r="C10" s="193"/>
      <c r="D10" s="193">
        <f t="shared" si="2"/>
        <v>841195.91</v>
      </c>
      <c r="E10" s="193"/>
      <c r="F10" s="193">
        <f>B15</f>
        <v>5239974.96</v>
      </c>
      <c r="G10" s="215"/>
      <c r="H10" s="213">
        <v>43631</v>
      </c>
      <c r="I10" s="193">
        <f>I9+'FY19 PLAN'!AM41</f>
        <v>972869.48999999987</v>
      </c>
      <c r="J10" s="193"/>
      <c r="K10" s="193">
        <f t="shared" si="0"/>
        <v>409657.98</v>
      </c>
      <c r="L10" s="193"/>
      <c r="M10" s="193">
        <f>I17</f>
        <v>1737492.33</v>
      </c>
      <c r="N10" s="381"/>
      <c r="O10" s="213">
        <v>43631</v>
      </c>
      <c r="P10" s="193">
        <f t="shared" si="1"/>
        <v>21196</v>
      </c>
      <c r="Q10" s="193"/>
      <c r="R10" s="193">
        <f t="shared" si="3"/>
        <v>7023.59</v>
      </c>
      <c r="T10" s="193">
        <v>36336</v>
      </c>
    </row>
    <row r="11" spans="1:20">
      <c r="A11" s="213">
        <v>43661</v>
      </c>
      <c r="B11" s="193">
        <f>'FY19 PLAN'!U25+'FY19 PLAN'!X25+'FY19 PLAN'!AA25+'FY19 PLAN'!AD25+'FY19 PLAN'!AG25+'FY19 PLAN'!AJ25+'FY19 PLAN'!AM25+'FY19 PLAN'!AP25</f>
        <v>3469448.84</v>
      </c>
      <c r="C11" s="193"/>
      <c r="D11" s="193">
        <f t="shared" si="2"/>
        <v>841195.91</v>
      </c>
      <c r="E11" s="193"/>
      <c r="F11" s="193">
        <f>B15</f>
        <v>5239974.96</v>
      </c>
      <c r="G11" s="215"/>
      <c r="H11" s="213">
        <v>43661</v>
      </c>
      <c r="I11" s="193">
        <f>I10+'FY19 PLAN'!AP41</f>
        <v>1107745.0099999998</v>
      </c>
      <c r="J11" s="193"/>
      <c r="K11" s="193">
        <f t="shared" si="0"/>
        <v>409657.98</v>
      </c>
      <c r="L11" s="193"/>
      <c r="M11" s="193">
        <f>I17</f>
        <v>1737492.33</v>
      </c>
      <c r="N11" s="381"/>
      <c r="O11" s="213">
        <v>43661</v>
      </c>
      <c r="P11" s="193">
        <f t="shared" si="1"/>
        <v>24224</v>
      </c>
      <c r="Q11" s="193"/>
      <c r="R11" s="193">
        <f t="shared" si="3"/>
        <v>7023.59</v>
      </c>
      <c r="T11" s="193">
        <v>36336</v>
      </c>
    </row>
    <row r="12" spans="1:20">
      <c r="A12" s="213">
        <v>43692</v>
      </c>
      <c r="B12" s="193">
        <f>'FY19 PLAN'!U25+'FY19 PLAN'!X25+'FY19 PLAN'!AA25+'FY19 PLAN'!AD25+'FY19 PLAN'!AG25+'FY19 PLAN'!AJ25+'FY19 PLAN'!AM25+'FY19 PLAN'!AP25+'FY19 PLAN'!AS25</f>
        <v>3932613.52</v>
      </c>
      <c r="C12" s="193"/>
      <c r="D12" s="193">
        <f t="shared" si="2"/>
        <v>841195.91</v>
      </c>
      <c r="E12" s="193"/>
      <c r="F12" s="193">
        <f>B15</f>
        <v>5239974.96</v>
      </c>
      <c r="G12" s="215"/>
      <c r="H12" s="213">
        <v>43692</v>
      </c>
      <c r="I12" s="193">
        <f>I11+'FY19 PLAN'!AS41</f>
        <v>1242620.5299999998</v>
      </c>
      <c r="J12" s="193"/>
      <c r="K12" s="193">
        <f t="shared" si="0"/>
        <v>409657.98</v>
      </c>
      <c r="L12" s="193"/>
      <c r="M12" s="193">
        <f>I17</f>
        <v>1737492.33</v>
      </c>
      <c r="N12" s="381"/>
      <c r="O12" s="213">
        <v>43692</v>
      </c>
      <c r="P12" s="193">
        <f t="shared" si="1"/>
        <v>27252</v>
      </c>
      <c r="Q12" s="193"/>
      <c r="R12" s="193">
        <f t="shared" si="3"/>
        <v>7023.59</v>
      </c>
      <c r="T12" s="193">
        <v>36336</v>
      </c>
    </row>
    <row r="13" spans="1:20">
      <c r="A13" s="213">
        <v>43723</v>
      </c>
      <c r="B13" s="193">
        <f>'FY19 PLAN'!U25+'FY19 PLAN'!X25+'FY19 PLAN'!AA25+'FY19 PLAN'!AD25+'FY19 PLAN'!AG25+'FY19 PLAN'!AJ25+'FY19 PLAN'!AM25+'FY19 PLAN'!AP25+'FY19 PLAN'!AS25+'FY19 PLAN'!AV25</f>
        <v>4353994.4800000004</v>
      </c>
      <c r="C13" s="193"/>
      <c r="D13" s="193">
        <f t="shared" si="2"/>
        <v>841195.91</v>
      </c>
      <c r="E13" s="193"/>
      <c r="F13" s="193">
        <f>B15</f>
        <v>5239974.96</v>
      </c>
      <c r="G13" s="215"/>
      <c r="H13" s="213">
        <v>43723</v>
      </c>
      <c r="I13" s="193">
        <f>I12+'FY19 PLAN'!AV41</f>
        <v>1364949.4899999998</v>
      </c>
      <c r="J13" s="193"/>
      <c r="K13" s="193">
        <f t="shared" si="0"/>
        <v>409657.98</v>
      </c>
      <c r="L13" s="193"/>
      <c r="M13" s="193">
        <f>I17</f>
        <v>1737492.33</v>
      </c>
      <c r="N13" s="381"/>
      <c r="O13" s="213">
        <v>43723</v>
      </c>
      <c r="P13" s="193">
        <f t="shared" si="1"/>
        <v>30280</v>
      </c>
      <c r="Q13" s="193"/>
      <c r="R13" s="193">
        <f t="shared" si="3"/>
        <v>7023.59</v>
      </c>
      <c r="T13" s="193">
        <v>36336</v>
      </c>
    </row>
    <row r="14" spans="1:20">
      <c r="A14" s="213">
        <v>43753</v>
      </c>
      <c r="B14" s="193">
        <f>'FY19 PLAN'!U25+'FY19 PLAN'!X25+'FY19 PLAN'!AA25+'FY19 PLAN'!AD25+'FY19 PLAN'!AG25+'FY19 PLAN'!AJ25+'FY19 PLAN'!AM25+'FY19 PLAN'!AP25+'FY19 PLAN'!AS25+'FY19 PLAN'!AV25+'FY19 PLAN'!AY25</f>
        <v>4818594</v>
      </c>
      <c r="C14" s="193"/>
      <c r="D14" s="193">
        <f t="shared" si="2"/>
        <v>841195.91</v>
      </c>
      <c r="E14" s="193"/>
      <c r="F14" s="193">
        <f>B15</f>
        <v>5239974.96</v>
      </c>
      <c r="G14" s="215"/>
      <c r="H14" s="213">
        <v>43753</v>
      </c>
      <c r="I14" s="193">
        <f>I13+'FY19 PLAN'!AY41</f>
        <v>1499825.0099999998</v>
      </c>
      <c r="J14" s="193"/>
      <c r="K14" s="193">
        <f t="shared" si="0"/>
        <v>409657.98</v>
      </c>
      <c r="L14" s="193"/>
      <c r="M14" s="193">
        <f>I17</f>
        <v>1737492.33</v>
      </c>
      <c r="N14" s="381"/>
      <c r="O14" s="213">
        <v>43753</v>
      </c>
      <c r="P14" s="193">
        <f t="shared" si="1"/>
        <v>33308</v>
      </c>
      <c r="Q14" s="193"/>
      <c r="R14" s="193">
        <f t="shared" si="3"/>
        <v>7023.59</v>
      </c>
      <c r="T14" s="193">
        <v>36336</v>
      </c>
    </row>
    <row r="15" spans="1:20">
      <c r="A15" s="213">
        <v>43784</v>
      </c>
      <c r="B15" s="193">
        <f>'FY19 PLAN'!U25+'FY19 PLAN'!X25+'FY19 PLAN'!AA25+'FY19 PLAN'!AD25+'FY19 PLAN'!AG25+'FY19 PLAN'!AJ25+'FY19 PLAN'!AM25+'FY19 PLAN'!AP25+'FY19 PLAN'!AS25+'FY19 PLAN'!AV25+'FY19 PLAN'!AY25+'FY19 PLAN'!BB25</f>
        <v>5239974.96</v>
      </c>
      <c r="C15" s="193"/>
      <c r="D15" s="193">
        <f t="shared" si="2"/>
        <v>841195.91</v>
      </c>
      <c r="E15" s="193"/>
      <c r="F15" s="193">
        <f>B15</f>
        <v>5239974.96</v>
      </c>
      <c r="G15" s="215"/>
      <c r="H15" s="213">
        <v>43784</v>
      </c>
      <c r="I15" s="193">
        <f>I14+'FY19 PLAN'!BB41</f>
        <v>1622153.9699999997</v>
      </c>
      <c r="J15" s="193"/>
      <c r="K15" s="193">
        <f t="shared" si="0"/>
        <v>409657.98</v>
      </c>
      <c r="L15" s="193"/>
      <c r="M15" s="193">
        <f>I17</f>
        <v>1737492.33</v>
      </c>
      <c r="N15" s="381"/>
      <c r="O15" s="213">
        <v>43784</v>
      </c>
      <c r="P15" s="193">
        <f t="shared" si="1"/>
        <v>36336</v>
      </c>
      <c r="Q15" s="193"/>
      <c r="R15" s="193">
        <f t="shared" si="3"/>
        <v>7023.59</v>
      </c>
      <c r="T15" s="193">
        <v>36336</v>
      </c>
    </row>
    <row r="16" spans="1:20">
      <c r="A16" s="212" t="s">
        <v>106</v>
      </c>
      <c r="B16" s="193">
        <v>36336</v>
      </c>
      <c r="C16" s="193"/>
      <c r="D16" s="193">
        <f t="shared" si="2"/>
        <v>841195.91</v>
      </c>
      <c r="E16" s="193"/>
      <c r="F16" s="193">
        <f>B15</f>
        <v>5239974.96</v>
      </c>
      <c r="G16" s="215"/>
      <c r="H16" s="219" t="s">
        <v>247</v>
      </c>
      <c r="I16" s="193">
        <f>(((F16*0.027)+I15)*1.02)-I15</f>
        <v>176751.98979839985</v>
      </c>
      <c r="J16" s="313">
        <f>SUM(J3:J15)</f>
        <v>409657.98</v>
      </c>
      <c r="K16" s="193">
        <f>I15-J16</f>
        <v>1212495.9899999998</v>
      </c>
      <c r="L16" s="193"/>
      <c r="N16" s="381"/>
      <c r="O16" t="s">
        <v>107</v>
      </c>
      <c r="P16" s="193">
        <f>P15</f>
        <v>36336</v>
      </c>
      <c r="Q16" s="193"/>
      <c r="R16" s="193">
        <f>P16-R15</f>
        <v>29312.41</v>
      </c>
      <c r="T16" s="193"/>
    </row>
    <row r="17" spans="1:20">
      <c r="A17" s="214" t="s">
        <v>107</v>
      </c>
      <c r="B17" s="193">
        <f>B15+B16</f>
        <v>5276310.96</v>
      </c>
      <c r="C17" s="193">
        <f>SUM(C4:C16)</f>
        <v>841195.91</v>
      </c>
      <c r="D17" s="193">
        <f>B17-D16</f>
        <v>4435115.05</v>
      </c>
      <c r="E17" s="193"/>
      <c r="G17" s="215"/>
      <c r="H17" t="s">
        <v>246</v>
      </c>
      <c r="I17" s="193">
        <f>1633841.62-73335.03+176985.74</f>
        <v>1737492.33</v>
      </c>
      <c r="J17" s="193"/>
      <c r="K17" s="193"/>
      <c r="L17" s="193"/>
      <c r="M17" s="193"/>
      <c r="N17" s="381"/>
    </row>
    <row r="18" spans="1:20">
      <c r="G18" s="215"/>
      <c r="I18" s="312"/>
      <c r="J18" s="193"/>
      <c r="K18" t="s">
        <v>227</v>
      </c>
      <c r="N18" s="215"/>
    </row>
    <row r="19" spans="1:20">
      <c r="J19" s="193"/>
    </row>
    <row r="22" spans="1:20">
      <c r="T22" s="193">
        <f>T15/12</f>
        <v>3028</v>
      </c>
    </row>
    <row r="23" spans="1:20">
      <c r="A23" s="193">
        <f>SUM(I5:I8)</f>
        <v>2084773.3199999994</v>
      </c>
    </row>
    <row r="24" spans="1:20">
      <c r="A24" s="193"/>
    </row>
    <row r="25" spans="1:20">
      <c r="T25" s="211">
        <v>791070.53</v>
      </c>
    </row>
    <row r="26" spans="1:20">
      <c r="S26" s="193"/>
      <c r="T26" s="211">
        <v>15511.19</v>
      </c>
    </row>
    <row r="27" spans="1:20">
      <c r="T27" s="211">
        <v>57823.839999999997</v>
      </c>
    </row>
    <row r="28" spans="1:20">
      <c r="T28" s="211">
        <v>23552.99</v>
      </c>
    </row>
    <row r="29" spans="1:20">
      <c r="T29" s="211">
        <f>T26+T27+T28</f>
        <v>96888.02</v>
      </c>
    </row>
    <row r="30" spans="1:20">
      <c r="T30" s="211">
        <f>T25-T29</f>
        <v>694182.51</v>
      </c>
    </row>
    <row r="32" spans="1:20">
      <c r="S32" s="211"/>
      <c r="T32" s="211">
        <f>T26+T27</f>
        <v>73335.03</v>
      </c>
    </row>
    <row r="81" spans="2:5">
      <c r="B81" s="193"/>
      <c r="C81" s="193"/>
      <c r="E81" s="193"/>
    </row>
    <row r="83" spans="2:5">
      <c r="B83" s="193"/>
      <c r="C83" s="193"/>
      <c r="E83" s="193"/>
    </row>
    <row r="85" spans="2:5">
      <c r="B85" s="216"/>
    </row>
    <row r="86" spans="2:5">
      <c r="B86" s="216"/>
      <c r="C86" s="216"/>
    </row>
  </sheetData>
  <mergeCells count="4">
    <mergeCell ref="A1:F1"/>
    <mergeCell ref="H1:M1"/>
    <mergeCell ref="O1:T1"/>
    <mergeCell ref="N2:N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67"/>
  <sheetViews>
    <sheetView topLeftCell="R13" zoomScaleNormal="100" workbookViewId="0">
      <selection activeCell="K19" sqref="K19:AB32"/>
    </sheetView>
  </sheetViews>
  <sheetFormatPr defaultRowHeight="15"/>
  <cols>
    <col min="2" max="2" width="27.7109375" customWidth="1"/>
    <col min="3" max="3" width="16.5703125" customWidth="1"/>
    <col min="4" max="4" width="6.28515625" customWidth="1"/>
    <col min="5" max="28" width="10.7109375" customWidth="1"/>
    <col min="29" max="29" width="17.140625" customWidth="1"/>
    <col min="30" max="30" width="18.140625" customWidth="1"/>
  </cols>
  <sheetData>
    <row r="2" spans="1:30" ht="15.75" thickBot="1">
      <c r="B2" s="392" t="s">
        <v>195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</row>
    <row r="3" spans="1:30" ht="16.5" thickTop="1" thickBot="1">
      <c r="B3" s="387"/>
      <c r="C3" s="388"/>
      <c r="D3" s="389"/>
      <c r="E3" s="384" t="s">
        <v>145</v>
      </c>
      <c r="F3" s="385"/>
      <c r="G3" s="386" t="s">
        <v>146</v>
      </c>
      <c r="H3" s="383"/>
      <c r="I3" s="382" t="s">
        <v>147</v>
      </c>
      <c r="J3" s="383"/>
      <c r="K3" s="382" t="s">
        <v>148</v>
      </c>
      <c r="L3" s="383"/>
      <c r="M3" s="382" t="s">
        <v>149</v>
      </c>
      <c r="N3" s="383"/>
      <c r="O3" s="382" t="s">
        <v>150</v>
      </c>
      <c r="P3" s="383"/>
      <c r="Q3" s="382" t="s">
        <v>152</v>
      </c>
      <c r="R3" s="383"/>
      <c r="S3" s="382" t="s">
        <v>153</v>
      </c>
      <c r="T3" s="383"/>
      <c r="U3" s="382" t="s">
        <v>151</v>
      </c>
      <c r="V3" s="383"/>
      <c r="W3" s="382" t="s">
        <v>154</v>
      </c>
      <c r="X3" s="383"/>
      <c r="Y3" s="382" t="s">
        <v>155</v>
      </c>
      <c r="Z3" s="383"/>
      <c r="AA3" s="382" t="s">
        <v>156</v>
      </c>
      <c r="AB3" s="383"/>
      <c r="AC3" s="219"/>
      <c r="AD3" s="219"/>
    </row>
    <row r="4" spans="1:30" ht="16.5" thickTop="1" thickBot="1">
      <c r="B4" s="244" t="s">
        <v>196</v>
      </c>
      <c r="C4" s="244" t="s">
        <v>197</v>
      </c>
      <c r="D4" s="251" t="s">
        <v>200</v>
      </c>
      <c r="E4" s="245" t="s">
        <v>198</v>
      </c>
      <c r="F4" s="246" t="s">
        <v>199</v>
      </c>
      <c r="G4" s="245" t="s">
        <v>198</v>
      </c>
      <c r="H4" s="246" t="s">
        <v>199</v>
      </c>
      <c r="I4" s="245" t="s">
        <v>198</v>
      </c>
      <c r="J4" s="246" t="s">
        <v>199</v>
      </c>
      <c r="K4" s="245" t="s">
        <v>198</v>
      </c>
      <c r="L4" s="246" t="s">
        <v>199</v>
      </c>
      <c r="M4" s="245" t="s">
        <v>198</v>
      </c>
      <c r="N4" s="246" t="s">
        <v>199</v>
      </c>
      <c r="O4" s="245" t="s">
        <v>198</v>
      </c>
      <c r="P4" s="246" t="s">
        <v>199</v>
      </c>
      <c r="Q4" s="245" t="s">
        <v>198</v>
      </c>
      <c r="R4" s="246" t="s">
        <v>199</v>
      </c>
      <c r="S4" s="245" t="s">
        <v>198</v>
      </c>
      <c r="T4" s="246" t="s">
        <v>199</v>
      </c>
      <c r="U4" s="245" t="s">
        <v>198</v>
      </c>
      <c r="V4" s="246" t="s">
        <v>199</v>
      </c>
      <c r="W4" s="245" t="s">
        <v>198</v>
      </c>
      <c r="X4" s="246" t="s">
        <v>199</v>
      </c>
      <c r="Y4" s="245" t="s">
        <v>198</v>
      </c>
      <c r="Z4" s="246" t="s">
        <v>199</v>
      </c>
      <c r="AA4" s="245" t="s">
        <v>198</v>
      </c>
      <c r="AB4" s="246" t="s">
        <v>199</v>
      </c>
      <c r="AC4" s="218"/>
    </row>
    <row r="5" spans="1:30" ht="15.75" thickTop="1">
      <c r="A5" s="222"/>
      <c r="B5" s="272" t="s">
        <v>13</v>
      </c>
      <c r="C5" s="269" t="s">
        <v>11</v>
      </c>
      <c r="D5" s="254">
        <v>1</v>
      </c>
      <c r="E5" s="275">
        <f>'FY19 PLAN'!S6*D5</f>
        <v>156</v>
      </c>
      <c r="F5" s="267">
        <v>92</v>
      </c>
      <c r="G5" s="275">
        <f>'FY19 PLAN'!V6*D5</f>
        <v>164</v>
      </c>
      <c r="H5" s="267">
        <v>173</v>
      </c>
      <c r="I5" s="266">
        <f>'FY19 PLAN'!Y6*D5</f>
        <v>148</v>
      </c>
      <c r="J5" s="268">
        <v>145.5</v>
      </c>
      <c r="K5" s="275">
        <f>'FY19 PLAN'!AB6*D5</f>
        <v>164</v>
      </c>
      <c r="L5" s="267"/>
      <c r="M5" s="275">
        <f>'FY19 PLAN'!AE6*D5</f>
        <v>172</v>
      </c>
      <c r="N5" s="267"/>
      <c r="O5" s="275">
        <f>'FY19 PLAN'!AH6*D5</f>
        <v>172</v>
      </c>
      <c r="P5" s="267"/>
      <c r="Q5" s="275">
        <f>'FY19 PLAN'!AK6*D5</f>
        <v>156</v>
      </c>
      <c r="R5" s="267"/>
      <c r="S5" s="266">
        <f>'FY19 PLAN'!AN6*D5</f>
        <v>172</v>
      </c>
      <c r="T5" s="267"/>
      <c r="U5" s="266">
        <f>('FY19 PLAN'!AQ6+'FY19 PLAN'!AR6)*D5</f>
        <v>172</v>
      </c>
      <c r="V5" s="267"/>
      <c r="W5" s="266">
        <f>'FY19 PLAN'!AU6*D5</f>
        <v>156</v>
      </c>
      <c r="X5" s="267"/>
      <c r="Y5" s="266">
        <f>'FY19 PLAN'!AX6*D5</f>
        <v>172</v>
      </c>
      <c r="Z5" s="267"/>
      <c r="AA5" s="266">
        <f>'FY19 PLAN'!BA6*D5</f>
        <v>156</v>
      </c>
      <c r="AB5" s="267"/>
      <c r="AC5" s="217"/>
      <c r="AD5" s="217"/>
    </row>
    <row r="6" spans="1:30" ht="15.75" thickBot="1">
      <c r="B6" s="264" t="s">
        <v>109</v>
      </c>
      <c r="C6" s="270" t="s">
        <v>11</v>
      </c>
      <c r="D6" s="255">
        <v>2</v>
      </c>
      <c r="E6" s="276">
        <f>'FY19 PLAN'!S7*D6</f>
        <v>312</v>
      </c>
      <c r="F6" s="261">
        <v>275.5</v>
      </c>
      <c r="G6" s="265">
        <f>'FY19 PLAN'!V7*D6</f>
        <v>328</v>
      </c>
      <c r="H6" s="277">
        <v>338.5</v>
      </c>
      <c r="I6" s="265">
        <f>'FY19 PLAN'!Y7*D6</f>
        <v>296</v>
      </c>
      <c r="J6" s="277">
        <v>318</v>
      </c>
      <c r="K6" s="265">
        <f>'FY19 PLAN'!AB7*D6</f>
        <v>328</v>
      </c>
      <c r="L6" s="277"/>
      <c r="M6" s="265">
        <f>'FY19 PLAN'!AE7*D6</f>
        <v>344</v>
      </c>
      <c r="N6" s="277"/>
      <c r="O6" s="265">
        <f>'FY19 PLAN'!AH7*D6</f>
        <v>344</v>
      </c>
      <c r="P6" s="277"/>
      <c r="Q6" s="265">
        <f>'FY19 PLAN'!AK7*D6</f>
        <v>312</v>
      </c>
      <c r="R6" s="277"/>
      <c r="S6" s="263">
        <f>'FY19 PLAN'!AN7*D6</f>
        <v>344</v>
      </c>
      <c r="T6" s="247"/>
      <c r="U6" s="263">
        <f>('FY19 PLAN'!AQ7+'FY19 PLAN'!AR7)*D6</f>
        <v>344</v>
      </c>
      <c r="V6" s="247"/>
      <c r="W6" s="263">
        <f>'FY19 PLAN'!AU7*D6</f>
        <v>312</v>
      </c>
      <c r="X6" s="247"/>
      <c r="Y6" s="263">
        <f>'FY19 PLAN'!AX7*D6</f>
        <v>344</v>
      </c>
      <c r="Z6" s="247"/>
      <c r="AA6" s="263">
        <f>'FY19 PLAN'!BA7*D6</f>
        <v>312</v>
      </c>
      <c r="AB6" s="247"/>
      <c r="AC6" s="217"/>
      <c r="AD6" s="217"/>
    </row>
    <row r="7" spans="1:30" ht="16.5" thickTop="1" thickBot="1">
      <c r="B7" s="253" t="s">
        <v>85</v>
      </c>
      <c r="C7" s="271" t="s">
        <v>12</v>
      </c>
      <c r="D7" s="256">
        <v>1</v>
      </c>
      <c r="E7" s="248">
        <f>'FY19 PLAN'!S8*D7</f>
        <v>156</v>
      </c>
      <c r="F7" s="249">
        <v>20.5</v>
      </c>
      <c r="G7" s="248">
        <f>'FY19 PLAN'!V8*D7</f>
        <v>164</v>
      </c>
      <c r="H7" s="249">
        <v>165</v>
      </c>
      <c r="I7" s="248">
        <f>'FY19 PLAN'!Y8*D7</f>
        <v>148</v>
      </c>
      <c r="J7" s="249">
        <v>143.5</v>
      </c>
      <c r="K7" s="248">
        <f>'FY19 PLAN'!AB8*D7</f>
        <v>164</v>
      </c>
      <c r="L7" s="249"/>
      <c r="M7" s="248">
        <f>'FY19 PLAN'!AE8*D7</f>
        <v>172</v>
      </c>
      <c r="N7" s="249"/>
      <c r="O7" s="248">
        <f>'FY19 PLAN'!AH8*D7</f>
        <v>172</v>
      </c>
      <c r="P7" s="249"/>
      <c r="Q7" s="248">
        <f>'FY19 PLAN'!AK8*D7</f>
        <v>156</v>
      </c>
      <c r="R7" s="250"/>
      <c r="S7" s="248">
        <f>'FY19 PLAN'!AN8*D7</f>
        <v>172</v>
      </c>
      <c r="T7" s="249"/>
      <c r="U7" s="248">
        <f>'FY19 PLAN'!AR9*D7</f>
        <v>172</v>
      </c>
      <c r="V7" s="249"/>
      <c r="W7" s="248">
        <f>'FY19 PLAN'!AU8*D7</f>
        <v>156</v>
      </c>
      <c r="X7" s="249"/>
      <c r="Y7" s="248">
        <f>'FY19 PLAN'!AX8*D7</f>
        <v>172</v>
      </c>
      <c r="Z7" s="249"/>
      <c r="AA7" s="248">
        <f>'FY19 PLAN'!BA8*D7</f>
        <v>156</v>
      </c>
      <c r="AB7" s="249"/>
      <c r="AC7" s="217"/>
      <c r="AD7" s="217"/>
    </row>
    <row r="8" spans="1:30" ht="15.75" thickTop="1">
      <c r="B8" s="252" t="s">
        <v>97</v>
      </c>
      <c r="C8" s="273" t="s">
        <v>68</v>
      </c>
      <c r="D8" s="257">
        <v>1</v>
      </c>
      <c r="E8" s="232">
        <f>'FY19 PLAN'!S9*D8</f>
        <v>156</v>
      </c>
      <c r="F8" s="233">
        <v>139.5</v>
      </c>
      <c r="G8" s="232">
        <f>'FY19 PLAN'!V9*D8</f>
        <v>164</v>
      </c>
      <c r="H8" s="233">
        <v>168</v>
      </c>
      <c r="I8" s="232">
        <f>'FY19 PLAN'!Y9*D8</f>
        <v>148</v>
      </c>
      <c r="J8" s="233">
        <v>146.5</v>
      </c>
      <c r="K8" s="232">
        <f>'FY19 PLAN'!AB9*D8</f>
        <v>164</v>
      </c>
      <c r="L8" s="233"/>
      <c r="M8" s="232">
        <f>'FY19 PLAN'!AE9*D8</f>
        <v>172</v>
      </c>
      <c r="N8" s="233"/>
      <c r="O8" s="232">
        <f>('FY19 PLAN'!AH9+'FY19 PLAN'!AI9)*D8</f>
        <v>172</v>
      </c>
      <c r="P8" s="233"/>
      <c r="Q8" s="232">
        <f>'FY19 PLAN'!AL9*D8</f>
        <v>156</v>
      </c>
      <c r="R8" s="233"/>
      <c r="S8" s="232">
        <f>'FY19 PLAN'!AO9*D8</f>
        <v>172</v>
      </c>
      <c r="T8" s="233"/>
      <c r="U8" s="232">
        <f>'FY19 PLAN'!AR10*D8</f>
        <v>172</v>
      </c>
      <c r="V8" s="233"/>
      <c r="W8" s="232">
        <f>'FY19 PLAN'!AU9*D8</f>
        <v>156</v>
      </c>
      <c r="X8" s="233"/>
      <c r="Y8" s="232">
        <f>'FY19 PLAN'!AX9*D8</f>
        <v>172</v>
      </c>
      <c r="Z8" s="233"/>
      <c r="AA8" s="232">
        <f>'FY19 PLAN'!BA9*D8</f>
        <v>156</v>
      </c>
      <c r="AB8" s="233"/>
      <c r="AC8" s="217"/>
      <c r="AD8" s="217"/>
    </row>
    <row r="9" spans="1:30">
      <c r="B9" s="239" t="s">
        <v>98</v>
      </c>
      <c r="C9" s="242" t="s">
        <v>68</v>
      </c>
      <c r="D9" s="259">
        <v>1</v>
      </c>
      <c r="E9" s="227">
        <f>'FY19 PLAN'!S10*D9</f>
        <v>156</v>
      </c>
      <c r="F9" s="228">
        <v>134</v>
      </c>
      <c r="G9" s="227">
        <f>'FY19 PLAN'!V10*D9</f>
        <v>164</v>
      </c>
      <c r="H9" s="228">
        <v>227</v>
      </c>
      <c r="I9" s="227">
        <f>'FY19 PLAN'!Y10*D9</f>
        <v>148</v>
      </c>
      <c r="J9" s="228">
        <v>152</v>
      </c>
      <c r="K9" s="227">
        <f>'FY19 PLAN'!AB10*D9</f>
        <v>164</v>
      </c>
      <c r="L9" s="228"/>
      <c r="M9" s="227">
        <f>'FY19 PLAN'!AE10*D9</f>
        <v>172</v>
      </c>
      <c r="N9" s="228"/>
      <c r="O9" s="227">
        <f>('FY19 PLAN'!AH10+'FY19 PLAN'!AI10)*D9</f>
        <v>172</v>
      </c>
      <c r="P9" s="228"/>
      <c r="Q9" s="227">
        <f>'FY19 PLAN'!AL10*D9</f>
        <v>156</v>
      </c>
      <c r="R9" s="228"/>
      <c r="S9" s="227">
        <f>'FY19 PLAN'!AO10*D9</f>
        <v>172</v>
      </c>
      <c r="T9" s="228"/>
      <c r="U9" s="227">
        <f>'FY19 PLAN'!AR11*D9</f>
        <v>172</v>
      </c>
      <c r="V9" s="228"/>
      <c r="W9" s="227">
        <f>'FY19 PLAN'!AU10*D9</f>
        <v>156</v>
      </c>
      <c r="X9" s="228"/>
      <c r="Y9" s="227">
        <f>'FY19 PLAN'!AX10*D9</f>
        <v>172</v>
      </c>
      <c r="Z9" s="228"/>
      <c r="AA9" s="227">
        <f>'FY19 PLAN'!BA10*D9</f>
        <v>156</v>
      </c>
      <c r="AB9" s="228"/>
      <c r="AC9" s="217"/>
      <c r="AD9" s="217"/>
    </row>
    <row r="10" spans="1:30">
      <c r="A10" s="258"/>
      <c r="B10" s="239" t="s">
        <v>96</v>
      </c>
      <c r="C10" s="242" t="s">
        <v>68</v>
      </c>
      <c r="D10" s="259">
        <v>3</v>
      </c>
      <c r="E10" s="227">
        <f>'FY19 PLAN'!S11*D10</f>
        <v>468</v>
      </c>
      <c r="F10" s="228">
        <v>107</v>
      </c>
      <c r="G10" s="227">
        <f>'FY19 PLAN'!V11*D10</f>
        <v>492</v>
      </c>
      <c r="H10" s="228">
        <v>312</v>
      </c>
      <c r="I10" s="227">
        <f>'FY19 PLAN'!Y11*D10</f>
        <v>444</v>
      </c>
      <c r="J10" s="228">
        <v>274</v>
      </c>
      <c r="K10" s="227">
        <f>'FY19 PLAN'!AB11*D10</f>
        <v>492</v>
      </c>
      <c r="L10" s="228"/>
      <c r="M10" s="227">
        <f>'FY19 PLAN'!AE11*D10</f>
        <v>516</v>
      </c>
      <c r="N10" s="228"/>
      <c r="O10" s="227">
        <f>('FY19 PLAN'!AH11+'FY19 PLAN'!AI11)*D10</f>
        <v>516</v>
      </c>
      <c r="P10" s="228"/>
      <c r="Q10" s="227">
        <f>'FY19 PLAN'!AL11*D10</f>
        <v>468</v>
      </c>
      <c r="R10" s="228"/>
      <c r="S10" s="227">
        <f>'FY19 PLAN'!AO11*D10</f>
        <v>516</v>
      </c>
      <c r="T10" s="228"/>
      <c r="U10" s="227">
        <f>'FY19 PLAN'!AR12*D10</f>
        <v>516</v>
      </c>
      <c r="V10" s="228"/>
      <c r="W10" s="227">
        <f>'FY19 PLAN'!AU11*D10</f>
        <v>468</v>
      </c>
      <c r="X10" s="228"/>
      <c r="Y10" s="227">
        <f>'FY19 PLAN'!AX11*D10</f>
        <v>516</v>
      </c>
      <c r="Z10" s="228"/>
      <c r="AA10" s="227">
        <f>'FY19 PLAN'!BA11*D10</f>
        <v>468</v>
      </c>
      <c r="AB10" s="228"/>
      <c r="AC10" s="217"/>
      <c r="AD10" s="217"/>
    </row>
    <row r="11" spans="1:30">
      <c r="A11" s="258"/>
      <c r="B11" s="239" t="s">
        <v>94</v>
      </c>
      <c r="C11" s="242" t="s">
        <v>68</v>
      </c>
      <c r="D11" s="259">
        <v>2</v>
      </c>
      <c r="E11" s="227">
        <f>'FY19 PLAN'!S12*D11</f>
        <v>312</v>
      </c>
      <c r="F11" s="228">
        <v>132.5</v>
      </c>
      <c r="G11" s="227">
        <f>'FY19 PLAN'!V12*D11</f>
        <v>328</v>
      </c>
      <c r="H11" s="228">
        <v>171</v>
      </c>
      <c r="I11" s="227">
        <f>'FY19 PLAN'!Y12*D11</f>
        <v>296</v>
      </c>
      <c r="J11" s="228">
        <v>138.5</v>
      </c>
      <c r="K11" s="227">
        <f>'FY19 PLAN'!AB12*D11</f>
        <v>328</v>
      </c>
      <c r="L11" s="228"/>
      <c r="M11" s="227">
        <f>'FY19 PLAN'!AE12*D11</f>
        <v>344</v>
      </c>
      <c r="N11" s="228"/>
      <c r="O11" s="227">
        <f>('FY19 PLAN'!AH12+'FY19 PLAN'!AI12)*D11</f>
        <v>344</v>
      </c>
      <c r="P11" s="228"/>
      <c r="Q11" s="227">
        <f>'FY19 PLAN'!AL12*D11</f>
        <v>312</v>
      </c>
      <c r="R11" s="228"/>
      <c r="S11" s="227">
        <f>'FY19 PLAN'!AO12*D11</f>
        <v>344</v>
      </c>
      <c r="T11" s="228"/>
      <c r="U11" s="227">
        <f>'FY19 PLAN'!AR13*D11</f>
        <v>344</v>
      </c>
      <c r="V11" s="228"/>
      <c r="W11" s="227">
        <f>'FY19 PLAN'!AU12*D11</f>
        <v>312</v>
      </c>
      <c r="X11" s="228"/>
      <c r="Y11" s="227">
        <f>'FY19 PLAN'!AX12*D11</f>
        <v>344</v>
      </c>
      <c r="Z11" s="228"/>
      <c r="AA11" s="227">
        <f>'FY19 PLAN'!BA12*D11</f>
        <v>312</v>
      </c>
      <c r="AB11" s="228"/>
      <c r="AC11" s="217"/>
      <c r="AD11" s="217"/>
    </row>
    <row r="12" spans="1:30">
      <c r="A12" s="258"/>
      <c r="B12" s="239" t="s">
        <v>95</v>
      </c>
      <c r="C12" s="242" t="s">
        <v>68</v>
      </c>
      <c r="D12" s="259">
        <v>3</v>
      </c>
      <c r="E12" s="227">
        <f>'FY19 PLAN'!S13*D12</f>
        <v>468</v>
      </c>
      <c r="F12" s="228">
        <v>238</v>
      </c>
      <c r="G12" s="227">
        <f>'FY19 PLAN'!V13*D12</f>
        <v>492</v>
      </c>
      <c r="H12" s="228">
        <v>404.5</v>
      </c>
      <c r="I12" s="227">
        <f>'FY19 PLAN'!Y13*D12</f>
        <v>444</v>
      </c>
      <c r="J12" s="228">
        <v>379</v>
      </c>
      <c r="K12" s="227">
        <f>'FY19 PLAN'!AB13*D12</f>
        <v>492</v>
      </c>
      <c r="L12" s="228"/>
      <c r="M12" s="227">
        <f>'FY19 PLAN'!AE13*D12</f>
        <v>516</v>
      </c>
      <c r="N12" s="228"/>
      <c r="O12" s="227">
        <f>('FY19 PLAN'!AH13+'FY19 PLAN'!AI13)*D12</f>
        <v>516</v>
      </c>
      <c r="P12" s="228"/>
      <c r="Q12" s="227">
        <f>'FY19 PLAN'!AL13*D12</f>
        <v>468</v>
      </c>
      <c r="R12" s="228"/>
      <c r="S12" s="227">
        <f>'FY19 PLAN'!AO13*D12</f>
        <v>516</v>
      </c>
      <c r="T12" s="228"/>
      <c r="U12" s="227">
        <f>'FY19 PLAN'!AR14*D12</f>
        <v>516</v>
      </c>
      <c r="V12" s="228"/>
      <c r="W12" s="227">
        <f>'FY19 PLAN'!AU13*D12</f>
        <v>468</v>
      </c>
      <c r="X12" s="228"/>
      <c r="Y12" s="227">
        <f>'FY19 PLAN'!AX13*D12</f>
        <v>516</v>
      </c>
      <c r="Z12" s="228"/>
      <c r="AA12" s="227">
        <f>'FY19 PLAN'!BA13*D12</f>
        <v>468</v>
      </c>
      <c r="AB12" s="228"/>
      <c r="AC12" s="217"/>
      <c r="AD12" s="217"/>
    </row>
    <row r="13" spans="1:30">
      <c r="A13" s="258"/>
      <c r="B13" s="239" t="s">
        <v>88</v>
      </c>
      <c r="C13" s="242" t="s">
        <v>68</v>
      </c>
      <c r="D13" s="259">
        <v>2</v>
      </c>
      <c r="E13" s="227">
        <f>'FY19 PLAN'!S14*D13</f>
        <v>312</v>
      </c>
      <c r="F13" s="228">
        <v>205.5</v>
      </c>
      <c r="G13" s="227">
        <f>'FY19 PLAN'!V14*D13</f>
        <v>328</v>
      </c>
      <c r="H13" s="228">
        <v>335.5</v>
      </c>
      <c r="I13" s="227">
        <f>'FY19 PLAN'!Y14*D13</f>
        <v>296</v>
      </c>
      <c r="J13" s="228">
        <v>253.5</v>
      </c>
      <c r="K13" s="227">
        <f>'FY19 PLAN'!AB14*D13</f>
        <v>328</v>
      </c>
      <c r="L13" s="228"/>
      <c r="M13" s="227">
        <f>'FY19 PLAN'!AE14*D13</f>
        <v>344</v>
      </c>
      <c r="N13" s="228"/>
      <c r="O13" s="227">
        <f>('FY19 PLAN'!AH14+'FY19 PLAN'!AI14)*D13</f>
        <v>344</v>
      </c>
      <c r="P13" s="228"/>
      <c r="Q13" s="227">
        <f>'FY19 PLAN'!AL14*D13</f>
        <v>312</v>
      </c>
      <c r="R13" s="228"/>
      <c r="S13" s="227">
        <f>'FY19 PLAN'!AO14*D13</f>
        <v>344</v>
      </c>
      <c r="T13" s="228"/>
      <c r="U13" s="227">
        <f>'FY19 PLAN'!AR15*D13</f>
        <v>344</v>
      </c>
      <c r="V13" s="228"/>
      <c r="W13" s="227">
        <f>'FY19 PLAN'!AU14*D13</f>
        <v>312</v>
      </c>
      <c r="X13" s="228"/>
      <c r="Y13" s="227">
        <f>'FY19 PLAN'!AX14*D13</f>
        <v>344</v>
      </c>
      <c r="Z13" s="228"/>
      <c r="AA13" s="227">
        <f>'FY19 PLAN'!BA14*D13</f>
        <v>312</v>
      </c>
      <c r="AB13" s="228"/>
      <c r="AC13" s="217"/>
      <c r="AD13" s="217"/>
    </row>
    <row r="14" spans="1:30">
      <c r="A14" s="258"/>
      <c r="B14" s="239" t="s">
        <v>58</v>
      </c>
      <c r="C14" s="242" t="s">
        <v>68</v>
      </c>
      <c r="D14" s="259">
        <v>1</v>
      </c>
      <c r="E14" s="227">
        <f>'FY19 PLAN'!S15*D14</f>
        <v>156</v>
      </c>
      <c r="F14" s="228">
        <v>79.5</v>
      </c>
      <c r="G14" s="227">
        <f>'FY19 PLAN'!V15*D14</f>
        <v>164</v>
      </c>
      <c r="H14" s="228">
        <v>168</v>
      </c>
      <c r="I14" s="227">
        <f>'FY19 PLAN'!Y15*D14</f>
        <v>148</v>
      </c>
      <c r="J14" s="228">
        <v>136.5</v>
      </c>
      <c r="K14" s="227">
        <f>'FY19 PLAN'!AB15*D14</f>
        <v>164</v>
      </c>
      <c r="L14" s="228"/>
      <c r="M14" s="227">
        <f>'FY19 PLAN'!AE15*D14</f>
        <v>172</v>
      </c>
      <c r="N14" s="228"/>
      <c r="O14" s="227">
        <f>('FY19 PLAN'!AH15+'FY19 PLAN'!AI15)*D14</f>
        <v>172</v>
      </c>
      <c r="P14" s="228"/>
      <c r="Q14" s="227">
        <f>'FY19 PLAN'!AL15*D14</f>
        <v>156</v>
      </c>
      <c r="R14" s="228"/>
      <c r="S14" s="227">
        <f>'FY19 PLAN'!AO15*D14</f>
        <v>172</v>
      </c>
      <c r="T14" s="228"/>
      <c r="U14" s="227">
        <f>'FY19 PLAN'!AR16*D14</f>
        <v>172</v>
      </c>
      <c r="V14" s="228"/>
      <c r="W14" s="227">
        <f>'FY19 PLAN'!AU15*D14</f>
        <v>156</v>
      </c>
      <c r="X14" s="228"/>
      <c r="Y14" s="227">
        <f>'FY19 PLAN'!AX15*D14</f>
        <v>172</v>
      </c>
      <c r="Z14" s="228"/>
      <c r="AA14" s="227">
        <f>'FY19 PLAN'!BA15*D14</f>
        <v>156</v>
      </c>
      <c r="AB14" s="228"/>
      <c r="AC14" s="217"/>
      <c r="AD14" s="217"/>
    </row>
    <row r="15" spans="1:30">
      <c r="A15" s="258"/>
      <c r="B15" s="274" t="s">
        <v>84</v>
      </c>
      <c r="C15" s="242" t="s">
        <v>68</v>
      </c>
      <c r="D15" s="259">
        <v>1</v>
      </c>
      <c r="E15" s="227">
        <f>'FY19 PLAN'!S16*D15</f>
        <v>156</v>
      </c>
      <c r="F15" s="229">
        <v>0</v>
      </c>
      <c r="G15" s="227">
        <f>'FY19 PLAN'!V16*D15</f>
        <v>164</v>
      </c>
      <c r="H15" s="229">
        <v>0</v>
      </c>
      <c r="I15" s="227">
        <f>'FY19 PLAN'!Y16*D15</f>
        <v>148</v>
      </c>
      <c r="J15" s="229">
        <v>0</v>
      </c>
      <c r="K15" s="227">
        <f>'FY19 PLAN'!AB16*D15</f>
        <v>164</v>
      </c>
      <c r="L15" s="229"/>
      <c r="M15" s="227">
        <f>'FY19 PLAN'!AE16*D15</f>
        <v>172</v>
      </c>
      <c r="N15" s="229"/>
      <c r="O15" s="227">
        <f>('FY19 PLAN'!AH16+'FY19 PLAN'!AI16)*D15</f>
        <v>172</v>
      </c>
      <c r="P15" s="229"/>
      <c r="Q15" s="227">
        <f>'FY19 PLAN'!AL16*D15</f>
        <v>156</v>
      </c>
      <c r="R15" s="229"/>
      <c r="S15" s="227">
        <f>'FY19 PLAN'!AO16*D15</f>
        <v>172</v>
      </c>
      <c r="T15" s="229"/>
      <c r="U15" s="227">
        <f>'FY19 PLAN'!AR17*D15</f>
        <v>172</v>
      </c>
      <c r="V15" s="229"/>
      <c r="W15" s="227">
        <f>'FY19 PLAN'!AU16*D15</f>
        <v>156</v>
      </c>
      <c r="X15" s="229"/>
      <c r="Y15" s="227">
        <f>'FY19 PLAN'!AX16*D15</f>
        <v>172</v>
      </c>
      <c r="Z15" s="229"/>
      <c r="AA15" s="227">
        <f>'FY19 PLAN'!BA16*D15</f>
        <v>156</v>
      </c>
      <c r="AB15" s="229"/>
    </row>
    <row r="16" spans="1:30" ht="15.75" thickBot="1">
      <c r="B16" s="240" t="s">
        <v>193</v>
      </c>
      <c r="C16" s="243" t="s">
        <v>68</v>
      </c>
      <c r="D16" s="260">
        <v>1</v>
      </c>
      <c r="E16" s="230">
        <f>'FY19 PLAN'!S17*D16</f>
        <v>156</v>
      </c>
      <c r="F16" s="231">
        <v>130</v>
      </c>
      <c r="G16" s="230">
        <f>'FY19 PLAN'!V17*D16</f>
        <v>164</v>
      </c>
      <c r="H16" s="231">
        <v>54</v>
      </c>
      <c r="I16" s="230">
        <f>'FY19 PLAN'!Y17*D16</f>
        <v>148</v>
      </c>
      <c r="J16" s="231">
        <v>0</v>
      </c>
      <c r="K16" s="230">
        <f>'FY19 PLAN'!AB17*D16</f>
        <v>164</v>
      </c>
      <c r="L16" s="231"/>
      <c r="M16" s="230">
        <f>'FY19 PLAN'!AE17*D16</f>
        <v>172</v>
      </c>
      <c r="N16" s="231"/>
      <c r="O16" s="230">
        <f>('FY19 PLAN'!AH17+'FY19 PLAN'!AI17)*D16</f>
        <v>172</v>
      </c>
      <c r="P16" s="231"/>
      <c r="Q16" s="230">
        <f>'FY19 PLAN'!AL17*D16</f>
        <v>156</v>
      </c>
      <c r="R16" s="231"/>
      <c r="S16" s="230">
        <f>'FY19 PLAN'!AO17*D16</f>
        <v>172</v>
      </c>
      <c r="T16" s="231"/>
      <c r="U16" s="230">
        <f>'FY19 PLAN'!AR18*D16</f>
        <v>172</v>
      </c>
      <c r="V16" s="231"/>
      <c r="W16" s="230">
        <f>'FY19 PLAN'!AU17*D16</f>
        <v>156</v>
      </c>
      <c r="X16" s="231"/>
      <c r="Y16" s="230">
        <f>'FY19 PLAN'!AX17*D16</f>
        <v>172</v>
      </c>
      <c r="Z16" s="231"/>
      <c r="AA16" s="230">
        <f>'FY19 PLAN'!BA17*D16</f>
        <v>156</v>
      </c>
      <c r="AB16" s="231"/>
    </row>
    <row r="17" spans="1:29" ht="15.75" thickTop="1"/>
    <row r="18" spans="1:29" ht="15.75" thickBot="1">
      <c r="I18" s="222"/>
      <c r="M18" s="258"/>
      <c r="N18" s="258"/>
    </row>
    <row r="19" spans="1:29" ht="16.5" thickTop="1" thickBot="1">
      <c r="B19" s="387" t="s">
        <v>201</v>
      </c>
      <c r="C19" s="388"/>
      <c r="D19" s="393"/>
      <c r="E19" s="382" t="s">
        <v>202</v>
      </c>
      <c r="F19" s="383"/>
      <c r="G19" s="382" t="s">
        <v>203</v>
      </c>
      <c r="H19" s="383"/>
      <c r="I19" s="382" t="s">
        <v>204</v>
      </c>
      <c r="J19" s="383"/>
      <c r="K19" s="382" t="s">
        <v>205</v>
      </c>
      <c r="L19" s="383"/>
      <c r="M19" s="382" t="s">
        <v>206</v>
      </c>
      <c r="N19" s="383"/>
      <c r="O19" s="382" t="s">
        <v>207</v>
      </c>
      <c r="P19" s="383"/>
      <c r="Q19" s="382" t="s">
        <v>208</v>
      </c>
      <c r="R19" s="383"/>
      <c r="S19" s="382" t="s">
        <v>209</v>
      </c>
      <c r="T19" s="383"/>
      <c r="U19" s="382" t="s">
        <v>210</v>
      </c>
      <c r="V19" s="383"/>
      <c r="W19" s="382" t="s">
        <v>211</v>
      </c>
      <c r="X19" s="383"/>
      <c r="Y19" s="382" t="s">
        <v>212</v>
      </c>
      <c r="Z19" s="383"/>
      <c r="AA19" s="382" t="s">
        <v>213</v>
      </c>
      <c r="AB19" s="396"/>
      <c r="AC19" s="390" t="s">
        <v>214</v>
      </c>
    </row>
    <row r="20" spans="1:29" ht="16.5" thickTop="1" thickBot="1">
      <c r="B20" s="237" t="s">
        <v>196</v>
      </c>
      <c r="C20" s="237" t="s">
        <v>197</v>
      </c>
      <c r="D20" s="237" t="s">
        <v>200</v>
      </c>
      <c r="E20" s="220" t="s">
        <v>198</v>
      </c>
      <c r="F20" s="221" t="s">
        <v>199</v>
      </c>
      <c r="G20" s="220" t="s">
        <v>198</v>
      </c>
      <c r="H20" s="221" t="s">
        <v>199</v>
      </c>
      <c r="I20" s="220" t="s">
        <v>198</v>
      </c>
      <c r="J20" s="221" t="s">
        <v>199</v>
      </c>
      <c r="K20" s="220" t="s">
        <v>198</v>
      </c>
      <c r="L20" s="221" t="s">
        <v>199</v>
      </c>
      <c r="M20" s="220" t="s">
        <v>198</v>
      </c>
      <c r="N20" s="221" t="s">
        <v>199</v>
      </c>
      <c r="O20" s="220" t="s">
        <v>198</v>
      </c>
      <c r="P20" s="221" t="s">
        <v>199</v>
      </c>
      <c r="Q20" s="220" t="s">
        <v>198</v>
      </c>
      <c r="R20" s="221" t="s">
        <v>199</v>
      </c>
      <c r="S20" s="220" t="s">
        <v>198</v>
      </c>
      <c r="T20" s="221" t="s">
        <v>199</v>
      </c>
      <c r="U20" s="220" t="s">
        <v>198</v>
      </c>
      <c r="V20" s="221" t="s">
        <v>199</v>
      </c>
      <c r="W20" s="220" t="s">
        <v>198</v>
      </c>
      <c r="X20" s="221" t="s">
        <v>199</v>
      </c>
      <c r="Y20" s="220" t="s">
        <v>198</v>
      </c>
      <c r="Z20" s="221" t="s">
        <v>199</v>
      </c>
      <c r="AA20" s="220" t="s">
        <v>198</v>
      </c>
      <c r="AB20" s="282" t="s">
        <v>199</v>
      </c>
      <c r="AC20" s="391"/>
    </row>
    <row r="21" spans="1:29" ht="15.75" thickTop="1">
      <c r="A21" s="258"/>
      <c r="B21" s="238" t="s">
        <v>13</v>
      </c>
      <c r="C21" s="241" t="s">
        <v>11</v>
      </c>
      <c r="D21" s="262">
        <v>1</v>
      </c>
      <c r="E21" s="235">
        <f>E5</f>
        <v>156</v>
      </c>
      <c r="F21" s="236">
        <f>F5</f>
        <v>92</v>
      </c>
      <c r="G21" s="235">
        <f t="shared" ref="G21:AB21" si="0">E21+G5</f>
        <v>320</v>
      </c>
      <c r="H21" s="236">
        <f t="shared" si="0"/>
        <v>265</v>
      </c>
      <c r="I21" s="235">
        <f t="shared" si="0"/>
        <v>468</v>
      </c>
      <c r="J21" s="236">
        <f t="shared" si="0"/>
        <v>410.5</v>
      </c>
      <c r="K21" s="235">
        <f t="shared" si="0"/>
        <v>632</v>
      </c>
      <c r="L21" s="236">
        <f t="shared" si="0"/>
        <v>410.5</v>
      </c>
      <c r="M21" s="235">
        <f t="shared" si="0"/>
        <v>804</v>
      </c>
      <c r="N21" s="236">
        <f t="shared" si="0"/>
        <v>410.5</v>
      </c>
      <c r="O21" s="235">
        <f t="shared" si="0"/>
        <v>976</v>
      </c>
      <c r="P21" s="236">
        <f t="shared" si="0"/>
        <v>410.5</v>
      </c>
      <c r="Q21" s="235">
        <f t="shared" si="0"/>
        <v>1132</v>
      </c>
      <c r="R21" s="236">
        <f t="shared" si="0"/>
        <v>410.5</v>
      </c>
      <c r="S21" s="235">
        <f t="shared" si="0"/>
        <v>1304</v>
      </c>
      <c r="T21" s="236">
        <f t="shared" si="0"/>
        <v>410.5</v>
      </c>
      <c r="U21" s="235">
        <f t="shared" si="0"/>
        <v>1476</v>
      </c>
      <c r="V21" s="236">
        <f t="shared" si="0"/>
        <v>410.5</v>
      </c>
      <c r="W21" s="235">
        <f t="shared" si="0"/>
        <v>1632</v>
      </c>
      <c r="X21" s="236">
        <f t="shared" si="0"/>
        <v>410.5</v>
      </c>
      <c r="Y21" s="235">
        <f t="shared" si="0"/>
        <v>1804</v>
      </c>
      <c r="Z21" s="236">
        <f t="shared" si="0"/>
        <v>410.5</v>
      </c>
      <c r="AA21" s="235">
        <f t="shared" si="0"/>
        <v>1960</v>
      </c>
      <c r="AB21" s="234">
        <f t="shared" si="0"/>
        <v>410.5</v>
      </c>
      <c r="AC21" s="284">
        <f>AA21</f>
        <v>1960</v>
      </c>
    </row>
    <row r="22" spans="1:29">
      <c r="A22" s="258"/>
      <c r="B22" s="238" t="s">
        <v>109</v>
      </c>
      <c r="C22" s="241" t="s">
        <v>11</v>
      </c>
      <c r="D22" s="262">
        <v>2</v>
      </c>
      <c r="E22" s="235">
        <f t="shared" ref="E22:E32" si="1">E6</f>
        <v>312</v>
      </c>
      <c r="F22" s="236">
        <f t="shared" ref="F22:F30" si="2">F6</f>
        <v>275.5</v>
      </c>
      <c r="G22" s="235">
        <f t="shared" ref="G22:G32" si="3">E22+G6</f>
        <v>640</v>
      </c>
      <c r="H22" s="236">
        <f t="shared" ref="H22:H32" si="4">F22+H6</f>
        <v>614</v>
      </c>
      <c r="I22" s="235">
        <f t="shared" ref="I22:I32" si="5">G22+I6</f>
        <v>936</v>
      </c>
      <c r="J22" s="236">
        <f t="shared" ref="J22:J32" si="6">H22+J6</f>
        <v>932</v>
      </c>
      <c r="K22" s="235">
        <f t="shared" ref="K22:K32" si="7">I22+K6</f>
        <v>1264</v>
      </c>
      <c r="L22" s="236">
        <f t="shared" ref="L22:L32" si="8">J22+L6</f>
        <v>932</v>
      </c>
      <c r="M22" s="235">
        <f t="shared" ref="M22:M32" si="9">K22+M6</f>
        <v>1608</v>
      </c>
      <c r="N22" s="236">
        <f t="shared" ref="N22:N32" si="10">L22+N6</f>
        <v>932</v>
      </c>
      <c r="O22" s="235">
        <f t="shared" ref="O22:O32" si="11">M22+O6</f>
        <v>1952</v>
      </c>
      <c r="P22" s="236">
        <f t="shared" ref="P22:P32" si="12">N22+P6</f>
        <v>932</v>
      </c>
      <c r="Q22" s="235">
        <f t="shared" ref="Q22:Q32" si="13">O22+Q6</f>
        <v>2264</v>
      </c>
      <c r="R22" s="236">
        <f t="shared" ref="R22:R32" si="14">P22+R6</f>
        <v>932</v>
      </c>
      <c r="S22" s="235">
        <f t="shared" ref="S22:S32" si="15">Q22+S6</f>
        <v>2608</v>
      </c>
      <c r="T22" s="236">
        <f t="shared" ref="T22:T32" si="16">R22+T6</f>
        <v>932</v>
      </c>
      <c r="U22" s="235">
        <f t="shared" ref="U22:U32" si="17">S22+U6</f>
        <v>2952</v>
      </c>
      <c r="V22" s="236">
        <f t="shared" ref="V22:V32" si="18">T22+V6</f>
        <v>932</v>
      </c>
      <c r="W22" s="235">
        <f t="shared" ref="W22:W31" si="19">U22+W6</f>
        <v>3264</v>
      </c>
      <c r="X22" s="236">
        <f t="shared" ref="X22:X32" si="20">V22+X6</f>
        <v>932</v>
      </c>
      <c r="Y22" s="235">
        <f t="shared" ref="Y22:Y32" si="21">W22+Y6</f>
        <v>3608</v>
      </c>
      <c r="Z22" s="236">
        <f t="shared" ref="Z22:Z32" si="22">X22+Z6</f>
        <v>932</v>
      </c>
      <c r="AA22" s="235">
        <f t="shared" ref="AA22:AA32" si="23">Y22+AA6</f>
        <v>3920</v>
      </c>
      <c r="AB22" s="234">
        <f t="shared" ref="AB22:AB32" si="24">Z22+AB6</f>
        <v>932</v>
      </c>
      <c r="AC22" s="285">
        <f t="shared" ref="AC22:AC32" si="25">AA22</f>
        <v>3920</v>
      </c>
    </row>
    <row r="23" spans="1:29">
      <c r="A23" s="258"/>
      <c r="B23" s="278" t="s">
        <v>85</v>
      </c>
      <c r="C23" s="279" t="s">
        <v>12</v>
      </c>
      <c r="D23" s="280">
        <v>1</v>
      </c>
      <c r="E23" s="224">
        <f t="shared" si="1"/>
        <v>156</v>
      </c>
      <c r="F23" s="225">
        <f t="shared" si="2"/>
        <v>20.5</v>
      </c>
      <c r="G23" s="224">
        <f t="shared" si="3"/>
        <v>320</v>
      </c>
      <c r="H23" s="225">
        <f t="shared" si="4"/>
        <v>185.5</v>
      </c>
      <c r="I23" s="224">
        <f t="shared" si="5"/>
        <v>468</v>
      </c>
      <c r="J23" s="225">
        <f t="shared" si="6"/>
        <v>329</v>
      </c>
      <c r="K23" s="224">
        <f t="shared" si="7"/>
        <v>632</v>
      </c>
      <c r="L23" s="225">
        <f t="shared" si="8"/>
        <v>329</v>
      </c>
      <c r="M23" s="224">
        <f t="shared" si="9"/>
        <v>804</v>
      </c>
      <c r="N23" s="225">
        <f t="shared" si="10"/>
        <v>329</v>
      </c>
      <c r="O23" s="224">
        <f t="shared" si="11"/>
        <v>976</v>
      </c>
      <c r="P23" s="225">
        <f t="shared" si="12"/>
        <v>329</v>
      </c>
      <c r="Q23" s="224">
        <f t="shared" si="13"/>
        <v>1132</v>
      </c>
      <c r="R23" s="225">
        <f t="shared" si="14"/>
        <v>329</v>
      </c>
      <c r="S23" s="224">
        <f t="shared" si="15"/>
        <v>1304</v>
      </c>
      <c r="T23" s="225">
        <f t="shared" si="16"/>
        <v>329</v>
      </c>
      <c r="U23" s="224">
        <f t="shared" si="17"/>
        <v>1476</v>
      </c>
      <c r="V23" s="225">
        <f t="shared" si="18"/>
        <v>329</v>
      </c>
      <c r="W23" s="224">
        <f t="shared" si="19"/>
        <v>1632</v>
      </c>
      <c r="X23" s="225">
        <f t="shared" si="20"/>
        <v>329</v>
      </c>
      <c r="Y23" s="224">
        <f t="shared" si="21"/>
        <v>1804</v>
      </c>
      <c r="Z23" s="225">
        <f t="shared" si="22"/>
        <v>329</v>
      </c>
      <c r="AA23" s="224">
        <f t="shared" si="23"/>
        <v>1960</v>
      </c>
      <c r="AB23" s="223">
        <f t="shared" si="24"/>
        <v>329</v>
      </c>
      <c r="AC23" s="285">
        <f t="shared" si="25"/>
        <v>1960</v>
      </c>
    </row>
    <row r="24" spans="1:29" s="258" customFormat="1">
      <c r="B24" s="239" t="s">
        <v>97</v>
      </c>
      <c r="C24" s="242" t="s">
        <v>68</v>
      </c>
      <c r="D24" s="259">
        <v>1</v>
      </c>
      <c r="E24" s="227">
        <f t="shared" si="1"/>
        <v>156</v>
      </c>
      <c r="F24" s="228">
        <f t="shared" si="2"/>
        <v>139.5</v>
      </c>
      <c r="G24" s="227">
        <f t="shared" si="3"/>
        <v>320</v>
      </c>
      <c r="H24" s="228">
        <f t="shared" si="4"/>
        <v>307.5</v>
      </c>
      <c r="I24" s="227">
        <f t="shared" si="5"/>
        <v>468</v>
      </c>
      <c r="J24" s="228">
        <f t="shared" si="6"/>
        <v>454</v>
      </c>
      <c r="K24" s="227">
        <f t="shared" si="7"/>
        <v>632</v>
      </c>
      <c r="L24" s="228">
        <f t="shared" si="8"/>
        <v>454</v>
      </c>
      <c r="M24" s="227">
        <f t="shared" si="9"/>
        <v>804</v>
      </c>
      <c r="N24" s="228">
        <f t="shared" si="10"/>
        <v>454</v>
      </c>
      <c r="O24" s="227">
        <f t="shared" si="11"/>
        <v>976</v>
      </c>
      <c r="P24" s="228">
        <f t="shared" si="12"/>
        <v>454</v>
      </c>
      <c r="Q24" s="227">
        <f t="shared" si="13"/>
        <v>1132</v>
      </c>
      <c r="R24" s="228">
        <f t="shared" si="14"/>
        <v>454</v>
      </c>
      <c r="S24" s="227">
        <f t="shared" si="15"/>
        <v>1304</v>
      </c>
      <c r="T24" s="228">
        <f t="shared" si="16"/>
        <v>454</v>
      </c>
      <c r="U24" s="227">
        <f t="shared" si="17"/>
        <v>1476</v>
      </c>
      <c r="V24" s="228">
        <f t="shared" si="18"/>
        <v>454</v>
      </c>
      <c r="W24" s="227">
        <f t="shared" si="19"/>
        <v>1632</v>
      </c>
      <c r="X24" s="228">
        <f t="shared" si="20"/>
        <v>454</v>
      </c>
      <c r="Y24" s="227">
        <f t="shared" si="21"/>
        <v>1804</v>
      </c>
      <c r="Z24" s="228">
        <f t="shared" si="22"/>
        <v>454</v>
      </c>
      <c r="AA24" s="227">
        <f t="shared" si="23"/>
        <v>1960</v>
      </c>
      <c r="AB24" s="226">
        <f t="shared" si="24"/>
        <v>454</v>
      </c>
      <c r="AC24" s="291">
        <f t="shared" si="25"/>
        <v>1960</v>
      </c>
    </row>
    <row r="25" spans="1:29" s="258" customFormat="1">
      <c r="B25" s="239" t="s">
        <v>98</v>
      </c>
      <c r="C25" s="242" t="s">
        <v>68</v>
      </c>
      <c r="D25" s="259">
        <v>1</v>
      </c>
      <c r="E25" s="227">
        <f t="shared" si="1"/>
        <v>156</v>
      </c>
      <c r="F25" s="228">
        <f>F9</f>
        <v>134</v>
      </c>
      <c r="G25" s="227">
        <f t="shared" si="3"/>
        <v>320</v>
      </c>
      <c r="H25" s="228">
        <f t="shared" si="4"/>
        <v>361</v>
      </c>
      <c r="I25" s="227">
        <f t="shared" si="5"/>
        <v>468</v>
      </c>
      <c r="J25" s="228">
        <f t="shared" si="6"/>
        <v>513</v>
      </c>
      <c r="K25" s="227">
        <f t="shared" si="7"/>
        <v>632</v>
      </c>
      <c r="L25" s="228">
        <f t="shared" si="8"/>
        <v>513</v>
      </c>
      <c r="M25" s="227">
        <f t="shared" si="9"/>
        <v>804</v>
      </c>
      <c r="N25" s="228">
        <f t="shared" si="10"/>
        <v>513</v>
      </c>
      <c r="O25" s="227">
        <f t="shared" si="11"/>
        <v>976</v>
      </c>
      <c r="P25" s="228">
        <f t="shared" si="12"/>
        <v>513</v>
      </c>
      <c r="Q25" s="227">
        <f t="shared" si="13"/>
        <v>1132</v>
      </c>
      <c r="R25" s="228">
        <f t="shared" si="14"/>
        <v>513</v>
      </c>
      <c r="S25" s="227">
        <f t="shared" si="15"/>
        <v>1304</v>
      </c>
      <c r="T25" s="228">
        <f t="shared" si="16"/>
        <v>513</v>
      </c>
      <c r="U25" s="227">
        <f t="shared" si="17"/>
        <v>1476</v>
      </c>
      <c r="V25" s="228">
        <f t="shared" si="18"/>
        <v>513</v>
      </c>
      <c r="W25" s="227">
        <f t="shared" si="19"/>
        <v>1632</v>
      </c>
      <c r="X25" s="228">
        <f t="shared" si="20"/>
        <v>513</v>
      </c>
      <c r="Y25" s="227">
        <f t="shared" si="21"/>
        <v>1804</v>
      </c>
      <c r="Z25" s="228">
        <f t="shared" si="22"/>
        <v>513</v>
      </c>
      <c r="AA25" s="227">
        <f t="shared" si="23"/>
        <v>1960</v>
      </c>
      <c r="AB25" s="226">
        <f t="shared" si="24"/>
        <v>513</v>
      </c>
      <c r="AC25" s="291">
        <f t="shared" si="25"/>
        <v>1960</v>
      </c>
    </row>
    <row r="26" spans="1:29" s="258" customFormat="1">
      <c r="B26" s="239" t="s">
        <v>96</v>
      </c>
      <c r="C26" s="242" t="s">
        <v>68</v>
      </c>
      <c r="D26" s="259">
        <v>3</v>
      </c>
      <c r="E26" s="227">
        <f t="shared" si="1"/>
        <v>468</v>
      </c>
      <c r="F26" s="228">
        <f>F10</f>
        <v>107</v>
      </c>
      <c r="G26" s="227">
        <f t="shared" si="3"/>
        <v>960</v>
      </c>
      <c r="H26" s="228">
        <f t="shared" si="4"/>
        <v>419</v>
      </c>
      <c r="I26" s="227">
        <f t="shared" si="5"/>
        <v>1404</v>
      </c>
      <c r="J26" s="228">
        <f t="shared" si="6"/>
        <v>693</v>
      </c>
      <c r="K26" s="227">
        <f t="shared" si="7"/>
        <v>1896</v>
      </c>
      <c r="L26" s="228">
        <f t="shared" si="8"/>
        <v>693</v>
      </c>
      <c r="M26" s="227">
        <f t="shared" si="9"/>
        <v>2412</v>
      </c>
      <c r="N26" s="228">
        <f t="shared" si="10"/>
        <v>693</v>
      </c>
      <c r="O26" s="227">
        <f t="shared" si="11"/>
        <v>2928</v>
      </c>
      <c r="P26" s="228">
        <f t="shared" si="12"/>
        <v>693</v>
      </c>
      <c r="Q26" s="227">
        <f t="shared" si="13"/>
        <v>3396</v>
      </c>
      <c r="R26" s="228">
        <f t="shared" si="14"/>
        <v>693</v>
      </c>
      <c r="S26" s="227">
        <f t="shared" si="15"/>
        <v>3912</v>
      </c>
      <c r="T26" s="228">
        <f t="shared" si="16"/>
        <v>693</v>
      </c>
      <c r="U26" s="227">
        <f t="shared" si="17"/>
        <v>4428</v>
      </c>
      <c r="V26" s="228">
        <f t="shared" si="18"/>
        <v>693</v>
      </c>
      <c r="W26" s="227">
        <f t="shared" si="19"/>
        <v>4896</v>
      </c>
      <c r="X26" s="228">
        <f t="shared" si="20"/>
        <v>693</v>
      </c>
      <c r="Y26" s="227">
        <f t="shared" si="21"/>
        <v>5412</v>
      </c>
      <c r="Z26" s="228">
        <f t="shared" si="22"/>
        <v>693</v>
      </c>
      <c r="AA26" s="227">
        <f t="shared" si="23"/>
        <v>5880</v>
      </c>
      <c r="AB26" s="226">
        <f t="shared" si="24"/>
        <v>693</v>
      </c>
      <c r="AC26" s="291">
        <f t="shared" si="25"/>
        <v>5880</v>
      </c>
    </row>
    <row r="27" spans="1:29" s="258" customFormat="1">
      <c r="B27" s="239" t="s">
        <v>94</v>
      </c>
      <c r="C27" s="242" t="s">
        <v>68</v>
      </c>
      <c r="D27" s="259">
        <v>2</v>
      </c>
      <c r="E27" s="227">
        <f t="shared" si="1"/>
        <v>312</v>
      </c>
      <c r="F27" s="228">
        <f t="shared" si="2"/>
        <v>132.5</v>
      </c>
      <c r="G27" s="227">
        <f t="shared" si="3"/>
        <v>640</v>
      </c>
      <c r="H27" s="228">
        <f t="shared" si="4"/>
        <v>303.5</v>
      </c>
      <c r="I27" s="227">
        <f t="shared" si="5"/>
        <v>936</v>
      </c>
      <c r="J27" s="228">
        <f t="shared" si="6"/>
        <v>442</v>
      </c>
      <c r="K27" s="227">
        <f t="shared" si="7"/>
        <v>1264</v>
      </c>
      <c r="L27" s="228">
        <f t="shared" si="8"/>
        <v>442</v>
      </c>
      <c r="M27" s="227">
        <f t="shared" si="9"/>
        <v>1608</v>
      </c>
      <c r="N27" s="228">
        <f t="shared" si="10"/>
        <v>442</v>
      </c>
      <c r="O27" s="227">
        <f t="shared" si="11"/>
        <v>1952</v>
      </c>
      <c r="P27" s="228">
        <f t="shared" si="12"/>
        <v>442</v>
      </c>
      <c r="Q27" s="227">
        <f t="shared" si="13"/>
        <v>2264</v>
      </c>
      <c r="R27" s="228">
        <f t="shared" si="14"/>
        <v>442</v>
      </c>
      <c r="S27" s="227">
        <f t="shared" si="15"/>
        <v>2608</v>
      </c>
      <c r="T27" s="228">
        <f t="shared" si="16"/>
        <v>442</v>
      </c>
      <c r="U27" s="227">
        <f t="shared" si="17"/>
        <v>2952</v>
      </c>
      <c r="V27" s="228">
        <f t="shared" si="18"/>
        <v>442</v>
      </c>
      <c r="W27" s="227">
        <f t="shared" si="19"/>
        <v>3264</v>
      </c>
      <c r="X27" s="228">
        <f t="shared" si="20"/>
        <v>442</v>
      </c>
      <c r="Y27" s="227">
        <f t="shared" si="21"/>
        <v>3608</v>
      </c>
      <c r="Z27" s="228">
        <f t="shared" si="22"/>
        <v>442</v>
      </c>
      <c r="AA27" s="227">
        <f t="shared" si="23"/>
        <v>3920</v>
      </c>
      <c r="AB27" s="226">
        <f t="shared" si="24"/>
        <v>442</v>
      </c>
      <c r="AC27" s="291">
        <f t="shared" si="25"/>
        <v>3920</v>
      </c>
    </row>
    <row r="28" spans="1:29" s="258" customFormat="1">
      <c r="B28" s="239" t="s">
        <v>95</v>
      </c>
      <c r="C28" s="242" t="s">
        <v>68</v>
      </c>
      <c r="D28" s="259">
        <v>3</v>
      </c>
      <c r="E28" s="227">
        <f t="shared" si="1"/>
        <v>468</v>
      </c>
      <c r="F28" s="228">
        <f t="shared" si="2"/>
        <v>238</v>
      </c>
      <c r="G28" s="227">
        <f t="shared" si="3"/>
        <v>960</v>
      </c>
      <c r="H28" s="228">
        <f t="shared" si="4"/>
        <v>642.5</v>
      </c>
      <c r="I28" s="227">
        <f t="shared" si="5"/>
        <v>1404</v>
      </c>
      <c r="J28" s="228">
        <f t="shared" si="6"/>
        <v>1021.5</v>
      </c>
      <c r="K28" s="227">
        <f t="shared" si="7"/>
        <v>1896</v>
      </c>
      <c r="L28" s="228">
        <f t="shared" si="8"/>
        <v>1021.5</v>
      </c>
      <c r="M28" s="227">
        <f t="shared" si="9"/>
        <v>2412</v>
      </c>
      <c r="N28" s="228">
        <f t="shared" si="10"/>
        <v>1021.5</v>
      </c>
      <c r="O28" s="227">
        <f t="shared" si="11"/>
        <v>2928</v>
      </c>
      <c r="P28" s="228">
        <f t="shared" si="12"/>
        <v>1021.5</v>
      </c>
      <c r="Q28" s="227">
        <f t="shared" si="13"/>
        <v>3396</v>
      </c>
      <c r="R28" s="228">
        <f t="shared" si="14"/>
        <v>1021.5</v>
      </c>
      <c r="S28" s="227">
        <f t="shared" si="15"/>
        <v>3912</v>
      </c>
      <c r="T28" s="228">
        <f t="shared" si="16"/>
        <v>1021.5</v>
      </c>
      <c r="U28" s="227">
        <f t="shared" si="17"/>
        <v>4428</v>
      </c>
      <c r="V28" s="228">
        <f t="shared" si="18"/>
        <v>1021.5</v>
      </c>
      <c r="W28" s="227">
        <f t="shared" si="19"/>
        <v>4896</v>
      </c>
      <c r="X28" s="228">
        <f t="shared" si="20"/>
        <v>1021.5</v>
      </c>
      <c r="Y28" s="227">
        <f t="shared" si="21"/>
        <v>5412</v>
      </c>
      <c r="Z28" s="228">
        <f t="shared" si="22"/>
        <v>1021.5</v>
      </c>
      <c r="AA28" s="227">
        <f t="shared" si="23"/>
        <v>5880</v>
      </c>
      <c r="AB28" s="226">
        <f t="shared" si="24"/>
        <v>1021.5</v>
      </c>
      <c r="AC28" s="291">
        <f t="shared" si="25"/>
        <v>5880</v>
      </c>
    </row>
    <row r="29" spans="1:29" s="258" customFormat="1">
      <c r="B29" s="239" t="s">
        <v>88</v>
      </c>
      <c r="C29" s="242" t="s">
        <v>68</v>
      </c>
      <c r="D29" s="259">
        <v>2</v>
      </c>
      <c r="E29" s="227">
        <f t="shared" si="1"/>
        <v>312</v>
      </c>
      <c r="F29" s="228">
        <f>F13</f>
        <v>205.5</v>
      </c>
      <c r="G29" s="227">
        <f t="shared" si="3"/>
        <v>640</v>
      </c>
      <c r="H29" s="228">
        <f t="shared" si="4"/>
        <v>541</v>
      </c>
      <c r="I29" s="227">
        <f t="shared" si="5"/>
        <v>936</v>
      </c>
      <c r="J29" s="228">
        <f t="shared" si="6"/>
        <v>794.5</v>
      </c>
      <c r="K29" s="227">
        <f t="shared" si="7"/>
        <v>1264</v>
      </c>
      <c r="L29" s="228">
        <f t="shared" si="8"/>
        <v>794.5</v>
      </c>
      <c r="M29" s="227">
        <f t="shared" si="9"/>
        <v>1608</v>
      </c>
      <c r="N29" s="228">
        <f t="shared" si="10"/>
        <v>794.5</v>
      </c>
      <c r="O29" s="227">
        <f t="shared" si="11"/>
        <v>1952</v>
      </c>
      <c r="P29" s="228">
        <f t="shared" si="12"/>
        <v>794.5</v>
      </c>
      <c r="Q29" s="227">
        <f t="shared" si="13"/>
        <v>2264</v>
      </c>
      <c r="R29" s="228">
        <f t="shared" si="14"/>
        <v>794.5</v>
      </c>
      <c r="S29" s="227">
        <f t="shared" si="15"/>
        <v>2608</v>
      </c>
      <c r="T29" s="228">
        <f t="shared" si="16"/>
        <v>794.5</v>
      </c>
      <c r="U29" s="227">
        <f t="shared" si="17"/>
        <v>2952</v>
      </c>
      <c r="V29" s="228">
        <f t="shared" si="18"/>
        <v>794.5</v>
      </c>
      <c r="W29" s="227">
        <f t="shared" si="19"/>
        <v>3264</v>
      </c>
      <c r="X29" s="228">
        <f t="shared" si="20"/>
        <v>794.5</v>
      </c>
      <c r="Y29" s="227">
        <f t="shared" si="21"/>
        <v>3608</v>
      </c>
      <c r="Z29" s="228">
        <f t="shared" si="22"/>
        <v>794.5</v>
      </c>
      <c r="AA29" s="227">
        <f t="shared" si="23"/>
        <v>3920</v>
      </c>
      <c r="AB29" s="226">
        <f t="shared" si="24"/>
        <v>794.5</v>
      </c>
      <c r="AC29" s="291">
        <f t="shared" si="25"/>
        <v>3920</v>
      </c>
    </row>
    <row r="30" spans="1:29" s="258" customFormat="1">
      <c r="B30" s="239" t="s">
        <v>58</v>
      </c>
      <c r="C30" s="242" t="s">
        <v>68</v>
      </c>
      <c r="D30" s="259">
        <v>1</v>
      </c>
      <c r="E30" s="227">
        <f t="shared" si="1"/>
        <v>156</v>
      </c>
      <c r="F30" s="228">
        <f t="shared" si="2"/>
        <v>79.5</v>
      </c>
      <c r="G30" s="227">
        <f t="shared" si="3"/>
        <v>320</v>
      </c>
      <c r="H30" s="228">
        <f t="shared" si="4"/>
        <v>247.5</v>
      </c>
      <c r="I30" s="227">
        <f t="shared" si="5"/>
        <v>468</v>
      </c>
      <c r="J30" s="228">
        <f t="shared" si="6"/>
        <v>384</v>
      </c>
      <c r="K30" s="227">
        <f t="shared" si="7"/>
        <v>632</v>
      </c>
      <c r="L30" s="228">
        <f t="shared" si="8"/>
        <v>384</v>
      </c>
      <c r="M30" s="227">
        <f t="shared" si="9"/>
        <v>804</v>
      </c>
      <c r="N30" s="228">
        <f t="shared" si="10"/>
        <v>384</v>
      </c>
      <c r="O30" s="227">
        <f t="shared" si="11"/>
        <v>976</v>
      </c>
      <c r="P30" s="228">
        <f t="shared" si="12"/>
        <v>384</v>
      </c>
      <c r="Q30" s="227">
        <f t="shared" si="13"/>
        <v>1132</v>
      </c>
      <c r="R30" s="228">
        <f t="shared" si="14"/>
        <v>384</v>
      </c>
      <c r="S30" s="227">
        <f t="shared" si="15"/>
        <v>1304</v>
      </c>
      <c r="T30" s="228">
        <f t="shared" si="16"/>
        <v>384</v>
      </c>
      <c r="U30" s="227">
        <f t="shared" si="17"/>
        <v>1476</v>
      </c>
      <c r="V30" s="228">
        <f t="shared" si="18"/>
        <v>384</v>
      </c>
      <c r="W30" s="227">
        <f t="shared" si="19"/>
        <v>1632</v>
      </c>
      <c r="X30" s="228">
        <f t="shared" si="20"/>
        <v>384</v>
      </c>
      <c r="Y30" s="227">
        <f t="shared" si="21"/>
        <v>1804</v>
      </c>
      <c r="Z30" s="228">
        <f t="shared" si="22"/>
        <v>384</v>
      </c>
      <c r="AA30" s="227">
        <f t="shared" si="23"/>
        <v>1960</v>
      </c>
      <c r="AB30" s="226">
        <f t="shared" si="24"/>
        <v>384</v>
      </c>
      <c r="AC30" s="291">
        <f t="shared" si="25"/>
        <v>1960</v>
      </c>
    </row>
    <row r="31" spans="1:29" s="258" customFormat="1">
      <c r="B31" s="239" t="s">
        <v>84</v>
      </c>
      <c r="C31" s="242" t="s">
        <v>68</v>
      </c>
      <c r="D31" s="259">
        <v>1</v>
      </c>
      <c r="E31" s="227">
        <f t="shared" si="1"/>
        <v>156</v>
      </c>
      <c r="F31" s="228">
        <f>F15</f>
        <v>0</v>
      </c>
      <c r="G31" s="227">
        <f t="shared" si="3"/>
        <v>320</v>
      </c>
      <c r="H31" s="228">
        <f t="shared" si="4"/>
        <v>0</v>
      </c>
      <c r="I31" s="227">
        <f t="shared" si="5"/>
        <v>468</v>
      </c>
      <c r="J31" s="228">
        <f t="shared" si="6"/>
        <v>0</v>
      </c>
      <c r="K31" s="227">
        <f t="shared" si="7"/>
        <v>632</v>
      </c>
      <c r="L31" s="228">
        <f t="shared" si="8"/>
        <v>0</v>
      </c>
      <c r="M31" s="227">
        <f t="shared" si="9"/>
        <v>804</v>
      </c>
      <c r="N31" s="228">
        <f t="shared" si="10"/>
        <v>0</v>
      </c>
      <c r="O31" s="227">
        <f t="shared" si="11"/>
        <v>976</v>
      </c>
      <c r="P31" s="228">
        <f t="shared" si="12"/>
        <v>0</v>
      </c>
      <c r="Q31" s="227">
        <f t="shared" si="13"/>
        <v>1132</v>
      </c>
      <c r="R31" s="228">
        <f t="shared" si="14"/>
        <v>0</v>
      </c>
      <c r="S31" s="227">
        <f t="shared" si="15"/>
        <v>1304</v>
      </c>
      <c r="T31" s="228">
        <f t="shared" si="16"/>
        <v>0</v>
      </c>
      <c r="U31" s="227">
        <f t="shared" si="17"/>
        <v>1476</v>
      </c>
      <c r="V31" s="228">
        <f t="shared" si="18"/>
        <v>0</v>
      </c>
      <c r="W31" s="227">
        <f t="shared" si="19"/>
        <v>1632</v>
      </c>
      <c r="X31" s="228">
        <f t="shared" si="20"/>
        <v>0</v>
      </c>
      <c r="Y31" s="227">
        <f t="shared" si="21"/>
        <v>1804</v>
      </c>
      <c r="Z31" s="228">
        <f t="shared" si="22"/>
        <v>0</v>
      </c>
      <c r="AA31" s="227">
        <f t="shared" si="23"/>
        <v>1960</v>
      </c>
      <c r="AB31" s="226">
        <f t="shared" si="24"/>
        <v>0</v>
      </c>
      <c r="AC31" s="291">
        <f t="shared" si="25"/>
        <v>1960</v>
      </c>
    </row>
    <row r="32" spans="1:29" ht="15.75" thickBot="1">
      <c r="A32" s="258"/>
      <c r="B32" s="240" t="s">
        <v>193</v>
      </c>
      <c r="C32" s="243" t="s">
        <v>68</v>
      </c>
      <c r="D32" s="260">
        <v>1</v>
      </c>
      <c r="E32" s="230">
        <f t="shared" si="1"/>
        <v>156</v>
      </c>
      <c r="F32" s="281">
        <f>F16</f>
        <v>130</v>
      </c>
      <c r="G32" s="230">
        <f t="shared" si="3"/>
        <v>320</v>
      </c>
      <c r="H32" s="281">
        <f t="shared" si="4"/>
        <v>184</v>
      </c>
      <c r="I32" s="230">
        <f t="shared" si="5"/>
        <v>468</v>
      </c>
      <c r="J32" s="281">
        <f t="shared" si="6"/>
        <v>184</v>
      </c>
      <c r="K32" s="230">
        <f t="shared" si="7"/>
        <v>632</v>
      </c>
      <c r="L32" s="281">
        <f t="shared" si="8"/>
        <v>184</v>
      </c>
      <c r="M32" s="230">
        <f t="shared" si="9"/>
        <v>804</v>
      </c>
      <c r="N32" s="281">
        <f t="shared" si="10"/>
        <v>184</v>
      </c>
      <c r="O32" s="230">
        <f t="shared" si="11"/>
        <v>976</v>
      </c>
      <c r="P32" s="281">
        <f t="shared" si="12"/>
        <v>184</v>
      </c>
      <c r="Q32" s="230">
        <f t="shared" si="13"/>
        <v>1132</v>
      </c>
      <c r="R32" s="281">
        <f t="shared" si="14"/>
        <v>184</v>
      </c>
      <c r="S32" s="230">
        <f t="shared" si="15"/>
        <v>1304</v>
      </c>
      <c r="T32" s="281">
        <f t="shared" si="16"/>
        <v>184</v>
      </c>
      <c r="U32" s="230">
        <f t="shared" si="17"/>
        <v>1476</v>
      </c>
      <c r="V32" s="281">
        <f t="shared" si="18"/>
        <v>184</v>
      </c>
      <c r="W32" s="230">
        <f>U32+W16</f>
        <v>1632</v>
      </c>
      <c r="X32" s="281">
        <f t="shared" si="20"/>
        <v>184</v>
      </c>
      <c r="Y32" s="230">
        <f t="shared" si="21"/>
        <v>1804</v>
      </c>
      <c r="Z32" s="281">
        <f t="shared" si="22"/>
        <v>184</v>
      </c>
      <c r="AA32" s="230">
        <f t="shared" si="23"/>
        <v>1960</v>
      </c>
      <c r="AB32" s="283">
        <f t="shared" si="24"/>
        <v>184</v>
      </c>
      <c r="AC32" s="286">
        <f t="shared" si="25"/>
        <v>1960</v>
      </c>
    </row>
    <row r="33" spans="1:2" ht="15.75" thickTop="1">
      <c r="A33" s="258"/>
    </row>
    <row r="40" spans="1:2">
      <c r="B40" s="287"/>
    </row>
    <row r="41" spans="1:2">
      <c r="B41" s="287"/>
    </row>
    <row r="42" spans="1:2">
      <c r="B42" s="287"/>
    </row>
    <row r="84" spans="2:3">
      <c r="B84" s="320" t="str">
        <f>B24</f>
        <v>Engineer III</v>
      </c>
      <c r="C84" s="321">
        <f t="shared" ref="C84:C92" si="26">I24-J24</f>
        <v>14</v>
      </c>
    </row>
    <row r="85" spans="2:3">
      <c r="B85" s="320" t="str">
        <f t="shared" ref="B85:B92" si="27">B25</f>
        <v>Program/Systems Analyst III</v>
      </c>
      <c r="C85" s="321">
        <f t="shared" si="26"/>
        <v>-45</v>
      </c>
    </row>
    <row r="86" spans="2:3">
      <c r="B86" s="320" t="str">
        <f t="shared" si="27"/>
        <v>Program/Systems Analyst VI</v>
      </c>
      <c r="C86" s="321">
        <f t="shared" si="26"/>
        <v>711</v>
      </c>
    </row>
    <row r="87" spans="2:3">
      <c r="B87" s="320" t="str">
        <f t="shared" si="27"/>
        <v>Senior Engineer III</v>
      </c>
      <c r="C87" s="321">
        <f t="shared" si="26"/>
        <v>494</v>
      </c>
    </row>
    <row r="88" spans="2:3">
      <c r="B88" s="320" t="str">
        <f t="shared" si="27"/>
        <v>Engineer VIII</v>
      </c>
      <c r="C88" s="321">
        <f t="shared" si="26"/>
        <v>382.5</v>
      </c>
    </row>
    <row r="89" spans="2:3">
      <c r="B89" s="320" t="str">
        <f t="shared" si="27"/>
        <v>Program/Systems Analyst IX</v>
      </c>
      <c r="C89" s="321">
        <f t="shared" si="26"/>
        <v>141.5</v>
      </c>
    </row>
    <row r="90" spans="2:3">
      <c r="B90" s="320" t="str">
        <f t="shared" si="27"/>
        <v>Subject Matter Expert I</v>
      </c>
      <c r="C90" s="321">
        <f t="shared" si="26"/>
        <v>84</v>
      </c>
    </row>
    <row r="91" spans="2:3">
      <c r="B91" s="320" t="str">
        <f t="shared" si="27"/>
        <v>Program/Systems Analyst V</v>
      </c>
      <c r="C91" s="321">
        <f t="shared" si="26"/>
        <v>468</v>
      </c>
    </row>
    <row r="92" spans="2:3">
      <c r="B92" s="320" t="str">
        <f t="shared" si="27"/>
        <v>Program/Systems Analyst l</v>
      </c>
      <c r="C92" s="321">
        <f t="shared" si="26"/>
        <v>284</v>
      </c>
    </row>
    <row r="101" spans="4:22">
      <c r="D101" s="288"/>
      <c r="E101" s="290"/>
      <c r="F101" s="290"/>
      <c r="G101" s="290"/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</row>
    <row r="102" spans="4:22">
      <c r="E102" s="287"/>
      <c r="I102" s="287"/>
      <c r="K102" s="287"/>
      <c r="M102" s="287"/>
      <c r="O102" s="287"/>
      <c r="Q102" s="287"/>
      <c r="S102" s="287"/>
      <c r="U102" s="287"/>
    </row>
    <row r="103" spans="4:22">
      <c r="E103" s="289"/>
      <c r="F103" s="289"/>
      <c r="G103" s="289"/>
      <c r="H103" s="289"/>
    </row>
    <row r="104" spans="4:22">
      <c r="E104" s="289"/>
      <c r="F104" s="289"/>
      <c r="G104" s="289"/>
      <c r="H104" s="289"/>
    </row>
    <row r="105" spans="4:22">
      <c r="E105" s="289"/>
      <c r="F105" s="289"/>
      <c r="G105" s="289"/>
      <c r="H105" s="289"/>
    </row>
    <row r="106" spans="4:22">
      <c r="E106" s="289"/>
      <c r="F106" s="289"/>
      <c r="G106" s="289"/>
      <c r="H106" s="289"/>
    </row>
    <row r="107" spans="4:22">
      <c r="E107" s="289"/>
      <c r="F107" s="289"/>
      <c r="G107" s="289"/>
      <c r="H107" s="289"/>
    </row>
    <row r="108" spans="4:22">
      <c r="D108" s="288"/>
      <c r="E108" s="394" t="s">
        <v>218</v>
      </c>
      <c r="F108" s="394"/>
      <c r="G108" s="394" t="s">
        <v>217</v>
      </c>
      <c r="H108" s="394"/>
      <c r="I108" s="394" t="s">
        <v>219</v>
      </c>
      <c r="J108" s="394"/>
      <c r="K108" s="394" t="s">
        <v>216</v>
      </c>
      <c r="L108" s="394"/>
      <c r="M108" s="394" t="s">
        <v>220</v>
      </c>
      <c r="N108" s="394"/>
    </row>
    <row r="109" spans="4:22">
      <c r="E109" s="287" t="s">
        <v>198</v>
      </c>
      <c r="F109" t="s">
        <v>199</v>
      </c>
      <c r="G109" s="287" t="s">
        <v>198</v>
      </c>
      <c r="H109" t="s">
        <v>199</v>
      </c>
      <c r="I109" s="287" t="s">
        <v>198</v>
      </c>
      <c r="J109" t="s">
        <v>199</v>
      </c>
      <c r="K109" t="s">
        <v>198</v>
      </c>
      <c r="L109" t="s">
        <v>215</v>
      </c>
      <c r="M109" s="287" t="s">
        <v>198</v>
      </c>
      <c r="N109" t="s">
        <v>199</v>
      </c>
    </row>
    <row r="110" spans="4:22">
      <c r="D110" t="s">
        <v>145</v>
      </c>
      <c r="E110" s="217">
        <f>E29</f>
        <v>312</v>
      </c>
      <c r="F110" s="217">
        <f>F29</f>
        <v>205.5</v>
      </c>
      <c r="G110" s="217">
        <f>E26</f>
        <v>468</v>
      </c>
      <c r="H110" s="217">
        <f>F26</f>
        <v>107</v>
      </c>
      <c r="I110" s="217">
        <f>E31</f>
        <v>156</v>
      </c>
      <c r="J110" s="217">
        <f>F31</f>
        <v>0</v>
      </c>
      <c r="K110" s="289">
        <f>E25</f>
        <v>156</v>
      </c>
      <c r="L110" s="289">
        <f>F25</f>
        <v>134</v>
      </c>
      <c r="M110" s="217">
        <f>E32</f>
        <v>156</v>
      </c>
      <c r="N110" s="217">
        <f>F32</f>
        <v>130</v>
      </c>
    </row>
    <row r="111" spans="4:22">
      <c r="D111" t="s">
        <v>146</v>
      </c>
      <c r="E111" s="217">
        <f>G29</f>
        <v>640</v>
      </c>
      <c r="F111" s="217">
        <f>H29</f>
        <v>541</v>
      </c>
      <c r="G111" s="217">
        <f>G26</f>
        <v>960</v>
      </c>
      <c r="H111" s="217">
        <f>H26</f>
        <v>419</v>
      </c>
      <c r="I111" s="217">
        <f>G31</f>
        <v>320</v>
      </c>
      <c r="J111" s="217">
        <f>H31</f>
        <v>0</v>
      </c>
      <c r="K111" s="289">
        <f>G25</f>
        <v>320</v>
      </c>
      <c r="L111" s="289">
        <f>H25</f>
        <v>361</v>
      </c>
      <c r="M111" s="217">
        <f>G32</f>
        <v>320</v>
      </c>
      <c r="N111" s="217">
        <f>H32</f>
        <v>184</v>
      </c>
    </row>
    <row r="112" spans="4:22">
      <c r="D112" t="s">
        <v>147</v>
      </c>
      <c r="E112" s="217">
        <f>I29</f>
        <v>936</v>
      </c>
      <c r="F112" s="217">
        <f>J29</f>
        <v>794.5</v>
      </c>
      <c r="G112" s="217">
        <f>I26</f>
        <v>1404</v>
      </c>
      <c r="H112" s="217">
        <f>J26</f>
        <v>693</v>
      </c>
      <c r="I112" s="217">
        <f>I31</f>
        <v>468</v>
      </c>
      <c r="J112" s="217">
        <f>J31</f>
        <v>0</v>
      </c>
      <c r="K112" s="289">
        <f>I25</f>
        <v>468</v>
      </c>
      <c r="L112" s="289">
        <f>J25</f>
        <v>513</v>
      </c>
      <c r="M112" s="217">
        <f>I32</f>
        <v>468</v>
      </c>
      <c r="N112" s="217">
        <f>J32</f>
        <v>184</v>
      </c>
    </row>
    <row r="113" spans="4:14">
      <c r="D113" t="s">
        <v>148</v>
      </c>
      <c r="E113" s="217">
        <f>K29</f>
        <v>1264</v>
      </c>
      <c r="F113" s="217">
        <f>L29</f>
        <v>794.5</v>
      </c>
      <c r="G113" s="217">
        <f>K26</f>
        <v>1896</v>
      </c>
      <c r="H113" s="217">
        <f>L26</f>
        <v>693</v>
      </c>
      <c r="I113" s="217">
        <f>K31</f>
        <v>632</v>
      </c>
      <c r="J113" s="217">
        <f>L31</f>
        <v>0</v>
      </c>
      <c r="K113" s="289">
        <f>K25</f>
        <v>632</v>
      </c>
      <c r="L113" s="289">
        <f>L25</f>
        <v>513</v>
      </c>
      <c r="M113" s="217">
        <f>K32</f>
        <v>632</v>
      </c>
      <c r="N113" s="217">
        <f>L32</f>
        <v>184</v>
      </c>
    </row>
    <row r="114" spans="4:14">
      <c r="D114" t="s">
        <v>149</v>
      </c>
      <c r="E114" s="217">
        <f>M29</f>
        <v>1608</v>
      </c>
      <c r="F114" s="217">
        <f>N29</f>
        <v>794.5</v>
      </c>
      <c r="G114" s="217">
        <f>M26</f>
        <v>2412</v>
      </c>
      <c r="H114" s="217">
        <f>N26</f>
        <v>693</v>
      </c>
      <c r="I114" s="217">
        <f>M31</f>
        <v>804</v>
      </c>
      <c r="J114" s="217">
        <f>N31</f>
        <v>0</v>
      </c>
      <c r="K114" s="289">
        <f>M25</f>
        <v>804</v>
      </c>
      <c r="L114" s="289">
        <f>N25</f>
        <v>513</v>
      </c>
      <c r="M114" s="217">
        <f>M32</f>
        <v>804</v>
      </c>
      <c r="N114" s="217">
        <f>N32</f>
        <v>184</v>
      </c>
    </row>
    <row r="115" spans="4:14">
      <c r="D115" t="s">
        <v>150</v>
      </c>
      <c r="E115" s="217">
        <f>O29</f>
        <v>1952</v>
      </c>
      <c r="F115" s="217">
        <f>P29</f>
        <v>794.5</v>
      </c>
      <c r="G115" s="217">
        <f>O26</f>
        <v>2928</v>
      </c>
      <c r="H115" s="217">
        <f>P26</f>
        <v>693</v>
      </c>
      <c r="I115" s="217">
        <f>O31</f>
        <v>976</v>
      </c>
      <c r="J115" s="217">
        <f>P31</f>
        <v>0</v>
      </c>
      <c r="K115" s="289">
        <f>O25</f>
        <v>976</v>
      </c>
      <c r="L115" s="289">
        <f>P25</f>
        <v>513</v>
      </c>
      <c r="M115" s="217">
        <f>O32</f>
        <v>976</v>
      </c>
      <c r="N115" s="217">
        <f>P32</f>
        <v>184</v>
      </c>
    </row>
    <row r="116" spans="4:14">
      <c r="D116" t="s">
        <v>152</v>
      </c>
      <c r="E116" s="217">
        <f>Q29</f>
        <v>2264</v>
      </c>
      <c r="F116" s="217">
        <f>R29</f>
        <v>794.5</v>
      </c>
      <c r="G116" s="217">
        <f>Q26</f>
        <v>3396</v>
      </c>
      <c r="H116" s="217">
        <f>R26</f>
        <v>693</v>
      </c>
      <c r="I116" s="217">
        <f>Q31</f>
        <v>1132</v>
      </c>
      <c r="J116" s="217">
        <f>R31</f>
        <v>0</v>
      </c>
      <c r="K116" s="289">
        <f>Q25</f>
        <v>1132</v>
      </c>
      <c r="L116" s="289">
        <f>R25</f>
        <v>513</v>
      </c>
      <c r="M116" s="217">
        <f>Q32</f>
        <v>1132</v>
      </c>
      <c r="N116" s="217">
        <f>R32</f>
        <v>184</v>
      </c>
    </row>
    <row r="117" spans="4:14">
      <c r="D117" t="s">
        <v>153</v>
      </c>
      <c r="E117" s="217">
        <f>S29</f>
        <v>2608</v>
      </c>
      <c r="F117" s="217">
        <f>T29</f>
        <v>794.5</v>
      </c>
      <c r="G117" s="217">
        <f>S26</f>
        <v>3912</v>
      </c>
      <c r="H117" s="217">
        <f>T26</f>
        <v>693</v>
      </c>
      <c r="I117" s="217">
        <f>S31</f>
        <v>1304</v>
      </c>
      <c r="J117" s="217">
        <f>T31</f>
        <v>0</v>
      </c>
      <c r="K117" s="289">
        <f>S25</f>
        <v>1304</v>
      </c>
      <c r="L117" s="289">
        <f>T25</f>
        <v>513</v>
      </c>
      <c r="M117" s="217">
        <f>S32</f>
        <v>1304</v>
      </c>
      <c r="N117" s="217">
        <f>T32</f>
        <v>184</v>
      </c>
    </row>
    <row r="118" spans="4:14">
      <c r="D118" t="s">
        <v>151</v>
      </c>
      <c r="E118" s="217">
        <f>U29</f>
        <v>2952</v>
      </c>
      <c r="F118" s="217">
        <f>V29</f>
        <v>794.5</v>
      </c>
      <c r="G118" s="217">
        <f>U26</f>
        <v>4428</v>
      </c>
      <c r="H118" s="217">
        <f>V26</f>
        <v>693</v>
      </c>
      <c r="I118" s="217">
        <f>U31</f>
        <v>1476</v>
      </c>
      <c r="J118" s="217">
        <f>V31</f>
        <v>0</v>
      </c>
      <c r="K118" s="289">
        <f>U25</f>
        <v>1476</v>
      </c>
      <c r="L118" s="289">
        <f>V25</f>
        <v>513</v>
      </c>
      <c r="M118" s="217">
        <f>U32</f>
        <v>1476</v>
      </c>
      <c r="N118" s="217">
        <f>V32</f>
        <v>184</v>
      </c>
    </row>
    <row r="119" spans="4:14">
      <c r="D119" t="s">
        <v>154</v>
      </c>
      <c r="E119" s="217">
        <f>W29</f>
        <v>3264</v>
      </c>
      <c r="F119" s="217">
        <f>X29</f>
        <v>794.5</v>
      </c>
      <c r="G119" s="217">
        <f>W26</f>
        <v>4896</v>
      </c>
      <c r="H119" s="217">
        <f>X26</f>
        <v>693</v>
      </c>
      <c r="I119" s="217">
        <f>W31</f>
        <v>1632</v>
      </c>
      <c r="J119" s="217">
        <f>X31</f>
        <v>0</v>
      </c>
      <c r="K119" s="289">
        <f>W25</f>
        <v>1632</v>
      </c>
      <c r="L119" s="289">
        <f>X25</f>
        <v>513</v>
      </c>
      <c r="M119" s="217">
        <f>W32</f>
        <v>1632</v>
      </c>
      <c r="N119" s="217">
        <f>X32</f>
        <v>184</v>
      </c>
    </row>
    <row r="120" spans="4:14">
      <c r="D120" t="s">
        <v>155</v>
      </c>
      <c r="E120" s="217">
        <f>Y29</f>
        <v>3608</v>
      </c>
      <c r="F120" s="217">
        <f>Z29</f>
        <v>794.5</v>
      </c>
      <c r="G120" s="217">
        <f>Y26</f>
        <v>5412</v>
      </c>
      <c r="H120" s="217">
        <f>Z26</f>
        <v>693</v>
      </c>
      <c r="I120" s="217">
        <f>Y31</f>
        <v>1804</v>
      </c>
      <c r="J120" s="217">
        <f>Z31</f>
        <v>0</v>
      </c>
      <c r="K120" s="289">
        <f>Y24</f>
        <v>1804</v>
      </c>
      <c r="L120" s="289">
        <f>Z25</f>
        <v>513</v>
      </c>
      <c r="M120" s="217">
        <f>Y32</f>
        <v>1804</v>
      </c>
      <c r="N120" s="217">
        <f>Z32</f>
        <v>184</v>
      </c>
    </row>
    <row r="121" spans="4:14">
      <c r="D121" t="s">
        <v>156</v>
      </c>
      <c r="E121" s="217">
        <f>AA29</f>
        <v>3920</v>
      </c>
      <c r="F121" s="217">
        <f>AB29</f>
        <v>794.5</v>
      </c>
      <c r="G121" s="217">
        <f>AA26</f>
        <v>5880</v>
      </c>
      <c r="H121" s="217">
        <f>AB26</f>
        <v>693</v>
      </c>
      <c r="I121" s="217">
        <f>AA31</f>
        <v>1960</v>
      </c>
      <c r="J121" s="217">
        <f>AB31</f>
        <v>0</v>
      </c>
      <c r="K121" s="289">
        <f>AA24</f>
        <v>1960</v>
      </c>
      <c r="L121" s="289">
        <f>AB25</f>
        <v>513</v>
      </c>
      <c r="M121" s="217">
        <f>AA32</f>
        <v>1960</v>
      </c>
      <c r="N121" s="217">
        <f>AB32</f>
        <v>184</v>
      </c>
    </row>
    <row r="123" spans="4:14">
      <c r="E123" s="394" t="s">
        <v>94</v>
      </c>
      <c r="F123" s="394"/>
      <c r="G123" s="394" t="s">
        <v>95</v>
      </c>
      <c r="H123" s="394"/>
      <c r="I123" s="394" t="s">
        <v>97</v>
      </c>
      <c r="J123" s="394"/>
      <c r="K123" s="394" t="s">
        <v>58</v>
      </c>
      <c r="L123" s="394"/>
    </row>
    <row r="124" spans="4:14">
      <c r="E124" s="287" t="s">
        <v>198</v>
      </c>
      <c r="F124" t="s">
        <v>199</v>
      </c>
      <c r="G124" s="287" t="s">
        <v>198</v>
      </c>
      <c r="H124" t="s">
        <v>199</v>
      </c>
      <c r="I124" s="287" t="s">
        <v>198</v>
      </c>
      <c r="J124" t="s">
        <v>199</v>
      </c>
      <c r="K124" s="287" t="s">
        <v>198</v>
      </c>
      <c r="L124" t="s">
        <v>199</v>
      </c>
    </row>
    <row r="125" spans="4:14">
      <c r="D125" t="s">
        <v>145</v>
      </c>
      <c r="E125" s="217">
        <f>E27</f>
        <v>312</v>
      </c>
      <c r="F125" s="217">
        <f>F27</f>
        <v>132.5</v>
      </c>
      <c r="G125" s="217">
        <f>E28</f>
        <v>468</v>
      </c>
      <c r="H125" s="217">
        <f>F28</f>
        <v>238</v>
      </c>
      <c r="I125" s="289">
        <f>E24</f>
        <v>156</v>
      </c>
      <c r="J125" s="289">
        <f>F24</f>
        <v>139.5</v>
      </c>
      <c r="K125" s="217">
        <f>E30</f>
        <v>156</v>
      </c>
      <c r="L125" s="217">
        <f>F30</f>
        <v>79.5</v>
      </c>
    </row>
    <row r="126" spans="4:14">
      <c r="D126" t="s">
        <v>146</v>
      </c>
      <c r="E126" s="217">
        <f>G27</f>
        <v>640</v>
      </c>
      <c r="F126" s="217">
        <f>H27</f>
        <v>303.5</v>
      </c>
      <c r="G126" s="217">
        <f>G28</f>
        <v>960</v>
      </c>
      <c r="H126" s="217">
        <f>H28</f>
        <v>642.5</v>
      </c>
      <c r="I126" s="289">
        <f>G24</f>
        <v>320</v>
      </c>
      <c r="J126" s="289">
        <f>H24</f>
        <v>307.5</v>
      </c>
      <c r="K126" s="217">
        <f>G30</f>
        <v>320</v>
      </c>
      <c r="L126" s="217">
        <f>H30</f>
        <v>247.5</v>
      </c>
    </row>
    <row r="127" spans="4:14">
      <c r="D127" t="s">
        <v>147</v>
      </c>
      <c r="E127" s="217">
        <f>I27</f>
        <v>936</v>
      </c>
      <c r="F127" s="217">
        <f>J27</f>
        <v>442</v>
      </c>
      <c r="G127" s="217">
        <f>I28</f>
        <v>1404</v>
      </c>
      <c r="H127" s="217">
        <f>J28</f>
        <v>1021.5</v>
      </c>
      <c r="I127" s="289">
        <f>I24</f>
        <v>468</v>
      </c>
      <c r="J127" s="289">
        <f>J24</f>
        <v>454</v>
      </c>
      <c r="K127" s="217">
        <f>I30</f>
        <v>468</v>
      </c>
      <c r="L127" s="217">
        <f>J30</f>
        <v>384</v>
      </c>
    </row>
    <row r="128" spans="4:14">
      <c r="D128" t="s">
        <v>148</v>
      </c>
      <c r="E128" s="217">
        <f>K27</f>
        <v>1264</v>
      </c>
      <c r="F128" s="217">
        <f>L27</f>
        <v>442</v>
      </c>
      <c r="G128" s="217">
        <f>K28</f>
        <v>1896</v>
      </c>
      <c r="H128" s="217">
        <f>L28</f>
        <v>1021.5</v>
      </c>
      <c r="I128" s="289">
        <f>K24</f>
        <v>632</v>
      </c>
      <c r="J128" s="289">
        <f>L24</f>
        <v>454</v>
      </c>
      <c r="K128" s="217">
        <f>K30</f>
        <v>632</v>
      </c>
      <c r="L128" s="217">
        <f>L30</f>
        <v>384</v>
      </c>
    </row>
    <row r="129" spans="4:12">
      <c r="D129" t="s">
        <v>149</v>
      </c>
      <c r="E129" s="217">
        <f>M27</f>
        <v>1608</v>
      </c>
      <c r="F129" s="217">
        <f>N27</f>
        <v>442</v>
      </c>
      <c r="G129" s="217">
        <f>M28</f>
        <v>2412</v>
      </c>
      <c r="H129" s="217">
        <f>N28</f>
        <v>1021.5</v>
      </c>
      <c r="I129" s="289">
        <f>M24</f>
        <v>804</v>
      </c>
      <c r="J129" s="289">
        <f>N24</f>
        <v>454</v>
      </c>
      <c r="K129" s="217">
        <f>M30</f>
        <v>804</v>
      </c>
      <c r="L129" s="217">
        <f>N30</f>
        <v>384</v>
      </c>
    </row>
    <row r="130" spans="4:12">
      <c r="D130" t="s">
        <v>150</v>
      </c>
      <c r="E130" s="217">
        <f>O27</f>
        <v>1952</v>
      </c>
      <c r="F130" s="217">
        <f>P27</f>
        <v>442</v>
      </c>
      <c r="G130" s="217">
        <f>O28</f>
        <v>2928</v>
      </c>
      <c r="H130" s="217">
        <f>P28</f>
        <v>1021.5</v>
      </c>
      <c r="I130" s="289">
        <f>O24</f>
        <v>976</v>
      </c>
      <c r="J130" s="289">
        <f>P24</f>
        <v>454</v>
      </c>
      <c r="K130" s="217">
        <f>O30</f>
        <v>976</v>
      </c>
      <c r="L130" s="217">
        <f>P30</f>
        <v>384</v>
      </c>
    </row>
    <row r="131" spans="4:12">
      <c r="D131" t="s">
        <v>152</v>
      </c>
      <c r="E131" s="217">
        <f>Q27</f>
        <v>2264</v>
      </c>
      <c r="F131" s="217">
        <f>R27</f>
        <v>442</v>
      </c>
      <c r="G131" s="217">
        <f>Q28</f>
        <v>3396</v>
      </c>
      <c r="H131" s="217">
        <f>R28</f>
        <v>1021.5</v>
      </c>
      <c r="I131" s="289">
        <f>Q24</f>
        <v>1132</v>
      </c>
      <c r="J131" s="289">
        <f>R24</f>
        <v>454</v>
      </c>
      <c r="K131" s="217">
        <f>Q30</f>
        <v>1132</v>
      </c>
      <c r="L131" s="217">
        <f>R30</f>
        <v>384</v>
      </c>
    </row>
    <row r="132" spans="4:12">
      <c r="D132" t="s">
        <v>153</v>
      </c>
      <c r="E132" s="217">
        <f>S27</f>
        <v>2608</v>
      </c>
      <c r="F132" s="217">
        <f>T27</f>
        <v>442</v>
      </c>
      <c r="G132" s="217">
        <f>S28</f>
        <v>3912</v>
      </c>
      <c r="H132" s="217">
        <f>T28</f>
        <v>1021.5</v>
      </c>
      <c r="I132" s="289">
        <f>S24</f>
        <v>1304</v>
      </c>
      <c r="J132" s="289">
        <f>T24</f>
        <v>454</v>
      </c>
      <c r="K132" s="217">
        <f>S30</f>
        <v>1304</v>
      </c>
      <c r="L132" s="217">
        <f>T30</f>
        <v>384</v>
      </c>
    </row>
    <row r="133" spans="4:12">
      <c r="D133" t="s">
        <v>151</v>
      </c>
      <c r="E133" s="217">
        <f>U27</f>
        <v>2952</v>
      </c>
      <c r="F133" s="217">
        <f>V27</f>
        <v>442</v>
      </c>
      <c r="G133" s="217">
        <f>U28</f>
        <v>4428</v>
      </c>
      <c r="H133" s="217">
        <f>V28</f>
        <v>1021.5</v>
      </c>
      <c r="I133" s="289">
        <f>U24</f>
        <v>1476</v>
      </c>
      <c r="J133" s="289">
        <f>V24</f>
        <v>454</v>
      </c>
      <c r="K133" s="217">
        <f>U30</f>
        <v>1476</v>
      </c>
      <c r="L133" s="217">
        <f>V30</f>
        <v>384</v>
      </c>
    </row>
    <row r="134" spans="4:12">
      <c r="D134" t="s">
        <v>154</v>
      </c>
      <c r="E134" s="217">
        <f>W27</f>
        <v>3264</v>
      </c>
      <c r="F134" s="217">
        <f>X27</f>
        <v>442</v>
      </c>
      <c r="G134" s="217">
        <f>W28</f>
        <v>4896</v>
      </c>
      <c r="H134" s="217">
        <f>X28</f>
        <v>1021.5</v>
      </c>
      <c r="I134" s="289">
        <f>W24</f>
        <v>1632</v>
      </c>
      <c r="J134" s="289">
        <f>X24</f>
        <v>454</v>
      </c>
      <c r="K134" s="217">
        <f>W30</f>
        <v>1632</v>
      </c>
      <c r="L134" s="217">
        <f>X30</f>
        <v>384</v>
      </c>
    </row>
    <row r="135" spans="4:12">
      <c r="D135" t="s">
        <v>155</v>
      </c>
      <c r="E135" s="217">
        <f>Y27</f>
        <v>3608</v>
      </c>
      <c r="F135" s="217">
        <f>Z27</f>
        <v>442</v>
      </c>
      <c r="G135" s="217">
        <f>Y28</f>
        <v>5412</v>
      </c>
      <c r="H135" s="217">
        <f>Z28</f>
        <v>1021.5</v>
      </c>
      <c r="I135" s="289">
        <f>Y24</f>
        <v>1804</v>
      </c>
      <c r="J135" s="289">
        <f>Z24</f>
        <v>454</v>
      </c>
      <c r="K135" s="217">
        <f>Y30</f>
        <v>1804</v>
      </c>
      <c r="L135" s="217">
        <f>Z30</f>
        <v>384</v>
      </c>
    </row>
    <row r="136" spans="4:12">
      <c r="D136" t="s">
        <v>156</v>
      </c>
      <c r="E136" s="217">
        <f>AA27</f>
        <v>3920</v>
      </c>
      <c r="F136" s="217">
        <f>AB27</f>
        <v>442</v>
      </c>
      <c r="G136" s="217">
        <f>AA28</f>
        <v>5880</v>
      </c>
      <c r="H136" s="217">
        <f>AB28</f>
        <v>1021.5</v>
      </c>
      <c r="I136" s="289">
        <f>AA24</f>
        <v>1960</v>
      </c>
      <c r="J136" s="289">
        <f>AB24</f>
        <v>454</v>
      </c>
      <c r="K136" s="217">
        <f>AA30</f>
        <v>1960</v>
      </c>
      <c r="L136" s="217">
        <f>AB30</f>
        <v>384</v>
      </c>
    </row>
    <row r="138" spans="4:12">
      <c r="D138" s="288"/>
      <c r="E138" s="395" t="str">
        <f>B21</f>
        <v>Program Analyst VI</v>
      </c>
      <c r="F138" s="380"/>
      <c r="G138" s="395" t="str">
        <f>B22</f>
        <v>Program Analyst III</v>
      </c>
      <c r="H138" s="380"/>
    </row>
    <row r="139" spans="4:12">
      <c r="E139" s="287" t="s">
        <v>198</v>
      </c>
      <c r="F139" t="s">
        <v>199</v>
      </c>
      <c r="G139" t="s">
        <v>198</v>
      </c>
      <c r="H139" t="s">
        <v>215</v>
      </c>
    </row>
    <row r="140" spans="4:12">
      <c r="D140" t="s">
        <v>145</v>
      </c>
      <c r="E140" s="289">
        <f>E21</f>
        <v>156</v>
      </c>
      <c r="F140" s="289">
        <f>F21</f>
        <v>92</v>
      </c>
      <c r="G140" s="289">
        <f>E22</f>
        <v>312</v>
      </c>
      <c r="H140" s="289">
        <f>F22</f>
        <v>275.5</v>
      </c>
    </row>
    <row r="141" spans="4:12">
      <c r="D141" t="s">
        <v>146</v>
      </c>
      <c r="E141" s="289">
        <f>G21</f>
        <v>320</v>
      </c>
      <c r="F141" s="289">
        <f>H21</f>
        <v>265</v>
      </c>
      <c r="G141" s="289">
        <f>G22</f>
        <v>640</v>
      </c>
      <c r="H141" s="289">
        <f>H22</f>
        <v>614</v>
      </c>
    </row>
    <row r="142" spans="4:12">
      <c r="D142" t="s">
        <v>147</v>
      </c>
      <c r="E142" s="289">
        <f>I21</f>
        <v>468</v>
      </c>
      <c r="F142" s="289">
        <f>J21</f>
        <v>410.5</v>
      </c>
      <c r="G142" s="289">
        <f>I22</f>
        <v>936</v>
      </c>
      <c r="H142" s="289">
        <f>J22</f>
        <v>932</v>
      </c>
    </row>
    <row r="143" spans="4:12">
      <c r="D143" t="s">
        <v>148</v>
      </c>
      <c r="E143" s="289">
        <f>K21</f>
        <v>632</v>
      </c>
      <c r="F143" s="289">
        <f>L21</f>
        <v>410.5</v>
      </c>
      <c r="G143" s="289">
        <f>K22</f>
        <v>1264</v>
      </c>
      <c r="H143" s="289">
        <f>L22</f>
        <v>932</v>
      </c>
    </row>
    <row r="144" spans="4:12">
      <c r="D144" t="s">
        <v>149</v>
      </c>
      <c r="E144" s="289">
        <f>M21</f>
        <v>804</v>
      </c>
      <c r="F144" s="289">
        <f>N21</f>
        <v>410.5</v>
      </c>
      <c r="G144" s="289">
        <f>M22</f>
        <v>1608</v>
      </c>
      <c r="H144" s="289">
        <f>N22</f>
        <v>932</v>
      </c>
    </row>
    <row r="145" spans="4:8">
      <c r="D145" t="s">
        <v>150</v>
      </c>
      <c r="E145" s="289">
        <f>O21</f>
        <v>976</v>
      </c>
      <c r="F145" s="289">
        <f>P21</f>
        <v>410.5</v>
      </c>
      <c r="G145" s="289">
        <f>O22</f>
        <v>1952</v>
      </c>
      <c r="H145" s="289">
        <f>P22</f>
        <v>932</v>
      </c>
    </row>
    <row r="146" spans="4:8">
      <c r="D146" t="s">
        <v>152</v>
      </c>
      <c r="E146" s="289">
        <f>Q21</f>
        <v>1132</v>
      </c>
      <c r="F146" s="289">
        <f>R21</f>
        <v>410.5</v>
      </c>
      <c r="G146" s="289">
        <f>Q22</f>
        <v>2264</v>
      </c>
      <c r="H146" s="289">
        <f>R22</f>
        <v>932</v>
      </c>
    </row>
    <row r="147" spans="4:8">
      <c r="D147" t="s">
        <v>153</v>
      </c>
      <c r="E147" s="289">
        <f>S21</f>
        <v>1304</v>
      </c>
      <c r="F147" s="289">
        <f>T21</f>
        <v>410.5</v>
      </c>
      <c r="G147" s="289">
        <f>S22</f>
        <v>2608</v>
      </c>
      <c r="H147" s="289">
        <f>T22</f>
        <v>932</v>
      </c>
    </row>
    <row r="148" spans="4:8">
      <c r="D148" t="s">
        <v>151</v>
      </c>
      <c r="E148" s="289">
        <f>U21</f>
        <v>1476</v>
      </c>
      <c r="F148" s="289">
        <f>V21</f>
        <v>410.5</v>
      </c>
      <c r="G148" s="289">
        <f>U22</f>
        <v>2952</v>
      </c>
      <c r="H148" s="289">
        <f>V22</f>
        <v>932</v>
      </c>
    </row>
    <row r="149" spans="4:8">
      <c r="D149" t="s">
        <v>154</v>
      </c>
      <c r="E149" s="289">
        <f>W21</f>
        <v>1632</v>
      </c>
      <c r="F149" s="289">
        <f>X21</f>
        <v>410.5</v>
      </c>
      <c r="G149" s="289">
        <f>W22</f>
        <v>3264</v>
      </c>
      <c r="H149" s="289">
        <f>X22</f>
        <v>932</v>
      </c>
    </row>
    <row r="150" spans="4:8">
      <c r="D150" t="s">
        <v>155</v>
      </c>
      <c r="E150" s="289">
        <f>Y21</f>
        <v>1804</v>
      </c>
      <c r="F150" s="289">
        <f>Z21</f>
        <v>410.5</v>
      </c>
      <c r="G150" s="289">
        <f>Y22</f>
        <v>3608</v>
      </c>
      <c r="H150" s="289">
        <f>Z22</f>
        <v>932</v>
      </c>
    </row>
    <row r="151" spans="4:8">
      <c r="D151" t="s">
        <v>156</v>
      </c>
      <c r="E151" s="289">
        <f>AA21</f>
        <v>1960</v>
      </c>
      <c r="F151" s="289">
        <f>AB21</f>
        <v>410.5</v>
      </c>
      <c r="G151" s="289">
        <f>AA22</f>
        <v>3920</v>
      </c>
      <c r="H151" s="289">
        <f>AB22</f>
        <v>932</v>
      </c>
    </row>
    <row r="154" spans="4:8">
      <c r="D154" s="288"/>
      <c r="E154" s="395" t="s">
        <v>85</v>
      </c>
      <c r="F154" s="395"/>
      <c r="G154" s="395"/>
      <c r="H154" s="380"/>
    </row>
    <row r="155" spans="4:8">
      <c r="E155" s="287" t="s">
        <v>198</v>
      </c>
      <c r="F155" t="s">
        <v>199</v>
      </c>
    </row>
    <row r="156" spans="4:8">
      <c r="D156" t="s">
        <v>145</v>
      </c>
      <c r="E156" s="289">
        <f>E23</f>
        <v>156</v>
      </c>
      <c r="F156" s="289">
        <f>F23</f>
        <v>20.5</v>
      </c>
      <c r="G156" s="289"/>
      <c r="H156" s="289"/>
    </row>
    <row r="157" spans="4:8">
      <c r="D157" t="s">
        <v>146</v>
      </c>
      <c r="E157" s="289">
        <f>G23</f>
        <v>320</v>
      </c>
      <c r="F157" s="289">
        <f>H23</f>
        <v>185.5</v>
      </c>
      <c r="G157" s="289"/>
      <c r="H157" s="289"/>
    </row>
    <row r="158" spans="4:8">
      <c r="D158" t="s">
        <v>147</v>
      </c>
      <c r="E158" s="289">
        <f>I23</f>
        <v>468</v>
      </c>
      <c r="F158" s="289">
        <f>J23</f>
        <v>329</v>
      </c>
      <c r="G158" s="289"/>
      <c r="H158" s="289"/>
    </row>
    <row r="159" spans="4:8">
      <c r="D159" t="s">
        <v>148</v>
      </c>
      <c r="E159" s="289">
        <f>K23</f>
        <v>632</v>
      </c>
      <c r="F159" s="289">
        <f>L23</f>
        <v>329</v>
      </c>
      <c r="G159" s="289"/>
      <c r="H159" s="289"/>
    </row>
    <row r="160" spans="4:8">
      <c r="D160" t="s">
        <v>149</v>
      </c>
      <c r="E160" s="289">
        <f>M23</f>
        <v>804</v>
      </c>
      <c r="F160" s="289">
        <f>N23</f>
        <v>329</v>
      </c>
      <c r="G160" s="289"/>
      <c r="H160" s="289"/>
    </row>
    <row r="161" spans="4:8">
      <c r="D161" t="s">
        <v>150</v>
      </c>
      <c r="E161" s="289">
        <f>O23</f>
        <v>976</v>
      </c>
      <c r="F161" s="289">
        <f>P23</f>
        <v>329</v>
      </c>
      <c r="G161" s="289"/>
      <c r="H161" s="289"/>
    </row>
    <row r="162" spans="4:8">
      <c r="D162" t="s">
        <v>152</v>
      </c>
      <c r="E162" s="289">
        <f>Q23</f>
        <v>1132</v>
      </c>
      <c r="F162" s="289">
        <f>R23</f>
        <v>329</v>
      </c>
      <c r="G162" s="289"/>
      <c r="H162" s="289"/>
    </row>
    <row r="163" spans="4:8">
      <c r="D163" t="s">
        <v>153</v>
      </c>
      <c r="E163" s="289">
        <f>S23</f>
        <v>1304</v>
      </c>
      <c r="F163" s="289">
        <f>T23</f>
        <v>329</v>
      </c>
      <c r="G163" s="289"/>
      <c r="H163" s="289"/>
    </row>
    <row r="164" spans="4:8">
      <c r="D164" t="s">
        <v>151</v>
      </c>
      <c r="E164" s="289">
        <f>U23</f>
        <v>1476</v>
      </c>
      <c r="F164" s="289">
        <f>V23</f>
        <v>329</v>
      </c>
      <c r="G164" s="289"/>
      <c r="H164" s="289"/>
    </row>
    <row r="165" spans="4:8">
      <c r="D165" t="s">
        <v>154</v>
      </c>
      <c r="E165" s="289">
        <f>W23</f>
        <v>1632</v>
      </c>
      <c r="F165" s="289">
        <f>X23</f>
        <v>329</v>
      </c>
      <c r="G165" s="289"/>
      <c r="H165" s="289"/>
    </row>
    <row r="166" spans="4:8">
      <c r="D166" t="s">
        <v>155</v>
      </c>
      <c r="E166" s="289">
        <f>Y23</f>
        <v>1804</v>
      </c>
      <c r="F166" s="289">
        <f>Z23</f>
        <v>329</v>
      </c>
      <c r="G166" s="289"/>
      <c r="H166" s="289"/>
    </row>
    <row r="167" spans="4:8">
      <c r="D167" t="s">
        <v>156</v>
      </c>
      <c r="E167" s="289">
        <f>AA23</f>
        <v>1960</v>
      </c>
      <c r="F167" s="289">
        <f>AB23</f>
        <v>329</v>
      </c>
      <c r="G167" s="289"/>
      <c r="H167" s="289"/>
    </row>
  </sheetData>
  <mergeCells count="41">
    <mergeCell ref="E154:F154"/>
    <mergeCell ref="G154:H154"/>
    <mergeCell ref="Y19:Z19"/>
    <mergeCell ref="AA19:AB19"/>
    <mergeCell ref="E138:F138"/>
    <mergeCell ref="G138:H138"/>
    <mergeCell ref="M108:N108"/>
    <mergeCell ref="B19:D19"/>
    <mergeCell ref="K19:L19"/>
    <mergeCell ref="E123:F123"/>
    <mergeCell ref="G123:H123"/>
    <mergeCell ref="E108:F108"/>
    <mergeCell ref="K123:L123"/>
    <mergeCell ref="I108:J108"/>
    <mergeCell ref="I123:J123"/>
    <mergeCell ref="K108:L108"/>
    <mergeCell ref="G108:H108"/>
    <mergeCell ref="B3:D3"/>
    <mergeCell ref="AC19:AC20"/>
    <mergeCell ref="B2:AB2"/>
    <mergeCell ref="M19:N19"/>
    <mergeCell ref="O19:P19"/>
    <mergeCell ref="Q19:R19"/>
    <mergeCell ref="S19:T19"/>
    <mergeCell ref="U19:V19"/>
    <mergeCell ref="W19:X19"/>
    <mergeCell ref="U3:V3"/>
    <mergeCell ref="W3:X3"/>
    <mergeCell ref="Y3:Z3"/>
    <mergeCell ref="AA3:AB3"/>
    <mergeCell ref="E19:F19"/>
    <mergeCell ref="G19:H19"/>
    <mergeCell ref="I19:J19"/>
    <mergeCell ref="O3:P3"/>
    <mergeCell ref="Q3:R3"/>
    <mergeCell ref="S3:T3"/>
    <mergeCell ref="E3:F3"/>
    <mergeCell ref="G3:H3"/>
    <mergeCell ref="I3:J3"/>
    <mergeCell ref="K3:L3"/>
    <mergeCell ref="M3:N3"/>
  </mergeCells>
  <dataValidations count="1">
    <dataValidation type="list" allowBlank="1" showInputMessage="1" showErrorMessage="1" sqref="B11:B13 B27:B29 K101 M101 O101 E123 G123 E108">
      <formula1>LCAT20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H34" sqref="H34"/>
    </sheetView>
  </sheetViews>
  <sheetFormatPr defaultRowHeight="15"/>
  <cols>
    <col min="2" max="2" width="29.85546875" customWidth="1"/>
    <col min="3" max="3" width="21" customWidth="1"/>
    <col min="4" max="4" width="15" customWidth="1"/>
    <col min="5" max="5" width="18.42578125" customWidth="1"/>
    <col min="6" max="6" width="12.7109375" customWidth="1"/>
    <col min="7" max="7" width="19" customWidth="1"/>
    <col min="8" max="8" width="17.42578125" customWidth="1"/>
    <col min="9" max="9" width="17.7109375" customWidth="1"/>
    <col min="10" max="10" width="33.42578125" customWidth="1"/>
  </cols>
  <sheetData>
    <row r="2" spans="2:10" ht="30">
      <c r="B2" s="196" t="s">
        <v>168</v>
      </c>
      <c r="C2" s="196" t="s">
        <v>169</v>
      </c>
      <c r="D2" s="197" t="s">
        <v>170</v>
      </c>
      <c r="E2" s="197" t="s">
        <v>171</v>
      </c>
      <c r="F2" s="197" t="s">
        <v>172</v>
      </c>
      <c r="G2" s="197" t="s">
        <v>173</v>
      </c>
      <c r="H2" s="198" t="s">
        <v>174</v>
      </c>
      <c r="I2" s="199" t="s">
        <v>175</v>
      </c>
      <c r="J2" s="197" t="s">
        <v>176</v>
      </c>
    </row>
    <row r="3" spans="2:10">
      <c r="B3" s="200" t="s">
        <v>177</v>
      </c>
      <c r="C3" s="200" t="s">
        <v>178</v>
      </c>
      <c r="D3" s="8" t="s">
        <v>179</v>
      </c>
      <c r="E3" s="201">
        <v>2054051.8400000001</v>
      </c>
      <c r="F3" s="201"/>
      <c r="G3" s="201"/>
      <c r="H3" s="201"/>
      <c r="I3" s="202"/>
      <c r="J3" s="203"/>
    </row>
    <row r="4" spans="2:10">
      <c r="B4" s="200"/>
      <c r="C4" s="200"/>
      <c r="D4" s="8"/>
      <c r="E4" s="201"/>
      <c r="F4" s="201"/>
      <c r="G4" s="201"/>
      <c r="H4" s="201"/>
      <c r="I4" s="202"/>
      <c r="J4" s="201"/>
    </row>
    <row r="5" spans="2:10">
      <c r="B5" s="200"/>
      <c r="C5" s="200"/>
      <c r="D5" s="8"/>
      <c r="E5" s="201"/>
      <c r="F5" s="201"/>
      <c r="G5" s="201"/>
      <c r="H5" s="201"/>
      <c r="I5" s="202"/>
      <c r="J5" s="201"/>
    </row>
    <row r="6" spans="2:10">
      <c r="B6" s="200"/>
      <c r="C6" s="200"/>
      <c r="D6" s="8"/>
      <c r="E6" s="201"/>
      <c r="F6" s="201"/>
      <c r="G6" s="201"/>
      <c r="H6" s="201"/>
      <c r="I6" s="202"/>
      <c r="J6" s="201"/>
    </row>
    <row r="7" spans="2:10">
      <c r="B7" s="200"/>
      <c r="C7" s="200"/>
      <c r="D7" s="8"/>
      <c r="E7" s="201"/>
      <c r="F7" s="201"/>
      <c r="G7" s="201"/>
      <c r="H7" s="201"/>
      <c r="I7" s="202"/>
      <c r="J7" s="201"/>
    </row>
    <row r="8" spans="2:10">
      <c r="B8" s="200"/>
      <c r="C8" s="200"/>
      <c r="D8" s="8"/>
      <c r="E8" s="201"/>
      <c r="F8" s="201"/>
      <c r="G8" s="201"/>
      <c r="H8" s="201"/>
      <c r="I8" s="202"/>
      <c r="J8" s="201"/>
    </row>
    <row r="9" spans="2:10">
      <c r="B9" s="200"/>
      <c r="C9" s="200"/>
      <c r="D9" s="8"/>
      <c r="E9" s="201"/>
      <c r="F9" s="201"/>
      <c r="G9" s="201"/>
      <c r="H9" s="201"/>
      <c r="I9" s="202"/>
      <c r="J9" s="201"/>
    </row>
    <row r="10" spans="2:10">
      <c r="B10" s="200"/>
      <c r="C10" s="200"/>
      <c r="D10" s="8"/>
      <c r="E10" s="201"/>
      <c r="F10" s="201"/>
      <c r="G10" s="201"/>
      <c r="H10" s="201"/>
      <c r="I10" s="202"/>
      <c r="J10" s="201"/>
    </row>
    <row r="11" spans="2:10">
      <c r="B11" s="200"/>
      <c r="C11" s="200"/>
      <c r="D11" s="8"/>
      <c r="E11" s="201"/>
      <c r="F11" s="201"/>
      <c r="G11" s="201"/>
      <c r="H11" s="201"/>
      <c r="I11" s="202"/>
      <c r="J11" s="201"/>
    </row>
    <row r="12" spans="2:10">
      <c r="B12" s="200"/>
      <c r="C12" s="200"/>
      <c r="D12" s="8"/>
      <c r="E12" s="201"/>
      <c r="F12" s="201"/>
      <c r="G12" s="201"/>
      <c r="H12" s="201"/>
      <c r="I12" s="202"/>
      <c r="J12" s="201"/>
    </row>
    <row r="13" spans="2:10">
      <c r="B13" s="200"/>
      <c r="C13" s="200"/>
      <c r="D13" s="8"/>
      <c r="E13" s="201"/>
      <c r="F13" s="201"/>
      <c r="G13" s="201"/>
      <c r="H13" s="201"/>
      <c r="I13" s="202"/>
      <c r="J13" s="201"/>
    </row>
    <row r="14" spans="2:10">
      <c r="B14" s="200"/>
      <c r="C14" s="200"/>
      <c r="D14" s="8"/>
      <c r="E14" s="201"/>
      <c r="F14" s="201"/>
      <c r="G14" s="201"/>
      <c r="H14" s="201"/>
      <c r="I14" s="202"/>
      <c r="J14" s="201"/>
    </row>
    <row r="15" spans="2:10">
      <c r="B15" s="200" t="s">
        <v>180</v>
      </c>
      <c r="C15" s="200" t="s">
        <v>181</v>
      </c>
      <c r="D15" s="8"/>
      <c r="E15" s="201"/>
      <c r="F15" s="201"/>
      <c r="G15" s="201"/>
      <c r="H15" s="201"/>
      <c r="I15" s="202"/>
      <c r="J15" s="201"/>
    </row>
    <row r="16" spans="2:10">
      <c r="B16" s="200"/>
      <c r="C16" s="200"/>
      <c r="D16" s="8"/>
      <c r="E16" s="201"/>
      <c r="F16" s="201"/>
      <c r="G16" s="201"/>
      <c r="H16" s="201"/>
      <c r="I16" s="202"/>
      <c r="J16" s="201"/>
    </row>
    <row r="17" spans="2:10">
      <c r="B17" s="200"/>
      <c r="C17" s="200"/>
      <c r="D17" s="8"/>
      <c r="E17" s="201"/>
      <c r="F17" s="201"/>
      <c r="G17" s="201"/>
      <c r="H17" s="201"/>
      <c r="I17" s="202"/>
      <c r="J17" s="201"/>
    </row>
    <row r="18" spans="2:10">
      <c r="B18" s="200"/>
      <c r="C18" s="200"/>
      <c r="D18" s="8"/>
      <c r="E18" s="201"/>
      <c r="F18" s="201"/>
      <c r="G18" s="201"/>
      <c r="H18" s="201"/>
      <c r="I18" s="202"/>
      <c r="J18" s="201"/>
    </row>
    <row r="19" spans="2:10">
      <c r="B19" s="200"/>
      <c r="C19" s="200"/>
      <c r="D19" s="8"/>
      <c r="E19" s="201"/>
      <c r="F19" s="201"/>
      <c r="G19" s="201"/>
      <c r="H19" s="201"/>
      <c r="I19" s="202"/>
      <c r="J19" s="201"/>
    </row>
    <row r="20" spans="2:10">
      <c r="B20" s="200"/>
      <c r="C20" s="200"/>
      <c r="D20" s="8"/>
      <c r="E20" s="201"/>
      <c r="F20" s="201"/>
      <c r="G20" s="201"/>
      <c r="H20" s="201"/>
      <c r="I20" s="202"/>
      <c r="J20" s="201"/>
    </row>
    <row r="21" spans="2:10">
      <c r="B21" s="200"/>
      <c r="C21" s="200"/>
      <c r="D21" s="8"/>
      <c r="E21" s="201"/>
      <c r="F21" s="201"/>
      <c r="G21" s="201"/>
      <c r="H21" s="201"/>
      <c r="I21" s="202"/>
      <c r="J21" s="201"/>
    </row>
    <row r="22" spans="2:10">
      <c r="B22" s="200"/>
      <c r="C22" s="200"/>
      <c r="D22" s="8"/>
      <c r="E22" s="201"/>
      <c r="F22" s="201"/>
      <c r="G22" s="201"/>
      <c r="H22" s="201"/>
      <c r="I22" s="202"/>
      <c r="J22" s="201"/>
    </row>
    <row r="23" spans="2:10">
      <c r="B23" s="204"/>
      <c r="C23" s="204"/>
      <c r="D23" s="205"/>
      <c r="E23" s="206"/>
      <c r="F23" s="206"/>
      <c r="G23" s="206"/>
      <c r="H23" s="206"/>
      <c r="I23" s="207"/>
      <c r="J23" s="206"/>
    </row>
    <row r="24" spans="2:10">
      <c r="B24" s="204" t="s">
        <v>107</v>
      </c>
      <c r="C24" s="208"/>
      <c r="D24" s="205"/>
      <c r="E24" s="209"/>
      <c r="F24" s="209"/>
      <c r="G24" s="209"/>
      <c r="H24" s="209"/>
      <c r="I24" s="210">
        <f>SUBTOTAL(103,Table3[Projected Funds Exhaust Date])</f>
        <v>0</v>
      </c>
      <c r="J24" s="209"/>
    </row>
    <row r="28" spans="2:10">
      <c r="C28" t="s">
        <v>182</v>
      </c>
      <c r="D28" t="s">
        <v>183</v>
      </c>
      <c r="E28" t="s">
        <v>184</v>
      </c>
      <c r="F28" t="s">
        <v>185</v>
      </c>
      <c r="G28" t="s">
        <v>186</v>
      </c>
    </row>
    <row r="29" spans="2:10">
      <c r="E29" s="211"/>
    </row>
    <row r="30" spans="2:10">
      <c r="E30" s="211"/>
    </row>
    <row r="31" spans="2:10">
      <c r="E31" s="211"/>
    </row>
    <row r="32" spans="2:10">
      <c r="E32" s="211"/>
    </row>
    <row r="33" spans="5:5">
      <c r="E33" s="211"/>
    </row>
    <row r="34" spans="5:5">
      <c r="E34" s="211"/>
    </row>
    <row r="35" spans="5:5">
      <c r="E35" s="2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6"/>
  <sheetViews>
    <sheetView tabSelected="1" workbookViewId="0">
      <selection activeCell="B7" sqref="B7"/>
    </sheetView>
  </sheetViews>
  <sheetFormatPr defaultRowHeight="15"/>
  <cols>
    <col min="2" max="2" width="28.28515625" customWidth="1"/>
    <col min="3" max="3" width="15.85546875" customWidth="1"/>
    <col min="4" max="4" width="16" customWidth="1"/>
    <col min="5" max="5" width="15.7109375" customWidth="1"/>
    <col min="6" max="6" width="15" customWidth="1"/>
    <col min="7" max="7" width="14.5703125" customWidth="1"/>
    <col min="8" max="8" width="15.42578125" customWidth="1"/>
    <col min="9" max="9" width="14.7109375" customWidth="1"/>
    <col min="10" max="10" width="15.42578125" customWidth="1"/>
    <col min="11" max="11" width="15" customWidth="1"/>
    <col min="12" max="12" width="16.42578125" customWidth="1"/>
    <col min="13" max="13" width="11.85546875" customWidth="1"/>
    <col min="14" max="14" width="11.28515625" customWidth="1"/>
    <col min="15" max="15" width="12.140625" customWidth="1"/>
    <col min="16" max="16" width="10.5703125" customWidth="1"/>
  </cols>
  <sheetData>
    <row r="3" spans="2:11">
      <c r="B3" s="8" t="s">
        <v>201</v>
      </c>
      <c r="C3" s="8" t="s">
        <v>202</v>
      </c>
      <c r="D3" s="8"/>
      <c r="E3" s="8" t="s">
        <v>268</v>
      </c>
      <c r="F3" s="8" t="s">
        <v>203</v>
      </c>
      <c r="G3" s="8"/>
      <c r="H3" s="8" t="s">
        <v>269</v>
      </c>
      <c r="I3" s="8" t="s">
        <v>204</v>
      </c>
      <c r="J3" s="8"/>
      <c r="K3" s="8" t="s">
        <v>270</v>
      </c>
    </row>
    <row r="4" spans="2:11">
      <c r="B4" s="8" t="s">
        <v>196</v>
      </c>
      <c r="C4" s="8" t="s">
        <v>198</v>
      </c>
      <c r="D4" s="8" t="s">
        <v>199</v>
      </c>
      <c r="E4" s="8"/>
      <c r="F4" s="8" t="s">
        <v>198</v>
      </c>
      <c r="G4" s="8" t="s">
        <v>199</v>
      </c>
      <c r="H4" s="8"/>
      <c r="I4" s="8" t="s">
        <v>198</v>
      </c>
      <c r="J4" s="8" t="s">
        <v>199</v>
      </c>
      <c r="K4" s="8"/>
    </row>
    <row r="5" spans="2:11">
      <c r="B5" s="397" t="s">
        <v>13</v>
      </c>
      <c r="C5" s="397">
        <v>156</v>
      </c>
      <c r="D5" s="397">
        <v>92</v>
      </c>
      <c r="E5" s="400">
        <f>C5-D5</f>
        <v>64</v>
      </c>
      <c r="F5" s="397">
        <v>320</v>
      </c>
      <c r="G5" s="397">
        <v>265</v>
      </c>
      <c r="H5" s="400">
        <f>F5-G5</f>
        <v>55</v>
      </c>
      <c r="I5" s="397">
        <v>468</v>
      </c>
      <c r="J5" s="397">
        <v>410.5</v>
      </c>
      <c r="K5" s="400">
        <f>I5-J5</f>
        <v>57.5</v>
      </c>
    </row>
    <row r="6" spans="2:11">
      <c r="B6" s="397" t="s">
        <v>109</v>
      </c>
      <c r="C6" s="397">
        <v>312</v>
      </c>
      <c r="D6" s="397">
        <v>275.5</v>
      </c>
      <c r="E6" s="400">
        <f t="shared" ref="E6:E16" si="0">C6-D6</f>
        <v>36.5</v>
      </c>
      <c r="F6" s="397">
        <v>640</v>
      </c>
      <c r="G6" s="397">
        <v>614</v>
      </c>
      <c r="H6" s="400">
        <f t="shared" ref="H6:H16" si="1">F6-G6</f>
        <v>26</v>
      </c>
      <c r="I6" s="397">
        <v>936</v>
      </c>
      <c r="J6" s="397">
        <v>932</v>
      </c>
      <c r="K6" s="400">
        <f t="shared" ref="K6:K16" si="2">I6-J6</f>
        <v>4</v>
      </c>
    </row>
    <row r="7" spans="2:11">
      <c r="B7" s="398" t="s">
        <v>85</v>
      </c>
      <c r="C7" s="398">
        <v>156</v>
      </c>
      <c r="D7" s="398">
        <v>20.5</v>
      </c>
      <c r="E7" s="400">
        <f t="shared" si="0"/>
        <v>135.5</v>
      </c>
      <c r="F7" s="398">
        <v>320</v>
      </c>
      <c r="G7" s="398">
        <v>185.5</v>
      </c>
      <c r="H7" s="400">
        <f t="shared" si="1"/>
        <v>134.5</v>
      </c>
      <c r="I7" s="398">
        <v>468</v>
      </c>
      <c r="J7" s="398">
        <v>329</v>
      </c>
      <c r="K7" s="400">
        <f t="shared" si="2"/>
        <v>139</v>
      </c>
    </row>
    <row r="8" spans="2:11">
      <c r="B8" s="399" t="s">
        <v>97</v>
      </c>
      <c r="C8" s="399">
        <v>156</v>
      </c>
      <c r="D8" s="399">
        <v>139.5</v>
      </c>
      <c r="E8" s="400">
        <f t="shared" si="0"/>
        <v>16.5</v>
      </c>
      <c r="F8" s="399">
        <v>320</v>
      </c>
      <c r="G8" s="399">
        <v>307.5</v>
      </c>
      <c r="H8" s="400">
        <f t="shared" si="1"/>
        <v>12.5</v>
      </c>
      <c r="I8" s="399">
        <v>468</v>
      </c>
      <c r="J8" s="399">
        <v>454</v>
      </c>
      <c r="K8" s="400">
        <f t="shared" si="2"/>
        <v>14</v>
      </c>
    </row>
    <row r="9" spans="2:11">
      <c r="B9" s="399" t="s">
        <v>98</v>
      </c>
      <c r="C9" s="399">
        <v>156</v>
      </c>
      <c r="D9" s="399">
        <v>134</v>
      </c>
      <c r="E9" s="400">
        <f t="shared" si="0"/>
        <v>22</v>
      </c>
      <c r="F9" s="399">
        <v>320</v>
      </c>
      <c r="G9" s="399">
        <v>361</v>
      </c>
      <c r="H9" s="401">
        <f t="shared" si="1"/>
        <v>-41</v>
      </c>
      <c r="I9" s="399">
        <v>468</v>
      </c>
      <c r="J9" s="399">
        <v>513</v>
      </c>
      <c r="K9" s="401">
        <f t="shared" si="2"/>
        <v>-45</v>
      </c>
    </row>
    <row r="10" spans="2:11">
      <c r="B10" s="399" t="s">
        <v>96</v>
      </c>
      <c r="C10" s="399">
        <v>468</v>
      </c>
      <c r="D10" s="399">
        <v>107</v>
      </c>
      <c r="E10" s="400">
        <f t="shared" si="0"/>
        <v>361</v>
      </c>
      <c r="F10" s="399">
        <v>960</v>
      </c>
      <c r="G10" s="399">
        <v>419</v>
      </c>
      <c r="H10" s="400">
        <f t="shared" si="1"/>
        <v>541</v>
      </c>
      <c r="I10" s="399">
        <v>1404</v>
      </c>
      <c r="J10" s="399">
        <v>693</v>
      </c>
      <c r="K10" s="400">
        <f t="shared" si="2"/>
        <v>711</v>
      </c>
    </row>
    <row r="11" spans="2:11">
      <c r="B11" s="399" t="s">
        <v>94</v>
      </c>
      <c r="C11" s="399">
        <v>312</v>
      </c>
      <c r="D11" s="399">
        <v>132.5</v>
      </c>
      <c r="E11" s="400">
        <f t="shared" si="0"/>
        <v>179.5</v>
      </c>
      <c r="F11" s="399">
        <v>640</v>
      </c>
      <c r="G11" s="399">
        <v>303.5</v>
      </c>
      <c r="H11" s="400">
        <f t="shared" si="1"/>
        <v>336.5</v>
      </c>
      <c r="I11" s="399">
        <v>936</v>
      </c>
      <c r="J11" s="399">
        <v>442</v>
      </c>
      <c r="K11" s="400">
        <f t="shared" si="2"/>
        <v>494</v>
      </c>
    </row>
    <row r="12" spans="2:11">
      <c r="B12" s="399" t="s">
        <v>95</v>
      </c>
      <c r="C12" s="399">
        <v>468</v>
      </c>
      <c r="D12" s="399">
        <v>238</v>
      </c>
      <c r="E12" s="400">
        <f t="shared" si="0"/>
        <v>230</v>
      </c>
      <c r="F12" s="399">
        <v>960</v>
      </c>
      <c r="G12" s="399">
        <v>642.5</v>
      </c>
      <c r="H12" s="400">
        <f t="shared" si="1"/>
        <v>317.5</v>
      </c>
      <c r="I12" s="399">
        <v>1404</v>
      </c>
      <c r="J12" s="399">
        <v>1021.5</v>
      </c>
      <c r="K12" s="400">
        <f t="shared" si="2"/>
        <v>382.5</v>
      </c>
    </row>
    <row r="13" spans="2:11">
      <c r="B13" s="399" t="s">
        <v>88</v>
      </c>
      <c r="C13" s="399">
        <v>312</v>
      </c>
      <c r="D13" s="399">
        <v>205.5</v>
      </c>
      <c r="E13" s="400">
        <f t="shared" si="0"/>
        <v>106.5</v>
      </c>
      <c r="F13" s="399">
        <v>640</v>
      </c>
      <c r="G13" s="399">
        <v>541</v>
      </c>
      <c r="H13" s="400">
        <f t="shared" si="1"/>
        <v>99</v>
      </c>
      <c r="I13" s="399">
        <v>936</v>
      </c>
      <c r="J13" s="399">
        <v>794.5</v>
      </c>
      <c r="K13" s="400">
        <f t="shared" si="2"/>
        <v>141.5</v>
      </c>
    </row>
    <row r="14" spans="2:11">
      <c r="B14" s="399" t="s">
        <v>58</v>
      </c>
      <c r="C14" s="399">
        <v>156</v>
      </c>
      <c r="D14" s="399">
        <v>79.5</v>
      </c>
      <c r="E14" s="400">
        <f t="shared" si="0"/>
        <v>76.5</v>
      </c>
      <c r="F14" s="399">
        <v>320</v>
      </c>
      <c r="G14" s="399">
        <v>247.5</v>
      </c>
      <c r="H14" s="400">
        <f t="shared" si="1"/>
        <v>72.5</v>
      </c>
      <c r="I14" s="399">
        <v>468</v>
      </c>
      <c r="J14" s="399">
        <v>384</v>
      </c>
      <c r="K14" s="400">
        <f t="shared" si="2"/>
        <v>84</v>
      </c>
    </row>
    <row r="15" spans="2:11">
      <c r="B15" s="399" t="s">
        <v>84</v>
      </c>
      <c r="C15" s="399">
        <v>156</v>
      </c>
      <c r="D15" s="399">
        <v>0</v>
      </c>
      <c r="E15" s="400">
        <f t="shared" si="0"/>
        <v>156</v>
      </c>
      <c r="F15" s="399">
        <v>320</v>
      </c>
      <c r="G15" s="399">
        <v>0</v>
      </c>
      <c r="H15" s="400">
        <f t="shared" si="1"/>
        <v>320</v>
      </c>
      <c r="I15" s="399">
        <v>468</v>
      </c>
      <c r="J15" s="399">
        <v>0</v>
      </c>
      <c r="K15" s="400">
        <f t="shared" si="2"/>
        <v>468</v>
      </c>
    </row>
    <row r="16" spans="2:11">
      <c r="B16" s="399" t="s">
        <v>193</v>
      </c>
      <c r="C16" s="399">
        <v>156</v>
      </c>
      <c r="D16" s="399">
        <v>130</v>
      </c>
      <c r="E16" s="400">
        <f t="shared" si="0"/>
        <v>26</v>
      </c>
      <c r="F16" s="399">
        <v>320</v>
      </c>
      <c r="G16" s="399">
        <v>184</v>
      </c>
      <c r="H16" s="400">
        <f t="shared" si="1"/>
        <v>136</v>
      </c>
      <c r="I16" s="399">
        <v>468</v>
      </c>
      <c r="J16" s="399">
        <v>184</v>
      </c>
      <c r="K16" s="400">
        <f t="shared" si="2"/>
        <v>284</v>
      </c>
    </row>
    <row r="18" spans="2:18">
      <c r="B18" s="8"/>
      <c r="C18" s="8" t="s">
        <v>205</v>
      </c>
      <c r="D18" s="8" t="s">
        <v>206</v>
      </c>
      <c r="E18" s="8" t="s">
        <v>207</v>
      </c>
      <c r="F18" s="8" t="s">
        <v>208</v>
      </c>
      <c r="G18" s="8" t="s">
        <v>209</v>
      </c>
      <c r="H18" s="8" t="s">
        <v>210</v>
      </c>
      <c r="I18" s="8" t="s">
        <v>211</v>
      </c>
      <c r="J18" s="8" t="s">
        <v>212</v>
      </c>
      <c r="K18" s="8" t="s">
        <v>213</v>
      </c>
      <c r="L18" s="17" t="s">
        <v>271</v>
      </c>
      <c r="M18" s="17" t="s">
        <v>271</v>
      </c>
      <c r="N18" s="17" t="s">
        <v>271</v>
      </c>
      <c r="O18" s="17" t="s">
        <v>271</v>
      </c>
      <c r="P18" s="17" t="s">
        <v>276</v>
      </c>
      <c r="Q18" s="17" t="s">
        <v>277</v>
      </c>
      <c r="R18" s="17" t="s">
        <v>278</v>
      </c>
    </row>
    <row r="19" spans="2:18">
      <c r="B19" s="8" t="s">
        <v>196</v>
      </c>
      <c r="C19" s="8" t="s">
        <v>198</v>
      </c>
      <c r="D19" s="8" t="s">
        <v>198</v>
      </c>
      <c r="E19" s="8" t="s">
        <v>198</v>
      </c>
      <c r="F19" s="8" t="s">
        <v>198</v>
      </c>
      <c r="G19" s="8" t="s">
        <v>198</v>
      </c>
      <c r="H19" s="8" t="s">
        <v>198</v>
      </c>
      <c r="I19" s="8" t="s">
        <v>198</v>
      </c>
      <c r="J19" s="8" t="s">
        <v>198</v>
      </c>
      <c r="K19" s="8" t="s">
        <v>198</v>
      </c>
      <c r="L19" s="8" t="s">
        <v>273</v>
      </c>
      <c r="M19" s="17" t="s">
        <v>188</v>
      </c>
      <c r="N19" s="17" t="s">
        <v>274</v>
      </c>
      <c r="O19" s="17" t="s">
        <v>272</v>
      </c>
      <c r="P19" s="17" t="s">
        <v>275</v>
      </c>
      <c r="Q19" s="17" t="s">
        <v>275</v>
      </c>
      <c r="R19" s="17" t="s">
        <v>279</v>
      </c>
    </row>
    <row r="20" spans="2:18">
      <c r="B20" s="397" t="s">
        <v>13</v>
      </c>
      <c r="C20" s="397">
        <v>632</v>
      </c>
      <c r="D20" s="397">
        <v>804</v>
      </c>
      <c r="E20" s="397">
        <v>976</v>
      </c>
      <c r="F20" s="397">
        <v>1132</v>
      </c>
      <c r="G20" s="397">
        <v>1304</v>
      </c>
      <c r="H20" s="397">
        <v>1476</v>
      </c>
      <c r="I20" s="397">
        <v>1632</v>
      </c>
      <c r="J20" s="397">
        <v>1804</v>
      </c>
      <c r="K20" s="397">
        <v>1960</v>
      </c>
      <c r="L20" s="397">
        <f>K20-I5</f>
        <v>1492</v>
      </c>
      <c r="M20" s="397">
        <f>D20</f>
        <v>804</v>
      </c>
      <c r="N20" s="397">
        <f>K20-M20</f>
        <v>1156</v>
      </c>
      <c r="O20" s="397">
        <f>K5</f>
        <v>57.5</v>
      </c>
      <c r="P20" s="397">
        <f>N20-O20</f>
        <v>1098.5</v>
      </c>
      <c r="Q20" s="397">
        <f>P20-40</f>
        <v>1058.5</v>
      </c>
      <c r="R20" s="397">
        <f>P20</f>
        <v>1098.5</v>
      </c>
    </row>
    <row r="21" spans="2:18">
      <c r="B21" s="397" t="s">
        <v>109</v>
      </c>
      <c r="C21" s="397">
        <v>1264</v>
      </c>
      <c r="D21" s="397">
        <v>1608</v>
      </c>
      <c r="E21" s="397">
        <v>1952</v>
      </c>
      <c r="F21" s="397">
        <v>2264</v>
      </c>
      <c r="G21" s="397">
        <v>2608</v>
      </c>
      <c r="H21" s="397">
        <v>2952</v>
      </c>
      <c r="I21" s="397">
        <v>3264</v>
      </c>
      <c r="J21" s="397">
        <v>3608</v>
      </c>
      <c r="K21" s="397">
        <v>3920</v>
      </c>
      <c r="L21" s="397">
        <f t="shared" ref="L21:L31" si="3">K21-I6</f>
        <v>2984</v>
      </c>
      <c r="M21" s="397">
        <f t="shared" ref="M21:M31" si="4">D21</f>
        <v>1608</v>
      </c>
      <c r="N21" s="397">
        <f t="shared" ref="N21:N31" si="5">K21-M21</f>
        <v>2312</v>
      </c>
      <c r="O21" s="397">
        <f>K6</f>
        <v>4</v>
      </c>
      <c r="P21" s="397">
        <f t="shared" ref="P21:P31" si="6">N21-O21</f>
        <v>2308</v>
      </c>
      <c r="Q21" s="397">
        <f t="shared" ref="Q21:Q22" si="7">P21-40</f>
        <v>2268</v>
      </c>
      <c r="R21" s="397">
        <f>P21</f>
        <v>2308</v>
      </c>
    </row>
    <row r="22" spans="2:18">
      <c r="B22" s="398" t="s">
        <v>85</v>
      </c>
      <c r="C22" s="398">
        <v>632</v>
      </c>
      <c r="D22" s="398">
        <v>804</v>
      </c>
      <c r="E22" s="398">
        <v>976</v>
      </c>
      <c r="F22" s="398">
        <v>1132</v>
      </c>
      <c r="G22" s="398">
        <v>1304</v>
      </c>
      <c r="H22" s="398">
        <v>1476</v>
      </c>
      <c r="I22" s="398">
        <v>1632</v>
      </c>
      <c r="J22" s="398">
        <v>1804</v>
      </c>
      <c r="K22" s="398">
        <v>1960</v>
      </c>
      <c r="L22" s="398">
        <f t="shared" si="3"/>
        <v>1492</v>
      </c>
      <c r="M22" s="398">
        <f t="shared" si="4"/>
        <v>804</v>
      </c>
      <c r="N22" s="398">
        <f t="shared" si="5"/>
        <v>1156</v>
      </c>
      <c r="O22" s="398">
        <f>K7</f>
        <v>139</v>
      </c>
      <c r="P22" s="398">
        <f t="shared" si="6"/>
        <v>1017</v>
      </c>
      <c r="Q22" s="398">
        <f t="shared" si="7"/>
        <v>977</v>
      </c>
      <c r="R22" s="398">
        <v>993</v>
      </c>
    </row>
    <row r="23" spans="2:18">
      <c r="B23" s="399" t="s">
        <v>97</v>
      </c>
      <c r="C23" s="399">
        <v>632</v>
      </c>
      <c r="D23" s="399">
        <v>804</v>
      </c>
      <c r="E23" s="399">
        <v>976</v>
      </c>
      <c r="F23" s="399">
        <v>1132</v>
      </c>
      <c r="G23" s="399">
        <v>1304</v>
      </c>
      <c r="H23" s="399">
        <v>1476</v>
      </c>
      <c r="I23" s="399">
        <v>1632</v>
      </c>
      <c r="J23" s="399">
        <v>1804</v>
      </c>
      <c r="K23" s="399">
        <v>1960</v>
      </c>
      <c r="L23" s="399">
        <f t="shared" si="3"/>
        <v>1492</v>
      </c>
      <c r="M23" s="399">
        <f t="shared" si="4"/>
        <v>804</v>
      </c>
      <c r="N23" s="399">
        <f t="shared" si="5"/>
        <v>1156</v>
      </c>
      <c r="O23" s="399">
        <f>K8</f>
        <v>14</v>
      </c>
      <c r="P23" s="399">
        <f t="shared" si="6"/>
        <v>1142</v>
      </c>
      <c r="Q23" s="399">
        <f>P23-40</f>
        <v>1102</v>
      </c>
      <c r="R23" s="399">
        <f>Q23</f>
        <v>1102</v>
      </c>
    </row>
    <row r="24" spans="2:18">
      <c r="B24" s="399" t="s">
        <v>98</v>
      </c>
      <c r="C24" s="399">
        <v>632</v>
      </c>
      <c r="D24" s="399">
        <v>804</v>
      </c>
      <c r="E24" s="399">
        <v>976</v>
      </c>
      <c r="F24" s="399">
        <v>1132</v>
      </c>
      <c r="G24" s="399">
        <v>1304</v>
      </c>
      <c r="H24" s="399">
        <v>1476</v>
      </c>
      <c r="I24" s="399">
        <v>1632</v>
      </c>
      <c r="J24" s="399">
        <v>1804</v>
      </c>
      <c r="K24" s="399">
        <v>1960</v>
      </c>
      <c r="L24" s="399">
        <f t="shared" si="3"/>
        <v>1492</v>
      </c>
      <c r="M24" s="399">
        <f t="shared" si="4"/>
        <v>804</v>
      </c>
      <c r="N24" s="399">
        <f t="shared" si="5"/>
        <v>1156</v>
      </c>
      <c r="O24" s="399">
        <f>K9</f>
        <v>-45</v>
      </c>
      <c r="P24" s="399">
        <f t="shared" si="6"/>
        <v>1201</v>
      </c>
      <c r="Q24" s="399">
        <f t="shared" ref="Q24:Q31" si="8">P24-40</f>
        <v>1161</v>
      </c>
      <c r="R24" s="399">
        <f t="shared" ref="R24:R31" si="9">Q24</f>
        <v>1161</v>
      </c>
    </row>
    <row r="25" spans="2:18">
      <c r="B25" s="399" t="s">
        <v>96</v>
      </c>
      <c r="C25" s="399">
        <v>1896</v>
      </c>
      <c r="D25" s="399">
        <v>2412</v>
      </c>
      <c r="E25" s="399">
        <v>2928</v>
      </c>
      <c r="F25" s="399">
        <v>3396</v>
      </c>
      <c r="G25" s="399">
        <v>3912</v>
      </c>
      <c r="H25" s="399">
        <v>4428</v>
      </c>
      <c r="I25" s="399">
        <v>4896</v>
      </c>
      <c r="J25" s="399">
        <v>5412</v>
      </c>
      <c r="K25" s="399">
        <v>5880</v>
      </c>
      <c r="L25" s="399">
        <f t="shared" si="3"/>
        <v>4476</v>
      </c>
      <c r="M25" s="399">
        <f t="shared" si="4"/>
        <v>2412</v>
      </c>
      <c r="N25" s="399">
        <f t="shared" si="5"/>
        <v>3468</v>
      </c>
      <c r="O25" s="399">
        <f>K10</f>
        <v>711</v>
      </c>
      <c r="P25" s="399">
        <f t="shared" si="6"/>
        <v>2757</v>
      </c>
      <c r="Q25" s="399">
        <f t="shared" si="8"/>
        <v>2717</v>
      </c>
      <c r="R25" s="399">
        <f t="shared" si="9"/>
        <v>2717</v>
      </c>
    </row>
    <row r="26" spans="2:18">
      <c r="B26" s="399" t="s">
        <v>94</v>
      </c>
      <c r="C26" s="399">
        <v>1264</v>
      </c>
      <c r="D26" s="399">
        <v>1608</v>
      </c>
      <c r="E26" s="399">
        <v>1952</v>
      </c>
      <c r="F26" s="399">
        <v>2264</v>
      </c>
      <c r="G26" s="399">
        <v>2608</v>
      </c>
      <c r="H26" s="399">
        <v>2952</v>
      </c>
      <c r="I26" s="399">
        <v>3264</v>
      </c>
      <c r="J26" s="399">
        <v>3608</v>
      </c>
      <c r="K26" s="399">
        <v>3920</v>
      </c>
      <c r="L26" s="399">
        <f t="shared" si="3"/>
        <v>2984</v>
      </c>
      <c r="M26" s="399">
        <f t="shared" si="4"/>
        <v>1608</v>
      </c>
      <c r="N26" s="399">
        <f t="shared" si="5"/>
        <v>2312</v>
      </c>
      <c r="O26" s="399">
        <f>K11</f>
        <v>494</v>
      </c>
      <c r="P26" s="399">
        <f t="shared" si="6"/>
        <v>1818</v>
      </c>
      <c r="Q26" s="399">
        <f t="shared" si="8"/>
        <v>1778</v>
      </c>
      <c r="R26" s="399">
        <f t="shared" si="9"/>
        <v>1778</v>
      </c>
    </row>
    <row r="27" spans="2:18">
      <c r="B27" s="399" t="s">
        <v>95</v>
      </c>
      <c r="C27" s="399">
        <v>1896</v>
      </c>
      <c r="D27" s="399">
        <v>2412</v>
      </c>
      <c r="E27" s="399">
        <v>2928</v>
      </c>
      <c r="F27" s="399">
        <v>3396</v>
      </c>
      <c r="G27" s="399">
        <v>3912</v>
      </c>
      <c r="H27" s="399">
        <v>4428</v>
      </c>
      <c r="I27" s="399">
        <v>4896</v>
      </c>
      <c r="J27" s="399">
        <v>5412</v>
      </c>
      <c r="K27" s="399">
        <v>5880</v>
      </c>
      <c r="L27" s="399">
        <f t="shared" si="3"/>
        <v>4476</v>
      </c>
      <c r="M27" s="399">
        <f t="shared" si="4"/>
        <v>2412</v>
      </c>
      <c r="N27" s="399">
        <f t="shared" si="5"/>
        <v>3468</v>
      </c>
      <c r="O27" s="399">
        <f>K12</f>
        <v>382.5</v>
      </c>
      <c r="P27" s="399">
        <f t="shared" si="6"/>
        <v>3085.5</v>
      </c>
      <c r="Q27" s="399">
        <f t="shared" si="8"/>
        <v>3045.5</v>
      </c>
      <c r="R27" s="399">
        <f t="shared" si="9"/>
        <v>3045.5</v>
      </c>
    </row>
    <row r="28" spans="2:18">
      <c r="B28" s="399" t="s">
        <v>88</v>
      </c>
      <c r="C28" s="399">
        <v>1264</v>
      </c>
      <c r="D28" s="399">
        <v>1608</v>
      </c>
      <c r="E28" s="399">
        <v>1952</v>
      </c>
      <c r="F28" s="399">
        <v>2264</v>
      </c>
      <c r="G28" s="399">
        <v>2608</v>
      </c>
      <c r="H28" s="399">
        <v>2952</v>
      </c>
      <c r="I28" s="399">
        <v>3264</v>
      </c>
      <c r="J28" s="399">
        <v>3608</v>
      </c>
      <c r="K28" s="399">
        <v>3920</v>
      </c>
      <c r="L28" s="399">
        <f t="shared" si="3"/>
        <v>2984</v>
      </c>
      <c r="M28" s="399">
        <f t="shared" si="4"/>
        <v>1608</v>
      </c>
      <c r="N28" s="399">
        <f t="shared" si="5"/>
        <v>2312</v>
      </c>
      <c r="O28" s="399">
        <f>K13</f>
        <v>141.5</v>
      </c>
      <c r="P28" s="399">
        <f t="shared" si="6"/>
        <v>2170.5</v>
      </c>
      <c r="Q28" s="399">
        <f t="shared" si="8"/>
        <v>2130.5</v>
      </c>
      <c r="R28" s="399">
        <f t="shared" si="9"/>
        <v>2130.5</v>
      </c>
    </row>
    <row r="29" spans="2:18">
      <c r="B29" s="399" t="s">
        <v>58</v>
      </c>
      <c r="C29" s="399">
        <v>632</v>
      </c>
      <c r="D29" s="399">
        <v>804</v>
      </c>
      <c r="E29" s="399">
        <v>976</v>
      </c>
      <c r="F29" s="399">
        <v>1132</v>
      </c>
      <c r="G29" s="399">
        <v>1304</v>
      </c>
      <c r="H29" s="399">
        <v>1476</v>
      </c>
      <c r="I29" s="399">
        <v>1632</v>
      </c>
      <c r="J29" s="399">
        <v>1804</v>
      </c>
      <c r="K29" s="399">
        <v>1960</v>
      </c>
      <c r="L29" s="399">
        <f t="shared" si="3"/>
        <v>1492</v>
      </c>
      <c r="M29" s="399">
        <f t="shared" si="4"/>
        <v>804</v>
      </c>
      <c r="N29" s="399">
        <f t="shared" si="5"/>
        <v>1156</v>
      </c>
      <c r="O29" s="399">
        <f>K14</f>
        <v>84</v>
      </c>
      <c r="P29" s="399">
        <f t="shared" si="6"/>
        <v>1072</v>
      </c>
      <c r="Q29" s="399">
        <f t="shared" si="8"/>
        <v>1032</v>
      </c>
      <c r="R29" s="399">
        <f t="shared" si="9"/>
        <v>1032</v>
      </c>
    </row>
    <row r="30" spans="2:18">
      <c r="B30" s="399" t="s">
        <v>84</v>
      </c>
      <c r="C30" s="399">
        <v>632</v>
      </c>
      <c r="D30" s="399">
        <v>804</v>
      </c>
      <c r="E30" s="399">
        <v>976</v>
      </c>
      <c r="F30" s="399">
        <v>1132</v>
      </c>
      <c r="G30" s="399">
        <v>1304</v>
      </c>
      <c r="H30" s="399">
        <v>1476</v>
      </c>
      <c r="I30" s="399">
        <v>1632</v>
      </c>
      <c r="J30" s="399">
        <v>1804</v>
      </c>
      <c r="K30" s="399">
        <v>1960</v>
      </c>
      <c r="L30" s="399">
        <f t="shared" si="3"/>
        <v>1492</v>
      </c>
      <c r="M30" s="399">
        <f t="shared" si="4"/>
        <v>804</v>
      </c>
      <c r="N30" s="399">
        <f t="shared" si="5"/>
        <v>1156</v>
      </c>
      <c r="O30" s="399">
        <f>K15</f>
        <v>468</v>
      </c>
      <c r="P30" s="399">
        <f t="shared" si="6"/>
        <v>688</v>
      </c>
      <c r="Q30" s="399">
        <f t="shared" si="8"/>
        <v>648</v>
      </c>
      <c r="R30" s="399">
        <f t="shared" si="9"/>
        <v>648</v>
      </c>
    </row>
    <row r="31" spans="2:18">
      <c r="B31" s="399" t="s">
        <v>193</v>
      </c>
      <c r="C31" s="399">
        <v>632</v>
      </c>
      <c r="D31" s="399">
        <v>804</v>
      </c>
      <c r="E31" s="399">
        <v>976</v>
      </c>
      <c r="F31" s="399">
        <v>1132</v>
      </c>
      <c r="G31" s="399">
        <v>1304</v>
      </c>
      <c r="H31" s="399">
        <v>1476</v>
      </c>
      <c r="I31" s="399">
        <v>1632</v>
      </c>
      <c r="J31" s="399">
        <v>1804</v>
      </c>
      <c r="K31" s="399">
        <v>1960</v>
      </c>
      <c r="L31" s="399">
        <f t="shared" si="3"/>
        <v>1492</v>
      </c>
      <c r="M31" s="399">
        <f t="shared" si="4"/>
        <v>804</v>
      </c>
      <c r="N31" s="399">
        <f t="shared" si="5"/>
        <v>1156</v>
      </c>
      <c r="O31" s="399">
        <f>K16</f>
        <v>284</v>
      </c>
      <c r="P31" s="399">
        <f t="shared" si="6"/>
        <v>872</v>
      </c>
      <c r="Q31" s="399">
        <f t="shared" si="8"/>
        <v>832</v>
      </c>
      <c r="R31" s="399">
        <f t="shared" si="9"/>
        <v>832</v>
      </c>
    </row>
    <row r="34" spans="2:10">
      <c r="B34" s="205"/>
      <c r="C34" s="205" t="s">
        <v>278</v>
      </c>
      <c r="D34" s="205"/>
    </row>
    <row r="35" spans="2:10">
      <c r="B35" s="8" t="s">
        <v>196</v>
      </c>
      <c r="C35" s="8" t="s">
        <v>283</v>
      </c>
      <c r="D35" s="8" t="s">
        <v>280</v>
      </c>
      <c r="E35" s="8" t="s">
        <v>284</v>
      </c>
    </row>
    <row r="36" spans="2:10">
      <c r="B36" s="397" t="s">
        <v>13</v>
      </c>
      <c r="C36" s="397">
        <v>1098.5</v>
      </c>
      <c r="D36" s="403">
        <v>129.58000000000001</v>
      </c>
      <c r="E36" s="405">
        <f>C36*D36</f>
        <v>142343.63</v>
      </c>
    </row>
    <row r="37" spans="2:10">
      <c r="B37" s="397" t="s">
        <v>109</v>
      </c>
      <c r="C37" s="397">
        <v>2308</v>
      </c>
      <c r="D37" s="403">
        <v>107.9</v>
      </c>
      <c r="E37" s="405">
        <f t="shared" ref="E37:E47" si="10">C37*D37</f>
        <v>249033.2</v>
      </c>
      <c r="G37" s="411"/>
      <c r="H37" s="411"/>
      <c r="I37" s="411"/>
      <c r="J37" s="411"/>
    </row>
    <row r="38" spans="2:10">
      <c r="B38" s="398" t="s">
        <v>85</v>
      </c>
      <c r="C38" s="398">
        <v>993</v>
      </c>
      <c r="D38" s="404">
        <v>189.15</v>
      </c>
      <c r="E38" s="405">
        <f t="shared" si="10"/>
        <v>187825.95</v>
      </c>
      <c r="G38" s="402"/>
      <c r="H38" s="402"/>
      <c r="I38" s="402"/>
      <c r="J38" s="402"/>
    </row>
    <row r="39" spans="2:10">
      <c r="B39" s="399" t="s">
        <v>97</v>
      </c>
      <c r="C39" s="399">
        <v>1102</v>
      </c>
      <c r="D39" s="409">
        <v>83.33</v>
      </c>
      <c r="E39" s="405">
        <f t="shared" si="10"/>
        <v>91829.66</v>
      </c>
      <c r="G39" s="402"/>
      <c r="H39" s="402"/>
      <c r="I39" s="402"/>
      <c r="J39" s="402"/>
    </row>
    <row r="40" spans="2:10">
      <c r="B40" s="399" t="s">
        <v>98</v>
      </c>
      <c r="C40" s="399">
        <v>1161</v>
      </c>
      <c r="D40" s="409">
        <v>100</v>
      </c>
      <c r="E40" s="405">
        <f t="shared" si="10"/>
        <v>116100</v>
      </c>
      <c r="G40" s="402"/>
      <c r="H40" s="402"/>
      <c r="I40" s="402"/>
      <c r="J40" s="402"/>
    </row>
    <row r="41" spans="2:10">
      <c r="B41" s="399" t="s">
        <v>96</v>
      </c>
      <c r="C41" s="399">
        <v>2717</v>
      </c>
      <c r="D41" s="409">
        <v>131.79</v>
      </c>
      <c r="E41" s="405">
        <f>C41*D41</f>
        <v>358073.43</v>
      </c>
      <c r="F41" s="402"/>
      <c r="G41" s="402"/>
      <c r="H41" s="402"/>
      <c r="I41" s="402"/>
      <c r="J41" s="402"/>
    </row>
    <row r="42" spans="2:10">
      <c r="B42" s="399" t="s">
        <v>94</v>
      </c>
      <c r="C42" s="399">
        <v>1778</v>
      </c>
      <c r="D42" s="409">
        <v>210.52</v>
      </c>
      <c r="E42" s="405">
        <f t="shared" si="10"/>
        <v>374304.56</v>
      </c>
      <c r="F42" s="402"/>
      <c r="G42" s="402"/>
      <c r="H42" s="402"/>
      <c r="I42" s="402"/>
      <c r="J42" s="402"/>
    </row>
    <row r="43" spans="2:10">
      <c r="B43" s="399" t="s">
        <v>95</v>
      </c>
      <c r="C43" s="399">
        <v>3045.5</v>
      </c>
      <c r="D43" s="409">
        <v>156.55000000000001</v>
      </c>
      <c r="E43" s="405">
        <f t="shared" si="10"/>
        <v>476773.02500000002</v>
      </c>
      <c r="F43" s="402"/>
      <c r="G43" s="402"/>
      <c r="H43" s="402"/>
      <c r="I43" s="402"/>
      <c r="J43" s="402"/>
    </row>
    <row r="44" spans="2:10">
      <c r="B44" s="399" t="s">
        <v>88</v>
      </c>
      <c r="C44" s="399">
        <v>2130.5</v>
      </c>
      <c r="D44" s="409">
        <v>161.12</v>
      </c>
      <c r="E44" s="405">
        <f t="shared" si="10"/>
        <v>343266.16000000003</v>
      </c>
      <c r="F44" s="402"/>
      <c r="G44" s="402"/>
      <c r="H44" s="402"/>
      <c r="I44" s="402"/>
      <c r="J44" s="402"/>
    </row>
    <row r="45" spans="2:10">
      <c r="B45" s="399" t="s">
        <v>58</v>
      </c>
      <c r="C45" s="399">
        <v>1032</v>
      </c>
      <c r="D45" s="409">
        <v>180.56</v>
      </c>
      <c r="E45" s="405">
        <f t="shared" si="10"/>
        <v>186337.92000000001</v>
      </c>
      <c r="F45" s="258"/>
      <c r="G45" s="402"/>
      <c r="H45" s="402"/>
      <c r="I45" s="402"/>
      <c r="J45" s="402"/>
    </row>
    <row r="46" spans="2:10">
      <c r="B46" s="399" t="s">
        <v>84</v>
      </c>
      <c r="C46" s="399">
        <v>648</v>
      </c>
      <c r="D46" s="410">
        <v>123.81</v>
      </c>
      <c r="E46" s="405">
        <f t="shared" si="10"/>
        <v>80228.88</v>
      </c>
      <c r="G46" s="402"/>
      <c r="H46" s="402"/>
      <c r="I46" s="402"/>
      <c r="J46" s="402"/>
    </row>
    <row r="47" spans="2:10">
      <c r="B47" s="399" t="s">
        <v>193</v>
      </c>
      <c r="C47" s="399">
        <v>832</v>
      </c>
      <c r="D47" s="410">
        <v>70.63</v>
      </c>
      <c r="E47" s="405">
        <f t="shared" si="10"/>
        <v>58764.159999999996</v>
      </c>
      <c r="G47" s="402"/>
      <c r="H47" s="402"/>
      <c r="I47" s="402"/>
      <c r="J47" s="402"/>
    </row>
    <row r="48" spans="2:10">
      <c r="D48" s="8" t="s">
        <v>281</v>
      </c>
      <c r="E48" s="405">
        <f>SUM(E36:E47)</f>
        <v>2664880.5750000002</v>
      </c>
    </row>
    <row r="49" spans="4:5">
      <c r="D49" s="8" t="s">
        <v>106</v>
      </c>
      <c r="E49" s="406">
        <v>35000</v>
      </c>
    </row>
    <row r="50" spans="4:5">
      <c r="D50" s="8" t="s">
        <v>282</v>
      </c>
      <c r="E50" s="405">
        <f>2818375.31-(E48+E49)</f>
        <v>118494.73499999987</v>
      </c>
    </row>
    <row r="51" spans="4:5">
      <c r="D51" s="407" t="s">
        <v>107</v>
      </c>
      <c r="E51" s="408">
        <f>E48+E49+E50</f>
        <v>2818375.31</v>
      </c>
    </row>
    <row r="52" spans="4:5">
      <c r="D52" s="131"/>
      <c r="E52" s="258"/>
    </row>
    <row r="53" spans="4:5">
      <c r="D53" s="131"/>
      <c r="E53" s="258"/>
    </row>
    <row r="54" spans="4:5">
      <c r="D54" s="131"/>
      <c r="E54" s="258"/>
    </row>
    <row r="55" spans="4:5">
      <c r="D55" s="131"/>
      <c r="E55" s="133"/>
    </row>
    <row r="56" spans="4:5">
      <c r="D56" s="131"/>
      <c r="E56" s="258"/>
    </row>
    <row r="57" spans="4:5">
      <c r="D57" s="131"/>
      <c r="E57" s="258"/>
    </row>
    <row r="58" spans="4:5">
      <c r="D58" s="131"/>
      <c r="E58" s="258"/>
    </row>
    <row r="59" spans="4:5">
      <c r="D59" s="131"/>
      <c r="E59" s="133"/>
    </row>
    <row r="60" spans="4:5">
      <c r="D60" s="131"/>
      <c r="E60" s="150"/>
    </row>
    <row r="61" spans="4:5">
      <c r="D61" s="131"/>
      <c r="E61" s="150"/>
    </row>
    <row r="62" spans="4:5">
      <c r="D62" s="131"/>
      <c r="E62" s="150"/>
    </row>
    <row r="63" spans="4:5">
      <c r="D63" s="131"/>
      <c r="E63" s="150"/>
    </row>
    <row r="64" spans="4:5">
      <c r="D64" s="131"/>
      <c r="E64" s="150"/>
    </row>
    <row r="65" spans="4:5">
      <c r="D65" s="131"/>
      <c r="E65" s="258"/>
    </row>
    <row r="66" spans="4:5">
      <c r="D66" s="258"/>
      <c r="E66" s="258"/>
    </row>
  </sheetData>
  <dataValidations count="1">
    <dataValidation type="list" allowBlank="1" showInputMessage="1" showErrorMessage="1" sqref="D54 D56:D57 D59:D62">
      <formula1>LCAT20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ABFF"/>
  </sheetPr>
  <dimension ref="A1:I13"/>
  <sheetViews>
    <sheetView zoomScale="90" zoomScaleNormal="90" workbookViewId="0">
      <pane ySplit="2" topLeftCell="A3" activePane="bottomLeft" state="frozen"/>
      <selection activeCell="BE198" sqref="BE198"/>
      <selection pane="bottomLeft" activeCell="E11" sqref="E11"/>
    </sheetView>
  </sheetViews>
  <sheetFormatPr defaultColWidth="9.140625" defaultRowHeight="12.75"/>
  <cols>
    <col min="1" max="1" width="9.85546875" style="22" customWidth="1"/>
    <col min="2" max="2" width="9.28515625" style="22" customWidth="1"/>
    <col min="3" max="3" width="27.28515625" style="24" customWidth="1"/>
    <col min="4" max="4" width="24.7109375" style="24" customWidth="1"/>
    <col min="5" max="5" width="7.7109375" style="32" bestFit="1" customWidth="1"/>
    <col min="6" max="6" width="10" style="4" customWidth="1"/>
    <col min="7" max="7" width="12.42578125" style="3" customWidth="1"/>
    <col min="8" max="8" width="12.42578125" style="4" customWidth="1"/>
    <col min="9" max="10" width="11" style="4" bestFit="1" customWidth="1"/>
    <col min="11" max="16384" width="9.140625" style="4"/>
  </cols>
  <sheetData>
    <row r="1" spans="1:9">
      <c r="F1" s="1" t="s">
        <v>89</v>
      </c>
      <c r="G1" s="87" t="s">
        <v>90</v>
      </c>
      <c r="H1" s="1" t="s">
        <v>91</v>
      </c>
    </row>
    <row r="2" spans="1:9" ht="15" customHeight="1">
      <c r="A2" s="22" t="s">
        <v>50</v>
      </c>
      <c r="C2" s="24" t="s">
        <v>51</v>
      </c>
      <c r="D2" s="24" t="s">
        <v>7</v>
      </c>
      <c r="E2" s="32" t="s">
        <v>5</v>
      </c>
      <c r="F2" s="84" t="s">
        <v>1</v>
      </c>
      <c r="G2" s="70" t="s">
        <v>1</v>
      </c>
      <c r="H2" s="84" t="s">
        <v>1</v>
      </c>
    </row>
    <row r="3" spans="1:9" ht="15" customHeight="1">
      <c r="A3" s="31" t="s">
        <v>69</v>
      </c>
      <c r="B3" s="22" t="s">
        <v>8</v>
      </c>
      <c r="C3" s="23" t="s">
        <v>86</v>
      </c>
      <c r="D3" s="20" t="s">
        <v>68</v>
      </c>
      <c r="E3" s="38">
        <v>1</v>
      </c>
      <c r="F3" s="70">
        <v>452</v>
      </c>
      <c r="G3" s="70">
        <v>-149</v>
      </c>
      <c r="H3" s="90">
        <f>F3+G3</f>
        <v>303</v>
      </c>
    </row>
    <row r="4" spans="1:9" ht="15" customHeight="1">
      <c r="A4" s="31" t="s">
        <v>69</v>
      </c>
      <c r="B4" s="22" t="s">
        <v>8</v>
      </c>
      <c r="C4" s="23" t="s">
        <v>14</v>
      </c>
      <c r="D4" s="20" t="s">
        <v>68</v>
      </c>
      <c r="E4" s="38">
        <v>1.5</v>
      </c>
      <c r="F4" s="70">
        <v>187</v>
      </c>
      <c r="G4" s="70">
        <v>206</v>
      </c>
      <c r="H4" s="90">
        <f>F4+G4</f>
        <v>393</v>
      </c>
    </row>
    <row r="5" spans="1:9" ht="15" customHeight="1">
      <c r="A5" s="31" t="s">
        <v>69</v>
      </c>
      <c r="B5" s="22" t="s">
        <v>8</v>
      </c>
      <c r="C5" s="23" t="s">
        <v>10</v>
      </c>
      <c r="D5" s="20" t="s">
        <v>68</v>
      </c>
      <c r="E5" s="38">
        <v>5</v>
      </c>
      <c r="F5" s="70">
        <v>782</v>
      </c>
      <c r="G5" s="70">
        <v>-57</v>
      </c>
      <c r="H5" s="90">
        <f>F5+G5</f>
        <v>725</v>
      </c>
    </row>
    <row r="6" spans="1:9" s="47" customFormat="1">
      <c r="A6" s="42"/>
      <c r="B6" s="48"/>
      <c r="C6" s="43"/>
      <c r="D6" s="43"/>
      <c r="E6" s="69">
        <f>SUBTOTAL(9,E3:E5)</f>
        <v>7.5</v>
      </c>
      <c r="F6" s="52">
        <f>SUBTOTAL(9,F3:F5)</f>
        <v>1421</v>
      </c>
      <c r="G6" s="52">
        <f>SUBTOTAL(9,G3:G5)</f>
        <v>0</v>
      </c>
      <c r="H6" s="91">
        <f>SUBTOTAL(9,H3:H5)</f>
        <v>1421</v>
      </c>
    </row>
    <row r="7" spans="1:9">
      <c r="D7" s="59"/>
      <c r="H7" s="88"/>
      <c r="I7" s="81"/>
    </row>
    <row r="8" spans="1:9">
      <c r="D8" s="2"/>
      <c r="E8" s="33"/>
      <c r="G8" s="83"/>
      <c r="H8" s="89"/>
    </row>
    <row r="9" spans="1:9">
      <c r="G9" s="4"/>
    </row>
    <row r="10" spans="1:9">
      <c r="E10" s="4"/>
      <c r="G10" s="4"/>
    </row>
    <row r="11" spans="1:9">
      <c r="E11" s="4"/>
      <c r="G11" s="4"/>
    </row>
    <row r="12" spans="1:9">
      <c r="E12" s="4"/>
      <c r="G12" s="4"/>
    </row>
    <row r="13" spans="1:9">
      <c r="G13" s="4"/>
    </row>
  </sheetData>
  <autoFilter ref="A2:G7"/>
  <pageMargins left="0.36" right="0.3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FY19 PLAN</vt:lpstr>
      <vt:lpstr>Sheet1</vt:lpstr>
      <vt:lpstr>nSI rate comp</vt:lpstr>
      <vt:lpstr>FY19 CONTRACT ACTIONS</vt:lpstr>
      <vt:lpstr>COL Report</vt:lpstr>
      <vt:lpstr>Hours</vt:lpstr>
      <vt:lpstr>DT Report</vt:lpstr>
      <vt:lpstr>EOM Nov Drill</vt:lpstr>
      <vt:lpstr>nSI realignment</vt:lpstr>
    </vt:vector>
  </TitlesOfParts>
  <Company>U.S.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FeltmanCP</dc:creator>
  <cp:lastModifiedBy>Patrick, Scott W AMRDEC</cp:lastModifiedBy>
  <cp:lastPrinted>2018-04-02T13:04:08Z</cp:lastPrinted>
  <dcterms:created xsi:type="dcterms:W3CDTF">2013-11-27T20:17:32Z</dcterms:created>
  <dcterms:modified xsi:type="dcterms:W3CDTF">2019-03-26T17:37:45Z</dcterms:modified>
</cp:coreProperties>
</file>