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Вислоус\"/>
    </mc:Choice>
  </mc:AlternateContent>
  <xr:revisionPtr revIDLastSave="0" documentId="8_{DAFFA5BE-8DF1-480E-83D8-BE87A48EAFE8}" xr6:coauthVersionLast="47" xr6:coauthVersionMax="47" xr10:uidLastSave="{00000000-0000-0000-0000-000000000000}"/>
  <bookViews>
    <workbookView xWindow="-30828" yWindow="-12" windowWidth="30936" windowHeight="16896" xr2:uid="{A485D6E0-1CEB-4ADC-9EFE-1B495256D089}"/>
  </bookViews>
  <sheets>
    <sheet name="ЛУБА.469335.192 ПЭ3" sheetId="6" r:id="rId1"/>
    <sheet name="список" sheetId="1" r:id="rId2"/>
  </sheets>
  <definedNames>
    <definedName name="_xlnm.Print_Area" localSheetId="0">'ЛУБА.469335.192 ПЭ3'!$A:$Z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6" l="1"/>
  <c r="V32" i="6"/>
  <c r="Z559" i="6" s="1"/>
  <c r="B861" i="6"/>
  <c r="B857" i="6"/>
  <c r="B864" i="6"/>
  <c r="B867" i="6"/>
  <c r="B871" i="6"/>
  <c r="M872" i="6"/>
  <c r="K873" i="6"/>
  <c r="F873" i="6"/>
  <c r="D873" i="6"/>
  <c r="C873" i="6"/>
  <c r="Y845" i="6"/>
  <c r="R845" i="6"/>
  <c r="J845" i="6"/>
  <c r="H845" i="6"/>
  <c r="O845" i="6" s="1"/>
  <c r="E845" i="6"/>
  <c r="Q845" i="6"/>
  <c r="C845" i="6"/>
  <c r="B826" i="6"/>
  <c r="B822" i="6"/>
  <c r="B829" i="6"/>
  <c r="B832" i="6"/>
  <c r="B836" i="6"/>
  <c r="M837" i="6"/>
  <c r="K838" i="6"/>
  <c r="F838" i="6"/>
  <c r="D838" i="6"/>
  <c r="C838" i="6"/>
  <c r="B791" i="6"/>
  <c r="B787" i="6"/>
  <c r="B794" i="6"/>
  <c r="B797" i="6"/>
  <c r="B801" i="6"/>
  <c r="M802" i="6"/>
  <c r="K803" i="6"/>
  <c r="F803" i="6"/>
  <c r="D803" i="6"/>
  <c r="C803" i="6"/>
  <c r="B756" i="6"/>
  <c r="B752" i="6"/>
  <c r="B759" i="6"/>
  <c r="B762" i="6"/>
  <c r="B766" i="6"/>
  <c r="M767" i="6"/>
  <c r="K768" i="6"/>
  <c r="F768" i="6"/>
  <c r="D768" i="6"/>
  <c r="C768" i="6"/>
  <c r="B721" i="6"/>
  <c r="B717" i="6"/>
  <c r="B724" i="6"/>
  <c r="B727" i="6"/>
  <c r="B731" i="6"/>
  <c r="M732" i="6"/>
  <c r="K733" i="6"/>
  <c r="F733" i="6"/>
  <c r="D733" i="6"/>
  <c r="C733" i="6"/>
  <c r="B686" i="6"/>
  <c r="B682" i="6"/>
  <c r="B689" i="6"/>
  <c r="B692" i="6"/>
  <c r="B696" i="6"/>
  <c r="M697" i="6"/>
  <c r="K698" i="6"/>
  <c r="F698" i="6"/>
  <c r="D698" i="6"/>
  <c r="C698" i="6"/>
  <c r="B651" i="6"/>
  <c r="B647" i="6"/>
  <c r="B654" i="6"/>
  <c r="B657" i="6"/>
  <c r="B661" i="6"/>
  <c r="M662" i="6"/>
  <c r="K663" i="6"/>
  <c r="F663" i="6"/>
  <c r="D663" i="6"/>
  <c r="C663" i="6"/>
  <c r="B616" i="6"/>
  <c r="B612" i="6"/>
  <c r="B619" i="6"/>
  <c r="B622" i="6"/>
  <c r="B626" i="6"/>
  <c r="M627" i="6"/>
  <c r="K628" i="6"/>
  <c r="F628" i="6"/>
  <c r="D628" i="6"/>
  <c r="C628" i="6"/>
  <c r="B581" i="6"/>
  <c r="B577" i="6"/>
  <c r="B584" i="6"/>
  <c r="B587" i="6"/>
  <c r="B591" i="6"/>
  <c r="M592" i="6"/>
  <c r="K593" i="6"/>
  <c r="F593" i="6"/>
  <c r="D593" i="6"/>
  <c r="C593" i="6"/>
  <c r="B546" i="6"/>
  <c r="B542" i="6"/>
  <c r="B549" i="6"/>
  <c r="B552" i="6"/>
  <c r="B556" i="6"/>
  <c r="M557" i="6"/>
  <c r="K558" i="6"/>
  <c r="F558" i="6"/>
  <c r="D558" i="6"/>
  <c r="C558" i="6"/>
  <c r="B511" i="6"/>
  <c r="B507" i="6"/>
  <c r="B514" i="6"/>
  <c r="B517" i="6"/>
  <c r="B521" i="6"/>
  <c r="M522" i="6"/>
  <c r="K523" i="6"/>
  <c r="F523" i="6"/>
  <c r="D523" i="6"/>
  <c r="C523" i="6"/>
  <c r="B476" i="6"/>
  <c r="B472" i="6"/>
  <c r="B479" i="6"/>
  <c r="B482" i="6"/>
  <c r="B486" i="6"/>
  <c r="M487" i="6"/>
  <c r="K488" i="6"/>
  <c r="F488" i="6"/>
  <c r="D488" i="6"/>
  <c r="C488" i="6"/>
  <c r="B441" i="6"/>
  <c r="B437" i="6"/>
  <c r="B444" i="6"/>
  <c r="B447" i="6"/>
  <c r="B451" i="6"/>
  <c r="M452" i="6"/>
  <c r="K453" i="6"/>
  <c r="F453" i="6"/>
  <c r="D453" i="6"/>
  <c r="C453" i="6"/>
  <c r="B406" i="6"/>
  <c r="B402" i="6"/>
  <c r="B409" i="6"/>
  <c r="B412" i="6"/>
  <c r="B416" i="6"/>
  <c r="M417" i="6"/>
  <c r="K418" i="6"/>
  <c r="F418" i="6"/>
  <c r="D418" i="6"/>
  <c r="C418" i="6"/>
  <c r="B371" i="6"/>
  <c r="B367" i="6"/>
  <c r="B374" i="6"/>
  <c r="B377" i="6"/>
  <c r="B381" i="6"/>
  <c r="M382" i="6"/>
  <c r="K383" i="6"/>
  <c r="F383" i="6"/>
  <c r="D383" i="6"/>
  <c r="C383" i="6"/>
  <c r="B336" i="6"/>
  <c r="B332" i="6"/>
  <c r="B339" i="6"/>
  <c r="B342" i="6"/>
  <c r="B346" i="6"/>
  <c r="M347" i="6"/>
  <c r="K348" i="6"/>
  <c r="F348" i="6"/>
  <c r="D348" i="6"/>
  <c r="C348" i="6"/>
  <c r="B301" i="6"/>
  <c r="B297" i="6"/>
  <c r="B304" i="6"/>
  <c r="B307" i="6"/>
  <c r="B311" i="6"/>
  <c r="M312" i="6"/>
  <c r="K313" i="6"/>
  <c r="F313" i="6"/>
  <c r="D313" i="6"/>
  <c r="C313" i="6"/>
  <c r="B266" i="6"/>
  <c r="B262" i="6"/>
  <c r="B269" i="6"/>
  <c r="B272" i="6"/>
  <c r="B276" i="6"/>
  <c r="M277" i="6"/>
  <c r="K278" i="6"/>
  <c r="F278" i="6"/>
  <c r="D278" i="6"/>
  <c r="C278" i="6"/>
  <c r="B231" i="6"/>
  <c r="B227" i="6"/>
  <c r="B234" i="6"/>
  <c r="B237" i="6"/>
  <c r="B241" i="6"/>
  <c r="M242" i="6"/>
  <c r="K243" i="6"/>
  <c r="F243" i="6"/>
  <c r="D243" i="6"/>
  <c r="C243" i="6"/>
  <c r="B196" i="6"/>
  <c r="B192" i="6"/>
  <c r="B199" i="6"/>
  <c r="B202" i="6"/>
  <c r="B206" i="6"/>
  <c r="M207" i="6"/>
  <c r="K208" i="6"/>
  <c r="F208" i="6"/>
  <c r="D208" i="6"/>
  <c r="C208" i="6"/>
  <c r="B161" i="6"/>
  <c r="B157" i="6"/>
  <c r="B164" i="6"/>
  <c r="B167" i="6"/>
  <c r="B171" i="6"/>
  <c r="M172" i="6"/>
  <c r="K173" i="6"/>
  <c r="F173" i="6"/>
  <c r="D173" i="6"/>
  <c r="C173" i="6"/>
  <c r="B126" i="6"/>
  <c r="B122" i="6"/>
  <c r="B129" i="6"/>
  <c r="B132" i="6"/>
  <c r="B136" i="6"/>
  <c r="M137" i="6"/>
  <c r="K138" i="6"/>
  <c r="F138" i="6"/>
  <c r="D138" i="6"/>
  <c r="C138" i="6"/>
  <c r="B91" i="6"/>
  <c r="B87" i="6"/>
  <c r="B94" i="6"/>
  <c r="B97" i="6"/>
  <c r="B101" i="6"/>
  <c r="M102" i="6"/>
  <c r="K103" i="6"/>
  <c r="F103" i="6"/>
  <c r="D103" i="6"/>
  <c r="C103" i="6"/>
  <c r="B56" i="6"/>
  <c r="B52" i="6"/>
  <c r="B59" i="6"/>
  <c r="B62" i="6"/>
  <c r="B66" i="6"/>
  <c r="M67" i="6"/>
  <c r="K68" i="6"/>
  <c r="F68" i="6"/>
  <c r="D68" i="6"/>
  <c r="C68" i="6"/>
  <c r="B31" i="6"/>
  <c r="B26" i="6"/>
  <c r="B23" i="6"/>
  <c r="B20" i="6"/>
  <c r="B16" i="6"/>
  <c r="B7" i="6"/>
  <c r="B1" i="6"/>
  <c r="S33" i="6"/>
  <c r="U32" i="6"/>
  <c r="T32" i="6"/>
  <c r="S32" i="6"/>
  <c r="F35" i="6"/>
  <c r="K35" i="6"/>
  <c r="F34" i="6"/>
  <c r="K34" i="6"/>
  <c r="C33" i="6"/>
  <c r="F33" i="6"/>
  <c r="K33" i="6"/>
  <c r="F32" i="6"/>
  <c r="K32" i="6"/>
  <c r="F31" i="6"/>
  <c r="K31" i="6"/>
  <c r="C29" i="6"/>
  <c r="D29" i="6"/>
  <c r="F29" i="6"/>
  <c r="K29" i="6"/>
  <c r="M31" i="6"/>
  <c r="M28" i="6"/>
  <c r="M24" i="6"/>
  <c r="M27" i="6"/>
  <c r="S25" i="6"/>
  <c r="O25" i="6"/>
  <c r="C25" i="6"/>
  <c r="Z104" i="6" l="1"/>
  <c r="Z664" i="6"/>
  <c r="Z209" i="6"/>
  <c r="Z769" i="6"/>
  <c r="Z314" i="6"/>
  <c r="Z419" i="6"/>
  <c r="Z524" i="6"/>
  <c r="Z69" i="6"/>
  <c r="Z629" i="6"/>
  <c r="Z174" i="6"/>
  <c r="Z734" i="6"/>
  <c r="Z279" i="6"/>
  <c r="Z839" i="6"/>
  <c r="Z384" i="6"/>
  <c r="Z489" i="6"/>
  <c r="Z874" i="6"/>
  <c r="Z594" i="6"/>
  <c r="Z139" i="6"/>
  <c r="Z699" i="6"/>
  <c r="Z244" i="6"/>
  <c r="Z804" i="6"/>
  <c r="Z349" i="6"/>
  <c r="Z454" i="6"/>
</calcChain>
</file>

<file path=xl/sharedStrings.xml><?xml version="1.0" encoding="utf-8"?>
<sst xmlns="http://schemas.openxmlformats.org/spreadsheetml/2006/main" count="1553" uniqueCount="648">
  <si>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</si>
  <si>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</si>
  <si>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</si>
  <si>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</si>
  <si>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</si>
  <si>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</si>
  <si>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</si>
  <si>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</si>
  <si>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</si>
  <si>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</si>
  <si>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</si>
  <si>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</si>
  <si>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</si>
  <si>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</si>
  <si>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</si>
  <si>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</si>
  <si>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</si>
  <si>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</si>
  <si>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</si>
  <si>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</si>
  <si>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</si>
  <si>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</si>
  <si>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</si>
  <si>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</si>
  <si>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</si>
  <si>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</si>
  <si>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</si>
  <si>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</si>
  <si>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</si>
  <si>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</si>
  <si>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</si>
  <si>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</si>
  <si>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ОбозначениеЛУ</t>
  </si>
  <si>
    <t>ДатаВремя</t>
  </si>
  <si>
    <t>ТитЛистДа</t>
  </si>
  <si>
    <t>ТитВедомство</t>
  </si>
  <si>
    <t>ТитКодОКП</t>
  </si>
  <si>
    <t>ТитСпецОтмет</t>
  </si>
  <si>
    <t>ТитГод</t>
  </si>
  <si>
    <t>ТитГриф0</t>
  </si>
  <si>
    <t>ТитГриф1</t>
  </si>
  <si>
    <t>ТитГриф2</t>
  </si>
  <si>
    <t>ТитГриф3</t>
  </si>
  <si>
    <t>ТитГриф4</t>
  </si>
  <si>
    <t>ТитГриф5</t>
  </si>
  <si>
    <t>ТитДолжн0</t>
  </si>
  <si>
    <t>ТитДолжн1</t>
  </si>
  <si>
    <t>ТитДолжн2</t>
  </si>
  <si>
    <t>ТитДолжн3</t>
  </si>
  <si>
    <t>ТитДолжн4</t>
  </si>
  <si>
    <t>ТитДолжн5</t>
  </si>
  <si>
    <t>ТитДолжнФам0</t>
  </si>
  <si>
    <t>ТитДолжнФам1</t>
  </si>
  <si>
    <t>ТитДолжнФам2</t>
  </si>
  <si>
    <t>ТитДолжнФам3</t>
  </si>
  <si>
    <t>ТитДолжнФам4</t>
  </si>
  <si>
    <t>ТитДолжнФам5</t>
  </si>
  <si>
    <t>ТитДолжнДата0</t>
  </si>
  <si>
    <t>ТитДолжнДата1</t>
  </si>
  <si>
    <t>ТитДолжнДата2</t>
  </si>
  <si>
    <t>ТитДолжнДата3</t>
  </si>
  <si>
    <t>ТитДолжнДата4</t>
  </si>
  <si>
    <t>ТитДолжнДата5</t>
  </si>
  <si>
    <t>НомЗаглЛиста</t>
  </si>
  <si>
    <t>КолЛистовДокумента</t>
  </si>
  <si>
    <t>НадГрафамиЗаказчика</t>
  </si>
  <si>
    <t>список</t>
  </si>
  <si>
    <t>Кол.</t>
  </si>
  <si>
    <t>Поз.
обозна-
чение</t>
  </si>
  <si>
    <t>Примечание</t>
  </si>
  <si>
    <t/>
  </si>
  <si>
    <t>,,</t>
  </si>
  <si>
    <t>Изм.</t>
  </si>
  <si>
    <t>Подп.</t>
  </si>
  <si>
    <t>Дата</t>
  </si>
  <si>
    <t>Копировал</t>
  </si>
  <si>
    <t>Формат А4</t>
  </si>
  <si>
    <t>Хаустов</t>
  </si>
  <si>
    <t>Т. контр.</t>
  </si>
  <si>
    <t>Паутов</t>
  </si>
  <si>
    <t>Иванов</t>
  </si>
  <si>
    <t>Съедин</t>
  </si>
  <si>
    <t>DA1</t>
  </si>
  <si>
    <t>DA4</t>
  </si>
  <si>
    <t>Микросхемы</t>
  </si>
  <si>
    <t>R1-R3</t>
  </si>
  <si>
    <t>ЛУБА.469335.192 ПЭ3</t>
  </si>
  <si>
    <t>Разраб.</t>
  </si>
  <si>
    <t>Пров.</t>
  </si>
  <si>
    <t>Н. контр.</t>
  </si>
  <si>
    <t>Утв.</t>
  </si>
  <si>
    <t>Лит.</t>
  </si>
  <si>
    <t>Листов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</si>
  <si>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</si>
  <si>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</si>
  <si>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</si>
  <si>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</si>
  <si>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</si>
  <si>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</si>
  <si>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</si>
  <si>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Лист регистрации изменений</t>
  </si>
  <si>
    <t>Номера листов (страниц)</t>
  </si>
  <si>
    <t>изменен-
ных</t>
  </si>
  <si>
    <t>заменен-
ных</t>
  </si>
  <si>
    <t>новых</t>
  </si>
  <si>
    <t>аннулиро-
ванных</t>
  </si>
  <si>
    <t>Всего
листов
(страниц)
в доку-
менте</t>
  </si>
  <si>
    <t>Номер
доку-
мента</t>
  </si>
  <si>
    <t>Входящий
номер
сопроводи-
тельного
документа и
дата</t>
  </si>
  <si>
    <t>Подпись</t>
  </si>
  <si>
    <t>0402-X7R-0,1мкФ±10%-50В</t>
  </si>
  <si>
    <t>0805-X7S-1,0мкФ±10%-100В</t>
  </si>
  <si>
    <t>0603-C0G-100пФ±5%-250В</t>
  </si>
  <si>
    <t>C75</t>
  </si>
  <si>
    <t>0805-X7S-10мкФ±20%-25В</t>
  </si>
  <si>
    <t>Конденсаторы</t>
  </si>
  <si>
    <t>C76</t>
  </si>
  <si>
    <t>0805-X7R-3.3нФ±10%-50В</t>
  </si>
  <si>
    <t>C77</t>
  </si>
  <si>
    <t>0603-X5R-10мкФ±10%-10В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</si>
  <si>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</si>
  <si>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</si>
  <si>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</si>
  <si>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</si>
  <si>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</si>
  <si>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</si>
  <si>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</si>
  <si>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</si>
  <si>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</si>
  <si>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</si>
  <si>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</si>
  <si>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</si>
  <si>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</si>
  <si>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</si>
  <si>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</si>
  <si>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</si>
  <si>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</si>
  <si>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</si>
  <si>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1210-X7S-4,7мкФ±10%-100В</t>
  </si>
  <si>
    <t>0603-X5R-1мкФ±10%-50В</t>
  </si>
  <si>
    <t>C121</t>
  </si>
  <si>
    <t>C122</t>
  </si>
  <si>
    <t>C123</t>
  </si>
  <si>
    <t>0805 0.01мкФ±20%-200В</t>
  </si>
  <si>
    <t>C126</t>
  </si>
  <si>
    <t>C129</t>
  </si>
  <si>
    <t>C132</t>
  </si>
  <si>
    <t>C133</t>
  </si>
  <si>
    <t>C134</t>
  </si>
  <si>
    <t>C135</t>
  </si>
  <si>
    <t>C136</t>
  </si>
  <si>
    <t>C137</t>
  </si>
  <si>
    <t>0603-C0G-15пФ±1%-250В</t>
  </si>
  <si>
    <t>C138</t>
  </si>
  <si>
    <t>C139</t>
  </si>
  <si>
    <t>C140</t>
  </si>
  <si>
    <t>C141</t>
  </si>
  <si>
    <t>1206-X5R-10мкФ±10%-50В</t>
  </si>
  <si>
    <t>C142</t>
  </si>
  <si>
    <t>C143</t>
  </si>
  <si>
    <t>C144</t>
  </si>
  <si>
    <t>C145</t>
  </si>
  <si>
    <t>1210-X7S-100мкФ±20%-6,3В</t>
  </si>
  <si>
    <t>C146</t>
  </si>
  <si>
    <t>C147</t>
  </si>
  <si>
    <t>0603-X7R-0,1мкФ±10%-100В</t>
  </si>
  <si>
    <t>C150</t>
  </si>
  <si>
    <t>C151</t>
  </si>
  <si>
    <t>C152</t>
  </si>
  <si>
    <t>C153</t>
  </si>
  <si>
    <t>C154</t>
  </si>
  <si>
    <t>C155</t>
  </si>
  <si>
    <t>C156</t>
  </si>
  <si>
    <t>C161</t>
  </si>
  <si>
    <t>C162</t>
  </si>
  <si>
    <t>C163</t>
  </si>
  <si>
    <t>C164</t>
  </si>
  <si>
    <t>C165</t>
  </si>
  <si>
    <t>C166</t>
  </si>
  <si>
    <t>C167</t>
  </si>
  <si>
    <t>1206-X7S-4,7мкФ±10%-100В</t>
  </si>
  <si>
    <t>C171</t>
  </si>
  <si>
    <t>C172</t>
  </si>
  <si>
    <t>0805-X7T-2,2мкФ±10%-100В</t>
  </si>
  <si>
    <t>C173</t>
  </si>
  <si>
    <t>C174</t>
  </si>
  <si>
    <t>C177</t>
  </si>
  <si>
    <t>C178</t>
  </si>
  <si>
    <t>C182</t>
  </si>
  <si>
    <t>C183</t>
  </si>
  <si>
    <t>C184</t>
  </si>
  <si>
    <t>C188</t>
  </si>
  <si>
    <t>C189</t>
  </si>
  <si>
    <t>C193</t>
  </si>
  <si>
    <t>C194</t>
  </si>
  <si>
    <t>C195</t>
  </si>
  <si>
    <t>C199</t>
  </si>
  <si>
    <t>C200</t>
  </si>
  <si>
    <t>C204</t>
  </si>
  <si>
    <t>C205</t>
  </si>
  <si>
    <t>C206</t>
  </si>
  <si>
    <t>C210</t>
  </si>
  <si>
    <t>C211</t>
  </si>
  <si>
    <t>C215</t>
  </si>
  <si>
    <t>C216</t>
  </si>
  <si>
    <t>C217</t>
  </si>
  <si>
    <t>C221</t>
  </si>
  <si>
    <t>C222</t>
  </si>
  <si>
    <t>C226</t>
  </si>
  <si>
    <t>C227</t>
  </si>
  <si>
    <t>C228</t>
  </si>
  <si>
    <t>C232</t>
  </si>
  <si>
    <t>C233</t>
  </si>
  <si>
    <t>0402-X6S-1,0мкФ±10%-16В</t>
  </si>
  <si>
    <t>C335</t>
  </si>
  <si>
    <t>C336</t>
  </si>
  <si>
    <t>C337</t>
  </si>
  <si>
    <t>0402-C0G-100пФ±5%-50В</t>
  </si>
  <si>
    <t>C338</t>
  </si>
  <si>
    <t>C339</t>
  </si>
  <si>
    <t>C340</t>
  </si>
  <si>
    <t>C341</t>
  </si>
  <si>
    <t>C342</t>
  </si>
  <si>
    <t>C343</t>
  </si>
  <si>
    <t>C344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</si>
  <si>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</si>
  <si>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</si>
  <si>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</si>
  <si>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</si>
  <si>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</si>
  <si>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</si>
  <si>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</si>
  <si>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</si>
  <si>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</si>
  <si>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</si>
  <si>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</si>
  <si>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</si>
  <si>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</si>
  <si>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</si>
  <si>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</si>
  <si>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C368</t>
  </si>
  <si>
    <t>0603-X5R-2,2мкФ±10%-50В</t>
  </si>
  <si>
    <t>C369</t>
  </si>
  <si>
    <t>DA2</t>
  </si>
  <si>
    <t>DA3</t>
  </si>
  <si>
    <t>DA5</t>
  </si>
  <si>
    <t>DA6</t>
  </si>
  <si>
    <t>DA7</t>
  </si>
  <si>
    <t>DA8</t>
  </si>
  <si>
    <t>DA9</t>
  </si>
  <si>
    <t>DA10</t>
  </si>
  <si>
    <t>DA45</t>
  </si>
  <si>
    <t>DA46</t>
  </si>
  <si>
    <t>DA51</t>
  </si>
  <si>
    <t>DA52</t>
  </si>
  <si>
    <t>DA53</t>
  </si>
  <si>
    <t>DA54</t>
  </si>
  <si>
    <t>DA55</t>
  </si>
  <si>
    <t>DA56</t>
  </si>
  <si>
    <t>DA57</t>
  </si>
  <si>
    <t>DA58</t>
  </si>
  <si>
    <t>DA59</t>
  </si>
  <si>
    <t>DA60</t>
  </si>
  <si>
    <t>DA61</t>
  </si>
  <si>
    <t>DA62</t>
  </si>
  <si>
    <t>DA63</t>
  </si>
  <si>
    <t>DA64</t>
  </si>
  <si>
    <t>DA65</t>
  </si>
  <si>
    <t>DA66</t>
  </si>
  <si>
    <t>DA67</t>
  </si>
  <si>
    <t>DA68</t>
  </si>
  <si>
    <t>DA69</t>
  </si>
  <si>
    <t>DA70</t>
  </si>
  <si>
    <t>DA71</t>
  </si>
  <si>
    <t>DA72</t>
  </si>
  <si>
    <t>DA73</t>
  </si>
  <si>
    <t>DA74</t>
  </si>
  <si>
    <t>DA75</t>
  </si>
  <si>
    <t>DA76</t>
  </si>
  <si>
    <t>DA77</t>
  </si>
  <si>
    <t>DA90</t>
  </si>
  <si>
    <t>DA91</t>
  </si>
  <si>
    <t>DA98</t>
  </si>
  <si>
    <t>DA99</t>
  </si>
  <si>
    <t>DD1</t>
  </si>
  <si>
    <t>DD2</t>
  </si>
  <si>
    <t>GRM21BC72A105KE01 Murata</t>
  </si>
  <si>
    <t>GQM1875C2E101JB12 Murata</t>
  </si>
  <si>
    <t>GRM21BC71E106ME11 Murata</t>
  </si>
  <si>
    <t>CC0805KRX7R9BB332 Yageo</t>
  </si>
  <si>
    <t>GRM188R61A106KAAL Murata</t>
  </si>
  <si>
    <t>GCM32DC72A475KE02 Murata</t>
  </si>
  <si>
    <t>GRT188R61H105KE13 Murata</t>
  </si>
  <si>
    <t>C0805X103M2RACAUTO KEMET</t>
  </si>
  <si>
    <t>GRM1885C2E150FW07 Murata</t>
  </si>
  <si>
    <t>GRT31CR61H106KE01 Murata</t>
  </si>
  <si>
    <t>GRM32EC70J107ME15 Murata</t>
  </si>
  <si>
    <t>GRM188R72A104KA35 Murata</t>
  </si>
  <si>
    <t>GRM31CC72A475KE11 Murata</t>
  </si>
  <si>
    <t>GRM21BD72A225KE01 Murata</t>
  </si>
  <si>
    <t>GRM188R61H225KE11 Murata</t>
  </si>
  <si>
    <t>TPS7A2033PDQNR Texas Instruments</t>
  </si>
  <si>
    <t>TPS7A0218PDQNR Texas Instruments</t>
  </si>
  <si>
    <t>74AVC8T245RHLRG4 Texas Instruments</t>
  </si>
  <si>
    <t>INA196AIDBVT Texas Instruments</t>
  </si>
  <si>
    <t>TPS7A3001DGNT Texas Instruments</t>
  </si>
  <si>
    <t>INA197AIDBVT TI</t>
  </si>
  <si>
    <t>STLQ50C33R STMicroelectronics</t>
  </si>
  <si>
    <t>LP38798SDE-ADJ/NOPB Texas Instruments</t>
  </si>
  <si>
    <t>LTC1550LCMS8 Linear Tech</t>
  </si>
  <si>
    <t>TPS7A3301RGW Texas Instruments</t>
  </si>
  <si>
    <t>TPS72301DRVT Texas Instruments</t>
  </si>
  <si>
    <t>OPA2172IDRGT Texas Instruments</t>
  </si>
  <si>
    <t>OPA172IDCKT Texas Instruments</t>
  </si>
  <si>
    <t>LTC3649IFE Analog Devices</t>
  </si>
  <si>
    <t>LT3086EDHD#TRPBF Linear Tech</t>
  </si>
  <si>
    <t>AD5262BRU200 Analog Devices</t>
  </si>
  <si>
    <t>AT25M01-SSHM-B ATMEL</t>
  </si>
  <si>
    <t>REF2912AIDBZR Texas Instruments</t>
  </si>
  <si>
    <t>DS91M040TSEQ/NOPB TI</t>
  </si>
  <si>
    <t>DS1843D+ MAXIM</t>
  </si>
  <si>
    <t>LMT70YFQT Texas Instruments</t>
  </si>
  <si>
    <t>LMR36506RFRPER Texas Instruments</t>
  </si>
  <si>
    <t>PTPS7B8401QWDRBRQ1 Texas Instruments</t>
  </si>
  <si>
    <t>PI3545-00-LGIZ Vicor</t>
  </si>
  <si>
    <t>PI3546-00-LGIZ Vicor</t>
  </si>
  <si>
    <t>XC7A50T-2FTG256I Xilinx</t>
  </si>
  <si>
    <t>MT25QL128ABA1ESE-0SIT Micron</t>
  </si>
  <si>
    <t>ADG1414BCPZ-REEL7 Analog Devices</t>
  </si>
  <si>
    <t>LTC2850IDD#PBF Linear Tech</t>
  </si>
  <si>
    <t>Катушки индуктивности</t>
  </si>
  <si>
    <t>L1</t>
  </si>
  <si>
    <t>FP3-R47-R Coiltronics / Eaton</t>
  </si>
  <si>
    <t>470 мкГн ±15%, 14.9 А</t>
  </si>
  <si>
    <t>L2</t>
  </si>
  <si>
    <t>ECS-MPI2520R0-1R0-R ESC INC</t>
  </si>
  <si>
    <t>900 нГн ±30%, 2.6 А</t>
  </si>
  <si>
    <t>L3</t>
  </si>
  <si>
    <t>SRF0703A-330M BOURNS</t>
  </si>
  <si>
    <t>33 мкГн, 1,31А</t>
  </si>
  <si>
    <t>L4</t>
  </si>
  <si>
    <t>ASU8030100YFB ABC Taiwan Electronic Corp</t>
  </si>
  <si>
    <t>10 мкГн ±30%, 2.6 А</t>
  </si>
  <si>
    <t>L11</t>
  </si>
  <si>
    <t>LQH32MN331K23L Murata</t>
  </si>
  <si>
    <t>330 мкГн ±10% , 65мА</t>
  </si>
  <si>
    <t>Резисторы</t>
  </si>
  <si>
    <t>RL1206FR-070R056L YAGEO</t>
  </si>
  <si>
    <t>1206-56 мОм±1%-0,25Вт</t>
  </si>
  <si>
    <t>RC0402JR-0710KL YAGEO</t>
  </si>
  <si>
    <t>0402-10 кОм±5%-0,062Вт</t>
  </si>
  <si>
    <t>R31</t>
  </si>
  <si>
    <t>RT0805FRE0725K5L YAGEO</t>
  </si>
  <si>
    <t>0805-25.5 кОм±1%-0,125Вт</t>
  </si>
  <si>
    <t>R32</t>
  </si>
  <si>
    <t>RC0805JR-07100KL YAGEO</t>
  </si>
  <si>
    <t>0805-100 кОм±5%-0,125Вт</t>
  </si>
  <si>
    <t>R33</t>
  </si>
  <si>
    <t>R34</t>
  </si>
  <si>
    <t>R35</t>
  </si>
  <si>
    <t>R36</t>
  </si>
  <si>
    <t>R37</t>
  </si>
  <si>
    <t>RT0805FRE07124KL YAGEO</t>
  </si>
  <si>
    <t>0805-124 кОм±1%-0,125Вт</t>
  </si>
  <si>
    <t>R38</t>
  </si>
  <si>
    <t>R39</t>
  </si>
  <si>
    <t>RC0805FR-0747KL Yageo</t>
  </si>
  <si>
    <t>0805 - 47 кОм ±1% - 0,125 Вт</t>
  </si>
  <si>
    <t>R40</t>
  </si>
  <si>
    <t>SR0805JR-0715KL Yageo</t>
  </si>
  <si>
    <t>0805 - 15 кОм ±5% - 0,125 Вт</t>
  </si>
  <si>
    <t>R41</t>
  </si>
  <si>
    <t>R42</t>
  </si>
  <si>
    <t>R43</t>
  </si>
  <si>
    <t>R44</t>
  </si>
  <si>
    <t>R45</t>
  </si>
  <si>
    <t>RT0805FRE073KL YAGEO</t>
  </si>
  <si>
    <t>0805-3 кОм±1%-0,125Вт</t>
  </si>
  <si>
    <t>R46</t>
  </si>
  <si>
    <t>RC0603JR-071KL YAGEO</t>
  </si>
  <si>
    <t>0603-1 кОм±5%-0,1Вт</t>
  </si>
  <si>
    <t>RL1206FR-070R027L YAGEO</t>
  </si>
  <si>
    <t>1206-27 мОм±1%-0,25Вт</t>
  </si>
  <si>
    <t>R52</t>
  </si>
  <si>
    <t>RC0603JR-074K7L YAGEO</t>
  </si>
  <si>
    <t>0603-4,7 кОм±5%-0,1Вт</t>
  </si>
  <si>
    <t>R53</t>
  </si>
  <si>
    <t>RC0603JR-070RL YAGEO</t>
  </si>
  <si>
    <t>0603-0 Ом±5%-0,1Вт</t>
  </si>
  <si>
    <t>R54</t>
  </si>
  <si>
    <t>RT0805FRE0710K5L YAGEO</t>
  </si>
  <si>
    <t>0805-10,5 кОм±1%-0,125Вт</t>
  </si>
  <si>
    <t>R55</t>
  </si>
  <si>
    <t>RC0805FR-071KL YAGEO</t>
  </si>
  <si>
    <t>0805-1 кОм±1%-0,125Вт</t>
  </si>
  <si>
    <t>R56</t>
  </si>
  <si>
    <t>RC0603FR-071M2L YAGEO</t>
  </si>
  <si>
    <t>0603-1.2 MОм±1%-0,1Вт</t>
  </si>
  <si>
    <t>AC0603FR-07150KL YAGEO</t>
  </si>
  <si>
    <t>0603-150 кОм±1%-0,1Вт</t>
  </si>
  <si>
    <t>RE0805FRE07150KL YAGEO</t>
  </si>
  <si>
    <t>0805-150 кОм±1%-0,125Вт</t>
  </si>
  <si>
    <t>R59</t>
  </si>
  <si>
    <t>AC0805JR-0718KL YAGEO</t>
  </si>
  <si>
    <t>0805-18 кОм±5%-0,125Вт</t>
  </si>
  <si>
    <t>R60</t>
  </si>
  <si>
    <t>R61</t>
  </si>
  <si>
    <t>R62</t>
  </si>
  <si>
    <t>R63</t>
  </si>
  <si>
    <t>R64</t>
  </si>
  <si>
    <t>R65</t>
  </si>
  <si>
    <t>R66</t>
  </si>
  <si>
    <t>RC0603FR-07107KL YAGEO</t>
  </si>
  <si>
    <t>0603-107 кОм±1%-0,1Вт</t>
  </si>
  <si>
    <t>R67</t>
  </si>
  <si>
    <t>RC0603JR-0736KL YAGEO</t>
  </si>
  <si>
    <t>0603-36 кОм±5%-0,1Вт</t>
  </si>
  <si>
    <t>R68</t>
  </si>
  <si>
    <t>AC0603FR-131ML YAGEO</t>
  </si>
  <si>
    <t>0603-1 MОм±1%-0,1Вт</t>
  </si>
  <si>
    <t>R69</t>
  </si>
  <si>
    <t>R70</t>
  </si>
  <si>
    <t>AC0603FR-07560KL YAGEO</t>
  </si>
  <si>
    <t>0603-560 кОм±1%-0,1Вт</t>
  </si>
  <si>
    <t>R71</t>
  </si>
  <si>
    <t>R74</t>
  </si>
  <si>
    <t>R75</t>
  </si>
  <si>
    <t>R76</t>
  </si>
  <si>
    <t>RC0603JR-074R7L YAGEO</t>
  </si>
  <si>
    <t>0603-4,7 Ом±5%-0,1Вт</t>
  </si>
  <si>
    <t>R77</t>
  </si>
  <si>
    <t>RC0603JR-0782KL YAGEO</t>
  </si>
  <si>
    <t>0603-82 кОм±5%-0,1Вт</t>
  </si>
  <si>
    <t>R78</t>
  </si>
  <si>
    <t>RC0603FR-1027KL YAGEO</t>
  </si>
  <si>
    <t>0603-27 кОм±1%-0,1Вт</t>
  </si>
  <si>
    <t>R79</t>
  </si>
  <si>
    <t>R80</t>
  </si>
  <si>
    <t>R81</t>
  </si>
  <si>
    <t>AC0603FR-13100KL YAGEO</t>
  </si>
  <si>
    <t>0603-100 кОм±1%-0,1Вт</t>
  </si>
  <si>
    <t>AC0603FR-0710KL YAGEO</t>
  </si>
  <si>
    <t>0603-10 кОм±1%-0,1Вт</t>
  </si>
  <si>
    <t>R88</t>
  </si>
  <si>
    <t>R89</t>
  </si>
  <si>
    <t>AC0603FR-1051KL YAGEO</t>
  </si>
  <si>
    <t>0603-51 кОм±1%-0,1Вт</t>
  </si>
  <si>
    <t>R94</t>
  </si>
  <si>
    <t>PE1206FRF7W0R2L YAGEO</t>
  </si>
  <si>
    <t>1206-0.2 Ом±1%-0,5Вт</t>
  </si>
  <si>
    <t>R97</t>
  </si>
  <si>
    <t>R98</t>
  </si>
  <si>
    <t>RC0805FR-0710KL YAGEO</t>
  </si>
  <si>
    <t>0805-10 кОм±1%-0,125Вт</t>
  </si>
  <si>
    <t>R99</t>
  </si>
  <si>
    <t>RC0805FR-10200KL YAGEO</t>
  </si>
  <si>
    <t>0805-200 кОм±1%-0,125Вт</t>
  </si>
  <si>
    <t>R100</t>
  </si>
  <si>
    <t>R101</t>
  </si>
  <si>
    <t>RC0805JR-0727KL YAGEO</t>
  </si>
  <si>
    <t>0805-27 кОм±5%-0,125Вт</t>
  </si>
  <si>
    <t>R102</t>
  </si>
  <si>
    <t>RC0805FR-07357RL YAGEO</t>
  </si>
  <si>
    <t>0805-357 Ом±1%-0,125Вт</t>
  </si>
  <si>
    <t>R103</t>
  </si>
  <si>
    <t>R107</t>
  </si>
  <si>
    <t>R108</t>
  </si>
  <si>
    <t>R109</t>
  </si>
  <si>
    <t>R110</t>
  </si>
  <si>
    <t>R111</t>
  </si>
  <si>
    <t>R112</t>
  </si>
  <si>
    <t>R116</t>
  </si>
  <si>
    <t>R117</t>
  </si>
  <si>
    <t>R118</t>
  </si>
  <si>
    <t>R119</t>
  </si>
  <si>
    <t>R120</t>
  </si>
  <si>
    <t>R121</t>
  </si>
  <si>
    <t>R125</t>
  </si>
  <si>
    <t>R126</t>
  </si>
  <si>
    <t>R127</t>
  </si>
  <si>
    <t>R128</t>
  </si>
  <si>
    <t>R129</t>
  </si>
  <si>
    <t>R130</t>
  </si>
  <si>
    <t>R134</t>
  </si>
  <si>
    <t>R135</t>
  </si>
  <si>
    <t>R136</t>
  </si>
  <si>
    <t>R137</t>
  </si>
  <si>
    <t>R138</t>
  </si>
  <si>
    <t>R139</t>
  </si>
  <si>
    <t>R143</t>
  </si>
  <si>
    <t>R144</t>
  </si>
  <si>
    <t>R145</t>
  </si>
  <si>
    <t>R146</t>
  </si>
  <si>
    <t>R147</t>
  </si>
  <si>
    <t>R148</t>
  </si>
  <si>
    <t>R152</t>
  </si>
  <si>
    <t>RC0603FR-074K7L YAGEO</t>
  </si>
  <si>
    <t>0603-4.7 кОм±1%-0,1Вт</t>
  </si>
  <si>
    <t>R153</t>
  </si>
  <si>
    <t>R157</t>
  </si>
  <si>
    <t>RC0603FR-103K3L YAGEO</t>
  </si>
  <si>
    <t>0603-3,3 кОм±1%-0,1Вт</t>
  </si>
  <si>
    <t>R158</t>
  </si>
  <si>
    <t>AC0603FR-102K7L YAGEO</t>
  </si>
  <si>
    <t>0603-2,7 кОм±1%-0,1Вт</t>
  </si>
  <si>
    <t>RC0603FR-13510RL YAGEO</t>
  </si>
  <si>
    <t>0603-510 Ом±1%-0,1Вт</t>
  </si>
  <si>
    <t>RC0603JR-0710RL YAGEO</t>
  </si>
  <si>
    <t>0603-10 Ом±5%-0,1Вт</t>
  </si>
  <si>
    <t>R177</t>
  </si>
  <si>
    <t>RC0603JR-07100RL YAGEO</t>
  </si>
  <si>
    <t>0603-100 Ом±5%-0,1Вт</t>
  </si>
  <si>
    <t>RC0603JR-0710KL YAGEO</t>
  </si>
  <si>
    <t>0603-10 кОм±5%-0,1Вт</t>
  </si>
  <si>
    <t>R193</t>
  </si>
  <si>
    <t>R209</t>
  </si>
  <si>
    <t>RC0402JR-070RL YAGEO</t>
  </si>
  <si>
    <t>0402-0 Ом±5%-0,062Вт</t>
  </si>
  <si>
    <t>R230</t>
  </si>
  <si>
    <t>RC0603JR-076K8L YAGEO</t>
  </si>
  <si>
    <t>0603-6,8 кОм±5%-0,1Вт</t>
  </si>
  <si>
    <t>R231</t>
  </si>
  <si>
    <t>R232</t>
  </si>
  <si>
    <t>R233</t>
  </si>
  <si>
    <t>R234</t>
  </si>
  <si>
    <t>R235</t>
  </si>
  <si>
    <t>R236</t>
  </si>
  <si>
    <t>RC0603JR-071ML YAGEO</t>
  </si>
  <si>
    <t>0603-1 MОм±5%-0,1Вт</t>
  </si>
  <si>
    <t>R237</t>
  </si>
  <si>
    <t>RC0603FR-072K32L YAGEO</t>
  </si>
  <si>
    <t>0603-2,32 кОм±1%-0,1Вт</t>
  </si>
  <si>
    <t>R238</t>
  </si>
  <si>
    <t>RC0603JR-071K5L YAGEO</t>
  </si>
  <si>
    <t>0603-1,5 кОм±5%-0,1Вт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</si>
  <si>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</si>
  <si>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</si>
  <si>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</si>
  <si>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</si>
  <si>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</si>
  <si>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</si>
  <si>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</si>
  <si>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</si>
  <si>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</si>
  <si>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</si>
  <si>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</si>
  <si>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</si>
  <si>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</si>
  <si>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R269</t>
  </si>
  <si>
    <t>R270</t>
  </si>
  <si>
    <t>RC0402FR-07220KL YAGEO</t>
  </si>
  <si>
    <t>0402-220 кОм±1%-0,062Вт</t>
  </si>
  <si>
    <t>R271</t>
  </si>
  <si>
    <t>RC0402FR-1015KL YAGEO</t>
  </si>
  <si>
    <t>0402-15 кОм±1%-0,062Вт</t>
  </si>
  <si>
    <t>R272</t>
  </si>
  <si>
    <t>R273</t>
  </si>
  <si>
    <t>RC0402FR-0710KL YAGEO</t>
  </si>
  <si>
    <t>0402-10 кОм±1%-0,062Вт</t>
  </si>
  <si>
    <t>Диоды</t>
  </si>
  <si>
    <t>DFLS2100Q-7 Diodes Incorporated</t>
  </si>
  <si>
    <t>KP-1608ZGC KingBright</t>
  </si>
  <si>
    <t>Вилки</t>
  </si>
  <si>
    <t>FTS-105-03-L-DV-A SAMTEC</t>
  </si>
  <si>
    <t>Розетки</t>
  </si>
  <si>
    <t>CLP-108-02-G-D-BE-A SAMTEC</t>
  </si>
  <si>
    <t>Генератор кварцевый</t>
  </si>
  <si>
    <t>G1</t>
  </si>
  <si>
    <t>3HM53-ET-100.000 Mercury</t>
  </si>
  <si>
    <t>XP1-XP24</t>
  </si>
  <si>
    <t>XS1-XS4</t>
  </si>
  <si>
    <t>C1-C74</t>
  </si>
  <si>
    <t>GRT155R71H104KE01 Murata</t>
  </si>
  <si>
    <t>GRM155C81C105KE11 Murata</t>
  </si>
  <si>
    <t>GGM1555C1H101JA16 Murata</t>
  </si>
  <si>
    <t>C96-C120</t>
  </si>
  <si>
    <t>C124-C125</t>
  </si>
  <si>
    <t>C127-C128</t>
  </si>
  <si>
    <t>C130-C131</t>
  </si>
  <si>
    <t>C148, C149</t>
  </si>
  <si>
    <t>C157-C160</t>
  </si>
  <si>
    <t>C168-C170</t>
  </si>
  <si>
    <t>C175, C176</t>
  </si>
  <si>
    <t>C179-C181</t>
  </si>
  <si>
    <t>C185-C187</t>
  </si>
  <si>
    <t>C190-C192</t>
  </si>
  <si>
    <t>C196-C198</t>
  </si>
  <si>
    <t>C201-C203</t>
  </si>
  <si>
    <t>C207-C209</t>
  </si>
  <si>
    <t>C212-C214</t>
  </si>
  <si>
    <t>C218-C220</t>
  </si>
  <si>
    <t>C223-C225</t>
  </si>
  <si>
    <t>C229-C231</t>
  </si>
  <si>
    <t>C234-C237</t>
  </si>
  <si>
    <t>C239-C244</t>
  </si>
  <si>
    <t>C245-C334</t>
  </si>
  <si>
    <t>C345-C348</t>
  </si>
  <si>
    <t>C349, C350</t>
  </si>
  <si>
    <t>C366, C367</t>
  </si>
  <si>
    <t>C370, C371</t>
  </si>
  <si>
    <t>DA38-DA44</t>
  </si>
  <si>
    <t>DA47-50</t>
  </si>
  <si>
    <t>DA11-DA37</t>
  </si>
  <si>
    <t>DA78-DA80</t>
  </si>
  <si>
    <t>DA81-DA83</t>
  </si>
  <si>
    <t>DA84-DA86</t>
  </si>
  <si>
    <t>DA87-DA89</t>
  </si>
  <si>
    <t>DA92-DA97</t>
  </si>
  <si>
    <t>DD3-DD5</t>
  </si>
  <si>
    <t>DD6-DD8</t>
  </si>
  <si>
    <t>DD9-DD12</t>
  </si>
  <si>
    <t>DD13-DD15</t>
  </si>
  <si>
    <t>L5-L10</t>
  </si>
  <si>
    <t>R4-R30</t>
  </si>
  <si>
    <t>R47-R51</t>
  </si>
  <si>
    <t>R57-R58</t>
  </si>
  <si>
    <t>R72-R73</t>
  </si>
  <si>
    <t>R82-R83</t>
  </si>
  <si>
    <t>R84-R87</t>
  </si>
  <si>
    <t>R90-R91</t>
  </si>
  <si>
    <t>R92-R93</t>
  </si>
  <si>
    <t>R95-R96</t>
  </si>
  <si>
    <t>R104-R106</t>
  </si>
  <si>
    <t>R113-R115</t>
  </si>
  <si>
    <t>R122-R124</t>
  </si>
  <si>
    <t>R131-R133</t>
  </si>
  <si>
    <t>R140-R142</t>
  </si>
  <si>
    <t>R149-R151</t>
  </si>
  <si>
    <t>R155, R156</t>
  </si>
  <si>
    <t>R159-R165</t>
  </si>
  <si>
    <t>R166, R167</t>
  </si>
  <si>
    <t>R168-R171</t>
  </si>
  <si>
    <t>R172-R176</t>
  </si>
  <si>
    <t>R178-R187</t>
  </si>
  <si>
    <t>R188-R192</t>
  </si>
  <si>
    <t>R194-R203</t>
  </si>
  <si>
    <t>R204-R208</t>
  </si>
  <si>
    <t>R210-R219</t>
  </si>
  <si>
    <t>R220-R225</t>
  </si>
  <si>
    <t>R226-R229</t>
  </si>
  <si>
    <t>R252-R269</t>
  </si>
  <si>
    <t>VD1, VD2</t>
  </si>
  <si>
    <t>VD3-VD5</t>
  </si>
  <si>
    <t>ЛУБА.469335.139 ПЭ3.xlsx</t>
  </si>
  <si>
    <t>ЛУБА.469335.139 ПЭ3</t>
  </si>
  <si>
    <t>Плата управления УПР24</t>
  </si>
  <si>
    <t>ЛУБА.469335.139</t>
  </si>
  <si>
    <t>Вислоус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</si>
</sst>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2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7"/>
      <color rgb="FF000000"/>
      <name val="Arial"/>
      <family val="2"/>
      <charset val="204"/>
    </font>
    <font>
      <i/>
      <sz val="18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9"/>
      <color rgb="FF000000"/>
      <name val="Arial"/>
      <family val="2"/>
      <charset val="204"/>
    </font>
    <font>
      <i/>
      <sz val="12"/>
      <name val="Arial"/>
      <family val="2"/>
      <charset val="204"/>
    </font>
    <font>
      <i/>
      <sz val="14"/>
      <color rgb="FF000000"/>
      <name val="Arial"/>
      <family val="2"/>
      <charset val="204"/>
    </font>
    <font>
      <i/>
      <sz val="15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i/>
      <u/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10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left" shrinkToFit="1"/>
    </xf>
    <xf numFmtId="0" fontId="3" fillId="0" borderId="0" xfId="1" applyNumberFormat="1" applyBorder="1" applyAlignment="1">
      <alignment horizontal="left" vertical="center"/>
    </xf>
    <xf numFmtId="0" fontId="10" fillId="0" borderId="0" xfId="0" applyNumberFormat="1" applyFont="1" applyBorder="1" applyAlignment="1">
      <alignment horizontal="center" shrinkToFit="1"/>
    </xf>
    <xf numFmtId="0" fontId="5" fillId="0" borderId="0" xfId="0" applyNumberFormat="1" applyFont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5" fillId="0" borderId="0" xfId="0" applyNumberFormat="1" applyFont="1" applyBorder="1" applyAlignment="1">
      <alignment horizontal="left" shrinkToFit="1"/>
    </xf>
    <xf numFmtId="0" fontId="5" fillId="0" borderId="0" xfId="0" applyNumberFormat="1" applyFont="1" applyBorder="1" applyAlignment="1">
      <alignment horizontal="center" shrinkToFit="1"/>
    </xf>
    <xf numFmtId="0" fontId="7" fillId="0" borderId="3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 vertical="center"/>
    </xf>
    <xf numFmtId="0" fontId="10" fillId="0" borderId="5" xfId="0" applyNumberFormat="1" applyFont="1" applyBorder="1" applyAlignment="1">
      <alignment horizontal="left" shrinkToFit="1"/>
    </xf>
    <xf numFmtId="0" fontId="10" fillId="0" borderId="5" xfId="0" applyNumberFormat="1" applyFont="1" applyBorder="1" applyAlignment="1">
      <alignment horizontal="left"/>
    </xf>
    <xf numFmtId="0" fontId="10" fillId="0" borderId="5" xfId="0" applyNumberFormat="1" applyFont="1" applyBorder="1" applyAlignment="1">
      <alignment horizontal="center" vertical="center" shrinkToFit="1"/>
    </xf>
    <xf numFmtId="0" fontId="10" fillId="0" borderId="5" xfId="0" applyNumberFormat="1" applyFont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shrinkToFit="1"/>
    </xf>
    <xf numFmtId="164" fontId="8" fillId="0" borderId="6" xfId="0" applyNumberFormat="1" applyFont="1" applyFill="1" applyBorder="1" applyAlignment="1">
      <alignment horizontal="center" shrinkToFit="1"/>
    </xf>
    <xf numFmtId="0" fontId="5" fillId="0" borderId="4" xfId="0" applyNumberFormat="1" applyFont="1" applyFill="1" applyBorder="1" applyAlignment="1">
      <alignment horizontal="center" shrinkToFit="1"/>
    </xf>
    <xf numFmtId="0" fontId="5" fillId="0" borderId="6" xfId="0" applyNumberFormat="1" applyFont="1" applyFill="1" applyBorder="1" applyAlignment="1">
      <alignment horizontal="center" shrinkToFit="1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0" fillId="0" borderId="6" xfId="0" applyNumberFormat="1" applyFont="1" applyBorder="1" applyAlignment="1">
      <alignment horizontal="left" shrinkToFit="1"/>
    </xf>
    <xf numFmtId="0" fontId="10" fillId="0" borderId="6" xfId="0" applyNumberFormat="1" applyFont="1" applyBorder="1" applyAlignment="1">
      <alignment horizontal="left"/>
    </xf>
    <xf numFmtId="0" fontId="10" fillId="0" borderId="6" xfId="0" applyNumberFormat="1" applyFont="1" applyBorder="1" applyAlignment="1">
      <alignment horizontal="center" vertical="center" shrinkToFit="1"/>
    </xf>
    <xf numFmtId="0" fontId="10" fillId="0" borderId="3" xfId="0" applyNumberFormat="1" applyFont="1" applyBorder="1" applyAlignment="1">
      <alignment horizontal="center" vertical="center" shrinkToFit="1"/>
    </xf>
    <xf numFmtId="0" fontId="10" fillId="0" borderId="4" xfId="0" applyNumberFormat="1" applyFont="1" applyBorder="1" applyAlignment="1">
      <alignment horizontal="center" vertical="center" shrinkToFit="1"/>
    </xf>
    <xf numFmtId="0" fontId="10" fillId="0" borderId="4" xfId="0" applyNumberFormat="1" applyFont="1" applyBorder="1" applyAlignment="1">
      <alignment horizontal="left" shrinkToFit="1"/>
    </xf>
    <xf numFmtId="0" fontId="5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 shrinkToFit="1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shrinkToFit="1"/>
    </xf>
    <xf numFmtId="1" fontId="6" fillId="0" borderId="7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 vertical="center" textRotation="90"/>
    </xf>
    <xf numFmtId="49" fontId="5" fillId="0" borderId="6" xfId="0" applyNumberFormat="1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left"/>
    </xf>
    <xf numFmtId="49" fontId="12" fillId="0" borderId="10" xfId="0" applyNumberFormat="1" applyFont="1" applyFill="1" applyBorder="1" applyAlignment="1">
      <alignment horizontal="left" vertical="center" wrapText="1" indent="2"/>
    </xf>
    <xf numFmtId="0" fontId="12" fillId="0" borderId="10" xfId="0" applyNumberFormat="1" applyFont="1" applyFill="1" applyBorder="1" applyAlignment="1">
      <alignment horizontal="left" vertical="center" wrapText="1" indent="2"/>
    </xf>
    <xf numFmtId="0" fontId="12" fillId="0" borderId="3" xfId="0" applyNumberFormat="1" applyFont="1" applyFill="1" applyBorder="1" applyAlignment="1">
      <alignment horizontal="left" vertical="center" wrapText="1" indent="2"/>
    </xf>
    <xf numFmtId="0" fontId="6" fillId="0" borderId="10" xfId="0" applyNumberFormat="1" applyFont="1" applyFill="1" applyBorder="1" applyAlignment="1">
      <alignment horizontal="center" vertical="center" shrinkToFit="1"/>
    </xf>
    <xf numFmtId="49" fontId="5" fillId="0" borderId="6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left"/>
    </xf>
    <xf numFmtId="0" fontId="5" fillId="0" borderId="5" xfId="0" applyNumberFormat="1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/>
    </xf>
    <xf numFmtId="49" fontId="5" fillId="0" borderId="6" xfId="0" applyNumberFormat="1" applyFont="1" applyFill="1" applyBorder="1" applyAlignment="1">
      <alignment horizontal="center" shrinkToFit="1"/>
    </xf>
    <xf numFmtId="0" fontId="5" fillId="0" borderId="5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shrinkToFit="1"/>
    </xf>
    <xf numFmtId="0" fontId="5" fillId="0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/>
    </xf>
    <xf numFmtId="0" fontId="13" fillId="0" borderId="8" xfId="0" applyNumberFormat="1" applyFont="1" applyFill="1" applyBorder="1" applyAlignment="1">
      <alignment horizontal="center"/>
    </xf>
    <xf numFmtId="0" fontId="13" fillId="0" borderId="9" xfId="0" applyNumberFormat="1" applyFont="1" applyFill="1" applyBorder="1" applyAlignment="1">
      <alignment horizontal="center"/>
    </xf>
    <xf numFmtId="49" fontId="14" fillId="0" borderId="13" xfId="0" applyNumberFormat="1" applyFont="1" applyFill="1" applyBorder="1" applyAlignment="1">
      <alignment horizontal="center" vertical="center" wrapText="1"/>
    </xf>
    <xf numFmtId="0" fontId="14" fillId="0" borderId="13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/>
    </xf>
    <xf numFmtId="0" fontId="10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3" xfId="0" applyNumberFormat="1" applyFont="1" applyBorder="1" applyAlignment="1">
      <alignment horizontal="center" vertical="center" textRotation="90"/>
    </xf>
    <xf numFmtId="0" fontId="6" fillId="0" borderId="3" xfId="0" applyNumberFormat="1" applyFont="1" applyBorder="1" applyAlignment="1">
      <alignment horizontal="center" vertical="center" textRotation="90" shrinkToFit="1"/>
    </xf>
    <xf numFmtId="49" fontId="6" fillId="0" borderId="3" xfId="0" applyNumberFormat="1" applyFont="1" applyBorder="1" applyAlignment="1">
      <alignment horizontal="center" vertical="center" textRotation="90"/>
    </xf>
    <xf numFmtId="0" fontId="6" fillId="0" borderId="3" xfId="0" applyNumberFormat="1" applyFont="1" applyBorder="1" applyAlignment="1">
      <alignment horizontal="center" vertical="center" textRotation="90"/>
    </xf>
    <xf numFmtId="49" fontId="6" fillId="0" borderId="3" xfId="0" applyNumberFormat="1" applyFont="1" applyBorder="1" applyAlignment="1">
      <alignment horizontal="center" vertical="top" textRotation="90"/>
    </xf>
    <xf numFmtId="0" fontId="6" fillId="0" borderId="3" xfId="0" applyNumberFormat="1" applyFont="1" applyBorder="1" applyAlignment="1">
      <alignment horizontal="center" vertical="top" textRotation="90"/>
    </xf>
    <xf numFmtId="0" fontId="5" fillId="0" borderId="3" xfId="0" applyNumberFormat="1" applyFont="1" applyFill="1" applyBorder="1" applyAlignment="1">
      <alignment horizontal="center" vertical="center" textRotation="90"/>
    </xf>
    <xf numFmtId="49" fontId="6" fillId="0" borderId="3" xfId="0" applyNumberFormat="1" applyFont="1" applyFill="1" applyBorder="1" applyAlignment="1">
      <alignment horizontal="center" vertical="top" textRotation="90"/>
    </xf>
    <xf numFmtId="0" fontId="6" fillId="0" borderId="3" xfId="0" applyNumberFormat="1" applyFont="1" applyFill="1" applyBorder="1" applyAlignment="1">
      <alignment horizontal="center" vertical="top" textRotation="90"/>
    </xf>
    <xf numFmtId="49" fontId="6" fillId="0" borderId="3" xfId="0" applyNumberFormat="1" applyFont="1" applyFill="1" applyBorder="1" applyAlignment="1">
      <alignment horizontal="center" vertical="center" textRotation="90"/>
    </xf>
    <xf numFmtId="0" fontId="6" fillId="0" borderId="3" xfId="0" applyNumberFormat="1" applyFont="1" applyFill="1" applyBorder="1" applyAlignment="1">
      <alignment horizontal="center" vertical="center" textRotation="90"/>
    </xf>
    <xf numFmtId="0" fontId="10" fillId="0" borderId="5" xfId="0" applyNumberFormat="1" applyFont="1" applyBorder="1" applyAlignment="1">
      <alignment horizontal="center" shrinkToFit="1"/>
    </xf>
    <xf numFmtId="0" fontId="15" fillId="0" borderId="0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 shrinkToFit="1"/>
    </xf>
    <xf numFmtId="164" fontId="17" fillId="0" borderId="3" xfId="0" applyNumberFormat="1" applyFont="1" applyFill="1" applyBorder="1" applyAlignment="1">
      <alignment horizontal="center" shrinkToFit="1"/>
    </xf>
    <xf numFmtId="49" fontId="18" fillId="0" borderId="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 shrinkToFit="1"/>
    </xf>
    <xf numFmtId="164" fontId="17" fillId="0" borderId="4" xfId="0" applyNumberFormat="1" applyFont="1" applyFill="1" applyBorder="1" applyAlignment="1">
      <alignment horizontal="center" shrinkToFit="1"/>
    </xf>
    <xf numFmtId="0" fontId="15" fillId="0" borderId="6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 shrinkToFit="1"/>
    </xf>
    <xf numFmtId="164" fontId="17" fillId="0" borderId="6" xfId="0" applyNumberFormat="1" applyFont="1" applyFill="1" applyBorder="1" applyAlignment="1">
      <alignment horizontal="center" shrinkToFit="1"/>
    </xf>
    <xf numFmtId="0" fontId="15" fillId="0" borderId="0" xfId="0" applyNumberFormat="1" applyFont="1" applyFill="1" applyAlignment="1">
      <alignment horizontal="center"/>
    </xf>
    <xf numFmtId="0" fontId="10" fillId="0" borderId="6" xfId="0" applyNumberFormat="1" applyFont="1" applyBorder="1" applyAlignment="1">
      <alignment horizontal="center" shrinkToFit="1"/>
    </xf>
    <xf numFmtId="0" fontId="15" fillId="0" borderId="0" xfId="0" applyNumberFormat="1" applyFont="1" applyFill="1" applyBorder="1" applyAlignment="1">
      <alignment horizontal="center" textRotation="90"/>
    </xf>
    <xf numFmtId="0" fontId="15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0" fontId="6" fillId="0" borderId="3" xfId="0" applyNumberFormat="1" applyFont="1" applyBorder="1" applyAlignment="1">
      <alignment horizontal="center" vertical="center" shrinkToFit="1"/>
    </xf>
    <xf numFmtId="0" fontId="11" fillId="0" borderId="3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wrapText="1" shrinkToFit="1"/>
    </xf>
    <xf numFmtId="0" fontId="11" fillId="0" borderId="3" xfId="0" applyNumberFormat="1" applyFont="1" applyBorder="1" applyAlignment="1">
      <alignment horizontal="center" vertical="center" shrinkToFit="1"/>
    </xf>
    <xf numFmtId="0" fontId="6" fillId="0" borderId="3" xfId="0" applyNumberFormat="1" applyFont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/>
    </xf>
    <xf numFmtId="0" fontId="15" fillId="0" borderId="5" xfId="0" applyNumberFormat="1" applyFont="1" applyFill="1" applyBorder="1" applyAlignment="1">
      <alignment horizontal="center" shrinkToFit="1"/>
    </xf>
    <xf numFmtId="164" fontId="17" fillId="0" borderId="5" xfId="0" applyNumberFormat="1" applyFont="1" applyFill="1" applyBorder="1" applyAlignment="1">
      <alignment horizontal="center" shrinkToFit="1"/>
    </xf>
    <xf numFmtId="49" fontId="5" fillId="0" borderId="4" xfId="0" applyNumberFormat="1" applyFont="1" applyBorder="1" applyAlignment="1">
      <alignment horizontal="center" shrinkToFit="1"/>
    </xf>
    <xf numFmtId="0" fontId="5" fillId="0" borderId="4" xfId="0" applyNumberFormat="1" applyFont="1" applyBorder="1" applyAlignment="1">
      <alignment horizontal="center" shrinkToFit="1"/>
    </xf>
    <xf numFmtId="0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 shrinkToFit="1"/>
    </xf>
    <xf numFmtId="0" fontId="5" fillId="0" borderId="5" xfId="0" applyNumberFormat="1" applyFont="1" applyBorder="1" applyAlignment="1">
      <alignment horizontal="center" shrinkToFit="1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 vertical="center" shrinkToFit="1"/>
    </xf>
    <xf numFmtId="0" fontId="5" fillId="0" borderId="5" xfId="0" applyNumberFormat="1" applyFont="1" applyBorder="1" applyAlignment="1">
      <alignment horizontal="left" shrinkToFit="1"/>
    </xf>
    <xf numFmtId="0" fontId="5" fillId="0" borderId="6" xfId="0" applyNumberFormat="1" applyFont="1" applyBorder="1" applyAlignment="1">
      <alignment horizontal="center" shrinkToFit="1"/>
    </xf>
    <xf numFmtId="0" fontId="5" fillId="0" borderId="6" xfId="0" applyNumberFormat="1" applyFont="1" applyBorder="1" applyAlignment="1">
      <alignment horizontal="left"/>
    </xf>
    <xf numFmtId="0" fontId="5" fillId="0" borderId="6" xfId="0" applyNumberFormat="1" applyFont="1" applyBorder="1" applyAlignment="1">
      <alignment horizontal="left"/>
    </xf>
    <xf numFmtId="0" fontId="5" fillId="0" borderId="6" xfId="0" applyNumberFormat="1" applyFont="1" applyBorder="1" applyAlignment="1">
      <alignment horizontal="center" vertical="center" shrinkToFit="1"/>
    </xf>
    <xf numFmtId="0" fontId="5" fillId="0" borderId="6" xfId="0" applyNumberFormat="1" applyFont="1" applyBorder="1" applyAlignment="1">
      <alignment horizontal="left" shrinkToFit="1"/>
    </xf>
    <xf numFmtId="0" fontId="0" fillId="0" borderId="0" xfId="0" applyBorder="1" applyAlignment="1"/>
    <xf numFmtId="0" fontId="0" fillId="0" borderId="5" xfId="0" applyBorder="1" applyAlignment="1">
      <alignment horizontal="center" shrinkToFit="1"/>
    </xf>
    <xf numFmtId="0" fontId="0" fillId="0" borderId="5" xfId="0" applyBorder="1" applyAlignment="1"/>
    <xf numFmtId="0" fontId="19" fillId="0" borderId="0" xfId="0" applyFont="1" applyFill="1"/>
    <xf numFmtId="0" fontId="20" fillId="0" borderId="0" xfId="0" applyFont="1"/>
    <xf numFmtId="0" fontId="21" fillId="0" borderId="4" xfId="0" applyNumberFormat="1" applyFont="1" applyBorder="1" applyAlignment="1">
      <alignment horizontal="center"/>
    </xf>
    <xf numFmtId="0" fontId="21" fillId="0" borderId="5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DD1B-E753-43D8-A30F-78FC63AC8616}">
  <sheetPr>
    <pageSetUpPr autoPageBreaks="0"/>
  </sheetPr>
  <dimension ref="A1:AA881"/>
  <sheetViews>
    <sheetView showGridLines="0" showZeros="0" tabSelected="1" view="pageBreakPreview" zoomScaleNormal="100" zoomScaleSheetLayoutView="100" workbookViewId="0">
      <pane ySplit="1" topLeftCell="A674" activePane="bottomLeft" state="frozenSplit"/>
      <selection pane="bottomLeft" sqref="A1:A6"/>
    </sheetView>
  </sheetViews>
  <sheetFormatPr defaultRowHeight="25.95" customHeight="1" x14ac:dyDescent="0.3"/>
  <cols>
    <col min="1" max="1" width="2.77734375" style="20" customWidth="1"/>
    <col min="2" max="2" width="3.6640625" style="20" customWidth="1"/>
    <col min="3" max="4" width="3.5546875" style="11" customWidth="1"/>
    <col min="5" max="5" width="1.77734375" style="11" customWidth="1"/>
    <col min="6" max="6" width="2.77734375" style="11" customWidth="1"/>
    <col min="7" max="7" width="4.33203125" style="7" customWidth="1"/>
    <col min="8" max="9" width="4.77734375" style="7" customWidth="1"/>
    <col min="10" max="10" width="3.33203125" style="7" customWidth="1"/>
    <col min="11" max="12" width="2.77734375" style="7" customWidth="1"/>
    <col min="13" max="14" width="4.33203125" style="7" customWidth="1"/>
    <col min="15" max="15" width="2.77734375" style="7" customWidth="1"/>
    <col min="16" max="16" width="6.77734375" style="7" customWidth="1"/>
    <col min="17" max="17" width="10.77734375" style="7" customWidth="1"/>
    <col min="18" max="18" width="6.77734375" style="7" customWidth="1"/>
    <col min="19" max="20" width="2.77734375" style="7" customWidth="1"/>
    <col min="21" max="22" width="2.77734375" style="81" customWidth="1"/>
    <col min="23" max="24" width="2.77734375" style="9" customWidth="1"/>
    <col min="25" max="25" width="4.77734375" style="9" customWidth="1"/>
    <col min="26" max="26" width="5.33203125" style="9" customWidth="1"/>
    <col min="27" max="27" width="7.77734375" style="7" customWidth="1"/>
    <col min="28" max="16384" width="8.88671875" style="7"/>
  </cols>
  <sheetData>
    <row r="1" spans="1:27" ht="43.05" customHeight="1" thickBot="1" x14ac:dyDescent="0.35">
      <c r="A1" s="83" t="s">
        <v>93</v>
      </c>
      <c r="B1" s="84" t="str">
        <f>CONCATENATE(список!$F$2,"     ",список!$E$2)</f>
        <v xml:space="preserve">ЛУБА.469335.139     </v>
      </c>
      <c r="C1" s="45" t="s">
        <v>68</v>
      </c>
      <c r="D1" s="45"/>
      <c r="E1" s="45"/>
      <c r="F1" s="45"/>
      <c r="G1" s="46" t="s">
        <v>3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1" t="s">
        <v>67</v>
      </c>
      <c r="V1" s="41"/>
      <c r="W1" s="41" t="s">
        <v>69</v>
      </c>
      <c r="X1" s="41"/>
      <c r="Y1" s="41"/>
      <c r="Z1" s="41"/>
      <c r="AA1" s="10" t="s">
        <v>66</v>
      </c>
    </row>
    <row r="2" spans="1:27" ht="25.95" customHeight="1" thickBot="1" x14ac:dyDescent="0.35">
      <c r="A2" s="83"/>
      <c r="B2" s="84"/>
      <c r="C2" s="47"/>
      <c r="D2" s="47"/>
      <c r="E2" s="47"/>
      <c r="F2" s="47"/>
      <c r="G2" s="147" t="s">
        <v>115</v>
      </c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42"/>
      <c r="V2" s="42"/>
      <c r="W2" s="43"/>
      <c r="X2" s="43"/>
      <c r="Y2" s="43"/>
      <c r="Z2" s="43"/>
    </row>
    <row r="3" spans="1:27" ht="25.95" customHeight="1" thickBot="1" x14ac:dyDescent="0.35">
      <c r="A3" s="83"/>
      <c r="B3" s="84"/>
      <c r="C3" s="27" t="s">
        <v>571</v>
      </c>
      <c r="D3" s="27"/>
      <c r="E3" s="27"/>
      <c r="F3" s="27"/>
      <c r="G3" s="28" t="s">
        <v>572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7"/>
      <c r="V3" s="27"/>
      <c r="W3" s="25"/>
      <c r="X3" s="25"/>
      <c r="Y3" s="25"/>
      <c r="Z3" s="25"/>
    </row>
    <row r="4" spans="1:27" ht="25.95" customHeight="1" thickBot="1" x14ac:dyDescent="0.35">
      <c r="A4" s="83"/>
      <c r="B4" s="84"/>
      <c r="C4" s="27"/>
      <c r="D4" s="27"/>
      <c r="E4" s="27"/>
      <c r="F4" s="27"/>
      <c r="G4" s="28" t="s">
        <v>110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>
        <v>74</v>
      </c>
      <c r="V4" s="27"/>
      <c r="W4" s="25"/>
      <c r="X4" s="25"/>
      <c r="Y4" s="25"/>
      <c r="Z4" s="25"/>
    </row>
    <row r="5" spans="1:27" ht="25.95" customHeight="1" thickBot="1" x14ac:dyDescent="0.35">
      <c r="A5" s="83"/>
      <c r="B5" s="84"/>
      <c r="C5" s="94" t="s">
        <v>113</v>
      </c>
      <c r="D5" s="94"/>
      <c r="E5" s="94"/>
      <c r="F5" s="94"/>
      <c r="G5" s="26" t="s">
        <v>288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  <c r="V5" s="27"/>
      <c r="W5" s="25"/>
      <c r="X5" s="25"/>
      <c r="Y5" s="25"/>
      <c r="Z5" s="25"/>
    </row>
    <row r="6" spans="1:27" ht="25.95" customHeight="1" thickBot="1" x14ac:dyDescent="0.35">
      <c r="A6" s="83"/>
      <c r="B6" s="84"/>
      <c r="C6" s="94"/>
      <c r="D6" s="94"/>
      <c r="E6" s="94"/>
      <c r="F6" s="94"/>
      <c r="G6" s="26" t="s">
        <v>114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>
        <v>1</v>
      </c>
      <c r="V6" s="27"/>
      <c r="W6" s="25"/>
      <c r="X6" s="25"/>
      <c r="Y6" s="25"/>
      <c r="Z6" s="25"/>
    </row>
    <row r="7" spans="1:27" ht="25.95" customHeight="1" thickBot="1" x14ac:dyDescent="0.35">
      <c r="A7" s="83" t="s">
        <v>94</v>
      </c>
      <c r="B7" s="85" t="str">
        <f>список!$X$2</f>
        <v/>
      </c>
      <c r="C7" s="94" t="s">
        <v>116</v>
      </c>
      <c r="D7" s="94"/>
      <c r="E7" s="94"/>
      <c r="F7" s="94"/>
      <c r="G7" s="26" t="s">
        <v>289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5"/>
      <c r="X7" s="25"/>
      <c r="Y7" s="25"/>
      <c r="Z7" s="25"/>
    </row>
    <row r="8" spans="1:27" ht="25.95" customHeight="1" thickBot="1" x14ac:dyDescent="0.35">
      <c r="A8" s="83"/>
      <c r="B8" s="86"/>
      <c r="C8" s="94"/>
      <c r="D8" s="94"/>
      <c r="E8" s="94"/>
      <c r="F8" s="94"/>
      <c r="G8" s="26" t="s">
        <v>117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>
        <v>1</v>
      </c>
      <c r="V8" s="27"/>
      <c r="W8" s="25"/>
      <c r="X8" s="25"/>
      <c r="Y8" s="25"/>
      <c r="Z8" s="25"/>
    </row>
    <row r="9" spans="1:27" ht="25.95" customHeight="1" thickBot="1" x14ac:dyDescent="0.35">
      <c r="A9" s="83"/>
      <c r="B9" s="86"/>
      <c r="C9" s="94" t="s">
        <v>118</v>
      </c>
      <c r="D9" s="94"/>
      <c r="E9" s="94"/>
      <c r="F9" s="94"/>
      <c r="G9" s="26" t="s">
        <v>290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7"/>
      <c r="V9" s="27"/>
      <c r="W9" s="25"/>
      <c r="X9" s="25"/>
      <c r="Y9" s="25"/>
      <c r="Z9" s="25"/>
    </row>
    <row r="10" spans="1:27" ht="25.95" customHeight="1" thickBot="1" x14ac:dyDescent="0.35">
      <c r="A10" s="83"/>
      <c r="B10" s="86"/>
      <c r="C10" s="94"/>
      <c r="D10" s="94"/>
      <c r="E10" s="94"/>
      <c r="F10" s="94"/>
      <c r="G10" s="26" t="s">
        <v>119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>
        <v>1</v>
      </c>
      <c r="V10" s="27"/>
      <c r="W10" s="25"/>
      <c r="X10" s="25"/>
      <c r="Y10" s="25"/>
      <c r="Z10" s="25"/>
    </row>
    <row r="11" spans="1:27" ht="25.95" customHeight="1" thickBot="1" x14ac:dyDescent="0.35">
      <c r="A11" s="83"/>
      <c r="B11" s="86"/>
      <c r="C11" s="94" t="s">
        <v>120</v>
      </c>
      <c r="D11" s="94"/>
      <c r="E11" s="94"/>
      <c r="F11" s="94"/>
      <c r="G11" s="26" t="s">
        <v>288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7"/>
      <c r="V11" s="27"/>
      <c r="W11" s="25"/>
      <c r="X11" s="25"/>
      <c r="Y11" s="25"/>
      <c r="Z11" s="25"/>
    </row>
    <row r="12" spans="1:27" ht="25.95" customHeight="1" thickBot="1" x14ac:dyDescent="0.35">
      <c r="A12" s="83"/>
      <c r="B12" s="86"/>
      <c r="C12" s="94"/>
      <c r="D12" s="94"/>
      <c r="E12" s="94"/>
      <c r="F12" s="94"/>
      <c r="G12" s="26" t="s">
        <v>114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>
        <v>1</v>
      </c>
      <c r="V12" s="27"/>
      <c r="W12" s="25"/>
      <c r="X12" s="25"/>
      <c r="Y12" s="25"/>
      <c r="Z12" s="25"/>
    </row>
    <row r="13" spans="1:27" ht="25.95" customHeight="1" thickBot="1" x14ac:dyDescent="0.35">
      <c r="A13" s="83"/>
      <c r="B13" s="86"/>
      <c r="C13" s="94" t="s">
        <v>121</v>
      </c>
      <c r="D13" s="94"/>
      <c r="E13" s="94"/>
      <c r="F13" s="94"/>
      <c r="G13" s="26" t="s">
        <v>289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7"/>
      <c r="V13" s="27"/>
      <c r="W13" s="25"/>
      <c r="X13" s="25"/>
      <c r="Y13" s="25"/>
      <c r="Z13" s="25"/>
    </row>
    <row r="14" spans="1:27" ht="25.95" customHeight="1" x14ac:dyDescent="0.3">
      <c r="A14" s="54"/>
      <c r="B14" s="54"/>
      <c r="C14" s="94"/>
      <c r="D14" s="94"/>
      <c r="E14" s="94"/>
      <c r="F14" s="94"/>
      <c r="G14" s="26" t="s">
        <v>117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>
        <v>1</v>
      </c>
      <c r="V14" s="27"/>
      <c r="W14" s="25"/>
      <c r="X14" s="25"/>
      <c r="Y14" s="25"/>
      <c r="Z14" s="25"/>
    </row>
    <row r="15" spans="1:27" ht="25.95" customHeight="1" thickBot="1" x14ac:dyDescent="0.35">
      <c r="A15" s="54"/>
      <c r="B15" s="54"/>
      <c r="C15" s="94" t="s">
        <v>122</v>
      </c>
      <c r="D15" s="94"/>
      <c r="E15" s="94"/>
      <c r="F15" s="94"/>
      <c r="G15" s="26" t="s">
        <v>290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7"/>
      <c r="V15" s="27"/>
      <c r="W15" s="25"/>
      <c r="X15" s="25"/>
      <c r="Y15" s="25"/>
      <c r="Z15" s="25"/>
    </row>
    <row r="16" spans="1:27" ht="25.95" customHeight="1" thickBot="1" x14ac:dyDescent="0.35">
      <c r="A16" s="83" t="s">
        <v>95</v>
      </c>
      <c r="B16" s="87" t="str">
        <f>список!$AF$2</f>
        <v/>
      </c>
      <c r="C16" s="94"/>
      <c r="D16" s="94"/>
      <c r="E16" s="94"/>
      <c r="F16" s="94"/>
      <c r="G16" s="26" t="s">
        <v>119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7">
        <v>1</v>
      </c>
      <c r="V16" s="27"/>
      <c r="W16" s="25"/>
      <c r="X16" s="25"/>
      <c r="Y16" s="25"/>
      <c r="Z16" s="25"/>
    </row>
    <row r="17" spans="1:27" ht="25.95" customHeight="1" thickBot="1" x14ac:dyDescent="0.35">
      <c r="A17" s="83"/>
      <c r="B17" s="88"/>
      <c r="C17" s="94" t="s">
        <v>123</v>
      </c>
      <c r="D17" s="94"/>
      <c r="E17" s="94"/>
      <c r="F17" s="94"/>
      <c r="G17" s="26" t="s">
        <v>288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7"/>
      <c r="V17" s="27"/>
      <c r="W17" s="25"/>
      <c r="X17" s="25"/>
      <c r="Y17" s="25"/>
      <c r="Z17" s="25"/>
    </row>
    <row r="18" spans="1:27" ht="25.95" customHeight="1" thickBot="1" x14ac:dyDescent="0.35">
      <c r="A18" s="83"/>
      <c r="B18" s="88"/>
      <c r="C18" s="94"/>
      <c r="D18" s="94"/>
      <c r="E18" s="94"/>
      <c r="F18" s="94"/>
      <c r="G18" s="26" t="s">
        <v>114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>
        <v>1</v>
      </c>
      <c r="V18" s="27"/>
      <c r="W18" s="25"/>
      <c r="X18" s="25"/>
      <c r="Y18" s="25"/>
      <c r="Z18" s="25"/>
    </row>
    <row r="19" spans="1:27" ht="25.95" customHeight="1" thickBot="1" x14ac:dyDescent="0.35">
      <c r="A19" s="83"/>
      <c r="B19" s="88"/>
      <c r="C19" s="94" t="s">
        <v>124</v>
      </c>
      <c r="D19" s="94"/>
      <c r="E19" s="94"/>
      <c r="F19" s="94"/>
      <c r="G19" s="26" t="s">
        <v>289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/>
      <c r="V19" s="27"/>
      <c r="W19" s="25"/>
      <c r="X19" s="25"/>
      <c r="Y19" s="25"/>
      <c r="Z19" s="25"/>
    </row>
    <row r="20" spans="1:27" ht="25.95" customHeight="1" thickBot="1" x14ac:dyDescent="0.35">
      <c r="A20" s="83" t="s">
        <v>96</v>
      </c>
      <c r="B20" s="85" t="str">
        <f>список!$AE$2</f>
        <v/>
      </c>
      <c r="C20" s="94"/>
      <c r="D20" s="94"/>
      <c r="E20" s="94"/>
      <c r="F20" s="94"/>
      <c r="G20" s="26" t="s">
        <v>117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7">
        <v>1</v>
      </c>
      <c r="V20" s="27"/>
      <c r="W20" s="25"/>
      <c r="X20" s="25"/>
      <c r="Y20" s="25"/>
      <c r="Z20" s="25"/>
    </row>
    <row r="21" spans="1:27" ht="25.95" customHeight="1" thickBot="1" x14ac:dyDescent="0.35">
      <c r="A21" s="83"/>
      <c r="B21" s="86"/>
      <c r="C21" s="94" t="s">
        <v>125</v>
      </c>
      <c r="D21" s="94"/>
      <c r="E21" s="94"/>
      <c r="F21" s="94"/>
      <c r="G21" s="26" t="s">
        <v>290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7"/>
      <c r="V21" s="27"/>
      <c r="W21" s="25"/>
      <c r="X21" s="25"/>
      <c r="Y21" s="25"/>
      <c r="Z21" s="25"/>
    </row>
    <row r="22" spans="1:27" ht="25.95" customHeight="1" thickBot="1" x14ac:dyDescent="0.35">
      <c r="A22" s="83"/>
      <c r="B22" s="86"/>
      <c r="C22" s="94"/>
      <c r="D22" s="94"/>
      <c r="E22" s="94"/>
      <c r="F22" s="94"/>
      <c r="G22" s="26" t="s">
        <v>119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7">
        <v>1</v>
      </c>
      <c r="V22" s="27"/>
      <c r="W22" s="25"/>
      <c r="X22" s="25"/>
      <c r="Y22" s="25"/>
      <c r="Z22" s="25"/>
      <c r="AA22" s="142"/>
    </row>
    <row r="23" spans="1:27" ht="25.95" customHeight="1" thickBot="1" x14ac:dyDescent="0.35">
      <c r="A23" s="83" t="s">
        <v>97</v>
      </c>
      <c r="B23" s="85" t="str">
        <f>список!$AD$2</f>
        <v/>
      </c>
      <c r="C23" s="112"/>
      <c r="D23" s="112"/>
      <c r="E23" s="112"/>
      <c r="F23" s="11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0"/>
      <c r="V23" s="40"/>
      <c r="W23" s="38"/>
      <c r="X23" s="38"/>
      <c r="Y23" s="38"/>
      <c r="Z23" s="38"/>
      <c r="AA23"/>
    </row>
    <row r="24" spans="1:27" ht="34.049999999999997" customHeight="1" thickBot="1" x14ac:dyDescent="0.4">
      <c r="A24" s="83"/>
      <c r="B24" s="86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4" t="str">
        <f>список!$BN$2</f>
        <v/>
      </c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/>
    </row>
    <row r="25" spans="1:27" ht="13.95" customHeight="1" thickBot="1" x14ac:dyDescent="0.35">
      <c r="A25" s="83"/>
      <c r="B25" s="86"/>
      <c r="C25" s="57">
        <f>список!$AG$2</f>
        <v>0</v>
      </c>
      <c r="D25" s="58"/>
      <c r="E25" s="58"/>
      <c r="F25" s="58"/>
      <c r="G25" s="58"/>
      <c r="H25" s="58"/>
      <c r="I25" s="58"/>
      <c r="J25" s="58"/>
      <c r="K25" s="58"/>
      <c r="L25" s="58"/>
      <c r="M25" s="68"/>
      <c r="N25" s="68"/>
      <c r="O25" s="69" t="str">
        <f>список!$Y$2</f>
        <v/>
      </c>
      <c r="P25" s="44"/>
      <c r="Q25" s="44"/>
      <c r="R25" s="44"/>
      <c r="S25" s="69" t="str">
        <f>список!$Z$2</f>
        <v/>
      </c>
      <c r="T25" s="44"/>
      <c r="U25" s="44"/>
      <c r="V25" s="44"/>
      <c r="W25" s="44"/>
      <c r="X25" s="44"/>
      <c r="Y25" s="44"/>
      <c r="Z25" s="44"/>
      <c r="AA25"/>
    </row>
    <row r="26" spans="1:27" ht="30" customHeight="1" thickBot="1" x14ac:dyDescent="0.35">
      <c r="A26" s="89" t="s">
        <v>95</v>
      </c>
      <c r="B26" s="90" t="str">
        <f>список!$AC$2</f>
        <v/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8"/>
      <c r="N26" s="68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/>
    </row>
    <row r="27" spans="1:27" ht="24.45" customHeight="1" thickBot="1" x14ac:dyDescent="0.35">
      <c r="A27" s="89"/>
      <c r="B27" s="91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70" t="str">
        <f>список!$AA$2</f>
        <v/>
      </c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/>
    </row>
    <row r="28" spans="1:27" ht="15" customHeight="1" thickBot="1" x14ac:dyDescent="0.35">
      <c r="A28" s="89"/>
      <c r="B28" s="91"/>
      <c r="C28" s="18"/>
      <c r="D28" s="30"/>
      <c r="E28" s="30"/>
      <c r="F28" s="34"/>
      <c r="G28" s="34"/>
      <c r="H28" s="34"/>
      <c r="I28" s="30"/>
      <c r="J28" s="30"/>
      <c r="K28" s="32"/>
      <c r="L28" s="32"/>
      <c r="M28" s="36" t="str">
        <f>список!$C$2</f>
        <v>ЛУБА.469335.139 ПЭ3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/>
    </row>
    <row r="29" spans="1:27" ht="15" customHeight="1" thickBot="1" x14ac:dyDescent="0.35">
      <c r="A29" s="89"/>
      <c r="B29" s="91"/>
      <c r="C29" s="19" t="str">
        <f>список!$R$2</f>
        <v/>
      </c>
      <c r="D29" s="61" t="str">
        <f>список!$S$2</f>
        <v/>
      </c>
      <c r="E29" s="31"/>
      <c r="F29" s="65" t="str">
        <f>список!$T$2</f>
        <v/>
      </c>
      <c r="G29" s="35"/>
      <c r="H29" s="35"/>
      <c r="I29" s="31"/>
      <c r="J29" s="31"/>
      <c r="K29" s="33" t="str">
        <f>список!$U$2</f>
        <v/>
      </c>
      <c r="L29" s="33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/>
    </row>
    <row r="30" spans="1:27" ht="15" customHeight="1" thickBot="1" x14ac:dyDescent="0.35">
      <c r="A30" s="89"/>
      <c r="B30" s="91"/>
      <c r="C30" s="16" t="s">
        <v>72</v>
      </c>
      <c r="D30" s="29" t="s">
        <v>1</v>
      </c>
      <c r="E30" s="29"/>
      <c r="F30" s="29" t="s">
        <v>19</v>
      </c>
      <c r="G30" s="29"/>
      <c r="H30" s="29"/>
      <c r="I30" s="29" t="s">
        <v>73</v>
      </c>
      <c r="J30" s="29"/>
      <c r="K30" s="29" t="s">
        <v>74</v>
      </c>
      <c r="L30" s="2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/>
    </row>
    <row r="31" spans="1:27" ht="15" customHeight="1" thickBot="1" x14ac:dyDescent="0.35">
      <c r="A31" s="89" t="s">
        <v>98</v>
      </c>
      <c r="B31" s="92" t="str">
        <f>список!$AB$2</f>
        <v/>
      </c>
      <c r="C31" s="62" t="s">
        <v>87</v>
      </c>
      <c r="D31" s="62"/>
      <c r="E31" s="62"/>
      <c r="F31" s="80" t="str">
        <f>список!$G$2</f>
        <v>Вислоус</v>
      </c>
      <c r="G31" s="62"/>
      <c r="H31" s="62"/>
      <c r="I31" s="30"/>
      <c r="J31" s="30"/>
      <c r="K31" s="32" t="str">
        <f>список!$M$2</f>
        <v/>
      </c>
      <c r="L31" s="32"/>
      <c r="M31" s="77" t="str">
        <f>список!$D$2</f>
        <v>Плата управления УПР24</v>
      </c>
      <c r="N31" s="78"/>
      <c r="O31" s="78"/>
      <c r="P31" s="78"/>
      <c r="Q31" s="78"/>
      <c r="R31" s="78"/>
      <c r="S31" s="44" t="s">
        <v>91</v>
      </c>
      <c r="T31" s="44"/>
      <c r="U31" s="44"/>
      <c r="V31" s="44" t="s">
        <v>1</v>
      </c>
      <c r="W31" s="44"/>
      <c r="X31" s="44"/>
      <c r="Y31" s="44" t="s">
        <v>92</v>
      </c>
      <c r="Z31" s="44"/>
      <c r="AA31"/>
    </row>
    <row r="32" spans="1:27" ht="15" customHeight="1" thickBot="1" x14ac:dyDescent="0.35">
      <c r="A32" s="89"/>
      <c r="B32" s="93"/>
      <c r="C32" s="63" t="s">
        <v>88</v>
      </c>
      <c r="D32" s="63"/>
      <c r="E32" s="63"/>
      <c r="F32" s="64" t="str">
        <f>список!$H$2</f>
        <v>Хаустов</v>
      </c>
      <c r="G32" s="63"/>
      <c r="H32" s="63"/>
      <c r="I32" s="66"/>
      <c r="J32" s="66"/>
      <c r="K32" s="67" t="str">
        <f>список!$N$2</f>
        <v/>
      </c>
      <c r="L32" s="67"/>
      <c r="M32" s="79"/>
      <c r="N32" s="79"/>
      <c r="O32" s="79"/>
      <c r="P32" s="79"/>
      <c r="Q32" s="79"/>
      <c r="R32" s="79"/>
      <c r="S32" s="17" t="str">
        <f>LEFT(список!$V$2,FIND(",",список!$V$2)-1)</f>
        <v/>
      </c>
      <c r="T32" s="17" t="str">
        <f>MID(список!$V$2,FIND(",",список!$V$2,1)+1,FIND(",",список!$V$2,FIND(",",список!$V$2)+1)-FIND(",",список!$V$2)-1)</f>
        <v/>
      </c>
      <c r="U32" s="17" t="str">
        <f>RIGHT(список!$V$2,LEN(список!$V$2)-FIND(",",список!$V$2,FIND(",",список!$V$2)+1))</f>
        <v/>
      </c>
      <c r="V32" s="48">
        <f>список!$BL$2</f>
        <v>1</v>
      </c>
      <c r="W32" s="49"/>
      <c r="X32" s="50"/>
      <c r="Y32" s="48">
        <f t="shared" ref="Y32:Z32" si="0">SUM(V32,24)</f>
        <v>25</v>
      </c>
      <c r="Z32" s="50"/>
      <c r="AA32"/>
    </row>
    <row r="33" spans="1:27" ht="15" customHeight="1" thickBot="1" x14ac:dyDescent="0.35">
      <c r="A33" s="89"/>
      <c r="B33" s="93"/>
      <c r="C33" s="64" t="str">
        <f>список!$I$2</f>
        <v>Т. контр.</v>
      </c>
      <c r="D33" s="63"/>
      <c r="E33" s="63"/>
      <c r="F33" s="64" t="str">
        <f>список!$J$2</f>
        <v>Паутов</v>
      </c>
      <c r="G33" s="63"/>
      <c r="H33" s="63"/>
      <c r="I33" s="66"/>
      <c r="J33" s="66"/>
      <c r="K33" s="67" t="str">
        <f>список!$O$2</f>
        <v/>
      </c>
      <c r="L33" s="67"/>
      <c r="M33" s="79"/>
      <c r="N33" s="79"/>
      <c r="O33" s="79"/>
      <c r="P33" s="79"/>
      <c r="Q33" s="79"/>
      <c r="R33" s="79"/>
      <c r="S33" s="51">
        <f>список!$W$2</f>
        <v>0</v>
      </c>
      <c r="T33" s="52"/>
      <c r="U33" s="52"/>
      <c r="V33" s="52"/>
      <c r="W33" s="52"/>
      <c r="X33" s="52"/>
      <c r="Y33" s="52"/>
      <c r="Z33" s="52"/>
      <c r="AA33"/>
    </row>
    <row r="34" spans="1:27" ht="15" customHeight="1" thickBot="1" x14ac:dyDescent="0.35">
      <c r="A34" s="89"/>
      <c r="B34" s="93"/>
      <c r="C34" s="63" t="s">
        <v>89</v>
      </c>
      <c r="D34" s="63"/>
      <c r="E34" s="63"/>
      <c r="F34" s="64" t="str">
        <f>список!$K$2</f>
        <v>Иванов</v>
      </c>
      <c r="G34" s="63"/>
      <c r="H34" s="63"/>
      <c r="I34" s="66"/>
      <c r="J34" s="66"/>
      <c r="K34" s="67" t="str">
        <f>список!$P$2</f>
        <v/>
      </c>
      <c r="L34" s="67"/>
      <c r="M34" s="79"/>
      <c r="N34" s="79"/>
      <c r="O34" s="79"/>
      <c r="P34" s="79"/>
      <c r="Q34" s="79"/>
      <c r="R34" s="79"/>
      <c r="S34" s="52"/>
      <c r="T34" s="52"/>
      <c r="U34" s="52"/>
      <c r="V34" s="52"/>
      <c r="W34" s="52"/>
      <c r="X34" s="52"/>
      <c r="Y34" s="52"/>
      <c r="Z34" s="52"/>
      <c r="AA34"/>
    </row>
    <row r="35" spans="1:27" ht="15" customHeight="1" thickBot="1" x14ac:dyDescent="0.35">
      <c r="A35" s="89"/>
      <c r="B35" s="93"/>
      <c r="C35" s="56" t="s">
        <v>90</v>
      </c>
      <c r="D35" s="56"/>
      <c r="E35" s="56"/>
      <c r="F35" s="55" t="str">
        <f>список!$L$2</f>
        <v>Съедин</v>
      </c>
      <c r="G35" s="56"/>
      <c r="H35" s="56"/>
      <c r="I35" s="31"/>
      <c r="J35" s="31"/>
      <c r="K35" s="33" t="str">
        <f>список!$Q$2</f>
        <v/>
      </c>
      <c r="L35" s="33"/>
      <c r="M35" s="60" t="s">
        <v>99</v>
      </c>
      <c r="N35" s="60"/>
      <c r="O35" s="60"/>
      <c r="P35" s="60"/>
      <c r="Q35" s="60"/>
      <c r="R35" s="60"/>
      <c r="S35" s="52"/>
      <c r="T35" s="52"/>
      <c r="U35" s="52"/>
      <c r="V35" s="52"/>
      <c r="W35" s="52"/>
      <c r="X35" s="52"/>
      <c r="Y35" s="52"/>
      <c r="Z35" s="52"/>
      <c r="AA35"/>
    </row>
    <row r="36" spans="1:27" ht="15" customHeight="1" thickBot="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 t="s">
        <v>75</v>
      </c>
      <c r="N36" s="23"/>
      <c r="O36" s="23"/>
      <c r="P36" s="23"/>
      <c r="Q36" s="23"/>
      <c r="R36" s="23"/>
      <c r="S36" s="24" t="s">
        <v>76</v>
      </c>
      <c r="T36" s="24"/>
      <c r="U36" s="24"/>
      <c r="V36" s="24"/>
      <c r="W36" s="24"/>
      <c r="X36" s="24"/>
      <c r="Y36" s="24"/>
      <c r="Z36" s="24"/>
      <c r="AA36"/>
    </row>
    <row r="37" spans="1:27" s="13" customFormat="1" ht="43.05" customHeight="1" thickBot="1" x14ac:dyDescent="0.35">
      <c r="A37" s="21"/>
      <c r="B37" s="21"/>
      <c r="C37" s="45" t="s">
        <v>68</v>
      </c>
      <c r="D37" s="45"/>
      <c r="E37" s="45"/>
      <c r="F37" s="45"/>
      <c r="G37" s="46" t="s">
        <v>3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1" t="s">
        <v>67</v>
      </c>
      <c r="V37" s="41"/>
      <c r="W37" s="41" t="s">
        <v>69</v>
      </c>
      <c r="X37" s="41"/>
      <c r="Y37" s="41"/>
      <c r="Z37" s="41"/>
      <c r="AA37" s="145"/>
    </row>
    <row r="38" spans="1:27" ht="25.95" customHeight="1" x14ac:dyDescent="0.3">
      <c r="C38" s="47" t="s">
        <v>126</v>
      </c>
      <c r="D38" s="47"/>
      <c r="E38" s="47"/>
      <c r="F38" s="47"/>
      <c r="G38" s="53" t="s">
        <v>288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42"/>
      <c r="V38" s="42"/>
      <c r="W38" s="43"/>
      <c r="X38" s="43"/>
      <c r="Y38" s="43"/>
      <c r="Z38" s="43"/>
      <c r="AA38" s="142"/>
    </row>
    <row r="39" spans="1:27" ht="25.95" customHeight="1" x14ac:dyDescent="0.3">
      <c r="C39" s="94"/>
      <c r="D39" s="94"/>
      <c r="E39" s="94"/>
      <c r="F39" s="94"/>
      <c r="G39" s="26" t="s">
        <v>114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7">
        <v>1</v>
      </c>
      <c r="V39" s="27"/>
      <c r="W39" s="25"/>
      <c r="X39" s="25"/>
      <c r="Y39" s="25"/>
      <c r="Z39" s="25"/>
    </row>
    <row r="40" spans="1:27" ht="25.95" customHeight="1" x14ac:dyDescent="0.3">
      <c r="C40" s="94" t="s">
        <v>127</v>
      </c>
      <c r="D40" s="94"/>
      <c r="E40" s="94"/>
      <c r="F40" s="94"/>
      <c r="G40" s="26" t="s">
        <v>289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7"/>
      <c r="V40" s="27"/>
      <c r="W40" s="25"/>
      <c r="X40" s="25"/>
      <c r="Y40" s="25"/>
      <c r="Z40" s="25"/>
    </row>
    <row r="41" spans="1:27" ht="25.95" customHeight="1" x14ac:dyDescent="0.3">
      <c r="C41" s="94"/>
      <c r="D41" s="94"/>
      <c r="E41" s="94"/>
      <c r="F41" s="94"/>
      <c r="G41" s="26" t="s">
        <v>117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7">
        <v>1</v>
      </c>
      <c r="V41" s="27"/>
      <c r="W41" s="25"/>
      <c r="X41" s="25"/>
      <c r="Y41" s="25"/>
      <c r="Z41" s="25"/>
    </row>
    <row r="42" spans="1:27" ht="25.95" customHeight="1" x14ac:dyDescent="0.3">
      <c r="C42" s="94" t="s">
        <v>128</v>
      </c>
      <c r="D42" s="94"/>
      <c r="E42" s="94"/>
      <c r="F42" s="94"/>
      <c r="G42" s="26" t="s">
        <v>290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7"/>
      <c r="V42" s="27"/>
      <c r="W42" s="25"/>
      <c r="X42" s="25"/>
      <c r="Y42" s="25"/>
      <c r="Z42" s="25"/>
    </row>
    <row r="43" spans="1:27" ht="25.95" customHeight="1" x14ac:dyDescent="0.3">
      <c r="C43" s="94"/>
      <c r="D43" s="94"/>
      <c r="E43" s="94"/>
      <c r="F43" s="94"/>
      <c r="G43" s="26" t="s">
        <v>119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7">
        <v>1</v>
      </c>
      <c r="V43" s="27"/>
      <c r="W43" s="25"/>
      <c r="X43" s="25"/>
      <c r="Y43" s="25"/>
      <c r="Z43" s="25"/>
    </row>
    <row r="44" spans="1:27" ht="25.95" customHeight="1" x14ac:dyDescent="0.3">
      <c r="C44" s="94" t="s">
        <v>129</v>
      </c>
      <c r="D44" s="94"/>
      <c r="E44" s="94"/>
      <c r="F44" s="94"/>
      <c r="G44" s="26" t="s">
        <v>288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7"/>
      <c r="V44" s="27"/>
      <c r="W44" s="25"/>
      <c r="X44" s="25"/>
      <c r="Y44" s="25"/>
      <c r="Z44" s="25"/>
    </row>
    <row r="45" spans="1:27" ht="25.95" customHeight="1" x14ac:dyDescent="0.3">
      <c r="C45" s="94"/>
      <c r="D45" s="94"/>
      <c r="E45" s="94"/>
      <c r="F45" s="94"/>
      <c r="G45" s="26" t="s">
        <v>114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7">
        <v>1</v>
      </c>
      <c r="V45" s="27"/>
      <c r="W45" s="25"/>
      <c r="X45" s="25"/>
      <c r="Y45" s="25"/>
      <c r="Z45" s="25"/>
    </row>
    <row r="46" spans="1:27" ht="25.95" customHeight="1" x14ac:dyDescent="0.3">
      <c r="C46" s="94" t="s">
        <v>130</v>
      </c>
      <c r="D46" s="94"/>
      <c r="E46" s="94"/>
      <c r="F46" s="94"/>
      <c r="G46" s="26" t="s">
        <v>289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7"/>
      <c r="V46" s="27"/>
      <c r="W46" s="25"/>
      <c r="X46" s="25"/>
      <c r="Y46" s="25"/>
      <c r="Z46" s="25"/>
    </row>
    <row r="47" spans="1:27" ht="25.95" customHeight="1" x14ac:dyDescent="0.3">
      <c r="C47" s="94"/>
      <c r="D47" s="94"/>
      <c r="E47" s="94"/>
      <c r="F47" s="94"/>
      <c r="G47" s="26" t="s">
        <v>117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7">
        <v>1</v>
      </c>
      <c r="V47" s="27"/>
      <c r="W47" s="25"/>
      <c r="X47" s="25"/>
      <c r="Y47" s="25"/>
      <c r="Z47" s="25"/>
    </row>
    <row r="48" spans="1:27" ht="25.95" customHeight="1" x14ac:dyDescent="0.3">
      <c r="C48" s="94" t="s">
        <v>131</v>
      </c>
      <c r="D48" s="94"/>
      <c r="E48" s="94"/>
      <c r="F48" s="94"/>
      <c r="G48" s="26" t="s">
        <v>290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7"/>
      <c r="V48" s="27"/>
      <c r="W48" s="25"/>
      <c r="X48" s="25"/>
      <c r="Y48" s="25"/>
      <c r="Z48" s="25"/>
    </row>
    <row r="49" spans="1:26" ht="25.95" customHeight="1" x14ac:dyDescent="0.3">
      <c r="C49" s="94"/>
      <c r="D49" s="94"/>
      <c r="E49" s="94"/>
      <c r="F49" s="94"/>
      <c r="G49" s="26" t="s">
        <v>119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7">
        <v>1</v>
      </c>
      <c r="V49" s="27"/>
      <c r="W49" s="25"/>
      <c r="X49" s="25"/>
      <c r="Y49" s="25"/>
      <c r="Z49" s="25"/>
    </row>
    <row r="50" spans="1:26" ht="25.95" customHeight="1" x14ac:dyDescent="0.3">
      <c r="C50" s="94" t="s">
        <v>132</v>
      </c>
      <c r="D50" s="94"/>
      <c r="E50" s="94"/>
      <c r="F50" s="94"/>
      <c r="G50" s="26" t="s">
        <v>288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7"/>
      <c r="V50" s="27"/>
      <c r="W50" s="25"/>
      <c r="X50" s="25"/>
      <c r="Y50" s="25"/>
      <c r="Z50" s="25"/>
    </row>
    <row r="51" spans="1:26" ht="25.95" customHeight="1" thickBot="1" x14ac:dyDescent="0.35">
      <c r="C51" s="94"/>
      <c r="D51" s="94"/>
      <c r="E51" s="94"/>
      <c r="F51" s="94"/>
      <c r="G51" s="26" t="s">
        <v>114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7">
        <v>1</v>
      </c>
      <c r="V51" s="27"/>
      <c r="W51" s="25"/>
      <c r="X51" s="25"/>
      <c r="Y51" s="25"/>
      <c r="Z51" s="25"/>
    </row>
    <row r="52" spans="1:26" ht="25.95" customHeight="1" thickBot="1" x14ac:dyDescent="0.35">
      <c r="A52" s="83" t="s">
        <v>95</v>
      </c>
      <c r="B52" s="87" t="str">
        <f>список!$AF$2</f>
        <v/>
      </c>
      <c r="C52" s="94" t="s">
        <v>133</v>
      </c>
      <c r="D52" s="94"/>
      <c r="E52" s="94"/>
      <c r="F52" s="94"/>
      <c r="G52" s="26" t="s">
        <v>289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7"/>
      <c r="V52" s="27"/>
      <c r="W52" s="25"/>
      <c r="X52" s="25"/>
      <c r="Y52" s="25"/>
      <c r="Z52" s="25"/>
    </row>
    <row r="53" spans="1:26" ht="25.95" customHeight="1" thickBot="1" x14ac:dyDescent="0.35">
      <c r="A53" s="83"/>
      <c r="B53" s="88"/>
      <c r="C53" s="94"/>
      <c r="D53" s="94"/>
      <c r="E53" s="94"/>
      <c r="F53" s="94"/>
      <c r="G53" s="26" t="s">
        <v>117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7">
        <v>1</v>
      </c>
      <c r="V53" s="27"/>
      <c r="W53" s="25"/>
      <c r="X53" s="25"/>
      <c r="Y53" s="25"/>
      <c r="Z53" s="25"/>
    </row>
    <row r="54" spans="1:26" ht="25.95" customHeight="1" thickBot="1" x14ac:dyDescent="0.35">
      <c r="A54" s="83"/>
      <c r="B54" s="88"/>
      <c r="C54" s="94" t="s">
        <v>134</v>
      </c>
      <c r="D54" s="94"/>
      <c r="E54" s="94"/>
      <c r="F54" s="94"/>
      <c r="G54" s="26" t="s">
        <v>290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7"/>
      <c r="V54" s="27"/>
      <c r="W54" s="25"/>
      <c r="X54" s="25"/>
      <c r="Y54" s="25"/>
      <c r="Z54" s="25"/>
    </row>
    <row r="55" spans="1:26" ht="25.95" customHeight="1" thickBot="1" x14ac:dyDescent="0.35">
      <c r="A55" s="83"/>
      <c r="B55" s="88"/>
      <c r="C55" s="94"/>
      <c r="D55" s="94"/>
      <c r="E55" s="94"/>
      <c r="F55" s="94"/>
      <c r="G55" s="26" t="s">
        <v>119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7">
        <v>1</v>
      </c>
      <c r="V55" s="27"/>
      <c r="W55" s="25"/>
      <c r="X55" s="25"/>
      <c r="Y55" s="25"/>
      <c r="Z55" s="25"/>
    </row>
    <row r="56" spans="1:26" ht="25.95" customHeight="1" thickBot="1" x14ac:dyDescent="0.35">
      <c r="A56" s="83" t="s">
        <v>96</v>
      </c>
      <c r="B56" s="85" t="str">
        <f>список!$AE$2</f>
        <v/>
      </c>
      <c r="C56" s="94" t="s">
        <v>135</v>
      </c>
      <c r="D56" s="94"/>
      <c r="E56" s="94"/>
      <c r="F56" s="94"/>
      <c r="G56" s="26" t="s">
        <v>288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7"/>
      <c r="V56" s="27"/>
      <c r="W56" s="25"/>
      <c r="X56" s="25"/>
      <c r="Y56" s="25"/>
      <c r="Z56" s="25"/>
    </row>
    <row r="57" spans="1:26" ht="25.95" customHeight="1" thickBot="1" x14ac:dyDescent="0.35">
      <c r="A57" s="83"/>
      <c r="B57" s="86"/>
      <c r="C57" s="94"/>
      <c r="D57" s="94"/>
      <c r="E57" s="94"/>
      <c r="F57" s="94"/>
      <c r="G57" s="26" t="s">
        <v>114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7">
        <v>1</v>
      </c>
      <c r="V57" s="27"/>
      <c r="W57" s="25"/>
      <c r="X57" s="25"/>
      <c r="Y57" s="25"/>
      <c r="Z57" s="25"/>
    </row>
    <row r="58" spans="1:26" ht="25.95" customHeight="1" thickBot="1" x14ac:dyDescent="0.35">
      <c r="A58" s="83"/>
      <c r="B58" s="86"/>
      <c r="C58" s="94" t="s">
        <v>136</v>
      </c>
      <c r="D58" s="94"/>
      <c r="E58" s="94"/>
      <c r="F58" s="94"/>
      <c r="G58" s="26" t="s">
        <v>289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7"/>
      <c r="V58" s="27"/>
      <c r="W58" s="25"/>
      <c r="X58" s="25"/>
      <c r="Y58" s="25"/>
      <c r="Z58" s="25"/>
    </row>
    <row r="59" spans="1:26" ht="25.95" customHeight="1" thickBot="1" x14ac:dyDescent="0.35">
      <c r="A59" s="83" t="s">
        <v>97</v>
      </c>
      <c r="B59" s="85" t="str">
        <f>список!$AD$2</f>
        <v/>
      </c>
      <c r="C59" s="94"/>
      <c r="D59" s="94"/>
      <c r="E59" s="94"/>
      <c r="F59" s="94"/>
      <c r="G59" s="26" t="s">
        <v>117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7">
        <v>1</v>
      </c>
      <c r="V59" s="27"/>
      <c r="W59" s="25"/>
      <c r="X59" s="25"/>
      <c r="Y59" s="25"/>
      <c r="Z59" s="25"/>
    </row>
    <row r="60" spans="1:26" ht="25.95" customHeight="1" thickBot="1" x14ac:dyDescent="0.35">
      <c r="A60" s="83"/>
      <c r="B60" s="86"/>
      <c r="C60" s="94" t="s">
        <v>137</v>
      </c>
      <c r="D60" s="94"/>
      <c r="E60" s="94"/>
      <c r="F60" s="94"/>
      <c r="G60" s="26" t="s">
        <v>290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7"/>
      <c r="V60" s="27"/>
      <c r="W60" s="25"/>
      <c r="X60" s="25"/>
      <c r="Y60" s="25"/>
      <c r="Z60" s="25"/>
    </row>
    <row r="61" spans="1:26" ht="25.95" customHeight="1" thickBot="1" x14ac:dyDescent="0.35">
      <c r="A61" s="83"/>
      <c r="B61" s="86"/>
      <c r="C61" s="94"/>
      <c r="D61" s="94"/>
      <c r="E61" s="94"/>
      <c r="F61" s="94"/>
      <c r="G61" s="26" t="s">
        <v>119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7">
        <v>1</v>
      </c>
      <c r="V61" s="27"/>
      <c r="W61" s="25"/>
      <c r="X61" s="25"/>
      <c r="Y61" s="25"/>
      <c r="Z61" s="25"/>
    </row>
    <row r="62" spans="1:26" ht="25.95" customHeight="1" thickBot="1" x14ac:dyDescent="0.35">
      <c r="A62" s="83" t="s">
        <v>95</v>
      </c>
      <c r="B62" s="87" t="str">
        <f>список!$AC$2</f>
        <v/>
      </c>
      <c r="C62" s="94" t="s">
        <v>575</v>
      </c>
      <c r="D62" s="94"/>
      <c r="E62" s="94"/>
      <c r="F62" s="94"/>
      <c r="G62" s="26" t="s">
        <v>291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7"/>
      <c r="V62" s="27"/>
      <c r="W62" s="25"/>
      <c r="X62" s="25"/>
      <c r="Y62" s="25"/>
      <c r="Z62" s="25"/>
    </row>
    <row r="63" spans="1:26" ht="25.95" customHeight="1" thickBot="1" x14ac:dyDescent="0.35">
      <c r="A63" s="83"/>
      <c r="B63" s="88"/>
      <c r="C63" s="94"/>
      <c r="D63" s="94"/>
      <c r="E63" s="94"/>
      <c r="F63" s="94"/>
      <c r="G63" s="26" t="s">
        <v>138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7">
        <v>25</v>
      </c>
      <c r="V63" s="27"/>
      <c r="W63" s="25"/>
      <c r="X63" s="25"/>
      <c r="Y63" s="25"/>
      <c r="Z63" s="25"/>
    </row>
    <row r="64" spans="1:26" ht="25.95" customHeight="1" thickBot="1" x14ac:dyDescent="0.35">
      <c r="A64" s="83"/>
      <c r="B64" s="88"/>
      <c r="C64" s="94" t="s">
        <v>140</v>
      </c>
      <c r="D64" s="94"/>
      <c r="E64" s="94"/>
      <c r="F64" s="94"/>
      <c r="G64" s="26" t="s">
        <v>292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7"/>
      <c r="V64" s="27"/>
      <c r="W64" s="25"/>
      <c r="X64" s="25"/>
      <c r="Y64" s="25"/>
      <c r="Z64" s="25"/>
    </row>
    <row r="65" spans="1:27" ht="25.95" customHeight="1" thickBot="1" x14ac:dyDescent="0.35">
      <c r="A65" s="83"/>
      <c r="B65" s="88"/>
      <c r="C65" s="94"/>
      <c r="D65" s="94"/>
      <c r="E65" s="94"/>
      <c r="F65" s="94"/>
      <c r="G65" s="26" t="s">
        <v>139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7">
        <v>1</v>
      </c>
      <c r="V65" s="27"/>
      <c r="W65" s="25"/>
      <c r="X65" s="25"/>
      <c r="Y65" s="25"/>
      <c r="Z65" s="25"/>
    </row>
    <row r="66" spans="1:27" ht="25.95" customHeight="1" thickBot="1" x14ac:dyDescent="0.35">
      <c r="A66" s="83" t="s">
        <v>98</v>
      </c>
      <c r="B66" s="85" t="str">
        <f>список!$AB$2</f>
        <v/>
      </c>
      <c r="C66" s="112"/>
      <c r="D66" s="112"/>
      <c r="E66" s="112"/>
      <c r="F66" s="112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0"/>
      <c r="V66" s="40"/>
      <c r="W66" s="38"/>
      <c r="X66" s="38"/>
      <c r="Y66" s="38"/>
      <c r="Z66" s="38"/>
      <c r="AA66"/>
    </row>
    <row r="67" spans="1:27" s="95" customFormat="1" ht="15" customHeight="1" thickBot="1" x14ac:dyDescent="0.3">
      <c r="A67" s="83"/>
      <c r="B67" s="86"/>
      <c r="C67" s="104"/>
      <c r="D67" s="105"/>
      <c r="E67" s="105"/>
      <c r="F67" s="106"/>
      <c r="G67" s="106"/>
      <c r="H67" s="106"/>
      <c r="I67" s="105"/>
      <c r="J67" s="105"/>
      <c r="K67" s="107"/>
      <c r="L67" s="107"/>
      <c r="M67" s="99" t="str">
        <f>список!$C$2</f>
        <v>ЛУБА.469335.139 ПЭ3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1" t="s">
        <v>1</v>
      </c>
      <c r="AA67" s="111"/>
    </row>
    <row r="68" spans="1:27" s="95" customFormat="1" ht="6" customHeight="1" thickBot="1" x14ac:dyDescent="0.3">
      <c r="A68" s="83"/>
      <c r="B68" s="86"/>
      <c r="C68" s="108" t="str">
        <f>IF(OR(список!$S$2="Все",список!$S$2="—"),,список!$R$2)</f>
        <v/>
      </c>
      <c r="D68" s="108" t="str">
        <f>IF(OR(список!$S$2="Все",список!$S$2="—"),,список!$S$2)</f>
        <v/>
      </c>
      <c r="E68" s="108"/>
      <c r="F68" s="109" t="str">
        <f>IF(OR(список!$S$2="Все",список!$S$2="—"),,список!$T$2)</f>
        <v/>
      </c>
      <c r="G68" s="109"/>
      <c r="H68" s="109"/>
      <c r="I68" s="108"/>
      <c r="J68" s="108"/>
      <c r="K68" s="110" t="str">
        <f>IF(OR(список!$S$2="Все",список!$S$2="—"),,список!$U$2)</f>
        <v/>
      </c>
      <c r="L68" s="11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1"/>
      <c r="AA68" s="111"/>
    </row>
    <row r="69" spans="1:27" s="95" customFormat="1" ht="9" customHeight="1" thickBot="1" x14ac:dyDescent="0.3">
      <c r="A69" s="83"/>
      <c r="B69" s="86"/>
      <c r="C69" s="96"/>
      <c r="D69" s="96"/>
      <c r="E69" s="96"/>
      <c r="F69" s="97"/>
      <c r="G69" s="97"/>
      <c r="H69" s="97"/>
      <c r="I69" s="96"/>
      <c r="J69" s="96"/>
      <c r="K69" s="98"/>
      <c r="L69" s="98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2">
        <f t="shared" ref="Z69:Z70" si="1">SUM(V32,1)</f>
        <v>2</v>
      </c>
      <c r="AA69" s="111"/>
    </row>
    <row r="70" spans="1:27" s="95" customFormat="1" ht="15" customHeight="1" thickBot="1" x14ac:dyDescent="0.3">
      <c r="A70" s="83"/>
      <c r="B70" s="86"/>
      <c r="C70" s="103" t="s">
        <v>72</v>
      </c>
      <c r="D70" s="96" t="s">
        <v>1</v>
      </c>
      <c r="E70" s="96"/>
      <c r="F70" s="96" t="s">
        <v>19</v>
      </c>
      <c r="G70" s="96"/>
      <c r="H70" s="96"/>
      <c r="I70" s="96" t="s">
        <v>73</v>
      </c>
      <c r="J70" s="96"/>
      <c r="K70" s="96" t="s">
        <v>74</v>
      </c>
      <c r="L70" s="96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2"/>
      <c r="AA70" s="111"/>
    </row>
    <row r="71" spans="1:27" ht="15" customHeight="1" thickBot="1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 t="s">
        <v>75</v>
      </c>
      <c r="N71" s="23"/>
      <c r="O71" s="23"/>
      <c r="P71" s="23"/>
      <c r="Q71" s="23"/>
      <c r="R71" s="23"/>
      <c r="S71" s="24" t="s">
        <v>76</v>
      </c>
      <c r="T71" s="24"/>
      <c r="U71" s="24"/>
      <c r="V71" s="24"/>
      <c r="W71" s="24"/>
      <c r="X71" s="24"/>
      <c r="Y71" s="24"/>
      <c r="Z71" s="24"/>
      <c r="AA71"/>
    </row>
    <row r="72" spans="1:27" s="13" customFormat="1" ht="43.05" customHeight="1" thickBot="1" x14ac:dyDescent="0.35">
      <c r="A72" s="21"/>
      <c r="B72" s="21"/>
      <c r="C72" s="45" t="s">
        <v>68</v>
      </c>
      <c r="D72" s="45"/>
      <c r="E72" s="45"/>
      <c r="F72" s="45"/>
      <c r="G72" s="46" t="s">
        <v>3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1" t="s">
        <v>67</v>
      </c>
      <c r="V72" s="41"/>
      <c r="W72" s="41" t="s">
        <v>69</v>
      </c>
      <c r="X72" s="41"/>
      <c r="Y72" s="41"/>
      <c r="Z72" s="41"/>
      <c r="AA72" s="145"/>
    </row>
    <row r="73" spans="1:27" ht="25.95" customHeight="1" x14ac:dyDescent="0.3">
      <c r="C73" s="47" t="s">
        <v>141</v>
      </c>
      <c r="D73" s="47"/>
      <c r="E73" s="47"/>
      <c r="F73" s="47"/>
      <c r="G73" s="53" t="s">
        <v>288</v>
      </c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42"/>
      <c r="V73" s="42"/>
      <c r="W73" s="43"/>
      <c r="X73" s="43"/>
      <c r="Y73" s="43"/>
      <c r="Z73" s="43"/>
      <c r="AA73" s="142"/>
    </row>
    <row r="74" spans="1:27" ht="25.95" customHeight="1" x14ac:dyDescent="0.3">
      <c r="C74" s="94"/>
      <c r="D74" s="94"/>
      <c r="E74" s="94"/>
      <c r="F74" s="94"/>
      <c r="G74" s="26" t="s">
        <v>114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7">
        <v>1</v>
      </c>
      <c r="V74" s="27"/>
      <c r="W74" s="25"/>
      <c r="X74" s="25"/>
      <c r="Y74" s="25"/>
      <c r="Z74" s="25"/>
      <c r="AA74" s="142"/>
    </row>
    <row r="75" spans="1:27" ht="25.95" customHeight="1" x14ac:dyDescent="0.3">
      <c r="C75" s="94" t="s">
        <v>142</v>
      </c>
      <c r="D75" s="94"/>
      <c r="E75" s="94"/>
      <c r="F75" s="94"/>
      <c r="G75" s="26" t="s">
        <v>293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7"/>
      <c r="V75" s="27"/>
      <c r="W75" s="25"/>
      <c r="X75" s="25"/>
      <c r="Y75" s="25"/>
      <c r="Z75" s="25"/>
    </row>
    <row r="76" spans="1:27" ht="25.95" customHeight="1" x14ac:dyDescent="0.3">
      <c r="C76" s="94"/>
      <c r="D76" s="94"/>
      <c r="E76" s="94"/>
      <c r="F76" s="94"/>
      <c r="G76" s="26" t="s">
        <v>143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7">
        <v>1</v>
      </c>
      <c r="V76" s="27"/>
      <c r="W76" s="25"/>
      <c r="X76" s="25"/>
      <c r="Y76" s="25"/>
      <c r="Z76" s="25"/>
    </row>
    <row r="77" spans="1:27" ht="25.95" customHeight="1" x14ac:dyDescent="0.3">
      <c r="C77" s="94" t="s">
        <v>576</v>
      </c>
      <c r="D77" s="94"/>
      <c r="E77" s="94"/>
      <c r="F77" s="94"/>
      <c r="G77" s="26" t="s">
        <v>288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7"/>
      <c r="V77" s="27"/>
      <c r="W77" s="25"/>
      <c r="X77" s="25"/>
      <c r="Y77" s="25"/>
      <c r="Z77" s="25"/>
    </row>
    <row r="78" spans="1:27" ht="25.95" customHeight="1" x14ac:dyDescent="0.3">
      <c r="C78" s="94"/>
      <c r="D78" s="94"/>
      <c r="E78" s="94"/>
      <c r="F78" s="94"/>
      <c r="G78" s="26" t="s">
        <v>114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7">
        <v>2</v>
      </c>
      <c r="V78" s="27"/>
      <c r="W78" s="25"/>
      <c r="X78" s="25"/>
      <c r="Y78" s="25"/>
      <c r="Z78" s="25"/>
    </row>
    <row r="79" spans="1:27" ht="25.95" customHeight="1" x14ac:dyDescent="0.3">
      <c r="C79" s="94" t="s">
        <v>144</v>
      </c>
      <c r="D79" s="94"/>
      <c r="E79" s="94"/>
      <c r="F79" s="94"/>
      <c r="G79" s="26" t="s">
        <v>293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7"/>
      <c r="V79" s="27"/>
      <c r="W79" s="25"/>
      <c r="X79" s="25"/>
      <c r="Y79" s="25"/>
      <c r="Z79" s="25"/>
    </row>
    <row r="80" spans="1:27" ht="25.95" customHeight="1" x14ac:dyDescent="0.3">
      <c r="C80" s="94"/>
      <c r="D80" s="94"/>
      <c r="E80" s="94"/>
      <c r="F80" s="94"/>
      <c r="G80" s="26" t="s">
        <v>143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7">
        <v>1</v>
      </c>
      <c r="V80" s="27"/>
      <c r="W80" s="25"/>
      <c r="X80" s="25"/>
      <c r="Y80" s="25"/>
      <c r="Z80" s="25"/>
    </row>
    <row r="81" spans="1:26" ht="25.95" customHeight="1" x14ac:dyDescent="0.3">
      <c r="C81" s="94" t="s">
        <v>577</v>
      </c>
      <c r="D81" s="94"/>
      <c r="E81" s="94"/>
      <c r="F81" s="94"/>
      <c r="G81" s="26" t="s">
        <v>288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7"/>
      <c r="V81" s="27"/>
      <c r="W81" s="25"/>
      <c r="X81" s="25"/>
      <c r="Y81" s="25"/>
      <c r="Z81" s="25"/>
    </row>
    <row r="82" spans="1:26" ht="25.95" customHeight="1" x14ac:dyDescent="0.3">
      <c r="C82" s="94"/>
      <c r="D82" s="94"/>
      <c r="E82" s="94"/>
      <c r="F82" s="94"/>
      <c r="G82" s="26" t="s">
        <v>114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7">
        <v>2</v>
      </c>
      <c r="V82" s="27"/>
      <c r="W82" s="25"/>
      <c r="X82" s="25"/>
      <c r="Y82" s="25"/>
      <c r="Z82" s="25"/>
    </row>
    <row r="83" spans="1:26" ht="25.95" customHeight="1" x14ac:dyDescent="0.3">
      <c r="C83" s="94" t="s">
        <v>145</v>
      </c>
      <c r="D83" s="94"/>
      <c r="E83" s="94"/>
      <c r="F83" s="94"/>
      <c r="G83" s="26" t="s">
        <v>293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7"/>
      <c r="V83" s="27"/>
      <c r="W83" s="25"/>
      <c r="X83" s="25"/>
      <c r="Y83" s="25"/>
      <c r="Z83" s="25"/>
    </row>
    <row r="84" spans="1:26" ht="25.95" customHeight="1" x14ac:dyDescent="0.3">
      <c r="C84" s="94"/>
      <c r="D84" s="94"/>
      <c r="E84" s="94"/>
      <c r="F84" s="94"/>
      <c r="G84" s="26" t="s">
        <v>143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7">
        <v>1</v>
      </c>
      <c r="V84" s="27"/>
      <c r="W84" s="25"/>
      <c r="X84" s="25"/>
      <c r="Y84" s="25"/>
      <c r="Z84" s="25"/>
    </row>
    <row r="85" spans="1:26" ht="25.95" customHeight="1" x14ac:dyDescent="0.3">
      <c r="C85" s="94" t="s">
        <v>578</v>
      </c>
      <c r="D85" s="94"/>
      <c r="E85" s="94"/>
      <c r="F85" s="94"/>
      <c r="G85" s="26" t="s">
        <v>288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7"/>
      <c r="V85" s="27"/>
      <c r="W85" s="25"/>
      <c r="X85" s="25"/>
      <c r="Y85" s="25"/>
      <c r="Z85" s="25"/>
    </row>
    <row r="86" spans="1:26" ht="25.95" customHeight="1" thickBot="1" x14ac:dyDescent="0.35">
      <c r="C86" s="94"/>
      <c r="D86" s="94"/>
      <c r="E86" s="94"/>
      <c r="F86" s="94"/>
      <c r="G86" s="26" t="s">
        <v>114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7">
        <v>1</v>
      </c>
      <c r="V86" s="27"/>
      <c r="W86" s="25"/>
      <c r="X86" s="25"/>
      <c r="Y86" s="25"/>
      <c r="Z86" s="25"/>
    </row>
    <row r="87" spans="1:26" ht="25.95" customHeight="1" thickBot="1" x14ac:dyDescent="0.35">
      <c r="A87" s="83" t="s">
        <v>95</v>
      </c>
      <c r="B87" s="87" t="str">
        <f>список!$AF$2</f>
        <v/>
      </c>
      <c r="C87" s="94" t="s">
        <v>146</v>
      </c>
      <c r="D87" s="94"/>
      <c r="E87" s="94"/>
      <c r="F87" s="94"/>
      <c r="G87" s="26" t="s">
        <v>293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7"/>
      <c r="V87" s="27"/>
      <c r="W87" s="25"/>
      <c r="X87" s="25"/>
      <c r="Y87" s="25"/>
      <c r="Z87" s="25"/>
    </row>
    <row r="88" spans="1:26" ht="25.95" customHeight="1" thickBot="1" x14ac:dyDescent="0.35">
      <c r="A88" s="83"/>
      <c r="B88" s="88"/>
      <c r="C88" s="94"/>
      <c r="D88" s="94"/>
      <c r="E88" s="94"/>
      <c r="F88" s="94"/>
      <c r="G88" s="26" t="s">
        <v>143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7">
        <v>1</v>
      </c>
      <c r="V88" s="27"/>
      <c r="W88" s="25"/>
      <c r="X88" s="25"/>
      <c r="Y88" s="25"/>
      <c r="Z88" s="25"/>
    </row>
    <row r="89" spans="1:26" ht="25.95" customHeight="1" thickBot="1" x14ac:dyDescent="0.35">
      <c r="A89" s="83"/>
      <c r="B89" s="88"/>
      <c r="C89" s="94" t="s">
        <v>147</v>
      </c>
      <c r="D89" s="94"/>
      <c r="E89" s="94"/>
      <c r="F89" s="94"/>
      <c r="G89" s="26" t="s">
        <v>288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7"/>
      <c r="V89" s="27"/>
      <c r="W89" s="25"/>
      <c r="X89" s="25"/>
      <c r="Y89" s="25"/>
      <c r="Z89" s="25"/>
    </row>
    <row r="90" spans="1:26" ht="25.95" customHeight="1" thickBot="1" x14ac:dyDescent="0.35">
      <c r="A90" s="83"/>
      <c r="B90" s="88"/>
      <c r="C90" s="94"/>
      <c r="D90" s="94"/>
      <c r="E90" s="94"/>
      <c r="F90" s="94"/>
      <c r="G90" s="26" t="s">
        <v>114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>
        <v>1</v>
      </c>
      <c r="V90" s="27"/>
      <c r="W90" s="25"/>
      <c r="X90" s="25"/>
      <c r="Y90" s="25"/>
      <c r="Z90" s="25"/>
    </row>
    <row r="91" spans="1:26" ht="25.95" customHeight="1" thickBot="1" x14ac:dyDescent="0.35">
      <c r="A91" s="83" t="s">
        <v>96</v>
      </c>
      <c r="B91" s="85" t="str">
        <f>список!$AE$2</f>
        <v/>
      </c>
      <c r="C91" s="94" t="s">
        <v>148</v>
      </c>
      <c r="D91" s="94"/>
      <c r="E91" s="94"/>
      <c r="F91" s="94"/>
      <c r="G91" s="26" t="s">
        <v>291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7"/>
      <c r="V91" s="27"/>
      <c r="W91" s="25"/>
      <c r="X91" s="25"/>
      <c r="Y91" s="25"/>
      <c r="Z91" s="25"/>
    </row>
    <row r="92" spans="1:26" ht="25.95" customHeight="1" thickBot="1" x14ac:dyDescent="0.35">
      <c r="A92" s="83"/>
      <c r="B92" s="86"/>
      <c r="C92" s="94"/>
      <c r="D92" s="94"/>
      <c r="E92" s="94"/>
      <c r="F92" s="94"/>
      <c r="G92" s="26" t="s">
        <v>138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7">
        <v>1</v>
      </c>
      <c r="V92" s="27"/>
      <c r="W92" s="25"/>
      <c r="X92" s="25"/>
      <c r="Y92" s="25"/>
      <c r="Z92" s="25"/>
    </row>
    <row r="93" spans="1:26" ht="25.95" customHeight="1" thickBot="1" x14ac:dyDescent="0.35">
      <c r="A93" s="83"/>
      <c r="B93" s="86"/>
      <c r="C93" s="94" t="s">
        <v>149</v>
      </c>
      <c r="D93" s="94"/>
      <c r="E93" s="94"/>
      <c r="F93" s="94"/>
      <c r="G93" s="26" t="s">
        <v>293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7"/>
      <c r="V93" s="27"/>
      <c r="W93" s="25"/>
      <c r="X93" s="25"/>
      <c r="Y93" s="25"/>
      <c r="Z93" s="25"/>
    </row>
    <row r="94" spans="1:26" ht="25.95" customHeight="1" thickBot="1" x14ac:dyDescent="0.35">
      <c r="A94" s="83" t="s">
        <v>97</v>
      </c>
      <c r="B94" s="85" t="str">
        <f>список!$AD$2</f>
        <v/>
      </c>
      <c r="C94" s="94"/>
      <c r="D94" s="94"/>
      <c r="E94" s="94"/>
      <c r="F94" s="94"/>
      <c r="G94" s="26" t="s">
        <v>143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7">
        <v>1</v>
      </c>
      <c r="V94" s="27"/>
      <c r="W94" s="25"/>
      <c r="X94" s="25"/>
      <c r="Y94" s="25"/>
      <c r="Z94" s="25"/>
    </row>
    <row r="95" spans="1:26" ht="25.95" customHeight="1" thickBot="1" x14ac:dyDescent="0.35">
      <c r="A95" s="83"/>
      <c r="B95" s="86"/>
      <c r="C95" s="94" t="s">
        <v>150</v>
      </c>
      <c r="D95" s="94"/>
      <c r="E95" s="94"/>
      <c r="F95" s="94"/>
      <c r="G95" s="26" t="s">
        <v>289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7"/>
      <c r="V95" s="27"/>
      <c r="W95" s="25"/>
      <c r="X95" s="25"/>
      <c r="Y95" s="25"/>
      <c r="Z95" s="25"/>
    </row>
    <row r="96" spans="1:26" ht="25.95" customHeight="1" thickBot="1" x14ac:dyDescent="0.35">
      <c r="A96" s="83"/>
      <c r="B96" s="86"/>
      <c r="C96" s="94"/>
      <c r="D96" s="94"/>
      <c r="E96" s="94"/>
      <c r="F96" s="94"/>
      <c r="G96" s="26" t="s">
        <v>117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7">
        <v>1</v>
      </c>
      <c r="V96" s="27"/>
      <c r="W96" s="25"/>
      <c r="X96" s="25"/>
      <c r="Y96" s="25"/>
      <c r="Z96" s="25"/>
    </row>
    <row r="97" spans="1:27" ht="25.95" customHeight="1" thickBot="1" x14ac:dyDescent="0.35">
      <c r="A97" s="83" t="s">
        <v>95</v>
      </c>
      <c r="B97" s="87" t="str">
        <f>список!$AC$2</f>
        <v/>
      </c>
      <c r="C97" s="94" t="s">
        <v>151</v>
      </c>
      <c r="D97" s="94"/>
      <c r="E97" s="94"/>
      <c r="F97" s="94"/>
      <c r="G97" s="26" t="s">
        <v>294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7"/>
      <c r="V97" s="27"/>
      <c r="W97" s="25"/>
      <c r="X97" s="25"/>
      <c r="Y97" s="25"/>
      <c r="Z97" s="25"/>
    </row>
    <row r="98" spans="1:27" ht="25.95" customHeight="1" thickBot="1" x14ac:dyDescent="0.35">
      <c r="A98" s="83"/>
      <c r="B98" s="88"/>
      <c r="C98" s="94"/>
      <c r="D98" s="94"/>
      <c r="E98" s="94"/>
      <c r="F98" s="94"/>
      <c r="G98" s="26" t="s">
        <v>152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7">
        <v>1</v>
      </c>
      <c r="V98" s="27"/>
      <c r="W98" s="25"/>
      <c r="X98" s="25"/>
      <c r="Y98" s="25"/>
      <c r="Z98" s="25"/>
    </row>
    <row r="99" spans="1:27" ht="25.95" customHeight="1" thickBot="1" x14ac:dyDescent="0.35">
      <c r="A99" s="83"/>
      <c r="B99" s="88"/>
      <c r="C99" s="94" t="s">
        <v>153</v>
      </c>
      <c r="D99" s="94"/>
      <c r="E99" s="94"/>
      <c r="F99" s="94"/>
      <c r="G99" s="26" t="s">
        <v>292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7"/>
      <c r="V99" s="27"/>
      <c r="W99" s="25"/>
      <c r="X99" s="25"/>
      <c r="Y99" s="25"/>
      <c r="Z99" s="25"/>
    </row>
    <row r="100" spans="1:27" ht="25.95" customHeight="1" thickBot="1" x14ac:dyDescent="0.35">
      <c r="A100" s="83"/>
      <c r="B100" s="88"/>
      <c r="C100" s="94"/>
      <c r="D100" s="94"/>
      <c r="E100" s="94"/>
      <c r="F100" s="94"/>
      <c r="G100" s="26" t="s">
        <v>139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7">
        <v>1</v>
      </c>
      <c r="V100" s="27"/>
      <c r="W100" s="25"/>
      <c r="X100" s="25"/>
      <c r="Y100" s="25"/>
      <c r="Z100" s="25"/>
    </row>
    <row r="101" spans="1:27" ht="25.95" customHeight="1" thickBot="1" x14ac:dyDescent="0.35">
      <c r="A101" s="83" t="s">
        <v>98</v>
      </c>
      <c r="B101" s="85" t="str">
        <f>список!$AB$2</f>
        <v/>
      </c>
      <c r="C101" s="112"/>
      <c r="D101" s="112"/>
      <c r="E101" s="112"/>
      <c r="F101" s="11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40"/>
      <c r="V101" s="40"/>
      <c r="W101" s="38"/>
      <c r="X101" s="38"/>
      <c r="Y101" s="38"/>
      <c r="Z101" s="38"/>
      <c r="AA101"/>
    </row>
    <row r="102" spans="1:27" s="95" customFormat="1" ht="15" customHeight="1" thickBot="1" x14ac:dyDescent="0.3">
      <c r="A102" s="83"/>
      <c r="B102" s="86"/>
      <c r="C102" s="104"/>
      <c r="D102" s="105"/>
      <c r="E102" s="105"/>
      <c r="F102" s="106"/>
      <c r="G102" s="106"/>
      <c r="H102" s="106"/>
      <c r="I102" s="105"/>
      <c r="J102" s="105"/>
      <c r="K102" s="107"/>
      <c r="L102" s="107"/>
      <c r="M102" s="99" t="str">
        <f>список!$C$2</f>
        <v>ЛУБА.469335.139 ПЭ3</v>
      </c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1" t="s">
        <v>1</v>
      </c>
      <c r="AA102" s="111"/>
    </row>
    <row r="103" spans="1:27" s="95" customFormat="1" ht="6" customHeight="1" thickBot="1" x14ac:dyDescent="0.3">
      <c r="A103" s="83"/>
      <c r="B103" s="86"/>
      <c r="C103" s="108" t="str">
        <f>IF(OR(список!$S$2="Все",список!$S$2="—"),,список!$R$2)</f>
        <v/>
      </c>
      <c r="D103" s="108" t="str">
        <f>IF(OR(список!$S$2="Все",список!$S$2="—"),,список!$S$2)</f>
        <v/>
      </c>
      <c r="E103" s="108"/>
      <c r="F103" s="109" t="str">
        <f>IF(OR(список!$S$2="Все",список!$S$2="—"),,список!$T$2)</f>
        <v/>
      </c>
      <c r="G103" s="109"/>
      <c r="H103" s="109"/>
      <c r="I103" s="108"/>
      <c r="J103" s="108"/>
      <c r="K103" s="110" t="str">
        <f>IF(OR(список!$S$2="Все",список!$S$2="—"),,список!$U$2)</f>
        <v/>
      </c>
      <c r="L103" s="11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1"/>
      <c r="AA103" s="111"/>
    </row>
    <row r="104" spans="1:27" s="95" customFormat="1" ht="9" customHeight="1" thickBot="1" x14ac:dyDescent="0.3">
      <c r="A104" s="83"/>
      <c r="B104" s="86"/>
      <c r="C104" s="96"/>
      <c r="D104" s="96"/>
      <c r="E104" s="96"/>
      <c r="F104" s="97"/>
      <c r="G104" s="97"/>
      <c r="H104" s="97"/>
      <c r="I104" s="96"/>
      <c r="J104" s="96"/>
      <c r="K104" s="98"/>
      <c r="L104" s="98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2">
        <f t="shared" ref="Z104:Z105" si="2">SUM(V32,2)</f>
        <v>3</v>
      </c>
      <c r="AA104" s="111"/>
    </row>
    <row r="105" spans="1:27" s="95" customFormat="1" ht="15" customHeight="1" thickBot="1" x14ac:dyDescent="0.3">
      <c r="A105" s="83"/>
      <c r="B105" s="86"/>
      <c r="C105" s="103" t="s">
        <v>72</v>
      </c>
      <c r="D105" s="96" t="s">
        <v>1</v>
      </c>
      <c r="E105" s="96"/>
      <c r="F105" s="96" t="s">
        <v>19</v>
      </c>
      <c r="G105" s="96"/>
      <c r="H105" s="96"/>
      <c r="I105" s="96" t="s">
        <v>73</v>
      </c>
      <c r="J105" s="96"/>
      <c r="K105" s="96" t="s">
        <v>74</v>
      </c>
      <c r="L105" s="96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2"/>
      <c r="AA105" s="111"/>
    </row>
    <row r="106" spans="1:27" ht="15" customHeight="1" thickBot="1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 t="s">
        <v>75</v>
      </c>
      <c r="N106" s="23"/>
      <c r="O106" s="23"/>
      <c r="P106" s="23"/>
      <c r="Q106" s="23"/>
      <c r="R106" s="23"/>
      <c r="S106" s="24" t="s">
        <v>76</v>
      </c>
      <c r="T106" s="24"/>
      <c r="U106" s="24"/>
      <c r="V106" s="24"/>
      <c r="W106" s="24"/>
      <c r="X106" s="24"/>
      <c r="Y106" s="24"/>
      <c r="Z106" s="24"/>
      <c r="AA106"/>
    </row>
    <row r="107" spans="1:27" s="13" customFormat="1" ht="43.05" customHeight="1" thickBot="1" x14ac:dyDescent="0.35">
      <c r="A107" s="21"/>
      <c r="B107" s="21"/>
      <c r="C107" s="45" t="s">
        <v>68</v>
      </c>
      <c r="D107" s="45"/>
      <c r="E107" s="45"/>
      <c r="F107" s="45"/>
      <c r="G107" s="46" t="s">
        <v>3</v>
      </c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1" t="s">
        <v>67</v>
      </c>
      <c r="V107" s="41"/>
      <c r="W107" s="41" t="s">
        <v>69</v>
      </c>
      <c r="X107" s="41"/>
      <c r="Y107" s="41"/>
      <c r="Z107" s="41"/>
      <c r="AA107" s="145"/>
    </row>
    <row r="108" spans="1:27" ht="25.95" customHeight="1" x14ac:dyDescent="0.3">
      <c r="C108" s="47" t="s">
        <v>154</v>
      </c>
      <c r="D108" s="47"/>
      <c r="E108" s="47"/>
      <c r="F108" s="47"/>
      <c r="G108" s="53" t="s">
        <v>286</v>
      </c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42"/>
      <c r="V108" s="42"/>
      <c r="W108" s="43"/>
      <c r="X108" s="43"/>
      <c r="Y108" s="43"/>
      <c r="Z108" s="43"/>
      <c r="AA108" s="142"/>
    </row>
    <row r="109" spans="1:27" ht="25.95" customHeight="1" x14ac:dyDescent="0.3">
      <c r="C109" s="94"/>
      <c r="D109" s="94"/>
      <c r="E109" s="94"/>
      <c r="F109" s="94"/>
      <c r="G109" s="26" t="s">
        <v>111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7">
        <v>1</v>
      </c>
      <c r="V109" s="27"/>
      <c r="W109" s="25"/>
      <c r="X109" s="25"/>
      <c r="Y109" s="25"/>
      <c r="Z109" s="25"/>
      <c r="AA109" s="142"/>
    </row>
    <row r="110" spans="1:27" ht="25.95" customHeight="1" x14ac:dyDescent="0.3">
      <c r="C110" s="94" t="s">
        <v>155</v>
      </c>
      <c r="D110" s="94"/>
      <c r="E110" s="94"/>
      <c r="F110" s="94"/>
      <c r="G110" s="26" t="s">
        <v>291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7"/>
      <c r="V110" s="27"/>
      <c r="W110" s="25"/>
      <c r="X110" s="25"/>
      <c r="Y110" s="25"/>
      <c r="Z110" s="25"/>
      <c r="AA110" s="142"/>
    </row>
    <row r="111" spans="1:27" ht="25.95" customHeight="1" x14ac:dyDescent="0.3">
      <c r="C111" s="94"/>
      <c r="D111" s="94"/>
      <c r="E111" s="94"/>
      <c r="F111" s="94"/>
      <c r="G111" s="26" t="s">
        <v>138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7">
        <v>1</v>
      </c>
      <c r="V111" s="27"/>
      <c r="W111" s="25"/>
      <c r="X111" s="25"/>
      <c r="Y111" s="25"/>
      <c r="Z111" s="25"/>
    </row>
    <row r="112" spans="1:27" ht="25.95" customHeight="1" x14ac:dyDescent="0.3">
      <c r="C112" s="94" t="s">
        <v>156</v>
      </c>
      <c r="D112" s="94"/>
      <c r="E112" s="94"/>
      <c r="F112" s="94"/>
      <c r="G112" s="26" t="s">
        <v>295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7"/>
      <c r="V112" s="27"/>
      <c r="W112" s="25"/>
      <c r="X112" s="25"/>
      <c r="Y112" s="25"/>
      <c r="Z112" s="25"/>
    </row>
    <row r="113" spans="1:26" ht="25.95" customHeight="1" x14ac:dyDescent="0.3">
      <c r="C113" s="94"/>
      <c r="D113" s="94"/>
      <c r="E113" s="94"/>
      <c r="F113" s="94"/>
      <c r="G113" s="26" t="s">
        <v>157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7">
        <v>1</v>
      </c>
      <c r="V113" s="27"/>
      <c r="W113" s="25"/>
      <c r="X113" s="25"/>
      <c r="Y113" s="25"/>
      <c r="Z113" s="25"/>
    </row>
    <row r="114" spans="1:26" ht="25.95" customHeight="1" x14ac:dyDescent="0.3">
      <c r="C114" s="94" t="s">
        <v>158</v>
      </c>
      <c r="D114" s="94"/>
      <c r="E114" s="94"/>
      <c r="F114" s="94"/>
      <c r="G114" s="26" t="s">
        <v>292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7"/>
      <c r="V114" s="27"/>
      <c r="W114" s="25"/>
      <c r="X114" s="25"/>
      <c r="Y114" s="25"/>
      <c r="Z114" s="25"/>
    </row>
    <row r="115" spans="1:26" ht="25.95" customHeight="1" x14ac:dyDescent="0.3">
      <c r="C115" s="94"/>
      <c r="D115" s="94"/>
      <c r="E115" s="94"/>
      <c r="F115" s="94"/>
      <c r="G115" s="26" t="s">
        <v>139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7">
        <v>1</v>
      </c>
      <c r="V115" s="27"/>
      <c r="W115" s="25"/>
      <c r="X115" s="25"/>
      <c r="Y115" s="25"/>
      <c r="Z115" s="25"/>
    </row>
    <row r="116" spans="1:26" ht="25.95" customHeight="1" x14ac:dyDescent="0.3">
      <c r="C116" s="94" t="s">
        <v>159</v>
      </c>
      <c r="D116" s="94"/>
      <c r="E116" s="94"/>
      <c r="F116" s="94"/>
      <c r="G116" s="26" t="s">
        <v>286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7"/>
      <c r="V116" s="27"/>
      <c r="W116" s="25"/>
      <c r="X116" s="25"/>
      <c r="Y116" s="25"/>
      <c r="Z116" s="25"/>
    </row>
    <row r="117" spans="1:26" ht="25.95" customHeight="1" x14ac:dyDescent="0.3">
      <c r="C117" s="94"/>
      <c r="D117" s="94"/>
      <c r="E117" s="94"/>
      <c r="F117" s="94"/>
      <c r="G117" s="26" t="s">
        <v>111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7">
        <v>1</v>
      </c>
      <c r="V117" s="27"/>
      <c r="W117" s="25"/>
      <c r="X117" s="25"/>
      <c r="Y117" s="25"/>
      <c r="Z117" s="25"/>
    </row>
    <row r="118" spans="1:26" ht="25.95" customHeight="1" x14ac:dyDescent="0.3">
      <c r="C118" s="94" t="s">
        <v>160</v>
      </c>
      <c r="D118" s="94"/>
      <c r="E118" s="94"/>
      <c r="F118" s="94"/>
      <c r="G118" s="26" t="s">
        <v>293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7"/>
      <c r="V118" s="27"/>
      <c r="W118" s="25"/>
      <c r="X118" s="25"/>
      <c r="Y118" s="25"/>
      <c r="Z118" s="25"/>
    </row>
    <row r="119" spans="1:26" ht="25.95" customHeight="1" x14ac:dyDescent="0.3">
      <c r="C119" s="94"/>
      <c r="D119" s="94"/>
      <c r="E119" s="94"/>
      <c r="F119" s="94"/>
      <c r="G119" s="26" t="s">
        <v>143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7">
        <v>1</v>
      </c>
      <c r="V119" s="27"/>
      <c r="W119" s="25"/>
      <c r="X119" s="25"/>
      <c r="Y119" s="25"/>
      <c r="Z119" s="25"/>
    </row>
    <row r="120" spans="1:26" ht="25.95" customHeight="1" x14ac:dyDescent="0.3">
      <c r="C120" s="94" t="s">
        <v>161</v>
      </c>
      <c r="D120" s="94"/>
      <c r="E120" s="94"/>
      <c r="F120" s="94"/>
      <c r="G120" s="26" t="s">
        <v>296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7"/>
      <c r="V120" s="27"/>
      <c r="W120" s="25"/>
      <c r="X120" s="25"/>
      <c r="Y120" s="25"/>
      <c r="Z120" s="25"/>
    </row>
    <row r="121" spans="1:26" ht="25.95" customHeight="1" thickBot="1" x14ac:dyDescent="0.35">
      <c r="C121" s="94"/>
      <c r="D121" s="94"/>
      <c r="E121" s="94"/>
      <c r="F121" s="94"/>
      <c r="G121" s="26" t="s">
        <v>162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>
        <v>1</v>
      </c>
      <c r="V121" s="27"/>
      <c r="W121" s="25"/>
      <c r="X121" s="25"/>
      <c r="Y121" s="25"/>
      <c r="Z121" s="25"/>
    </row>
    <row r="122" spans="1:26" ht="25.95" customHeight="1" thickBot="1" x14ac:dyDescent="0.35">
      <c r="A122" s="83" t="s">
        <v>95</v>
      </c>
      <c r="B122" s="87" t="str">
        <f>список!$AF$2</f>
        <v/>
      </c>
      <c r="C122" s="94" t="s">
        <v>163</v>
      </c>
      <c r="D122" s="94"/>
      <c r="E122" s="94"/>
      <c r="F122" s="94"/>
      <c r="G122" s="26" t="s">
        <v>287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7"/>
      <c r="V122" s="27"/>
      <c r="W122" s="25"/>
      <c r="X122" s="25"/>
      <c r="Y122" s="25"/>
      <c r="Z122" s="25"/>
    </row>
    <row r="123" spans="1:26" ht="25.95" customHeight="1" thickBot="1" x14ac:dyDescent="0.35">
      <c r="A123" s="83"/>
      <c r="B123" s="88"/>
      <c r="C123" s="94"/>
      <c r="D123" s="94"/>
      <c r="E123" s="94"/>
      <c r="F123" s="94"/>
      <c r="G123" s="26" t="s">
        <v>112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7">
        <v>1</v>
      </c>
      <c r="V123" s="27"/>
      <c r="W123" s="25"/>
      <c r="X123" s="25"/>
      <c r="Y123" s="25"/>
      <c r="Z123" s="25"/>
    </row>
    <row r="124" spans="1:26" ht="25.95" customHeight="1" thickBot="1" x14ac:dyDescent="0.35">
      <c r="A124" s="83"/>
      <c r="B124" s="88"/>
      <c r="C124" s="94" t="s">
        <v>164</v>
      </c>
      <c r="D124" s="94"/>
      <c r="E124" s="94"/>
      <c r="F124" s="94"/>
      <c r="G124" s="26" t="s">
        <v>291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7"/>
      <c r="V124" s="27"/>
      <c r="W124" s="25"/>
      <c r="X124" s="25"/>
      <c r="Y124" s="25"/>
      <c r="Z124" s="25"/>
    </row>
    <row r="125" spans="1:26" ht="25.95" customHeight="1" thickBot="1" x14ac:dyDescent="0.35">
      <c r="A125" s="83"/>
      <c r="B125" s="88"/>
      <c r="C125" s="94"/>
      <c r="D125" s="94"/>
      <c r="E125" s="94"/>
      <c r="F125" s="94"/>
      <c r="G125" s="26" t="s">
        <v>138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7">
        <v>1</v>
      </c>
      <c r="V125" s="27"/>
      <c r="W125" s="25"/>
      <c r="X125" s="25"/>
      <c r="Y125" s="25"/>
      <c r="Z125" s="25"/>
    </row>
    <row r="126" spans="1:26" ht="25.95" customHeight="1" thickBot="1" x14ac:dyDescent="0.35">
      <c r="A126" s="83" t="s">
        <v>96</v>
      </c>
      <c r="B126" s="85" t="str">
        <f>список!$AE$2</f>
        <v/>
      </c>
      <c r="C126" s="94" t="s">
        <v>579</v>
      </c>
      <c r="D126" s="94"/>
      <c r="E126" s="94"/>
      <c r="F126" s="94"/>
      <c r="G126" s="26" t="s">
        <v>297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7"/>
      <c r="V126" s="27"/>
      <c r="W126" s="25"/>
      <c r="X126" s="25"/>
      <c r="Y126" s="25"/>
      <c r="Z126" s="25"/>
    </row>
    <row r="127" spans="1:26" ht="25.95" customHeight="1" thickBot="1" x14ac:dyDescent="0.35">
      <c r="A127" s="83"/>
      <c r="B127" s="86"/>
      <c r="C127" s="94"/>
      <c r="D127" s="94"/>
      <c r="E127" s="94"/>
      <c r="F127" s="94"/>
      <c r="G127" s="26" t="s">
        <v>165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7">
        <v>1</v>
      </c>
      <c r="V127" s="27"/>
      <c r="W127" s="25"/>
      <c r="X127" s="25"/>
      <c r="Y127" s="25"/>
      <c r="Z127" s="25"/>
    </row>
    <row r="128" spans="1:26" ht="25.95" customHeight="1" thickBot="1" x14ac:dyDescent="0.35">
      <c r="A128" s="83"/>
      <c r="B128" s="86"/>
      <c r="C128" s="94" t="s">
        <v>166</v>
      </c>
      <c r="D128" s="94"/>
      <c r="E128" s="94"/>
      <c r="F128" s="94"/>
      <c r="G128" s="26" t="s">
        <v>293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7"/>
      <c r="V128" s="27"/>
      <c r="W128" s="25"/>
      <c r="X128" s="25"/>
      <c r="Y128" s="25"/>
      <c r="Z128" s="25"/>
    </row>
    <row r="129" spans="1:27" ht="25.95" customHeight="1" thickBot="1" x14ac:dyDescent="0.35">
      <c r="A129" s="83" t="s">
        <v>97</v>
      </c>
      <c r="B129" s="85" t="str">
        <f>список!$AD$2</f>
        <v/>
      </c>
      <c r="C129" s="94"/>
      <c r="D129" s="94"/>
      <c r="E129" s="94"/>
      <c r="F129" s="94"/>
      <c r="G129" s="26" t="s">
        <v>143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7">
        <v>1</v>
      </c>
      <c r="V129" s="27"/>
      <c r="W129" s="25"/>
      <c r="X129" s="25"/>
      <c r="Y129" s="25"/>
      <c r="Z129" s="25"/>
    </row>
    <row r="130" spans="1:27" ht="25.95" customHeight="1" thickBot="1" x14ac:dyDescent="0.35">
      <c r="A130" s="83"/>
      <c r="B130" s="86"/>
      <c r="C130" s="94" t="s">
        <v>167</v>
      </c>
      <c r="D130" s="94"/>
      <c r="E130" s="94"/>
      <c r="F130" s="94"/>
      <c r="G130" s="26" t="s">
        <v>297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7"/>
      <c r="V130" s="27"/>
      <c r="W130" s="25"/>
      <c r="X130" s="25"/>
      <c r="Y130" s="25"/>
      <c r="Z130" s="25"/>
    </row>
    <row r="131" spans="1:27" ht="25.95" customHeight="1" thickBot="1" x14ac:dyDescent="0.35">
      <c r="A131" s="83"/>
      <c r="B131" s="86"/>
      <c r="C131" s="94"/>
      <c r="D131" s="94"/>
      <c r="E131" s="94"/>
      <c r="F131" s="94"/>
      <c r="G131" s="26" t="s">
        <v>165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7">
        <v>1</v>
      </c>
      <c r="V131" s="27"/>
      <c r="W131" s="25"/>
      <c r="X131" s="25"/>
      <c r="Y131" s="25"/>
      <c r="Z131" s="25"/>
    </row>
    <row r="132" spans="1:27" ht="25.95" customHeight="1" thickBot="1" x14ac:dyDescent="0.35">
      <c r="A132" s="83" t="s">
        <v>95</v>
      </c>
      <c r="B132" s="87" t="str">
        <f>список!$AC$2</f>
        <v/>
      </c>
      <c r="C132" s="94" t="s">
        <v>168</v>
      </c>
      <c r="D132" s="94"/>
      <c r="E132" s="94"/>
      <c r="F132" s="94"/>
      <c r="G132" s="26" t="s">
        <v>289</v>
      </c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7"/>
      <c r="V132" s="27"/>
      <c r="W132" s="25"/>
      <c r="X132" s="25"/>
      <c r="Y132" s="25"/>
      <c r="Z132" s="25"/>
    </row>
    <row r="133" spans="1:27" ht="25.95" customHeight="1" thickBot="1" x14ac:dyDescent="0.35">
      <c r="A133" s="83"/>
      <c r="B133" s="88"/>
      <c r="C133" s="94"/>
      <c r="D133" s="94"/>
      <c r="E133" s="94"/>
      <c r="F133" s="94"/>
      <c r="G133" s="26" t="s">
        <v>117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7">
        <v>1</v>
      </c>
      <c r="V133" s="27"/>
      <c r="W133" s="25"/>
      <c r="X133" s="25"/>
      <c r="Y133" s="25"/>
      <c r="Z133" s="25"/>
    </row>
    <row r="134" spans="1:27" ht="25.95" customHeight="1" thickBot="1" x14ac:dyDescent="0.35">
      <c r="A134" s="83"/>
      <c r="B134" s="88"/>
      <c r="C134" s="94" t="s">
        <v>169</v>
      </c>
      <c r="D134" s="94"/>
      <c r="E134" s="94"/>
      <c r="F134" s="94"/>
      <c r="G134" s="26" t="s">
        <v>294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7"/>
      <c r="V134" s="27"/>
      <c r="W134" s="25"/>
      <c r="X134" s="25"/>
      <c r="Y134" s="25"/>
      <c r="Z134" s="25"/>
    </row>
    <row r="135" spans="1:27" ht="25.95" customHeight="1" thickBot="1" x14ac:dyDescent="0.35">
      <c r="A135" s="83"/>
      <c r="B135" s="88"/>
      <c r="C135" s="94"/>
      <c r="D135" s="94"/>
      <c r="E135" s="94"/>
      <c r="F135" s="94"/>
      <c r="G135" s="26" t="s">
        <v>152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7">
        <v>1</v>
      </c>
      <c r="V135" s="27"/>
      <c r="W135" s="25"/>
      <c r="X135" s="25"/>
      <c r="Y135" s="25"/>
      <c r="Z135" s="25"/>
    </row>
    <row r="136" spans="1:27" ht="25.95" customHeight="1" thickBot="1" x14ac:dyDescent="0.35">
      <c r="A136" s="83" t="s">
        <v>98</v>
      </c>
      <c r="B136" s="85" t="str">
        <f>список!$AB$2</f>
        <v/>
      </c>
      <c r="C136" s="112"/>
      <c r="D136" s="112"/>
      <c r="E136" s="112"/>
      <c r="F136" s="11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40"/>
      <c r="V136" s="40"/>
      <c r="W136" s="38"/>
      <c r="X136" s="38"/>
      <c r="Y136" s="38"/>
      <c r="Z136" s="38"/>
      <c r="AA136"/>
    </row>
    <row r="137" spans="1:27" s="95" customFormat="1" ht="15" customHeight="1" thickBot="1" x14ac:dyDescent="0.3">
      <c r="A137" s="83"/>
      <c r="B137" s="86"/>
      <c r="C137" s="104"/>
      <c r="D137" s="105"/>
      <c r="E137" s="105"/>
      <c r="F137" s="106"/>
      <c r="G137" s="106"/>
      <c r="H137" s="106"/>
      <c r="I137" s="105"/>
      <c r="J137" s="105"/>
      <c r="K137" s="107"/>
      <c r="L137" s="107"/>
      <c r="M137" s="99" t="str">
        <f>список!$C$2</f>
        <v>ЛУБА.469335.139 ПЭ3</v>
      </c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1" t="s">
        <v>1</v>
      </c>
      <c r="AA137" s="111"/>
    </row>
    <row r="138" spans="1:27" s="95" customFormat="1" ht="6" customHeight="1" thickBot="1" x14ac:dyDescent="0.3">
      <c r="A138" s="83"/>
      <c r="B138" s="86"/>
      <c r="C138" s="108" t="str">
        <f>IF(OR(список!$S$2="Все",список!$S$2="—"),,список!$R$2)</f>
        <v/>
      </c>
      <c r="D138" s="108" t="str">
        <f>IF(OR(список!$S$2="Все",список!$S$2="—"),,список!$S$2)</f>
        <v/>
      </c>
      <c r="E138" s="108"/>
      <c r="F138" s="109" t="str">
        <f>IF(OR(список!$S$2="Все",список!$S$2="—"),,список!$T$2)</f>
        <v/>
      </c>
      <c r="G138" s="109"/>
      <c r="H138" s="109"/>
      <c r="I138" s="108"/>
      <c r="J138" s="108"/>
      <c r="K138" s="110" t="str">
        <f>IF(OR(список!$S$2="Все",список!$S$2="—"),,список!$U$2)</f>
        <v/>
      </c>
      <c r="L138" s="11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1"/>
      <c r="AA138" s="111"/>
    </row>
    <row r="139" spans="1:27" s="95" customFormat="1" ht="9" customHeight="1" thickBot="1" x14ac:dyDescent="0.3">
      <c r="A139" s="83"/>
      <c r="B139" s="86"/>
      <c r="C139" s="96"/>
      <c r="D139" s="96"/>
      <c r="E139" s="96"/>
      <c r="F139" s="97"/>
      <c r="G139" s="97"/>
      <c r="H139" s="97"/>
      <c r="I139" s="96"/>
      <c r="J139" s="96"/>
      <c r="K139" s="98"/>
      <c r="L139" s="98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2">
        <f t="shared" ref="Z139:Z140" si="3">SUM(V32,3)</f>
        <v>4</v>
      </c>
      <c r="AA139" s="111"/>
    </row>
    <row r="140" spans="1:27" s="95" customFormat="1" ht="15" customHeight="1" thickBot="1" x14ac:dyDescent="0.3">
      <c r="A140" s="83"/>
      <c r="B140" s="86"/>
      <c r="C140" s="103" t="s">
        <v>72</v>
      </c>
      <c r="D140" s="96" t="s">
        <v>1</v>
      </c>
      <c r="E140" s="96"/>
      <c r="F140" s="96" t="s">
        <v>19</v>
      </c>
      <c r="G140" s="96"/>
      <c r="H140" s="96"/>
      <c r="I140" s="96" t="s">
        <v>73</v>
      </c>
      <c r="J140" s="96"/>
      <c r="K140" s="96" t="s">
        <v>74</v>
      </c>
      <c r="L140" s="96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2"/>
      <c r="AA140" s="111"/>
    </row>
    <row r="141" spans="1:27" ht="15" customHeight="1" thickBot="1" x14ac:dyDescent="0.3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3" t="s">
        <v>75</v>
      </c>
      <c r="N141" s="23"/>
      <c r="O141" s="23"/>
      <c r="P141" s="23"/>
      <c r="Q141" s="23"/>
      <c r="R141" s="23"/>
      <c r="S141" s="24" t="s">
        <v>76</v>
      </c>
      <c r="T141" s="24"/>
      <c r="U141" s="24"/>
      <c r="V141" s="24"/>
      <c r="W141" s="24"/>
      <c r="X141" s="24"/>
      <c r="Y141" s="24"/>
      <c r="Z141" s="24"/>
      <c r="AA141"/>
    </row>
    <row r="142" spans="1:27" s="13" customFormat="1" ht="43.05" customHeight="1" thickBot="1" x14ac:dyDescent="0.35">
      <c r="A142" s="21"/>
      <c r="B142" s="21"/>
      <c r="C142" s="45" t="s">
        <v>68</v>
      </c>
      <c r="D142" s="45"/>
      <c r="E142" s="45"/>
      <c r="F142" s="45"/>
      <c r="G142" s="46" t="s">
        <v>3</v>
      </c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1" t="s">
        <v>67</v>
      </c>
      <c r="V142" s="41"/>
      <c r="W142" s="41" t="s">
        <v>69</v>
      </c>
      <c r="X142" s="41"/>
      <c r="Y142" s="41"/>
      <c r="Z142" s="41"/>
      <c r="AA142" s="145"/>
    </row>
    <row r="143" spans="1:27" ht="25.95" customHeight="1" x14ac:dyDescent="0.3">
      <c r="C143" s="47" t="s">
        <v>170</v>
      </c>
      <c r="D143" s="47"/>
      <c r="E143" s="47"/>
      <c r="F143" s="47"/>
      <c r="G143" s="53" t="s">
        <v>297</v>
      </c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42"/>
      <c r="V143" s="42"/>
      <c r="W143" s="43"/>
      <c r="X143" s="43"/>
      <c r="Y143" s="43"/>
      <c r="Z143" s="43"/>
      <c r="AA143" s="142"/>
    </row>
    <row r="144" spans="1:27" ht="25.95" customHeight="1" x14ac:dyDescent="0.3">
      <c r="C144" s="94"/>
      <c r="D144" s="94"/>
      <c r="E144" s="94"/>
      <c r="F144" s="94"/>
      <c r="G144" s="26" t="s">
        <v>165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7">
        <v>1</v>
      </c>
      <c r="V144" s="27"/>
      <c r="W144" s="25"/>
      <c r="X144" s="25"/>
      <c r="Y144" s="25"/>
      <c r="Z144" s="25"/>
      <c r="AA144" s="142"/>
    </row>
    <row r="145" spans="1:27" ht="25.95" customHeight="1" x14ac:dyDescent="0.3">
      <c r="C145" s="94" t="s">
        <v>171</v>
      </c>
      <c r="D145" s="94"/>
      <c r="E145" s="94"/>
      <c r="F145" s="94"/>
      <c r="G145" s="26" t="s">
        <v>292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7"/>
      <c r="V145" s="27"/>
      <c r="W145" s="25"/>
      <c r="X145" s="25"/>
      <c r="Y145" s="25"/>
      <c r="Z145" s="25"/>
      <c r="AA145" s="142"/>
    </row>
    <row r="146" spans="1:27" ht="25.95" customHeight="1" x14ac:dyDescent="0.3">
      <c r="C146" s="94"/>
      <c r="D146" s="94"/>
      <c r="E146" s="94"/>
      <c r="F146" s="94"/>
      <c r="G146" s="26" t="s">
        <v>139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7">
        <v>1</v>
      </c>
      <c r="V146" s="27"/>
      <c r="W146" s="25"/>
      <c r="X146" s="25"/>
      <c r="Y146" s="25"/>
      <c r="Z146" s="25"/>
      <c r="AA146" s="142"/>
    </row>
    <row r="147" spans="1:27" ht="25.95" customHeight="1" x14ac:dyDescent="0.3">
      <c r="C147" s="94" t="s">
        <v>172</v>
      </c>
      <c r="D147" s="94"/>
      <c r="E147" s="94"/>
      <c r="F147" s="94"/>
      <c r="G147" s="26" t="s">
        <v>286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7"/>
      <c r="V147" s="27"/>
      <c r="W147" s="25"/>
      <c r="X147" s="25"/>
      <c r="Y147" s="25"/>
      <c r="Z147" s="25"/>
    </row>
    <row r="148" spans="1:27" ht="25.95" customHeight="1" x14ac:dyDescent="0.3">
      <c r="C148" s="94"/>
      <c r="D148" s="94"/>
      <c r="E148" s="94"/>
      <c r="F148" s="94"/>
      <c r="G148" s="26" t="s">
        <v>111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7">
        <v>1</v>
      </c>
      <c r="V148" s="27"/>
      <c r="W148" s="25"/>
      <c r="X148" s="25"/>
      <c r="Y148" s="25"/>
      <c r="Z148" s="25"/>
    </row>
    <row r="149" spans="1:27" ht="25.95" customHeight="1" x14ac:dyDescent="0.3">
      <c r="C149" s="94" t="s">
        <v>580</v>
      </c>
      <c r="D149" s="94"/>
      <c r="E149" s="94"/>
      <c r="F149" s="94"/>
      <c r="G149" s="26" t="s">
        <v>297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7"/>
      <c r="V149" s="27"/>
      <c r="W149" s="25"/>
      <c r="X149" s="25"/>
      <c r="Y149" s="25"/>
      <c r="Z149" s="25"/>
    </row>
    <row r="150" spans="1:27" ht="25.95" customHeight="1" x14ac:dyDescent="0.3">
      <c r="C150" s="94"/>
      <c r="D150" s="94"/>
      <c r="E150" s="94"/>
      <c r="F150" s="94"/>
      <c r="G150" s="26" t="s">
        <v>165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7">
        <v>4</v>
      </c>
      <c r="V150" s="27"/>
      <c r="W150" s="25"/>
      <c r="X150" s="25"/>
      <c r="Y150" s="25"/>
      <c r="Z150" s="25"/>
    </row>
    <row r="151" spans="1:27" ht="25.95" customHeight="1" x14ac:dyDescent="0.3">
      <c r="C151" s="94" t="s">
        <v>173</v>
      </c>
      <c r="D151" s="94"/>
      <c r="E151" s="94"/>
      <c r="F151" s="94"/>
      <c r="G151" s="26" t="s">
        <v>291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7"/>
      <c r="V151" s="27"/>
      <c r="W151" s="25"/>
      <c r="X151" s="25"/>
      <c r="Y151" s="25"/>
      <c r="Z151" s="25"/>
    </row>
    <row r="152" spans="1:27" ht="25.95" customHeight="1" x14ac:dyDescent="0.3">
      <c r="C152" s="94"/>
      <c r="D152" s="94"/>
      <c r="E152" s="94"/>
      <c r="F152" s="94"/>
      <c r="G152" s="26" t="s">
        <v>138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7">
        <v>1</v>
      </c>
      <c r="V152" s="27"/>
      <c r="W152" s="25"/>
      <c r="X152" s="25"/>
      <c r="Y152" s="25"/>
      <c r="Z152" s="25"/>
    </row>
    <row r="153" spans="1:27" ht="25.95" customHeight="1" x14ac:dyDescent="0.3">
      <c r="C153" s="94" t="s">
        <v>174</v>
      </c>
      <c r="D153" s="94"/>
      <c r="E153" s="94"/>
      <c r="F153" s="94"/>
      <c r="G153" s="26" t="s">
        <v>295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7"/>
      <c r="V153" s="27"/>
      <c r="W153" s="25"/>
      <c r="X153" s="25"/>
      <c r="Y153" s="25"/>
      <c r="Z153" s="25"/>
    </row>
    <row r="154" spans="1:27" ht="25.95" customHeight="1" x14ac:dyDescent="0.3">
      <c r="C154" s="94"/>
      <c r="D154" s="94"/>
      <c r="E154" s="94"/>
      <c r="F154" s="94"/>
      <c r="G154" s="26" t="s">
        <v>157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7">
        <v>1</v>
      </c>
      <c r="V154" s="27"/>
      <c r="W154" s="25"/>
      <c r="X154" s="25"/>
      <c r="Y154" s="25"/>
      <c r="Z154" s="25"/>
    </row>
    <row r="155" spans="1:27" ht="25.95" customHeight="1" x14ac:dyDescent="0.3">
      <c r="C155" s="94" t="s">
        <v>175</v>
      </c>
      <c r="D155" s="94"/>
      <c r="E155" s="94"/>
      <c r="F155" s="94"/>
      <c r="G155" s="26" t="s">
        <v>292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7"/>
      <c r="V155" s="27"/>
      <c r="W155" s="25"/>
      <c r="X155" s="25"/>
      <c r="Y155" s="25"/>
      <c r="Z155" s="25"/>
    </row>
    <row r="156" spans="1:27" ht="25.95" customHeight="1" thickBot="1" x14ac:dyDescent="0.35">
      <c r="C156" s="94"/>
      <c r="D156" s="94"/>
      <c r="E156" s="94"/>
      <c r="F156" s="94"/>
      <c r="G156" s="26" t="s">
        <v>139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7">
        <v>1</v>
      </c>
      <c r="V156" s="27"/>
      <c r="W156" s="25"/>
      <c r="X156" s="25"/>
      <c r="Y156" s="25"/>
      <c r="Z156" s="25"/>
    </row>
    <row r="157" spans="1:27" ht="25.95" customHeight="1" thickBot="1" x14ac:dyDescent="0.35">
      <c r="A157" s="83" t="s">
        <v>95</v>
      </c>
      <c r="B157" s="87" t="str">
        <f>список!$AF$2</f>
        <v/>
      </c>
      <c r="C157" s="94" t="s">
        <v>176</v>
      </c>
      <c r="D157" s="94"/>
      <c r="E157" s="94"/>
      <c r="F157" s="94"/>
      <c r="G157" s="26" t="s">
        <v>293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7"/>
      <c r="V157" s="27"/>
      <c r="W157" s="25"/>
      <c r="X157" s="25"/>
      <c r="Y157" s="25"/>
      <c r="Z157" s="25"/>
    </row>
    <row r="158" spans="1:27" ht="25.95" customHeight="1" thickBot="1" x14ac:dyDescent="0.35">
      <c r="A158" s="83"/>
      <c r="B158" s="88"/>
      <c r="C158" s="94"/>
      <c r="D158" s="94"/>
      <c r="E158" s="94"/>
      <c r="F158" s="94"/>
      <c r="G158" s="26" t="s">
        <v>143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7">
        <v>1</v>
      </c>
      <c r="V158" s="27"/>
      <c r="W158" s="25"/>
      <c r="X158" s="25"/>
      <c r="Y158" s="25"/>
      <c r="Z158" s="25"/>
    </row>
    <row r="159" spans="1:27" ht="25.95" customHeight="1" thickBot="1" x14ac:dyDescent="0.35">
      <c r="A159" s="83"/>
      <c r="B159" s="88"/>
      <c r="C159" s="94" t="s">
        <v>177</v>
      </c>
      <c r="D159" s="94"/>
      <c r="E159" s="94"/>
      <c r="F159" s="94"/>
      <c r="G159" s="26" t="s">
        <v>297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7"/>
      <c r="V159" s="27"/>
      <c r="W159" s="25"/>
      <c r="X159" s="25"/>
      <c r="Y159" s="25"/>
      <c r="Z159" s="25"/>
    </row>
    <row r="160" spans="1:27" ht="25.95" customHeight="1" thickBot="1" x14ac:dyDescent="0.35">
      <c r="A160" s="83"/>
      <c r="B160" s="88"/>
      <c r="C160" s="94"/>
      <c r="D160" s="94"/>
      <c r="E160" s="94"/>
      <c r="F160" s="94"/>
      <c r="G160" s="26" t="s">
        <v>165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7">
        <v>1</v>
      </c>
      <c r="V160" s="27"/>
      <c r="W160" s="25"/>
      <c r="X160" s="25"/>
      <c r="Y160" s="25"/>
      <c r="Z160" s="25"/>
    </row>
    <row r="161" spans="1:27" ht="25.95" customHeight="1" thickBot="1" x14ac:dyDescent="0.35">
      <c r="A161" s="83" t="s">
        <v>96</v>
      </c>
      <c r="B161" s="85" t="str">
        <f>список!$AE$2</f>
        <v/>
      </c>
      <c r="C161" s="94" t="s">
        <v>178</v>
      </c>
      <c r="D161" s="94"/>
      <c r="E161" s="94"/>
      <c r="F161" s="94"/>
      <c r="G161" s="26" t="s">
        <v>296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7"/>
      <c r="V161" s="27"/>
      <c r="W161" s="25"/>
      <c r="X161" s="25"/>
      <c r="Y161" s="25"/>
      <c r="Z161" s="25"/>
    </row>
    <row r="162" spans="1:27" ht="25.95" customHeight="1" thickBot="1" x14ac:dyDescent="0.35">
      <c r="A162" s="83"/>
      <c r="B162" s="86"/>
      <c r="C162" s="94"/>
      <c r="D162" s="94"/>
      <c r="E162" s="94"/>
      <c r="F162" s="94"/>
      <c r="G162" s="26" t="s">
        <v>162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7">
        <v>1</v>
      </c>
      <c r="V162" s="27"/>
      <c r="W162" s="25"/>
      <c r="X162" s="25"/>
      <c r="Y162" s="25"/>
      <c r="Z162" s="25"/>
    </row>
    <row r="163" spans="1:27" ht="25.95" customHeight="1" thickBot="1" x14ac:dyDescent="0.35">
      <c r="A163" s="83"/>
      <c r="B163" s="86"/>
      <c r="C163" s="94" t="s">
        <v>179</v>
      </c>
      <c r="D163" s="94"/>
      <c r="E163" s="94"/>
      <c r="F163" s="94"/>
      <c r="G163" s="26" t="s">
        <v>287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7"/>
      <c r="V163" s="27"/>
      <c r="W163" s="25"/>
      <c r="X163" s="25"/>
      <c r="Y163" s="25"/>
      <c r="Z163" s="25"/>
    </row>
    <row r="164" spans="1:27" ht="25.95" customHeight="1" thickBot="1" x14ac:dyDescent="0.35">
      <c r="A164" s="83" t="s">
        <v>97</v>
      </c>
      <c r="B164" s="85" t="str">
        <f>список!$AD$2</f>
        <v/>
      </c>
      <c r="C164" s="94"/>
      <c r="D164" s="94"/>
      <c r="E164" s="94"/>
      <c r="F164" s="94"/>
      <c r="G164" s="26" t="s">
        <v>112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7">
        <v>1</v>
      </c>
      <c r="V164" s="27"/>
      <c r="W164" s="25"/>
      <c r="X164" s="25"/>
      <c r="Y164" s="25"/>
      <c r="Z164" s="25"/>
    </row>
    <row r="165" spans="1:27" ht="25.95" customHeight="1" thickBot="1" x14ac:dyDescent="0.35">
      <c r="A165" s="83"/>
      <c r="B165" s="86"/>
      <c r="C165" s="94" t="s">
        <v>581</v>
      </c>
      <c r="D165" s="94"/>
      <c r="E165" s="94"/>
      <c r="F165" s="94"/>
      <c r="G165" s="26" t="s">
        <v>298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7"/>
      <c r="V165" s="27"/>
      <c r="W165" s="25"/>
      <c r="X165" s="25"/>
      <c r="Y165" s="25"/>
      <c r="Z165" s="25"/>
    </row>
    <row r="166" spans="1:27" ht="25.95" customHeight="1" thickBot="1" x14ac:dyDescent="0.35">
      <c r="A166" s="83"/>
      <c r="B166" s="86"/>
      <c r="C166" s="94"/>
      <c r="D166" s="94"/>
      <c r="E166" s="94"/>
      <c r="F166" s="94"/>
      <c r="G166" s="26" t="s">
        <v>180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7">
        <v>3</v>
      </c>
      <c r="V166" s="27"/>
      <c r="W166" s="25"/>
      <c r="X166" s="25"/>
      <c r="Y166" s="25"/>
      <c r="Z166" s="25"/>
    </row>
    <row r="167" spans="1:27" ht="25.95" customHeight="1" thickBot="1" x14ac:dyDescent="0.35">
      <c r="A167" s="83" t="s">
        <v>95</v>
      </c>
      <c r="B167" s="87" t="str">
        <f>список!$AC$2</f>
        <v/>
      </c>
      <c r="C167" s="94" t="s">
        <v>181</v>
      </c>
      <c r="D167" s="94"/>
      <c r="E167" s="94"/>
      <c r="F167" s="94"/>
      <c r="G167" s="26" t="s">
        <v>293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7"/>
      <c r="V167" s="27"/>
      <c r="W167" s="25"/>
      <c r="X167" s="25"/>
      <c r="Y167" s="25"/>
      <c r="Z167" s="25"/>
    </row>
    <row r="168" spans="1:27" ht="25.95" customHeight="1" thickBot="1" x14ac:dyDescent="0.35">
      <c r="A168" s="83"/>
      <c r="B168" s="88"/>
      <c r="C168" s="94"/>
      <c r="D168" s="94"/>
      <c r="E168" s="94"/>
      <c r="F168" s="94"/>
      <c r="G168" s="26" t="s">
        <v>143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7">
        <v>1</v>
      </c>
      <c r="V168" s="27"/>
      <c r="W168" s="25"/>
      <c r="X168" s="25"/>
      <c r="Y168" s="25"/>
      <c r="Z168" s="25"/>
    </row>
    <row r="169" spans="1:27" ht="25.95" customHeight="1" thickBot="1" x14ac:dyDescent="0.35">
      <c r="A169" s="83"/>
      <c r="B169" s="88"/>
      <c r="C169" s="94" t="s">
        <v>182</v>
      </c>
      <c r="D169" s="94"/>
      <c r="E169" s="94"/>
      <c r="F169" s="94"/>
      <c r="G169" s="26" t="s">
        <v>299</v>
      </c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7"/>
      <c r="V169" s="27"/>
      <c r="W169" s="25"/>
      <c r="X169" s="25"/>
      <c r="Y169" s="25"/>
      <c r="Z169" s="25"/>
    </row>
    <row r="170" spans="1:27" ht="25.95" customHeight="1" thickBot="1" x14ac:dyDescent="0.35">
      <c r="A170" s="83"/>
      <c r="B170" s="88"/>
      <c r="C170" s="94"/>
      <c r="D170" s="94"/>
      <c r="E170" s="94"/>
      <c r="F170" s="94"/>
      <c r="G170" s="26" t="s">
        <v>183</v>
      </c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7">
        <v>1</v>
      </c>
      <c r="V170" s="27"/>
      <c r="W170" s="25"/>
      <c r="X170" s="25"/>
      <c r="Y170" s="25"/>
      <c r="Z170" s="25"/>
    </row>
    <row r="171" spans="1:27" ht="25.95" customHeight="1" thickBot="1" x14ac:dyDescent="0.35">
      <c r="A171" s="83" t="s">
        <v>98</v>
      </c>
      <c r="B171" s="85" t="str">
        <f>список!$AB$2</f>
        <v/>
      </c>
      <c r="C171" s="112"/>
      <c r="D171" s="112"/>
      <c r="E171" s="112"/>
      <c r="F171" s="11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40"/>
      <c r="V171" s="40"/>
      <c r="W171" s="38"/>
      <c r="X171" s="38"/>
      <c r="Y171" s="38"/>
      <c r="Z171" s="38"/>
      <c r="AA171"/>
    </row>
    <row r="172" spans="1:27" s="95" customFormat="1" ht="15" customHeight="1" thickBot="1" x14ac:dyDescent="0.3">
      <c r="A172" s="83"/>
      <c r="B172" s="86"/>
      <c r="C172" s="104"/>
      <c r="D172" s="105"/>
      <c r="E172" s="105"/>
      <c r="F172" s="106"/>
      <c r="G172" s="106"/>
      <c r="H172" s="106"/>
      <c r="I172" s="105"/>
      <c r="J172" s="105"/>
      <c r="K172" s="107"/>
      <c r="L172" s="107"/>
      <c r="M172" s="99" t="str">
        <f>список!$C$2</f>
        <v>ЛУБА.469335.139 ПЭ3</v>
      </c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1" t="s">
        <v>1</v>
      </c>
      <c r="AA172" s="111"/>
    </row>
    <row r="173" spans="1:27" s="95" customFormat="1" ht="6" customHeight="1" thickBot="1" x14ac:dyDescent="0.3">
      <c r="A173" s="83"/>
      <c r="B173" s="86"/>
      <c r="C173" s="108" t="str">
        <f>IF(OR(список!$S$2="Все",список!$S$2="—"),,список!$R$2)</f>
        <v/>
      </c>
      <c r="D173" s="108" t="str">
        <f>IF(OR(список!$S$2="Все",список!$S$2="—"),,список!$S$2)</f>
        <v/>
      </c>
      <c r="E173" s="108"/>
      <c r="F173" s="109" t="str">
        <f>IF(OR(список!$S$2="Все",список!$S$2="—"),,список!$T$2)</f>
        <v/>
      </c>
      <c r="G173" s="109"/>
      <c r="H173" s="109"/>
      <c r="I173" s="108"/>
      <c r="J173" s="108"/>
      <c r="K173" s="110" t="str">
        <f>IF(OR(список!$S$2="Все",список!$S$2="—"),,список!$U$2)</f>
        <v/>
      </c>
      <c r="L173" s="11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1"/>
      <c r="AA173" s="111"/>
    </row>
    <row r="174" spans="1:27" s="95" customFormat="1" ht="9" customHeight="1" thickBot="1" x14ac:dyDescent="0.3">
      <c r="A174" s="83"/>
      <c r="B174" s="86"/>
      <c r="C174" s="96"/>
      <c r="D174" s="96"/>
      <c r="E174" s="96"/>
      <c r="F174" s="97"/>
      <c r="G174" s="97"/>
      <c r="H174" s="97"/>
      <c r="I174" s="96"/>
      <c r="J174" s="96"/>
      <c r="K174" s="98"/>
      <c r="L174" s="98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2">
        <f t="shared" ref="Z174:Z175" si="4">SUM(V32,4)</f>
        <v>5</v>
      </c>
      <c r="AA174" s="111"/>
    </row>
    <row r="175" spans="1:27" s="95" customFormat="1" ht="15" customHeight="1" thickBot="1" x14ac:dyDescent="0.3">
      <c r="A175" s="83"/>
      <c r="B175" s="86"/>
      <c r="C175" s="103" t="s">
        <v>72</v>
      </c>
      <c r="D175" s="96" t="s">
        <v>1</v>
      </c>
      <c r="E175" s="96"/>
      <c r="F175" s="96" t="s">
        <v>19</v>
      </c>
      <c r="G175" s="96"/>
      <c r="H175" s="96"/>
      <c r="I175" s="96" t="s">
        <v>73</v>
      </c>
      <c r="J175" s="96"/>
      <c r="K175" s="96" t="s">
        <v>74</v>
      </c>
      <c r="L175" s="96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2"/>
      <c r="AA175" s="111"/>
    </row>
    <row r="176" spans="1:27" ht="15" customHeight="1" thickBot="1" x14ac:dyDescent="0.3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3" t="s">
        <v>75</v>
      </c>
      <c r="N176" s="23"/>
      <c r="O176" s="23"/>
      <c r="P176" s="23"/>
      <c r="Q176" s="23"/>
      <c r="R176" s="23"/>
      <c r="S176" s="24" t="s">
        <v>76</v>
      </c>
      <c r="T176" s="24"/>
      <c r="U176" s="24"/>
      <c r="V176" s="24"/>
      <c r="W176" s="24"/>
      <c r="X176" s="24"/>
      <c r="Y176" s="24"/>
      <c r="Z176" s="24"/>
      <c r="AA176"/>
    </row>
    <row r="177" spans="1:27" s="13" customFormat="1" ht="43.05" customHeight="1" thickBot="1" x14ac:dyDescent="0.35">
      <c r="A177" s="21"/>
      <c r="B177" s="21"/>
      <c r="C177" s="45" t="s">
        <v>68</v>
      </c>
      <c r="D177" s="45"/>
      <c r="E177" s="45"/>
      <c r="F177" s="45"/>
      <c r="G177" s="46" t="s">
        <v>3</v>
      </c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1" t="s">
        <v>67</v>
      </c>
      <c r="V177" s="41"/>
      <c r="W177" s="41" t="s">
        <v>69</v>
      </c>
      <c r="X177" s="41"/>
      <c r="Y177" s="41"/>
      <c r="Z177" s="41"/>
      <c r="AA177" s="145"/>
    </row>
    <row r="178" spans="1:27" ht="25.95" customHeight="1" x14ac:dyDescent="0.3">
      <c r="C178" s="47" t="s">
        <v>184</v>
      </c>
      <c r="D178" s="47"/>
      <c r="E178" s="47"/>
      <c r="F178" s="47"/>
      <c r="G178" s="53" t="s">
        <v>293</v>
      </c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42"/>
      <c r="V178" s="42"/>
      <c r="W178" s="43"/>
      <c r="X178" s="43"/>
      <c r="Y178" s="43"/>
      <c r="Z178" s="43"/>
      <c r="AA178" s="142"/>
    </row>
    <row r="179" spans="1:27" ht="25.95" customHeight="1" x14ac:dyDescent="0.3">
      <c r="C179" s="94"/>
      <c r="D179" s="94"/>
      <c r="E179" s="94"/>
      <c r="F179" s="94"/>
      <c r="G179" s="26" t="s">
        <v>143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7">
        <v>1</v>
      </c>
      <c r="V179" s="27"/>
      <c r="W179" s="25"/>
      <c r="X179" s="25"/>
      <c r="Y179" s="25"/>
      <c r="Z179" s="25"/>
      <c r="AA179" s="142"/>
    </row>
    <row r="180" spans="1:27" ht="25.95" customHeight="1" x14ac:dyDescent="0.3">
      <c r="C180" s="94" t="s">
        <v>185</v>
      </c>
      <c r="D180" s="94"/>
      <c r="E180" s="94"/>
      <c r="F180" s="94"/>
      <c r="G180" s="26" t="s">
        <v>295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7"/>
      <c r="V180" s="27"/>
      <c r="W180" s="25"/>
      <c r="X180" s="25"/>
      <c r="Y180" s="25"/>
      <c r="Z180" s="25"/>
    </row>
    <row r="181" spans="1:27" ht="25.95" customHeight="1" x14ac:dyDescent="0.3">
      <c r="C181" s="94"/>
      <c r="D181" s="94"/>
      <c r="E181" s="94"/>
      <c r="F181" s="94"/>
      <c r="G181" s="26" t="s">
        <v>157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7">
        <v>1</v>
      </c>
      <c r="V181" s="27"/>
      <c r="W181" s="25"/>
      <c r="X181" s="25"/>
      <c r="Y181" s="25"/>
      <c r="Z181" s="25"/>
      <c r="AA181" s="142"/>
    </row>
    <row r="182" spans="1:27" ht="25.95" customHeight="1" x14ac:dyDescent="0.3">
      <c r="C182" s="94" t="s">
        <v>582</v>
      </c>
      <c r="D182" s="94"/>
      <c r="E182" s="94"/>
      <c r="F182" s="94"/>
      <c r="G182" s="26" t="s">
        <v>295</v>
      </c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7"/>
      <c r="V182" s="27"/>
      <c r="W182" s="25"/>
      <c r="X182" s="25"/>
      <c r="Y182" s="25"/>
      <c r="Z182" s="25"/>
      <c r="AA182" s="142"/>
    </row>
    <row r="183" spans="1:27" ht="25.95" customHeight="1" x14ac:dyDescent="0.3">
      <c r="C183" s="94"/>
      <c r="D183" s="94"/>
      <c r="E183" s="94"/>
      <c r="F183" s="94"/>
      <c r="G183" s="26" t="s">
        <v>157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7">
        <v>2</v>
      </c>
      <c r="V183" s="27"/>
      <c r="W183" s="25"/>
      <c r="X183" s="25"/>
      <c r="Y183" s="25"/>
      <c r="Z183" s="25"/>
    </row>
    <row r="184" spans="1:27" ht="25.95" customHeight="1" x14ac:dyDescent="0.3">
      <c r="C184" s="94" t="s">
        <v>186</v>
      </c>
      <c r="D184" s="94"/>
      <c r="E184" s="94"/>
      <c r="F184" s="94"/>
      <c r="G184" s="26" t="s">
        <v>286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7"/>
      <c r="V184" s="27"/>
      <c r="W184" s="25"/>
      <c r="X184" s="25"/>
      <c r="Y184" s="25"/>
      <c r="Z184" s="25"/>
    </row>
    <row r="185" spans="1:27" ht="25.95" customHeight="1" x14ac:dyDescent="0.3">
      <c r="C185" s="94"/>
      <c r="D185" s="94"/>
      <c r="E185" s="94"/>
      <c r="F185" s="94"/>
      <c r="G185" s="26" t="s">
        <v>111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7">
        <v>1</v>
      </c>
      <c r="V185" s="27"/>
      <c r="W185" s="25"/>
      <c r="X185" s="25"/>
      <c r="Y185" s="25"/>
      <c r="Z185" s="25"/>
    </row>
    <row r="186" spans="1:27" ht="25.95" customHeight="1" x14ac:dyDescent="0.3">
      <c r="C186" s="94" t="s">
        <v>187</v>
      </c>
      <c r="D186" s="94"/>
      <c r="E186" s="94"/>
      <c r="F186" s="94"/>
      <c r="G186" s="26" t="s">
        <v>288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7"/>
      <c r="V186" s="27"/>
      <c r="W186" s="25"/>
      <c r="X186" s="25"/>
      <c r="Y186" s="25"/>
      <c r="Z186" s="25"/>
    </row>
    <row r="187" spans="1:27" ht="25.95" customHeight="1" x14ac:dyDescent="0.3">
      <c r="C187" s="94"/>
      <c r="D187" s="94"/>
      <c r="E187" s="94"/>
      <c r="F187" s="94"/>
      <c r="G187" s="26" t="s">
        <v>114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7">
        <v>1</v>
      </c>
      <c r="V187" s="27"/>
      <c r="W187" s="25"/>
      <c r="X187" s="25"/>
      <c r="Y187" s="25"/>
      <c r="Z187" s="25"/>
    </row>
    <row r="188" spans="1:27" ht="25.95" customHeight="1" x14ac:dyDescent="0.3">
      <c r="C188" s="94" t="s">
        <v>583</v>
      </c>
      <c r="D188" s="94"/>
      <c r="E188" s="94"/>
      <c r="F188" s="94"/>
      <c r="G188" s="26" t="s">
        <v>298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7"/>
      <c r="V188" s="27"/>
      <c r="W188" s="25"/>
      <c r="X188" s="25"/>
      <c r="Y188" s="25"/>
      <c r="Z188" s="25"/>
    </row>
    <row r="189" spans="1:27" ht="25.95" customHeight="1" x14ac:dyDescent="0.3">
      <c r="C189" s="94"/>
      <c r="D189" s="94"/>
      <c r="E189" s="94"/>
      <c r="F189" s="94"/>
      <c r="G189" s="26" t="s">
        <v>180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7">
        <v>3</v>
      </c>
      <c r="V189" s="27"/>
      <c r="W189" s="25"/>
      <c r="X189" s="25"/>
      <c r="Y189" s="25"/>
      <c r="Z189" s="25"/>
    </row>
    <row r="190" spans="1:27" ht="25.95" customHeight="1" x14ac:dyDescent="0.3">
      <c r="C190" s="94" t="s">
        <v>188</v>
      </c>
      <c r="D190" s="94"/>
      <c r="E190" s="94"/>
      <c r="F190" s="94"/>
      <c r="G190" s="26" t="s">
        <v>293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7"/>
      <c r="V190" s="27"/>
      <c r="W190" s="25"/>
      <c r="X190" s="25"/>
      <c r="Y190" s="25"/>
      <c r="Z190" s="25"/>
    </row>
    <row r="191" spans="1:27" ht="25.95" customHeight="1" thickBot="1" x14ac:dyDescent="0.35">
      <c r="C191" s="94"/>
      <c r="D191" s="94"/>
      <c r="E191" s="94"/>
      <c r="F191" s="94"/>
      <c r="G191" s="26" t="s">
        <v>143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7">
        <v>1</v>
      </c>
      <c r="V191" s="27"/>
      <c r="W191" s="25"/>
      <c r="X191" s="25"/>
      <c r="Y191" s="25"/>
      <c r="Z191" s="25"/>
    </row>
    <row r="192" spans="1:27" ht="25.95" customHeight="1" thickBot="1" x14ac:dyDescent="0.35">
      <c r="A192" s="83" t="s">
        <v>95</v>
      </c>
      <c r="B192" s="87" t="str">
        <f>список!$AF$2</f>
        <v/>
      </c>
      <c r="C192" s="94" t="s">
        <v>189</v>
      </c>
      <c r="D192" s="94"/>
      <c r="E192" s="94"/>
      <c r="F192" s="94"/>
      <c r="G192" s="26" t="s">
        <v>299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7"/>
      <c r="V192" s="27"/>
      <c r="W192" s="25"/>
      <c r="X192" s="25"/>
      <c r="Y192" s="25"/>
      <c r="Z192" s="25"/>
    </row>
    <row r="193" spans="1:27" ht="25.95" customHeight="1" thickBot="1" x14ac:dyDescent="0.35">
      <c r="A193" s="83"/>
      <c r="B193" s="88"/>
      <c r="C193" s="94"/>
      <c r="D193" s="94"/>
      <c r="E193" s="94"/>
      <c r="F193" s="94"/>
      <c r="G193" s="26" t="s">
        <v>183</v>
      </c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7">
        <v>1</v>
      </c>
      <c r="V193" s="27"/>
      <c r="W193" s="25"/>
      <c r="X193" s="25"/>
      <c r="Y193" s="25"/>
      <c r="Z193" s="25"/>
    </row>
    <row r="194" spans="1:27" ht="25.95" customHeight="1" thickBot="1" x14ac:dyDescent="0.35">
      <c r="A194" s="83"/>
      <c r="B194" s="88"/>
      <c r="C194" s="94" t="s">
        <v>190</v>
      </c>
      <c r="D194" s="94"/>
      <c r="E194" s="94"/>
      <c r="F194" s="94"/>
      <c r="G194" s="26" t="s">
        <v>293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7"/>
      <c r="V194" s="27"/>
      <c r="W194" s="25"/>
      <c r="X194" s="25"/>
      <c r="Y194" s="25"/>
      <c r="Z194" s="25"/>
    </row>
    <row r="195" spans="1:27" ht="25.95" customHeight="1" thickBot="1" x14ac:dyDescent="0.35">
      <c r="A195" s="83"/>
      <c r="B195" s="88"/>
      <c r="C195" s="94"/>
      <c r="D195" s="94"/>
      <c r="E195" s="94"/>
      <c r="F195" s="94"/>
      <c r="G195" s="26" t="s">
        <v>143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7">
        <v>1</v>
      </c>
      <c r="V195" s="27"/>
      <c r="W195" s="25"/>
      <c r="X195" s="25"/>
      <c r="Y195" s="25"/>
      <c r="Z195" s="25"/>
    </row>
    <row r="196" spans="1:27" ht="25.95" customHeight="1" thickBot="1" x14ac:dyDescent="0.35">
      <c r="A196" s="83" t="s">
        <v>96</v>
      </c>
      <c r="B196" s="85" t="str">
        <f>список!$AE$2</f>
        <v/>
      </c>
      <c r="C196" s="94" t="s">
        <v>584</v>
      </c>
      <c r="D196" s="94"/>
      <c r="E196" s="94"/>
      <c r="F196" s="94"/>
      <c r="G196" s="26" t="s">
        <v>295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7"/>
      <c r="V196" s="27"/>
      <c r="W196" s="25"/>
      <c r="X196" s="25"/>
      <c r="Y196" s="25"/>
      <c r="Z196" s="25"/>
    </row>
    <row r="197" spans="1:27" ht="25.95" customHeight="1" thickBot="1" x14ac:dyDescent="0.35">
      <c r="A197" s="83"/>
      <c r="B197" s="86"/>
      <c r="C197" s="94"/>
      <c r="D197" s="94"/>
      <c r="E197" s="94"/>
      <c r="F197" s="94"/>
      <c r="G197" s="26" t="s">
        <v>157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7">
        <v>3</v>
      </c>
      <c r="V197" s="27"/>
      <c r="W197" s="25"/>
      <c r="X197" s="25"/>
      <c r="Y197" s="25"/>
      <c r="Z197" s="25"/>
    </row>
    <row r="198" spans="1:27" ht="25.95" customHeight="1" thickBot="1" x14ac:dyDescent="0.35">
      <c r="A198" s="83"/>
      <c r="B198" s="86"/>
      <c r="C198" s="94" t="s">
        <v>191</v>
      </c>
      <c r="D198" s="94"/>
      <c r="E198" s="94"/>
      <c r="F198" s="94"/>
      <c r="G198" s="26" t="s">
        <v>286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7"/>
      <c r="V198" s="27"/>
      <c r="W198" s="25"/>
      <c r="X198" s="25"/>
      <c r="Y198" s="25"/>
      <c r="Z198" s="25"/>
    </row>
    <row r="199" spans="1:27" ht="25.95" customHeight="1" thickBot="1" x14ac:dyDescent="0.35">
      <c r="A199" s="83" t="s">
        <v>97</v>
      </c>
      <c r="B199" s="85" t="str">
        <f>список!$AD$2</f>
        <v/>
      </c>
      <c r="C199" s="94"/>
      <c r="D199" s="94"/>
      <c r="E199" s="94"/>
      <c r="F199" s="94"/>
      <c r="G199" s="26" t="s">
        <v>111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7">
        <v>1</v>
      </c>
      <c r="V199" s="27"/>
      <c r="W199" s="25"/>
      <c r="X199" s="25"/>
      <c r="Y199" s="25"/>
      <c r="Z199" s="25"/>
    </row>
    <row r="200" spans="1:27" ht="25.95" customHeight="1" thickBot="1" x14ac:dyDescent="0.35">
      <c r="A200" s="83"/>
      <c r="B200" s="86"/>
      <c r="C200" s="94" t="s">
        <v>192</v>
      </c>
      <c r="D200" s="94"/>
      <c r="E200" s="94"/>
      <c r="F200" s="94"/>
      <c r="G200" s="26" t="s">
        <v>288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7"/>
      <c r="V200" s="27"/>
      <c r="W200" s="25"/>
      <c r="X200" s="25"/>
      <c r="Y200" s="25"/>
      <c r="Z200" s="25"/>
    </row>
    <row r="201" spans="1:27" ht="25.95" customHeight="1" thickBot="1" x14ac:dyDescent="0.35">
      <c r="A201" s="83"/>
      <c r="B201" s="86"/>
      <c r="C201" s="94"/>
      <c r="D201" s="94"/>
      <c r="E201" s="94"/>
      <c r="F201" s="94"/>
      <c r="G201" s="26" t="s">
        <v>114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7">
        <v>1</v>
      </c>
      <c r="V201" s="27"/>
      <c r="W201" s="25"/>
      <c r="X201" s="25"/>
      <c r="Y201" s="25"/>
      <c r="Z201" s="25"/>
    </row>
    <row r="202" spans="1:27" ht="25.95" customHeight="1" thickBot="1" x14ac:dyDescent="0.35">
      <c r="A202" s="83" t="s">
        <v>95</v>
      </c>
      <c r="B202" s="87" t="str">
        <f>список!$AC$2</f>
        <v/>
      </c>
      <c r="C202" s="94" t="s">
        <v>585</v>
      </c>
      <c r="D202" s="94"/>
      <c r="E202" s="94"/>
      <c r="F202" s="94"/>
      <c r="G202" s="26" t="s">
        <v>298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7"/>
      <c r="V202" s="27"/>
      <c r="W202" s="25"/>
      <c r="X202" s="25"/>
      <c r="Y202" s="25"/>
      <c r="Z202" s="25"/>
    </row>
    <row r="203" spans="1:27" ht="25.95" customHeight="1" thickBot="1" x14ac:dyDescent="0.35">
      <c r="A203" s="83"/>
      <c r="B203" s="88"/>
      <c r="C203" s="94"/>
      <c r="D203" s="94"/>
      <c r="E203" s="94"/>
      <c r="F203" s="94"/>
      <c r="G203" s="26" t="s">
        <v>180</v>
      </c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7">
        <v>3</v>
      </c>
      <c r="V203" s="27"/>
      <c r="W203" s="25"/>
      <c r="X203" s="25"/>
      <c r="Y203" s="25"/>
      <c r="Z203" s="25"/>
    </row>
    <row r="204" spans="1:27" ht="25.95" customHeight="1" thickBot="1" x14ac:dyDescent="0.35">
      <c r="A204" s="83"/>
      <c r="B204" s="88"/>
      <c r="C204" s="94" t="s">
        <v>193</v>
      </c>
      <c r="D204" s="94"/>
      <c r="E204" s="94"/>
      <c r="F204" s="94"/>
      <c r="G204" s="26" t="s">
        <v>293</v>
      </c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7"/>
      <c r="V204" s="27"/>
      <c r="W204" s="25"/>
      <c r="X204" s="25"/>
      <c r="Y204" s="25"/>
      <c r="Z204" s="25"/>
    </row>
    <row r="205" spans="1:27" ht="25.95" customHeight="1" thickBot="1" x14ac:dyDescent="0.35">
      <c r="A205" s="83"/>
      <c r="B205" s="88"/>
      <c r="C205" s="94"/>
      <c r="D205" s="94"/>
      <c r="E205" s="94"/>
      <c r="F205" s="94"/>
      <c r="G205" s="26" t="s">
        <v>143</v>
      </c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7">
        <v>1</v>
      </c>
      <c r="V205" s="27"/>
      <c r="W205" s="25"/>
      <c r="X205" s="25"/>
      <c r="Y205" s="25"/>
      <c r="Z205" s="25"/>
    </row>
    <row r="206" spans="1:27" ht="25.95" customHeight="1" thickBot="1" x14ac:dyDescent="0.35">
      <c r="A206" s="83" t="s">
        <v>98</v>
      </c>
      <c r="B206" s="85" t="str">
        <f>список!$AB$2</f>
        <v/>
      </c>
      <c r="C206" s="112"/>
      <c r="D206" s="112"/>
      <c r="E206" s="112"/>
      <c r="F206" s="11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40"/>
      <c r="V206" s="40"/>
      <c r="W206" s="38"/>
      <c r="X206" s="38"/>
      <c r="Y206" s="38"/>
      <c r="Z206" s="38"/>
      <c r="AA206"/>
    </row>
    <row r="207" spans="1:27" s="95" customFormat="1" ht="15" customHeight="1" thickBot="1" x14ac:dyDescent="0.3">
      <c r="A207" s="83"/>
      <c r="B207" s="86"/>
      <c r="C207" s="104"/>
      <c r="D207" s="105"/>
      <c r="E207" s="105"/>
      <c r="F207" s="106"/>
      <c r="G207" s="106"/>
      <c r="H207" s="106"/>
      <c r="I207" s="105"/>
      <c r="J207" s="105"/>
      <c r="K207" s="107"/>
      <c r="L207" s="107"/>
      <c r="M207" s="99" t="str">
        <f>список!$C$2</f>
        <v>ЛУБА.469335.139 ПЭ3</v>
      </c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1" t="s">
        <v>1</v>
      </c>
      <c r="AA207" s="111"/>
    </row>
    <row r="208" spans="1:27" s="95" customFormat="1" ht="6" customHeight="1" thickBot="1" x14ac:dyDescent="0.3">
      <c r="A208" s="83"/>
      <c r="B208" s="86"/>
      <c r="C208" s="108" t="str">
        <f>IF(OR(список!$S$2="Все",список!$S$2="—"),,список!$R$2)</f>
        <v/>
      </c>
      <c r="D208" s="108" t="str">
        <f>IF(OR(список!$S$2="Все",список!$S$2="—"),,список!$S$2)</f>
        <v/>
      </c>
      <c r="E208" s="108"/>
      <c r="F208" s="109" t="str">
        <f>IF(OR(список!$S$2="Все",список!$S$2="—"),,список!$T$2)</f>
        <v/>
      </c>
      <c r="G208" s="109"/>
      <c r="H208" s="109"/>
      <c r="I208" s="108"/>
      <c r="J208" s="108"/>
      <c r="K208" s="110" t="str">
        <f>IF(OR(список!$S$2="Все",список!$S$2="—"),,список!$U$2)</f>
        <v/>
      </c>
      <c r="L208" s="11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1"/>
      <c r="AA208" s="111"/>
    </row>
    <row r="209" spans="1:27" s="95" customFormat="1" ht="9" customHeight="1" thickBot="1" x14ac:dyDescent="0.3">
      <c r="A209" s="83"/>
      <c r="B209" s="86"/>
      <c r="C209" s="96"/>
      <c r="D209" s="96"/>
      <c r="E209" s="96"/>
      <c r="F209" s="97"/>
      <c r="G209" s="97"/>
      <c r="H209" s="97"/>
      <c r="I209" s="96"/>
      <c r="J209" s="96"/>
      <c r="K209" s="98"/>
      <c r="L209" s="98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2">
        <f t="shared" ref="Z209:Z210" si="5">SUM(V32,5)</f>
        <v>6</v>
      </c>
      <c r="AA209" s="111"/>
    </row>
    <row r="210" spans="1:27" s="95" customFormat="1" ht="15" customHeight="1" thickBot="1" x14ac:dyDescent="0.3">
      <c r="A210" s="83"/>
      <c r="B210" s="86"/>
      <c r="C210" s="103" t="s">
        <v>72</v>
      </c>
      <c r="D210" s="96" t="s">
        <v>1</v>
      </c>
      <c r="E210" s="96"/>
      <c r="F210" s="96" t="s">
        <v>19</v>
      </c>
      <c r="G210" s="96"/>
      <c r="H210" s="96"/>
      <c r="I210" s="96" t="s">
        <v>73</v>
      </c>
      <c r="J210" s="96"/>
      <c r="K210" s="96" t="s">
        <v>74</v>
      </c>
      <c r="L210" s="96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2"/>
      <c r="AA210" s="111"/>
    </row>
    <row r="211" spans="1:27" ht="15" customHeight="1" thickBot="1" x14ac:dyDescent="0.3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3" t="s">
        <v>75</v>
      </c>
      <c r="N211" s="23"/>
      <c r="O211" s="23"/>
      <c r="P211" s="23"/>
      <c r="Q211" s="23"/>
      <c r="R211" s="23"/>
      <c r="S211" s="24" t="s">
        <v>76</v>
      </c>
      <c r="T211" s="24"/>
      <c r="U211" s="24"/>
      <c r="V211" s="24"/>
      <c r="W211" s="24"/>
      <c r="X211" s="24"/>
      <c r="Y211" s="24"/>
      <c r="Z211" s="24"/>
      <c r="AA211"/>
    </row>
    <row r="212" spans="1:27" s="13" customFormat="1" ht="43.05" customHeight="1" thickBot="1" x14ac:dyDescent="0.35">
      <c r="A212" s="21"/>
      <c r="B212" s="21"/>
      <c r="C212" s="45" t="s">
        <v>68</v>
      </c>
      <c r="D212" s="45"/>
      <c r="E212" s="45"/>
      <c r="F212" s="45"/>
      <c r="G212" s="46" t="s">
        <v>3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1" t="s">
        <v>67</v>
      </c>
      <c r="V212" s="41"/>
      <c r="W212" s="41" t="s">
        <v>69</v>
      </c>
      <c r="X212" s="41"/>
      <c r="Y212" s="41"/>
      <c r="Z212" s="41"/>
      <c r="AA212" s="145"/>
    </row>
    <row r="213" spans="1:27" ht="25.95" customHeight="1" x14ac:dyDescent="0.3">
      <c r="C213" s="47" t="s">
        <v>194</v>
      </c>
      <c r="D213" s="47"/>
      <c r="E213" s="47"/>
      <c r="F213" s="47"/>
      <c r="G213" s="53" t="s">
        <v>299</v>
      </c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42"/>
      <c r="V213" s="42"/>
      <c r="W213" s="43"/>
      <c r="X213" s="43"/>
      <c r="Y213" s="43"/>
      <c r="Z213" s="43"/>
    </row>
    <row r="214" spans="1:27" ht="25.95" customHeight="1" x14ac:dyDescent="0.3">
      <c r="C214" s="94"/>
      <c r="D214" s="94"/>
      <c r="E214" s="94"/>
      <c r="F214" s="94"/>
      <c r="G214" s="26" t="s">
        <v>183</v>
      </c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7">
        <v>1</v>
      </c>
      <c r="V214" s="27"/>
      <c r="W214" s="25"/>
      <c r="X214" s="25"/>
      <c r="Y214" s="25"/>
      <c r="Z214" s="25"/>
      <c r="AA214" s="142"/>
    </row>
    <row r="215" spans="1:27" ht="25.95" customHeight="1" x14ac:dyDescent="0.3">
      <c r="C215" s="94" t="s">
        <v>195</v>
      </c>
      <c r="D215" s="94"/>
      <c r="E215" s="94"/>
      <c r="F215" s="94"/>
      <c r="G215" s="26" t="s">
        <v>293</v>
      </c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7"/>
      <c r="V215" s="27"/>
      <c r="W215" s="25"/>
      <c r="X215" s="25"/>
      <c r="Y215" s="25"/>
      <c r="Z215" s="25"/>
      <c r="AA215" s="142"/>
    </row>
    <row r="216" spans="1:27" ht="25.95" customHeight="1" x14ac:dyDescent="0.3">
      <c r="C216" s="94"/>
      <c r="D216" s="94"/>
      <c r="E216" s="94"/>
      <c r="F216" s="94"/>
      <c r="G216" s="26" t="s">
        <v>143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7">
        <v>1</v>
      </c>
      <c r="V216" s="27"/>
      <c r="W216" s="25"/>
      <c r="X216" s="25"/>
      <c r="Y216" s="25"/>
      <c r="Z216" s="25"/>
    </row>
    <row r="217" spans="1:27" ht="25.95" customHeight="1" x14ac:dyDescent="0.3">
      <c r="C217" s="94" t="s">
        <v>586</v>
      </c>
      <c r="D217" s="94"/>
      <c r="E217" s="94"/>
      <c r="F217" s="94"/>
      <c r="G217" s="26" t="s">
        <v>295</v>
      </c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7"/>
      <c r="V217" s="27"/>
      <c r="W217" s="25"/>
      <c r="X217" s="25"/>
      <c r="Y217" s="25"/>
      <c r="Z217" s="25"/>
      <c r="AA217" s="142"/>
    </row>
    <row r="218" spans="1:27" ht="25.95" customHeight="1" x14ac:dyDescent="0.3">
      <c r="C218" s="94"/>
      <c r="D218" s="94"/>
      <c r="E218" s="94"/>
      <c r="F218" s="94"/>
      <c r="G218" s="26" t="s">
        <v>157</v>
      </c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7">
        <v>3</v>
      </c>
      <c r="V218" s="27"/>
      <c r="W218" s="25"/>
      <c r="X218" s="25"/>
      <c r="Y218" s="25"/>
      <c r="Z218" s="25"/>
      <c r="AA218" s="142"/>
    </row>
    <row r="219" spans="1:27" ht="25.95" customHeight="1" x14ac:dyDescent="0.3">
      <c r="C219" s="94" t="s">
        <v>196</v>
      </c>
      <c r="D219" s="94"/>
      <c r="E219" s="94"/>
      <c r="F219" s="94"/>
      <c r="G219" s="26" t="s">
        <v>286</v>
      </c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7"/>
      <c r="V219" s="27"/>
      <c r="W219" s="25"/>
      <c r="X219" s="25"/>
      <c r="Y219" s="25"/>
      <c r="Z219" s="25"/>
    </row>
    <row r="220" spans="1:27" ht="25.95" customHeight="1" x14ac:dyDescent="0.3">
      <c r="C220" s="94"/>
      <c r="D220" s="94"/>
      <c r="E220" s="94"/>
      <c r="F220" s="94"/>
      <c r="G220" s="26" t="s">
        <v>111</v>
      </c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7">
        <v>1</v>
      </c>
      <c r="V220" s="27"/>
      <c r="W220" s="25"/>
      <c r="X220" s="25"/>
      <c r="Y220" s="25"/>
      <c r="Z220" s="25"/>
    </row>
    <row r="221" spans="1:27" ht="25.95" customHeight="1" x14ac:dyDescent="0.3">
      <c r="C221" s="94" t="s">
        <v>197</v>
      </c>
      <c r="D221" s="94"/>
      <c r="E221" s="94"/>
      <c r="F221" s="94"/>
      <c r="G221" s="26" t="s">
        <v>288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7"/>
      <c r="V221" s="27"/>
      <c r="W221" s="25"/>
      <c r="X221" s="25"/>
      <c r="Y221" s="25"/>
      <c r="Z221" s="25"/>
    </row>
    <row r="222" spans="1:27" ht="25.95" customHeight="1" x14ac:dyDescent="0.3">
      <c r="C222" s="94"/>
      <c r="D222" s="94"/>
      <c r="E222" s="94"/>
      <c r="F222" s="94"/>
      <c r="G222" s="26" t="s">
        <v>114</v>
      </c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7">
        <v>1</v>
      </c>
      <c r="V222" s="27"/>
      <c r="W222" s="25"/>
      <c r="X222" s="25"/>
      <c r="Y222" s="25"/>
      <c r="Z222" s="25"/>
    </row>
    <row r="223" spans="1:27" ht="25.95" customHeight="1" x14ac:dyDescent="0.3">
      <c r="C223" s="94" t="s">
        <v>587</v>
      </c>
      <c r="D223" s="94"/>
      <c r="E223" s="94"/>
      <c r="F223" s="94"/>
      <c r="G223" s="26" t="s">
        <v>298</v>
      </c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7"/>
      <c r="V223" s="27"/>
      <c r="W223" s="25"/>
      <c r="X223" s="25"/>
      <c r="Y223" s="25"/>
      <c r="Z223" s="25"/>
    </row>
    <row r="224" spans="1:27" ht="25.95" customHeight="1" x14ac:dyDescent="0.3">
      <c r="C224" s="94"/>
      <c r="D224" s="94"/>
      <c r="E224" s="94"/>
      <c r="F224" s="94"/>
      <c r="G224" s="26" t="s">
        <v>180</v>
      </c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7">
        <v>3</v>
      </c>
      <c r="V224" s="27"/>
      <c r="W224" s="25"/>
      <c r="X224" s="25"/>
      <c r="Y224" s="25"/>
      <c r="Z224" s="25"/>
    </row>
    <row r="225" spans="1:26" ht="25.95" customHeight="1" x14ac:dyDescent="0.3">
      <c r="C225" s="94" t="s">
        <v>198</v>
      </c>
      <c r="D225" s="94"/>
      <c r="E225" s="94"/>
      <c r="F225" s="94"/>
      <c r="G225" s="26" t="s">
        <v>293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7"/>
      <c r="V225" s="27"/>
      <c r="W225" s="25"/>
      <c r="X225" s="25"/>
      <c r="Y225" s="25"/>
      <c r="Z225" s="25"/>
    </row>
    <row r="226" spans="1:26" ht="25.95" customHeight="1" thickBot="1" x14ac:dyDescent="0.35">
      <c r="C226" s="94"/>
      <c r="D226" s="94"/>
      <c r="E226" s="94"/>
      <c r="F226" s="94"/>
      <c r="G226" s="26" t="s">
        <v>143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7">
        <v>1</v>
      </c>
      <c r="V226" s="27"/>
      <c r="W226" s="25"/>
      <c r="X226" s="25"/>
      <c r="Y226" s="25"/>
      <c r="Z226" s="25"/>
    </row>
    <row r="227" spans="1:26" ht="25.95" customHeight="1" thickBot="1" x14ac:dyDescent="0.35">
      <c r="A227" s="83" t="s">
        <v>95</v>
      </c>
      <c r="B227" s="87" t="str">
        <f>список!$AF$2</f>
        <v/>
      </c>
      <c r="C227" s="94" t="s">
        <v>199</v>
      </c>
      <c r="D227" s="94"/>
      <c r="E227" s="94"/>
      <c r="F227" s="94"/>
      <c r="G227" s="26" t="s">
        <v>299</v>
      </c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7"/>
      <c r="V227" s="27"/>
      <c r="W227" s="25"/>
      <c r="X227" s="25"/>
      <c r="Y227" s="25"/>
      <c r="Z227" s="25"/>
    </row>
    <row r="228" spans="1:26" ht="25.95" customHeight="1" thickBot="1" x14ac:dyDescent="0.35">
      <c r="A228" s="83"/>
      <c r="B228" s="88"/>
      <c r="C228" s="94"/>
      <c r="D228" s="94"/>
      <c r="E228" s="94"/>
      <c r="F228" s="94"/>
      <c r="G228" s="26" t="s">
        <v>183</v>
      </c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7">
        <v>1</v>
      </c>
      <c r="V228" s="27"/>
      <c r="W228" s="25"/>
      <c r="X228" s="25"/>
      <c r="Y228" s="25"/>
      <c r="Z228" s="25"/>
    </row>
    <row r="229" spans="1:26" ht="25.95" customHeight="1" thickBot="1" x14ac:dyDescent="0.35">
      <c r="A229" s="83"/>
      <c r="B229" s="88"/>
      <c r="C229" s="94" t="s">
        <v>200</v>
      </c>
      <c r="D229" s="94"/>
      <c r="E229" s="94"/>
      <c r="F229" s="94"/>
      <c r="G229" s="26" t="s">
        <v>293</v>
      </c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7"/>
      <c r="V229" s="27"/>
      <c r="W229" s="25"/>
      <c r="X229" s="25"/>
      <c r="Y229" s="25"/>
      <c r="Z229" s="25"/>
    </row>
    <row r="230" spans="1:26" ht="25.95" customHeight="1" thickBot="1" x14ac:dyDescent="0.35">
      <c r="A230" s="83"/>
      <c r="B230" s="88"/>
      <c r="C230" s="94"/>
      <c r="D230" s="94"/>
      <c r="E230" s="94"/>
      <c r="F230" s="94"/>
      <c r="G230" s="26" t="s">
        <v>143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7">
        <v>1</v>
      </c>
      <c r="V230" s="27"/>
      <c r="W230" s="25"/>
      <c r="X230" s="25"/>
      <c r="Y230" s="25"/>
      <c r="Z230" s="25"/>
    </row>
    <row r="231" spans="1:26" ht="25.95" customHeight="1" thickBot="1" x14ac:dyDescent="0.35">
      <c r="A231" s="83" t="s">
        <v>96</v>
      </c>
      <c r="B231" s="85" t="str">
        <f>список!$AE$2</f>
        <v/>
      </c>
      <c r="C231" s="94" t="s">
        <v>588</v>
      </c>
      <c r="D231" s="94"/>
      <c r="E231" s="94"/>
      <c r="F231" s="94"/>
      <c r="G231" s="26" t="s">
        <v>295</v>
      </c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7"/>
      <c r="V231" s="27"/>
      <c r="W231" s="25"/>
      <c r="X231" s="25"/>
      <c r="Y231" s="25"/>
      <c r="Z231" s="25"/>
    </row>
    <row r="232" spans="1:26" ht="25.95" customHeight="1" thickBot="1" x14ac:dyDescent="0.35">
      <c r="A232" s="83"/>
      <c r="B232" s="86"/>
      <c r="C232" s="94"/>
      <c r="D232" s="94"/>
      <c r="E232" s="94"/>
      <c r="F232" s="94"/>
      <c r="G232" s="26" t="s">
        <v>157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7">
        <v>3</v>
      </c>
      <c r="V232" s="27"/>
      <c r="W232" s="25"/>
      <c r="X232" s="25"/>
      <c r="Y232" s="25"/>
      <c r="Z232" s="25"/>
    </row>
    <row r="233" spans="1:26" ht="25.95" customHeight="1" thickBot="1" x14ac:dyDescent="0.35">
      <c r="A233" s="83"/>
      <c r="B233" s="86"/>
      <c r="C233" s="94" t="s">
        <v>201</v>
      </c>
      <c r="D233" s="94"/>
      <c r="E233" s="94"/>
      <c r="F233" s="94"/>
      <c r="G233" s="26" t="s">
        <v>286</v>
      </c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7"/>
      <c r="V233" s="27"/>
      <c r="W233" s="25"/>
      <c r="X233" s="25"/>
      <c r="Y233" s="25"/>
      <c r="Z233" s="25"/>
    </row>
    <row r="234" spans="1:26" ht="25.95" customHeight="1" thickBot="1" x14ac:dyDescent="0.35">
      <c r="A234" s="83" t="s">
        <v>97</v>
      </c>
      <c r="B234" s="85" t="str">
        <f>список!$AD$2</f>
        <v/>
      </c>
      <c r="C234" s="94"/>
      <c r="D234" s="94"/>
      <c r="E234" s="94"/>
      <c r="F234" s="94"/>
      <c r="G234" s="26" t="s">
        <v>111</v>
      </c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7">
        <v>1</v>
      </c>
      <c r="V234" s="27"/>
      <c r="W234" s="25"/>
      <c r="X234" s="25"/>
      <c r="Y234" s="25"/>
      <c r="Z234" s="25"/>
    </row>
    <row r="235" spans="1:26" ht="25.95" customHeight="1" thickBot="1" x14ac:dyDescent="0.35">
      <c r="A235" s="83"/>
      <c r="B235" s="86"/>
      <c r="C235" s="94" t="s">
        <v>202</v>
      </c>
      <c r="D235" s="94"/>
      <c r="E235" s="94"/>
      <c r="F235" s="94"/>
      <c r="G235" s="26" t="s">
        <v>288</v>
      </c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7"/>
      <c r="V235" s="27"/>
      <c r="W235" s="25"/>
      <c r="X235" s="25"/>
      <c r="Y235" s="25"/>
      <c r="Z235" s="25"/>
    </row>
    <row r="236" spans="1:26" ht="25.95" customHeight="1" thickBot="1" x14ac:dyDescent="0.35">
      <c r="A236" s="83"/>
      <c r="B236" s="86"/>
      <c r="C236" s="94"/>
      <c r="D236" s="94"/>
      <c r="E236" s="94"/>
      <c r="F236" s="94"/>
      <c r="G236" s="26" t="s">
        <v>114</v>
      </c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7">
        <v>1</v>
      </c>
      <c r="V236" s="27"/>
      <c r="W236" s="25"/>
      <c r="X236" s="25"/>
      <c r="Y236" s="25"/>
      <c r="Z236" s="25"/>
    </row>
    <row r="237" spans="1:26" ht="25.95" customHeight="1" thickBot="1" x14ac:dyDescent="0.35">
      <c r="A237" s="83" t="s">
        <v>95</v>
      </c>
      <c r="B237" s="87" t="str">
        <f>список!$AC$2</f>
        <v/>
      </c>
      <c r="C237" s="94" t="s">
        <v>589</v>
      </c>
      <c r="D237" s="94"/>
      <c r="E237" s="94"/>
      <c r="F237" s="94"/>
      <c r="G237" s="26" t="s">
        <v>298</v>
      </c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7"/>
      <c r="V237" s="27"/>
      <c r="W237" s="25"/>
      <c r="X237" s="25"/>
      <c r="Y237" s="25"/>
      <c r="Z237" s="25"/>
    </row>
    <row r="238" spans="1:26" ht="25.95" customHeight="1" thickBot="1" x14ac:dyDescent="0.35">
      <c r="A238" s="83"/>
      <c r="B238" s="88"/>
      <c r="C238" s="94"/>
      <c r="D238" s="94"/>
      <c r="E238" s="94"/>
      <c r="F238" s="94"/>
      <c r="G238" s="26" t="s">
        <v>180</v>
      </c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7">
        <v>3</v>
      </c>
      <c r="V238" s="27"/>
      <c r="W238" s="25"/>
      <c r="X238" s="25"/>
      <c r="Y238" s="25"/>
      <c r="Z238" s="25"/>
    </row>
    <row r="239" spans="1:26" ht="25.95" customHeight="1" thickBot="1" x14ac:dyDescent="0.35">
      <c r="A239" s="83"/>
      <c r="B239" s="88"/>
      <c r="C239" s="94" t="s">
        <v>203</v>
      </c>
      <c r="D239" s="94"/>
      <c r="E239" s="94"/>
      <c r="F239" s="94"/>
      <c r="G239" s="26" t="s">
        <v>293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7"/>
      <c r="V239" s="27"/>
      <c r="W239" s="25"/>
      <c r="X239" s="25"/>
      <c r="Y239" s="25"/>
      <c r="Z239" s="25"/>
    </row>
    <row r="240" spans="1:26" ht="25.95" customHeight="1" thickBot="1" x14ac:dyDescent="0.35">
      <c r="A240" s="83"/>
      <c r="B240" s="88"/>
      <c r="C240" s="94"/>
      <c r="D240" s="94"/>
      <c r="E240" s="94"/>
      <c r="F240" s="94"/>
      <c r="G240" s="26" t="s">
        <v>143</v>
      </c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7">
        <v>1</v>
      </c>
      <c r="V240" s="27"/>
      <c r="W240" s="25"/>
      <c r="X240" s="25"/>
      <c r="Y240" s="25"/>
      <c r="Z240" s="25"/>
    </row>
    <row r="241" spans="1:27" ht="25.95" customHeight="1" thickBot="1" x14ac:dyDescent="0.35">
      <c r="A241" s="83" t="s">
        <v>98</v>
      </c>
      <c r="B241" s="85" t="str">
        <f>список!$AB$2</f>
        <v/>
      </c>
      <c r="C241" s="112"/>
      <c r="D241" s="112"/>
      <c r="E241" s="112"/>
      <c r="F241" s="11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40"/>
      <c r="V241" s="40"/>
      <c r="W241" s="38"/>
      <c r="X241" s="38"/>
      <c r="Y241" s="38"/>
      <c r="Z241" s="38"/>
      <c r="AA241"/>
    </row>
    <row r="242" spans="1:27" s="95" customFormat="1" ht="15" customHeight="1" thickBot="1" x14ac:dyDescent="0.3">
      <c r="A242" s="83"/>
      <c r="B242" s="86"/>
      <c r="C242" s="104"/>
      <c r="D242" s="105"/>
      <c r="E242" s="105"/>
      <c r="F242" s="106"/>
      <c r="G242" s="106"/>
      <c r="H242" s="106"/>
      <c r="I242" s="105"/>
      <c r="J242" s="105"/>
      <c r="K242" s="107"/>
      <c r="L242" s="107"/>
      <c r="M242" s="99" t="str">
        <f>список!$C$2</f>
        <v>ЛУБА.469335.139 ПЭ3</v>
      </c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1" t="s">
        <v>1</v>
      </c>
      <c r="AA242" s="111"/>
    </row>
    <row r="243" spans="1:27" s="95" customFormat="1" ht="6" customHeight="1" thickBot="1" x14ac:dyDescent="0.3">
      <c r="A243" s="83"/>
      <c r="B243" s="86"/>
      <c r="C243" s="108" t="str">
        <f>IF(OR(список!$S$2="Все",список!$S$2="—"),,список!$R$2)</f>
        <v/>
      </c>
      <c r="D243" s="108" t="str">
        <f>IF(OR(список!$S$2="Все",список!$S$2="—"),,список!$S$2)</f>
        <v/>
      </c>
      <c r="E243" s="108"/>
      <c r="F243" s="109" t="str">
        <f>IF(OR(список!$S$2="Все",список!$S$2="—"),,список!$T$2)</f>
        <v/>
      </c>
      <c r="G243" s="109"/>
      <c r="H243" s="109"/>
      <c r="I243" s="108"/>
      <c r="J243" s="108"/>
      <c r="K243" s="110" t="str">
        <f>IF(OR(список!$S$2="Все",список!$S$2="—"),,список!$U$2)</f>
        <v/>
      </c>
      <c r="L243" s="11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1"/>
      <c r="AA243" s="111"/>
    </row>
    <row r="244" spans="1:27" s="95" customFormat="1" ht="9" customHeight="1" thickBot="1" x14ac:dyDescent="0.3">
      <c r="A244" s="83"/>
      <c r="B244" s="86"/>
      <c r="C244" s="96"/>
      <c r="D244" s="96"/>
      <c r="E244" s="96"/>
      <c r="F244" s="97"/>
      <c r="G244" s="97"/>
      <c r="H244" s="97"/>
      <c r="I244" s="96"/>
      <c r="J244" s="96"/>
      <c r="K244" s="98"/>
      <c r="L244" s="98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2">
        <f t="shared" ref="Z244:Z245" si="6">SUM(V32,6)</f>
        <v>7</v>
      </c>
      <c r="AA244" s="111"/>
    </row>
    <row r="245" spans="1:27" s="95" customFormat="1" ht="15" customHeight="1" thickBot="1" x14ac:dyDescent="0.3">
      <c r="A245" s="83"/>
      <c r="B245" s="86"/>
      <c r="C245" s="103" t="s">
        <v>72</v>
      </c>
      <c r="D245" s="96" t="s">
        <v>1</v>
      </c>
      <c r="E245" s="96"/>
      <c r="F245" s="96" t="s">
        <v>19</v>
      </c>
      <c r="G245" s="96"/>
      <c r="H245" s="96"/>
      <c r="I245" s="96" t="s">
        <v>73</v>
      </c>
      <c r="J245" s="96"/>
      <c r="K245" s="96" t="s">
        <v>74</v>
      </c>
      <c r="L245" s="96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2"/>
      <c r="AA245" s="111"/>
    </row>
    <row r="246" spans="1:27" ht="15" customHeight="1" thickBot="1" x14ac:dyDescent="0.3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3" t="s">
        <v>75</v>
      </c>
      <c r="N246" s="23"/>
      <c r="O246" s="23"/>
      <c r="P246" s="23"/>
      <c r="Q246" s="23"/>
      <c r="R246" s="23"/>
      <c r="S246" s="24" t="s">
        <v>76</v>
      </c>
      <c r="T246" s="24"/>
      <c r="U246" s="24"/>
      <c r="V246" s="24"/>
      <c r="W246" s="24"/>
      <c r="X246" s="24"/>
      <c r="Y246" s="24"/>
      <c r="Z246" s="24"/>
      <c r="AA246"/>
    </row>
    <row r="247" spans="1:27" s="13" customFormat="1" ht="43.05" customHeight="1" thickBot="1" x14ac:dyDescent="0.35">
      <c r="A247" s="21"/>
      <c r="B247" s="21"/>
      <c r="C247" s="45" t="s">
        <v>68</v>
      </c>
      <c r="D247" s="45"/>
      <c r="E247" s="45"/>
      <c r="F247" s="45"/>
      <c r="G247" s="46" t="s">
        <v>3</v>
      </c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1" t="s">
        <v>67</v>
      </c>
      <c r="V247" s="41"/>
      <c r="W247" s="41" t="s">
        <v>69</v>
      </c>
      <c r="X247" s="41"/>
      <c r="Y247" s="41"/>
      <c r="Z247" s="41"/>
      <c r="AA247" s="145"/>
    </row>
    <row r="248" spans="1:27" ht="25.95" customHeight="1" x14ac:dyDescent="0.3">
      <c r="C248" s="47" t="s">
        <v>204</v>
      </c>
      <c r="D248" s="47"/>
      <c r="E248" s="47"/>
      <c r="F248" s="47"/>
      <c r="G248" s="53" t="s">
        <v>299</v>
      </c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42"/>
      <c r="V248" s="42"/>
      <c r="W248" s="43"/>
      <c r="X248" s="43"/>
      <c r="Y248" s="43"/>
      <c r="Z248" s="43"/>
      <c r="AA248" s="142"/>
    </row>
    <row r="249" spans="1:27" ht="25.95" customHeight="1" x14ac:dyDescent="0.3">
      <c r="C249" s="94"/>
      <c r="D249" s="94"/>
      <c r="E249" s="94"/>
      <c r="F249" s="94"/>
      <c r="G249" s="26" t="s">
        <v>183</v>
      </c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7">
        <v>1</v>
      </c>
      <c r="V249" s="27"/>
      <c r="W249" s="25"/>
      <c r="X249" s="25"/>
      <c r="Y249" s="25"/>
      <c r="Z249" s="25"/>
    </row>
    <row r="250" spans="1:27" ht="25.95" customHeight="1" x14ac:dyDescent="0.3">
      <c r="C250" s="94" t="s">
        <v>205</v>
      </c>
      <c r="D250" s="94"/>
      <c r="E250" s="94"/>
      <c r="F250" s="94"/>
      <c r="G250" s="26" t="s">
        <v>293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7"/>
      <c r="V250" s="27"/>
      <c r="W250" s="25"/>
      <c r="X250" s="25"/>
      <c r="Y250" s="25"/>
      <c r="Z250" s="25"/>
      <c r="AA250" s="142"/>
    </row>
    <row r="251" spans="1:27" ht="25.95" customHeight="1" x14ac:dyDescent="0.3">
      <c r="C251" s="94"/>
      <c r="D251" s="94"/>
      <c r="E251" s="94"/>
      <c r="F251" s="94"/>
      <c r="G251" s="26" t="s">
        <v>143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7">
        <v>1</v>
      </c>
      <c r="V251" s="27"/>
      <c r="W251" s="25"/>
      <c r="X251" s="25"/>
      <c r="Y251" s="25"/>
      <c r="Z251" s="25"/>
      <c r="AA251" s="142"/>
    </row>
    <row r="252" spans="1:27" ht="25.95" customHeight="1" x14ac:dyDescent="0.3">
      <c r="C252" s="94" t="s">
        <v>590</v>
      </c>
      <c r="D252" s="94"/>
      <c r="E252" s="94"/>
      <c r="F252" s="94"/>
      <c r="G252" s="26" t="s">
        <v>295</v>
      </c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7"/>
      <c r="V252" s="27"/>
      <c r="W252" s="25"/>
      <c r="X252" s="25"/>
      <c r="Y252" s="25"/>
      <c r="Z252" s="25"/>
    </row>
    <row r="253" spans="1:27" ht="25.95" customHeight="1" x14ac:dyDescent="0.3">
      <c r="C253" s="94"/>
      <c r="D253" s="94"/>
      <c r="E253" s="94"/>
      <c r="F253" s="94"/>
      <c r="G253" s="26" t="s">
        <v>157</v>
      </c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7">
        <v>3</v>
      </c>
      <c r="V253" s="27"/>
      <c r="W253" s="25"/>
      <c r="X253" s="25"/>
      <c r="Y253" s="25"/>
      <c r="Z253" s="25"/>
      <c r="AA253" s="142"/>
    </row>
    <row r="254" spans="1:27" ht="25.95" customHeight="1" x14ac:dyDescent="0.3">
      <c r="C254" s="94" t="s">
        <v>206</v>
      </c>
      <c r="D254" s="94"/>
      <c r="E254" s="94"/>
      <c r="F254" s="94"/>
      <c r="G254" s="26" t="s">
        <v>286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7"/>
      <c r="V254" s="27"/>
      <c r="W254" s="25"/>
      <c r="X254" s="25"/>
      <c r="Y254" s="25"/>
      <c r="Z254" s="25"/>
      <c r="AA254" s="142"/>
    </row>
    <row r="255" spans="1:27" ht="25.95" customHeight="1" x14ac:dyDescent="0.3">
      <c r="C255" s="94"/>
      <c r="D255" s="94"/>
      <c r="E255" s="94"/>
      <c r="F255" s="94"/>
      <c r="G255" s="26" t="s">
        <v>111</v>
      </c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7">
        <v>1</v>
      </c>
      <c r="V255" s="27"/>
      <c r="W255" s="25"/>
      <c r="X255" s="25"/>
      <c r="Y255" s="25"/>
      <c r="Z255" s="25"/>
    </row>
    <row r="256" spans="1:27" ht="25.95" customHeight="1" x14ac:dyDescent="0.3">
      <c r="C256" s="94" t="s">
        <v>207</v>
      </c>
      <c r="D256" s="94"/>
      <c r="E256" s="94"/>
      <c r="F256" s="94"/>
      <c r="G256" s="26" t="s">
        <v>288</v>
      </c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7"/>
      <c r="V256" s="27"/>
      <c r="W256" s="25"/>
      <c r="X256" s="25"/>
      <c r="Y256" s="25"/>
      <c r="Z256" s="25"/>
    </row>
    <row r="257" spans="1:26" ht="25.95" customHeight="1" x14ac:dyDescent="0.3">
      <c r="C257" s="94"/>
      <c r="D257" s="94"/>
      <c r="E257" s="94"/>
      <c r="F257" s="94"/>
      <c r="G257" s="26" t="s">
        <v>114</v>
      </c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7">
        <v>1</v>
      </c>
      <c r="V257" s="27"/>
      <c r="W257" s="25"/>
      <c r="X257" s="25"/>
      <c r="Y257" s="25"/>
      <c r="Z257" s="25"/>
    </row>
    <row r="258" spans="1:26" ht="25.95" customHeight="1" x14ac:dyDescent="0.3">
      <c r="C258" s="94" t="s">
        <v>591</v>
      </c>
      <c r="D258" s="94"/>
      <c r="E258" s="94"/>
      <c r="F258" s="94"/>
      <c r="G258" s="26" t="s">
        <v>298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7"/>
      <c r="V258" s="27"/>
      <c r="W258" s="25"/>
      <c r="X258" s="25"/>
      <c r="Y258" s="25"/>
      <c r="Z258" s="25"/>
    </row>
    <row r="259" spans="1:26" ht="25.95" customHeight="1" x14ac:dyDescent="0.3">
      <c r="C259" s="94"/>
      <c r="D259" s="94"/>
      <c r="E259" s="94"/>
      <c r="F259" s="94"/>
      <c r="G259" s="26" t="s">
        <v>180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7">
        <v>3</v>
      </c>
      <c r="V259" s="27"/>
      <c r="W259" s="25"/>
      <c r="X259" s="25"/>
      <c r="Y259" s="25"/>
      <c r="Z259" s="25"/>
    </row>
    <row r="260" spans="1:26" ht="25.95" customHeight="1" x14ac:dyDescent="0.3">
      <c r="C260" s="94" t="s">
        <v>208</v>
      </c>
      <c r="D260" s="94"/>
      <c r="E260" s="94"/>
      <c r="F260" s="94"/>
      <c r="G260" s="26" t="s">
        <v>293</v>
      </c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7"/>
      <c r="V260" s="27"/>
      <c r="W260" s="25"/>
      <c r="X260" s="25"/>
      <c r="Y260" s="25"/>
      <c r="Z260" s="25"/>
    </row>
    <row r="261" spans="1:26" ht="25.95" customHeight="1" thickBot="1" x14ac:dyDescent="0.35">
      <c r="C261" s="94"/>
      <c r="D261" s="94"/>
      <c r="E261" s="94"/>
      <c r="F261" s="94"/>
      <c r="G261" s="26" t="s">
        <v>143</v>
      </c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7">
        <v>1</v>
      </c>
      <c r="V261" s="27"/>
      <c r="W261" s="25"/>
      <c r="X261" s="25"/>
      <c r="Y261" s="25"/>
      <c r="Z261" s="25"/>
    </row>
    <row r="262" spans="1:26" ht="25.95" customHeight="1" thickBot="1" x14ac:dyDescent="0.35">
      <c r="A262" s="83" t="s">
        <v>95</v>
      </c>
      <c r="B262" s="87" t="str">
        <f>список!$AF$2</f>
        <v/>
      </c>
      <c r="C262" s="94" t="s">
        <v>209</v>
      </c>
      <c r="D262" s="94"/>
      <c r="E262" s="94"/>
      <c r="F262" s="94"/>
      <c r="G262" s="26" t="s">
        <v>299</v>
      </c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7"/>
      <c r="V262" s="27"/>
      <c r="W262" s="25"/>
      <c r="X262" s="25"/>
      <c r="Y262" s="25"/>
      <c r="Z262" s="25"/>
    </row>
    <row r="263" spans="1:26" ht="25.95" customHeight="1" thickBot="1" x14ac:dyDescent="0.35">
      <c r="A263" s="83"/>
      <c r="B263" s="88"/>
      <c r="C263" s="94"/>
      <c r="D263" s="94"/>
      <c r="E263" s="94"/>
      <c r="F263" s="94"/>
      <c r="G263" s="26" t="s">
        <v>183</v>
      </c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7">
        <v>1</v>
      </c>
      <c r="V263" s="27"/>
      <c r="W263" s="25"/>
      <c r="X263" s="25"/>
      <c r="Y263" s="25"/>
      <c r="Z263" s="25"/>
    </row>
    <row r="264" spans="1:26" ht="25.95" customHeight="1" thickBot="1" x14ac:dyDescent="0.35">
      <c r="A264" s="83"/>
      <c r="B264" s="88"/>
      <c r="C264" s="94" t="s">
        <v>210</v>
      </c>
      <c r="D264" s="94"/>
      <c r="E264" s="94"/>
      <c r="F264" s="94"/>
      <c r="G264" s="26" t="s">
        <v>293</v>
      </c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7"/>
      <c r="V264" s="27"/>
      <c r="W264" s="25"/>
      <c r="X264" s="25"/>
      <c r="Y264" s="25"/>
      <c r="Z264" s="25"/>
    </row>
    <row r="265" spans="1:26" ht="25.95" customHeight="1" thickBot="1" x14ac:dyDescent="0.35">
      <c r="A265" s="83"/>
      <c r="B265" s="88"/>
      <c r="C265" s="94"/>
      <c r="D265" s="94"/>
      <c r="E265" s="94"/>
      <c r="F265" s="94"/>
      <c r="G265" s="26" t="s">
        <v>143</v>
      </c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7">
        <v>1</v>
      </c>
      <c r="V265" s="27"/>
      <c r="W265" s="25"/>
      <c r="X265" s="25"/>
      <c r="Y265" s="25"/>
      <c r="Z265" s="25"/>
    </row>
    <row r="266" spans="1:26" ht="25.95" customHeight="1" thickBot="1" x14ac:dyDescent="0.35">
      <c r="A266" s="83" t="s">
        <v>96</v>
      </c>
      <c r="B266" s="85" t="str">
        <f>список!$AE$2</f>
        <v/>
      </c>
      <c r="C266" s="94" t="s">
        <v>592</v>
      </c>
      <c r="D266" s="94"/>
      <c r="E266" s="94"/>
      <c r="F266" s="94"/>
      <c r="G266" s="26" t="s">
        <v>295</v>
      </c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7"/>
      <c r="V266" s="27"/>
      <c r="W266" s="25"/>
      <c r="X266" s="25"/>
      <c r="Y266" s="25"/>
      <c r="Z266" s="25"/>
    </row>
    <row r="267" spans="1:26" ht="25.95" customHeight="1" thickBot="1" x14ac:dyDescent="0.35">
      <c r="A267" s="83"/>
      <c r="B267" s="86"/>
      <c r="C267" s="94"/>
      <c r="D267" s="94"/>
      <c r="E267" s="94"/>
      <c r="F267" s="94"/>
      <c r="G267" s="26" t="s">
        <v>157</v>
      </c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7">
        <v>3</v>
      </c>
      <c r="V267" s="27"/>
      <c r="W267" s="25"/>
      <c r="X267" s="25"/>
      <c r="Y267" s="25"/>
      <c r="Z267" s="25"/>
    </row>
    <row r="268" spans="1:26" ht="25.95" customHeight="1" thickBot="1" x14ac:dyDescent="0.35">
      <c r="A268" s="83"/>
      <c r="B268" s="86"/>
      <c r="C268" s="94" t="s">
        <v>211</v>
      </c>
      <c r="D268" s="94"/>
      <c r="E268" s="94"/>
      <c r="F268" s="94"/>
      <c r="G268" s="26" t="s">
        <v>286</v>
      </c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7"/>
      <c r="V268" s="27"/>
      <c r="W268" s="25"/>
      <c r="X268" s="25"/>
      <c r="Y268" s="25"/>
      <c r="Z268" s="25"/>
    </row>
    <row r="269" spans="1:26" ht="25.95" customHeight="1" thickBot="1" x14ac:dyDescent="0.35">
      <c r="A269" s="83" t="s">
        <v>97</v>
      </c>
      <c r="B269" s="85" t="str">
        <f>список!$AD$2</f>
        <v/>
      </c>
      <c r="C269" s="94"/>
      <c r="D269" s="94"/>
      <c r="E269" s="94"/>
      <c r="F269" s="94"/>
      <c r="G269" s="26" t="s">
        <v>111</v>
      </c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7">
        <v>1</v>
      </c>
      <c r="V269" s="27"/>
      <c r="W269" s="25"/>
      <c r="X269" s="25"/>
      <c r="Y269" s="25"/>
      <c r="Z269" s="25"/>
    </row>
    <row r="270" spans="1:26" ht="25.95" customHeight="1" thickBot="1" x14ac:dyDescent="0.35">
      <c r="A270" s="83"/>
      <c r="B270" s="86"/>
      <c r="C270" s="94" t="s">
        <v>212</v>
      </c>
      <c r="D270" s="94"/>
      <c r="E270" s="94"/>
      <c r="F270" s="94"/>
      <c r="G270" s="26" t="s">
        <v>288</v>
      </c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7"/>
      <c r="V270" s="27"/>
      <c r="W270" s="25"/>
      <c r="X270" s="25"/>
      <c r="Y270" s="25"/>
      <c r="Z270" s="25"/>
    </row>
    <row r="271" spans="1:26" ht="25.95" customHeight="1" thickBot="1" x14ac:dyDescent="0.35">
      <c r="A271" s="83"/>
      <c r="B271" s="86"/>
      <c r="C271" s="94"/>
      <c r="D271" s="94"/>
      <c r="E271" s="94"/>
      <c r="F271" s="94"/>
      <c r="G271" s="26" t="s">
        <v>114</v>
      </c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7">
        <v>1</v>
      </c>
      <c r="V271" s="27"/>
      <c r="W271" s="25"/>
      <c r="X271" s="25"/>
      <c r="Y271" s="25"/>
      <c r="Z271" s="25"/>
    </row>
    <row r="272" spans="1:26" ht="25.95" customHeight="1" thickBot="1" x14ac:dyDescent="0.35">
      <c r="A272" s="83" t="s">
        <v>95</v>
      </c>
      <c r="B272" s="87" t="str">
        <f>список!$AC$2</f>
        <v/>
      </c>
      <c r="C272" s="94" t="s">
        <v>593</v>
      </c>
      <c r="D272" s="94"/>
      <c r="E272" s="94"/>
      <c r="F272" s="94"/>
      <c r="G272" s="26" t="s">
        <v>297</v>
      </c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7"/>
      <c r="V272" s="27"/>
      <c r="W272" s="25"/>
      <c r="X272" s="25"/>
      <c r="Y272" s="25"/>
      <c r="Z272" s="25"/>
    </row>
    <row r="273" spans="1:27" ht="25.95" customHeight="1" thickBot="1" x14ac:dyDescent="0.35">
      <c r="A273" s="83"/>
      <c r="B273" s="88"/>
      <c r="C273" s="94"/>
      <c r="D273" s="94"/>
      <c r="E273" s="94"/>
      <c r="F273" s="94"/>
      <c r="G273" s="26" t="s">
        <v>165</v>
      </c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7">
        <v>4</v>
      </c>
      <c r="V273" s="27"/>
      <c r="W273" s="25"/>
      <c r="X273" s="25"/>
      <c r="Y273" s="25"/>
      <c r="Z273" s="25"/>
    </row>
    <row r="274" spans="1:27" ht="25.95" customHeight="1" thickBot="1" x14ac:dyDescent="0.35">
      <c r="A274" s="83"/>
      <c r="B274" s="88"/>
      <c r="C274" s="94" t="s">
        <v>594</v>
      </c>
      <c r="D274" s="94"/>
      <c r="E274" s="94"/>
      <c r="F274" s="94"/>
      <c r="G274" s="26" t="s">
        <v>287</v>
      </c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7"/>
      <c r="V274" s="27"/>
      <c r="W274" s="25"/>
      <c r="X274" s="25"/>
      <c r="Y274" s="25"/>
      <c r="Z274" s="25"/>
    </row>
    <row r="275" spans="1:27" ht="25.95" customHeight="1" thickBot="1" x14ac:dyDescent="0.35">
      <c r="A275" s="83"/>
      <c r="B275" s="88"/>
      <c r="C275" s="94"/>
      <c r="D275" s="94"/>
      <c r="E275" s="94"/>
      <c r="F275" s="94"/>
      <c r="G275" s="26" t="s">
        <v>112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7">
        <v>6</v>
      </c>
      <c r="V275" s="27"/>
      <c r="W275" s="25"/>
      <c r="X275" s="25"/>
      <c r="Y275" s="25"/>
      <c r="Z275" s="25"/>
    </row>
    <row r="276" spans="1:27" ht="25.95" customHeight="1" thickBot="1" x14ac:dyDescent="0.35">
      <c r="A276" s="83" t="s">
        <v>98</v>
      </c>
      <c r="B276" s="85" t="str">
        <f>список!$AB$2</f>
        <v/>
      </c>
      <c r="C276" s="112"/>
      <c r="D276" s="112"/>
      <c r="E276" s="112"/>
      <c r="F276" s="11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40"/>
      <c r="V276" s="40"/>
      <c r="W276" s="38"/>
      <c r="X276" s="38"/>
      <c r="Y276" s="38"/>
      <c r="Z276" s="38"/>
      <c r="AA276"/>
    </row>
    <row r="277" spans="1:27" s="95" customFormat="1" ht="15" customHeight="1" thickBot="1" x14ac:dyDescent="0.3">
      <c r="A277" s="83"/>
      <c r="B277" s="86"/>
      <c r="C277" s="104"/>
      <c r="D277" s="105"/>
      <c r="E277" s="105"/>
      <c r="F277" s="106"/>
      <c r="G277" s="106"/>
      <c r="H277" s="106"/>
      <c r="I277" s="105"/>
      <c r="J277" s="105"/>
      <c r="K277" s="107"/>
      <c r="L277" s="107"/>
      <c r="M277" s="99" t="str">
        <f>список!$C$2</f>
        <v>ЛУБА.469335.139 ПЭ3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1" t="s">
        <v>1</v>
      </c>
      <c r="AA277" s="111"/>
    </row>
    <row r="278" spans="1:27" s="95" customFormat="1" ht="6" customHeight="1" thickBot="1" x14ac:dyDescent="0.3">
      <c r="A278" s="83"/>
      <c r="B278" s="86"/>
      <c r="C278" s="108" t="str">
        <f>IF(OR(список!$S$2="Все",список!$S$2="—"),,список!$R$2)</f>
        <v/>
      </c>
      <c r="D278" s="108" t="str">
        <f>IF(OR(список!$S$2="Все",список!$S$2="—"),,список!$S$2)</f>
        <v/>
      </c>
      <c r="E278" s="108"/>
      <c r="F278" s="109" t="str">
        <f>IF(OR(список!$S$2="Все",список!$S$2="—"),,список!$T$2)</f>
        <v/>
      </c>
      <c r="G278" s="109"/>
      <c r="H278" s="109"/>
      <c r="I278" s="108"/>
      <c r="J278" s="108"/>
      <c r="K278" s="110" t="str">
        <f>IF(OR(список!$S$2="Все",список!$S$2="—"),,список!$U$2)</f>
        <v/>
      </c>
      <c r="L278" s="11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1"/>
      <c r="AA278" s="111"/>
    </row>
    <row r="279" spans="1:27" s="95" customFormat="1" ht="9" customHeight="1" thickBot="1" x14ac:dyDescent="0.3">
      <c r="A279" s="83"/>
      <c r="B279" s="86"/>
      <c r="C279" s="96"/>
      <c r="D279" s="96"/>
      <c r="E279" s="96"/>
      <c r="F279" s="97"/>
      <c r="G279" s="97"/>
      <c r="H279" s="97"/>
      <c r="I279" s="96"/>
      <c r="J279" s="96"/>
      <c r="K279" s="98"/>
      <c r="L279" s="98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2">
        <f t="shared" ref="Z279:Z280" si="7">SUM(V32,7)</f>
        <v>8</v>
      </c>
      <c r="AA279" s="111"/>
    </row>
    <row r="280" spans="1:27" s="95" customFormat="1" ht="15" customHeight="1" thickBot="1" x14ac:dyDescent="0.3">
      <c r="A280" s="83"/>
      <c r="B280" s="86"/>
      <c r="C280" s="103" t="s">
        <v>72</v>
      </c>
      <c r="D280" s="96" t="s">
        <v>1</v>
      </c>
      <c r="E280" s="96"/>
      <c r="F280" s="96" t="s">
        <v>19</v>
      </c>
      <c r="G280" s="96"/>
      <c r="H280" s="96"/>
      <c r="I280" s="96" t="s">
        <v>73</v>
      </c>
      <c r="J280" s="96"/>
      <c r="K280" s="96" t="s">
        <v>74</v>
      </c>
      <c r="L280" s="96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2"/>
      <c r="AA280" s="111"/>
    </row>
    <row r="281" spans="1:27" ht="15" customHeight="1" thickBot="1" x14ac:dyDescent="0.3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3" t="s">
        <v>75</v>
      </c>
      <c r="N281" s="23"/>
      <c r="O281" s="23"/>
      <c r="P281" s="23"/>
      <c r="Q281" s="23"/>
      <c r="R281" s="23"/>
      <c r="S281" s="24" t="s">
        <v>76</v>
      </c>
      <c r="T281" s="24"/>
      <c r="U281" s="24"/>
      <c r="V281" s="24"/>
      <c r="W281" s="24"/>
      <c r="X281" s="24"/>
      <c r="Y281" s="24"/>
      <c r="Z281" s="24"/>
      <c r="AA281"/>
    </row>
    <row r="282" spans="1:27" s="13" customFormat="1" ht="43.05" customHeight="1" thickBot="1" x14ac:dyDescent="0.35">
      <c r="A282" s="21"/>
      <c r="B282" s="21"/>
      <c r="C282" s="45" t="s">
        <v>68</v>
      </c>
      <c r="D282" s="45"/>
      <c r="E282" s="45"/>
      <c r="F282" s="45"/>
      <c r="G282" s="46" t="s">
        <v>3</v>
      </c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1" t="s">
        <v>67</v>
      </c>
      <c r="V282" s="41"/>
      <c r="W282" s="41" t="s">
        <v>69</v>
      </c>
      <c r="X282" s="41"/>
      <c r="Y282" s="41"/>
      <c r="Z282" s="41"/>
      <c r="AA282" s="145"/>
    </row>
    <row r="283" spans="1:27" ht="25.95" customHeight="1" x14ac:dyDescent="0.3">
      <c r="C283" s="47" t="s">
        <v>595</v>
      </c>
      <c r="D283" s="47"/>
      <c r="E283" s="47"/>
      <c r="F283" s="47"/>
      <c r="G283" s="53" t="s">
        <v>573</v>
      </c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42"/>
      <c r="V283" s="42"/>
      <c r="W283" s="43"/>
      <c r="X283" s="43"/>
      <c r="Y283" s="43"/>
      <c r="Z283" s="43"/>
    </row>
    <row r="284" spans="1:27" ht="25.95" customHeight="1" x14ac:dyDescent="0.3">
      <c r="C284" s="94"/>
      <c r="D284" s="94"/>
      <c r="E284" s="94"/>
      <c r="F284" s="94"/>
      <c r="G284" s="26" t="s">
        <v>213</v>
      </c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7">
        <v>90</v>
      </c>
      <c r="V284" s="27"/>
      <c r="W284" s="25"/>
      <c r="X284" s="25"/>
      <c r="Y284" s="25"/>
      <c r="Z284" s="25"/>
      <c r="AA284" s="142"/>
    </row>
    <row r="285" spans="1:27" ht="25.95" customHeight="1" x14ac:dyDescent="0.3">
      <c r="C285" s="94" t="s">
        <v>214</v>
      </c>
      <c r="D285" s="94"/>
      <c r="E285" s="94"/>
      <c r="F285" s="94"/>
      <c r="G285" s="26" t="s">
        <v>292</v>
      </c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7"/>
      <c r="V285" s="27"/>
      <c r="W285" s="25"/>
      <c r="X285" s="25"/>
      <c r="Y285" s="25"/>
      <c r="Z285" s="25"/>
    </row>
    <row r="286" spans="1:27" ht="25.95" customHeight="1" x14ac:dyDescent="0.3">
      <c r="C286" s="94"/>
      <c r="D286" s="94"/>
      <c r="E286" s="94"/>
      <c r="F286" s="94"/>
      <c r="G286" s="26" t="s">
        <v>139</v>
      </c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7">
        <v>1</v>
      </c>
      <c r="V286" s="27"/>
      <c r="W286" s="25"/>
      <c r="X286" s="25"/>
      <c r="Y286" s="25"/>
      <c r="Z286" s="25"/>
      <c r="AA286" s="142"/>
    </row>
    <row r="287" spans="1:27" ht="25.95" customHeight="1" x14ac:dyDescent="0.3">
      <c r="C287" s="94" t="s">
        <v>215</v>
      </c>
      <c r="D287" s="94"/>
      <c r="E287" s="94"/>
      <c r="F287" s="94"/>
      <c r="G287" s="26" t="s">
        <v>573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7"/>
      <c r="V287" s="27"/>
      <c r="W287" s="25"/>
      <c r="X287" s="25"/>
      <c r="Y287" s="25"/>
      <c r="Z287" s="25"/>
      <c r="AA287" s="142"/>
    </row>
    <row r="288" spans="1:27" ht="25.95" customHeight="1" x14ac:dyDescent="0.3">
      <c r="C288" s="94"/>
      <c r="D288" s="94"/>
      <c r="E288" s="94"/>
      <c r="F288" s="94"/>
      <c r="G288" s="26" t="s">
        <v>213</v>
      </c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7">
        <v>1</v>
      </c>
      <c r="V288" s="27"/>
      <c r="W288" s="25"/>
      <c r="X288" s="25"/>
      <c r="Y288" s="25"/>
      <c r="Z288" s="25"/>
    </row>
    <row r="289" spans="1:27" ht="25.95" customHeight="1" x14ac:dyDescent="0.3">
      <c r="C289" s="94" t="s">
        <v>216</v>
      </c>
      <c r="D289" s="94"/>
      <c r="E289" s="94"/>
      <c r="F289" s="94"/>
      <c r="G289" s="26" t="s">
        <v>574</v>
      </c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7"/>
      <c r="V289" s="27"/>
      <c r="W289" s="25"/>
      <c r="X289" s="25"/>
      <c r="Y289" s="25"/>
      <c r="Z289" s="25"/>
      <c r="AA289" s="142"/>
    </row>
    <row r="290" spans="1:27" ht="25.95" customHeight="1" x14ac:dyDescent="0.3">
      <c r="C290" s="94"/>
      <c r="D290" s="94"/>
      <c r="E290" s="94"/>
      <c r="F290" s="94"/>
      <c r="G290" s="26" t="s">
        <v>217</v>
      </c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7">
        <v>1</v>
      </c>
      <c r="V290" s="27"/>
      <c r="W290" s="25"/>
      <c r="X290" s="25"/>
      <c r="Y290" s="25"/>
      <c r="Z290" s="25"/>
      <c r="AA290" s="142"/>
    </row>
    <row r="291" spans="1:27" ht="25.95" customHeight="1" x14ac:dyDescent="0.3">
      <c r="C291" s="94" t="s">
        <v>218</v>
      </c>
      <c r="D291" s="94"/>
      <c r="E291" s="94"/>
      <c r="F291" s="94"/>
      <c r="G291" s="26" t="s">
        <v>292</v>
      </c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7"/>
      <c r="V291" s="27"/>
      <c r="W291" s="25"/>
      <c r="X291" s="25"/>
      <c r="Y291" s="25"/>
      <c r="Z291" s="25"/>
    </row>
    <row r="292" spans="1:27" ht="25.95" customHeight="1" x14ac:dyDescent="0.3">
      <c r="C292" s="94"/>
      <c r="D292" s="94"/>
      <c r="E292" s="94"/>
      <c r="F292" s="94"/>
      <c r="G292" s="26" t="s">
        <v>139</v>
      </c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7">
        <v>1</v>
      </c>
      <c r="V292" s="27"/>
      <c r="W292" s="25"/>
      <c r="X292" s="25"/>
      <c r="Y292" s="25"/>
      <c r="Z292" s="25"/>
    </row>
    <row r="293" spans="1:27" ht="25.95" customHeight="1" x14ac:dyDescent="0.3">
      <c r="C293" s="94" t="s">
        <v>219</v>
      </c>
      <c r="D293" s="94"/>
      <c r="E293" s="94"/>
      <c r="F293" s="94"/>
      <c r="G293" s="26" t="s">
        <v>573</v>
      </c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7"/>
      <c r="V293" s="27"/>
      <c r="W293" s="25"/>
      <c r="X293" s="25"/>
      <c r="Y293" s="25"/>
      <c r="Z293" s="25"/>
    </row>
    <row r="294" spans="1:27" ht="25.95" customHeight="1" x14ac:dyDescent="0.3">
      <c r="C294" s="94"/>
      <c r="D294" s="94"/>
      <c r="E294" s="94"/>
      <c r="F294" s="94"/>
      <c r="G294" s="26" t="s">
        <v>213</v>
      </c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7">
        <v>1</v>
      </c>
      <c r="V294" s="27"/>
      <c r="W294" s="25"/>
      <c r="X294" s="25"/>
      <c r="Y294" s="25"/>
      <c r="Z294" s="25"/>
    </row>
    <row r="295" spans="1:27" ht="25.95" customHeight="1" x14ac:dyDescent="0.3">
      <c r="C295" s="94" t="s">
        <v>220</v>
      </c>
      <c r="D295" s="94"/>
      <c r="E295" s="94"/>
      <c r="F295" s="94"/>
      <c r="G295" s="26" t="s">
        <v>574</v>
      </c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7"/>
      <c r="V295" s="27"/>
      <c r="W295" s="25"/>
      <c r="X295" s="25"/>
      <c r="Y295" s="25"/>
      <c r="Z295" s="25"/>
    </row>
    <row r="296" spans="1:27" ht="25.95" customHeight="1" thickBot="1" x14ac:dyDescent="0.35">
      <c r="C296" s="94"/>
      <c r="D296" s="94"/>
      <c r="E296" s="94"/>
      <c r="F296" s="94"/>
      <c r="G296" s="26" t="s">
        <v>217</v>
      </c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7">
        <v>1</v>
      </c>
      <c r="V296" s="27"/>
      <c r="W296" s="25"/>
      <c r="X296" s="25"/>
      <c r="Y296" s="25"/>
      <c r="Z296" s="25"/>
    </row>
    <row r="297" spans="1:27" ht="25.95" customHeight="1" thickBot="1" x14ac:dyDescent="0.35">
      <c r="A297" s="83" t="s">
        <v>95</v>
      </c>
      <c r="B297" s="87" t="str">
        <f>список!$AF$2</f>
        <v/>
      </c>
      <c r="C297" s="94" t="s">
        <v>221</v>
      </c>
      <c r="D297" s="94"/>
      <c r="E297" s="94"/>
      <c r="F297" s="94"/>
      <c r="G297" s="26" t="s">
        <v>292</v>
      </c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7"/>
      <c r="V297" s="27"/>
      <c r="W297" s="25"/>
      <c r="X297" s="25"/>
      <c r="Y297" s="25"/>
      <c r="Z297" s="25"/>
    </row>
    <row r="298" spans="1:27" ht="25.95" customHeight="1" thickBot="1" x14ac:dyDescent="0.35">
      <c r="A298" s="83"/>
      <c r="B298" s="88"/>
      <c r="C298" s="94"/>
      <c r="D298" s="94"/>
      <c r="E298" s="94"/>
      <c r="F298" s="94"/>
      <c r="G298" s="26" t="s">
        <v>139</v>
      </c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7">
        <v>1</v>
      </c>
      <c r="V298" s="27"/>
      <c r="W298" s="25"/>
      <c r="X298" s="25"/>
      <c r="Y298" s="25"/>
      <c r="Z298" s="25"/>
    </row>
    <row r="299" spans="1:27" ht="25.95" customHeight="1" thickBot="1" x14ac:dyDescent="0.35">
      <c r="A299" s="83"/>
      <c r="B299" s="88"/>
      <c r="C299" s="94" t="s">
        <v>222</v>
      </c>
      <c r="D299" s="94"/>
      <c r="E299" s="94"/>
      <c r="F299" s="94"/>
      <c r="G299" s="26" t="s">
        <v>573</v>
      </c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7"/>
      <c r="V299" s="27"/>
      <c r="W299" s="25"/>
      <c r="X299" s="25"/>
      <c r="Y299" s="25"/>
      <c r="Z299" s="25"/>
    </row>
    <row r="300" spans="1:27" ht="25.95" customHeight="1" thickBot="1" x14ac:dyDescent="0.35">
      <c r="A300" s="83"/>
      <c r="B300" s="88"/>
      <c r="C300" s="94"/>
      <c r="D300" s="94"/>
      <c r="E300" s="94"/>
      <c r="F300" s="94"/>
      <c r="G300" s="26" t="s">
        <v>213</v>
      </c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7">
        <v>1</v>
      </c>
      <c r="V300" s="27"/>
      <c r="W300" s="25"/>
      <c r="X300" s="25"/>
      <c r="Y300" s="25"/>
      <c r="Z300" s="25"/>
    </row>
    <row r="301" spans="1:27" ht="25.95" customHeight="1" thickBot="1" x14ac:dyDescent="0.35">
      <c r="A301" s="83" t="s">
        <v>96</v>
      </c>
      <c r="B301" s="85" t="str">
        <f>список!$AE$2</f>
        <v/>
      </c>
      <c r="C301" s="94" t="s">
        <v>223</v>
      </c>
      <c r="D301" s="94"/>
      <c r="E301" s="94"/>
      <c r="F301" s="94"/>
      <c r="G301" s="26" t="s">
        <v>574</v>
      </c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7"/>
      <c r="V301" s="27"/>
      <c r="W301" s="25"/>
      <c r="X301" s="25"/>
      <c r="Y301" s="25"/>
      <c r="Z301" s="25"/>
    </row>
    <row r="302" spans="1:27" ht="25.95" customHeight="1" thickBot="1" x14ac:dyDescent="0.35">
      <c r="A302" s="83"/>
      <c r="B302" s="86"/>
      <c r="C302" s="94"/>
      <c r="D302" s="94"/>
      <c r="E302" s="94"/>
      <c r="F302" s="94"/>
      <c r="G302" s="26" t="s">
        <v>217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7">
        <v>1</v>
      </c>
      <c r="V302" s="27"/>
      <c r="W302" s="25"/>
      <c r="X302" s="25"/>
      <c r="Y302" s="25"/>
      <c r="Z302" s="25"/>
    </row>
    <row r="303" spans="1:27" ht="25.95" customHeight="1" thickBot="1" x14ac:dyDescent="0.35">
      <c r="A303" s="83"/>
      <c r="B303" s="86"/>
      <c r="C303" s="94" t="s">
        <v>224</v>
      </c>
      <c r="D303" s="94"/>
      <c r="E303" s="94"/>
      <c r="F303" s="94"/>
      <c r="G303" s="26" t="s">
        <v>292</v>
      </c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7"/>
      <c r="V303" s="27"/>
      <c r="W303" s="25"/>
      <c r="X303" s="25"/>
      <c r="Y303" s="25"/>
      <c r="Z303" s="25"/>
    </row>
    <row r="304" spans="1:27" ht="25.95" customHeight="1" thickBot="1" x14ac:dyDescent="0.35">
      <c r="A304" s="83" t="s">
        <v>97</v>
      </c>
      <c r="B304" s="85" t="str">
        <f>список!$AD$2</f>
        <v/>
      </c>
      <c r="C304" s="94"/>
      <c r="D304" s="94"/>
      <c r="E304" s="94"/>
      <c r="F304" s="94"/>
      <c r="G304" s="26" t="s">
        <v>139</v>
      </c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7">
        <v>1</v>
      </c>
      <c r="V304" s="27"/>
      <c r="W304" s="25"/>
      <c r="X304" s="25"/>
      <c r="Y304" s="25"/>
      <c r="Z304" s="25"/>
    </row>
    <row r="305" spans="1:27" ht="25.95" customHeight="1" thickBot="1" x14ac:dyDescent="0.35">
      <c r="A305" s="83"/>
      <c r="B305" s="86"/>
      <c r="C305" s="94" t="s">
        <v>596</v>
      </c>
      <c r="D305" s="94"/>
      <c r="E305" s="94"/>
      <c r="F305" s="94"/>
      <c r="G305" s="26" t="s">
        <v>297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7"/>
      <c r="V305" s="27"/>
      <c r="W305" s="25"/>
      <c r="X305" s="25"/>
      <c r="Y305" s="25"/>
      <c r="Z305" s="25"/>
    </row>
    <row r="306" spans="1:27" ht="25.95" customHeight="1" thickBot="1" x14ac:dyDescent="0.35">
      <c r="A306" s="83"/>
      <c r="B306" s="86"/>
      <c r="C306" s="94"/>
      <c r="D306" s="94"/>
      <c r="E306" s="94"/>
      <c r="F306" s="94"/>
      <c r="G306" s="26" t="s">
        <v>165</v>
      </c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7">
        <v>4</v>
      </c>
      <c r="V306" s="27"/>
      <c r="W306" s="25"/>
      <c r="X306" s="25"/>
      <c r="Y306" s="25"/>
      <c r="Z306" s="25"/>
    </row>
    <row r="307" spans="1:27" ht="25.95" customHeight="1" thickBot="1" x14ac:dyDescent="0.35">
      <c r="A307" s="83" t="s">
        <v>95</v>
      </c>
      <c r="B307" s="87" t="str">
        <f>список!$AC$2</f>
        <v/>
      </c>
      <c r="C307" s="94" t="s">
        <v>597</v>
      </c>
      <c r="D307" s="94"/>
      <c r="E307" s="94"/>
      <c r="F307" s="94"/>
      <c r="G307" s="26" t="s">
        <v>292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7"/>
      <c r="V307" s="27"/>
      <c r="W307" s="25"/>
      <c r="X307" s="25"/>
      <c r="Y307" s="25"/>
      <c r="Z307" s="25"/>
    </row>
    <row r="308" spans="1:27" ht="25.95" customHeight="1" thickBot="1" x14ac:dyDescent="0.35">
      <c r="A308" s="83"/>
      <c r="B308" s="88"/>
      <c r="C308" s="94"/>
      <c r="D308" s="94"/>
      <c r="E308" s="94"/>
      <c r="F308" s="94"/>
      <c r="G308" s="26" t="s">
        <v>139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7">
        <v>2</v>
      </c>
      <c r="V308" s="27"/>
      <c r="W308" s="25"/>
      <c r="X308" s="25"/>
      <c r="Y308" s="25"/>
      <c r="Z308" s="25"/>
    </row>
    <row r="309" spans="1:27" ht="25.95" customHeight="1" thickBot="1" x14ac:dyDescent="0.35">
      <c r="A309" s="83"/>
      <c r="B309" s="88"/>
      <c r="C309" s="94" t="s">
        <v>225</v>
      </c>
      <c r="D309" s="94"/>
      <c r="E309" s="94"/>
      <c r="F309" s="94"/>
      <c r="G309" s="26" t="s">
        <v>286</v>
      </c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7"/>
      <c r="V309" s="27"/>
      <c r="W309" s="25"/>
      <c r="X309" s="25"/>
      <c r="Y309" s="25"/>
      <c r="Z309" s="25"/>
    </row>
    <row r="310" spans="1:27" ht="25.95" customHeight="1" thickBot="1" x14ac:dyDescent="0.35">
      <c r="A310" s="83"/>
      <c r="B310" s="88"/>
      <c r="C310" s="94"/>
      <c r="D310" s="94"/>
      <c r="E310" s="94"/>
      <c r="F310" s="94"/>
      <c r="G310" s="26" t="s">
        <v>111</v>
      </c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7">
        <v>1</v>
      </c>
      <c r="V310" s="27"/>
      <c r="W310" s="25"/>
      <c r="X310" s="25"/>
      <c r="Y310" s="25"/>
      <c r="Z310" s="25"/>
    </row>
    <row r="311" spans="1:27" ht="25.95" customHeight="1" thickBot="1" x14ac:dyDescent="0.35">
      <c r="A311" s="83" t="s">
        <v>98</v>
      </c>
      <c r="B311" s="85" t="str">
        <f>список!$AB$2</f>
        <v/>
      </c>
      <c r="C311" s="112"/>
      <c r="D311" s="112"/>
      <c r="E311" s="112"/>
      <c r="F311" s="112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40"/>
      <c r="V311" s="40"/>
      <c r="W311" s="38"/>
      <c r="X311" s="38"/>
      <c r="Y311" s="38"/>
      <c r="Z311" s="38"/>
      <c r="AA311"/>
    </row>
    <row r="312" spans="1:27" s="95" customFormat="1" ht="15" customHeight="1" thickBot="1" x14ac:dyDescent="0.3">
      <c r="A312" s="83"/>
      <c r="B312" s="86"/>
      <c r="C312" s="104"/>
      <c r="D312" s="105"/>
      <c r="E312" s="105"/>
      <c r="F312" s="106"/>
      <c r="G312" s="106"/>
      <c r="H312" s="106"/>
      <c r="I312" s="105"/>
      <c r="J312" s="105"/>
      <c r="K312" s="107"/>
      <c r="L312" s="107"/>
      <c r="M312" s="99" t="str">
        <f>список!$C$2</f>
        <v>ЛУБА.469335.139 ПЭ3</v>
      </c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1" t="s">
        <v>1</v>
      </c>
      <c r="AA312" s="111"/>
    </row>
    <row r="313" spans="1:27" s="95" customFormat="1" ht="6" customHeight="1" thickBot="1" x14ac:dyDescent="0.3">
      <c r="A313" s="83"/>
      <c r="B313" s="86"/>
      <c r="C313" s="108" t="str">
        <f>IF(OR(список!$S$2="Все",список!$S$2="—"),,список!$R$2)</f>
        <v/>
      </c>
      <c r="D313" s="108" t="str">
        <f>IF(OR(список!$S$2="Все",список!$S$2="—"),,список!$S$2)</f>
        <v/>
      </c>
      <c r="E313" s="108"/>
      <c r="F313" s="109" t="str">
        <f>IF(OR(список!$S$2="Все",список!$S$2="—"),,список!$T$2)</f>
        <v/>
      </c>
      <c r="G313" s="109"/>
      <c r="H313" s="109"/>
      <c r="I313" s="108"/>
      <c r="J313" s="108"/>
      <c r="K313" s="110" t="str">
        <f>IF(OR(список!$S$2="Все",список!$S$2="—"),,список!$U$2)</f>
        <v/>
      </c>
      <c r="L313" s="11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1"/>
      <c r="AA313" s="111"/>
    </row>
    <row r="314" spans="1:27" s="95" customFormat="1" ht="9" customHeight="1" thickBot="1" x14ac:dyDescent="0.3">
      <c r="A314" s="83"/>
      <c r="B314" s="86"/>
      <c r="C314" s="96"/>
      <c r="D314" s="96"/>
      <c r="E314" s="96"/>
      <c r="F314" s="97"/>
      <c r="G314" s="97"/>
      <c r="H314" s="97"/>
      <c r="I314" s="96"/>
      <c r="J314" s="96"/>
      <c r="K314" s="98"/>
      <c r="L314" s="98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2">
        <f t="shared" ref="Z314:Z315" si="8">SUM(V32,8)</f>
        <v>9</v>
      </c>
      <c r="AA314" s="111"/>
    </row>
    <row r="315" spans="1:27" s="95" customFormat="1" ht="15" customHeight="1" thickBot="1" x14ac:dyDescent="0.3">
      <c r="A315" s="83"/>
      <c r="B315" s="86"/>
      <c r="C315" s="103" t="s">
        <v>72</v>
      </c>
      <c r="D315" s="96" t="s">
        <v>1</v>
      </c>
      <c r="E315" s="96"/>
      <c r="F315" s="96" t="s">
        <v>19</v>
      </c>
      <c r="G315" s="96"/>
      <c r="H315" s="96"/>
      <c r="I315" s="96" t="s">
        <v>73</v>
      </c>
      <c r="J315" s="96"/>
      <c r="K315" s="96" t="s">
        <v>74</v>
      </c>
      <c r="L315" s="96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2"/>
      <c r="AA315" s="111"/>
    </row>
    <row r="316" spans="1:27" ht="15" customHeight="1" thickBot="1" x14ac:dyDescent="0.3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3" t="s">
        <v>75</v>
      </c>
      <c r="N316" s="23"/>
      <c r="O316" s="23"/>
      <c r="P316" s="23"/>
      <c r="Q316" s="23"/>
      <c r="R316" s="23"/>
      <c r="S316" s="24" t="s">
        <v>76</v>
      </c>
      <c r="T316" s="24"/>
      <c r="U316" s="24"/>
      <c r="V316" s="24"/>
      <c r="W316" s="24"/>
      <c r="X316" s="24"/>
      <c r="Y316" s="24"/>
      <c r="Z316" s="24"/>
      <c r="AA316"/>
    </row>
    <row r="317" spans="1:27" s="13" customFormat="1" ht="43.05" customHeight="1" thickBot="1" x14ac:dyDescent="0.35">
      <c r="A317" s="21"/>
      <c r="B317" s="21"/>
      <c r="C317" s="45" t="s">
        <v>68</v>
      </c>
      <c r="D317" s="45"/>
      <c r="E317" s="45"/>
      <c r="F317" s="45"/>
      <c r="G317" s="46" t="s">
        <v>3</v>
      </c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1" t="s">
        <v>67</v>
      </c>
      <c r="V317" s="41"/>
      <c r="W317" s="41" t="s">
        <v>69</v>
      </c>
      <c r="X317" s="41"/>
      <c r="Y317" s="41"/>
      <c r="Z317" s="41"/>
      <c r="AA317" s="145"/>
    </row>
    <row r="318" spans="1:27" ht="25.95" customHeight="1" x14ac:dyDescent="0.3">
      <c r="C318" s="47" t="s">
        <v>226</v>
      </c>
      <c r="D318" s="47"/>
      <c r="E318" s="47"/>
      <c r="F318" s="47"/>
      <c r="G318" s="53" t="s">
        <v>287</v>
      </c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42"/>
      <c r="V318" s="42"/>
      <c r="W318" s="43"/>
      <c r="X318" s="43"/>
      <c r="Y318" s="43"/>
      <c r="Z318" s="43"/>
    </row>
    <row r="319" spans="1:27" ht="25.95" customHeight="1" x14ac:dyDescent="0.3">
      <c r="C319" s="94"/>
      <c r="D319" s="94"/>
      <c r="E319" s="94"/>
      <c r="F319" s="94"/>
      <c r="G319" s="26" t="s">
        <v>112</v>
      </c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7">
        <v>1</v>
      </c>
      <c r="V319" s="27"/>
      <c r="W319" s="25"/>
      <c r="X319" s="25"/>
      <c r="Y319" s="25"/>
      <c r="Z319" s="25"/>
    </row>
    <row r="320" spans="1:27" ht="25.95" customHeight="1" x14ac:dyDescent="0.3">
      <c r="C320" s="94" t="s">
        <v>227</v>
      </c>
      <c r="D320" s="94"/>
      <c r="E320" s="94"/>
      <c r="F320" s="94"/>
      <c r="G320" s="26" t="s">
        <v>286</v>
      </c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7"/>
      <c r="V320" s="27"/>
      <c r="W320" s="25"/>
      <c r="X320" s="25"/>
      <c r="Y320" s="25"/>
      <c r="Z320" s="25"/>
      <c r="AA320" s="142"/>
    </row>
    <row r="321" spans="1:27" ht="25.95" customHeight="1" x14ac:dyDescent="0.3">
      <c r="C321" s="94"/>
      <c r="D321" s="94"/>
      <c r="E321" s="94"/>
      <c r="F321" s="94"/>
      <c r="G321" s="26" t="s">
        <v>111</v>
      </c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7">
        <v>1</v>
      </c>
      <c r="V321" s="27"/>
      <c r="W321" s="25"/>
      <c r="X321" s="25"/>
      <c r="Y321" s="25"/>
      <c r="Z321" s="25"/>
    </row>
    <row r="322" spans="1:27" ht="25.95" customHeight="1" x14ac:dyDescent="0.3">
      <c r="C322" s="94" t="s">
        <v>228</v>
      </c>
      <c r="D322" s="94"/>
      <c r="E322" s="94"/>
      <c r="F322" s="94"/>
      <c r="G322" s="26" t="s">
        <v>287</v>
      </c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7"/>
      <c r="V322" s="27"/>
      <c r="W322" s="25"/>
      <c r="X322" s="25"/>
      <c r="Y322" s="25"/>
      <c r="Z322" s="25"/>
      <c r="AA322" s="142"/>
    </row>
    <row r="323" spans="1:27" ht="25.95" customHeight="1" x14ac:dyDescent="0.3">
      <c r="C323" s="94"/>
      <c r="D323" s="94"/>
      <c r="E323" s="94"/>
      <c r="F323" s="94"/>
      <c r="G323" s="26" t="s">
        <v>112</v>
      </c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7">
        <v>1</v>
      </c>
      <c r="V323" s="27"/>
      <c r="W323" s="25"/>
      <c r="X323" s="25"/>
      <c r="Y323" s="25"/>
      <c r="Z323" s="25"/>
      <c r="AA323" s="142"/>
    </row>
    <row r="324" spans="1:27" ht="25.95" customHeight="1" x14ac:dyDescent="0.3">
      <c r="C324" s="94" t="s">
        <v>229</v>
      </c>
      <c r="D324" s="94"/>
      <c r="E324" s="94"/>
      <c r="F324" s="94"/>
      <c r="G324" s="26" t="s">
        <v>286</v>
      </c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7"/>
      <c r="V324" s="27"/>
      <c r="W324" s="25"/>
      <c r="X324" s="25"/>
      <c r="Y324" s="25"/>
      <c r="Z324" s="25"/>
    </row>
    <row r="325" spans="1:27" ht="25.95" customHeight="1" x14ac:dyDescent="0.3">
      <c r="C325" s="94"/>
      <c r="D325" s="94"/>
      <c r="E325" s="94"/>
      <c r="F325" s="94"/>
      <c r="G325" s="26" t="s">
        <v>111</v>
      </c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7">
        <v>1</v>
      </c>
      <c r="V325" s="27"/>
      <c r="W325" s="25"/>
      <c r="X325" s="25"/>
      <c r="Y325" s="25"/>
      <c r="Z325" s="25"/>
      <c r="AA325" s="142"/>
    </row>
    <row r="326" spans="1:27" ht="25.95" customHeight="1" x14ac:dyDescent="0.3">
      <c r="C326" s="94" t="s">
        <v>230</v>
      </c>
      <c r="D326" s="94"/>
      <c r="E326" s="94"/>
      <c r="F326" s="94"/>
      <c r="G326" s="26" t="s">
        <v>287</v>
      </c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7"/>
      <c r="V326" s="27"/>
      <c r="W326" s="25"/>
      <c r="X326" s="25"/>
      <c r="Y326" s="25"/>
      <c r="Z326" s="25"/>
      <c r="AA326" s="142"/>
    </row>
    <row r="327" spans="1:27" ht="25.95" customHeight="1" x14ac:dyDescent="0.3">
      <c r="C327" s="94"/>
      <c r="D327" s="94"/>
      <c r="E327" s="94"/>
      <c r="F327" s="94"/>
      <c r="G327" s="26" t="s">
        <v>112</v>
      </c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7">
        <v>1</v>
      </c>
      <c r="V327" s="27"/>
      <c r="W327" s="25"/>
      <c r="X327" s="25"/>
      <c r="Y327" s="25"/>
      <c r="Z327" s="25"/>
    </row>
    <row r="328" spans="1:27" ht="25.95" customHeight="1" x14ac:dyDescent="0.3">
      <c r="C328" s="94" t="s">
        <v>231</v>
      </c>
      <c r="D328" s="94"/>
      <c r="E328" s="94"/>
      <c r="F328" s="94"/>
      <c r="G328" s="26" t="s">
        <v>286</v>
      </c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7"/>
      <c r="V328" s="27"/>
      <c r="W328" s="25"/>
      <c r="X328" s="25"/>
      <c r="Y328" s="25"/>
      <c r="Z328" s="25"/>
    </row>
    <row r="329" spans="1:27" ht="25.95" customHeight="1" x14ac:dyDescent="0.3">
      <c r="C329" s="94"/>
      <c r="D329" s="94"/>
      <c r="E329" s="94"/>
      <c r="F329" s="94"/>
      <c r="G329" s="26" t="s">
        <v>111</v>
      </c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7">
        <v>1</v>
      </c>
      <c r="V329" s="27"/>
      <c r="W329" s="25"/>
      <c r="X329" s="25"/>
      <c r="Y329" s="25"/>
      <c r="Z329" s="25"/>
    </row>
    <row r="330" spans="1:27" ht="25.95" customHeight="1" x14ac:dyDescent="0.3">
      <c r="C330" s="94" t="s">
        <v>232</v>
      </c>
      <c r="D330" s="94"/>
      <c r="E330" s="94"/>
      <c r="F330" s="94"/>
      <c r="G330" s="26" t="s">
        <v>287</v>
      </c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7"/>
      <c r="V330" s="27"/>
      <c r="W330" s="25"/>
      <c r="X330" s="25"/>
      <c r="Y330" s="25"/>
      <c r="Z330" s="25"/>
    </row>
    <row r="331" spans="1:27" ht="25.95" customHeight="1" thickBot="1" x14ac:dyDescent="0.35">
      <c r="C331" s="94"/>
      <c r="D331" s="94"/>
      <c r="E331" s="94"/>
      <c r="F331" s="94"/>
      <c r="G331" s="26" t="s">
        <v>112</v>
      </c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7">
        <v>1</v>
      </c>
      <c r="V331" s="27"/>
      <c r="W331" s="25"/>
      <c r="X331" s="25"/>
      <c r="Y331" s="25"/>
      <c r="Z331" s="25"/>
    </row>
    <row r="332" spans="1:27" ht="25.95" customHeight="1" thickBot="1" x14ac:dyDescent="0.35">
      <c r="A332" s="83" t="s">
        <v>95</v>
      </c>
      <c r="B332" s="87" t="str">
        <f>список!$AF$2</f>
        <v/>
      </c>
      <c r="C332" s="94" t="s">
        <v>233</v>
      </c>
      <c r="D332" s="94"/>
      <c r="E332" s="94"/>
      <c r="F332" s="94"/>
      <c r="G332" s="26" t="s">
        <v>286</v>
      </c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7"/>
      <c r="V332" s="27"/>
      <c r="W332" s="25"/>
      <c r="X332" s="25"/>
      <c r="Y332" s="25"/>
      <c r="Z332" s="25"/>
    </row>
    <row r="333" spans="1:27" ht="25.95" customHeight="1" thickBot="1" x14ac:dyDescent="0.35">
      <c r="A333" s="83"/>
      <c r="B333" s="88"/>
      <c r="C333" s="94"/>
      <c r="D333" s="94"/>
      <c r="E333" s="94"/>
      <c r="F333" s="94"/>
      <c r="G333" s="26" t="s">
        <v>111</v>
      </c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7">
        <v>1</v>
      </c>
      <c r="V333" s="27"/>
      <c r="W333" s="25"/>
      <c r="X333" s="25"/>
      <c r="Y333" s="25"/>
      <c r="Z333" s="25"/>
    </row>
    <row r="334" spans="1:27" ht="25.95" customHeight="1" thickBot="1" x14ac:dyDescent="0.35">
      <c r="A334" s="83"/>
      <c r="B334" s="88"/>
      <c r="C334" s="94" t="s">
        <v>234</v>
      </c>
      <c r="D334" s="94"/>
      <c r="E334" s="94"/>
      <c r="F334" s="94"/>
      <c r="G334" s="26" t="s">
        <v>287</v>
      </c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7"/>
      <c r="V334" s="27"/>
      <c r="W334" s="25"/>
      <c r="X334" s="25"/>
      <c r="Y334" s="25"/>
      <c r="Z334" s="25"/>
    </row>
    <row r="335" spans="1:27" ht="25.95" customHeight="1" thickBot="1" x14ac:dyDescent="0.35">
      <c r="A335" s="83"/>
      <c r="B335" s="88"/>
      <c r="C335" s="94"/>
      <c r="D335" s="94"/>
      <c r="E335" s="94"/>
      <c r="F335" s="94"/>
      <c r="G335" s="26" t="s">
        <v>112</v>
      </c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7">
        <v>1</v>
      </c>
      <c r="V335" s="27"/>
      <c r="W335" s="25"/>
      <c r="X335" s="25"/>
      <c r="Y335" s="25"/>
      <c r="Z335" s="25"/>
    </row>
    <row r="336" spans="1:27" ht="25.95" customHeight="1" thickBot="1" x14ac:dyDescent="0.35">
      <c r="A336" s="83" t="s">
        <v>96</v>
      </c>
      <c r="B336" s="85" t="str">
        <f>список!$AE$2</f>
        <v/>
      </c>
      <c r="C336" s="94" t="s">
        <v>235</v>
      </c>
      <c r="D336" s="94"/>
      <c r="E336" s="94"/>
      <c r="F336" s="94"/>
      <c r="G336" s="26" t="s">
        <v>286</v>
      </c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7"/>
      <c r="V336" s="27"/>
      <c r="W336" s="25"/>
      <c r="X336" s="25"/>
      <c r="Y336" s="25"/>
      <c r="Z336" s="25"/>
    </row>
    <row r="337" spans="1:27" ht="25.95" customHeight="1" thickBot="1" x14ac:dyDescent="0.35">
      <c r="A337" s="83"/>
      <c r="B337" s="86"/>
      <c r="C337" s="94"/>
      <c r="D337" s="94"/>
      <c r="E337" s="94"/>
      <c r="F337" s="94"/>
      <c r="G337" s="26" t="s">
        <v>111</v>
      </c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7">
        <v>1</v>
      </c>
      <c r="V337" s="27"/>
      <c r="W337" s="25"/>
      <c r="X337" s="25"/>
      <c r="Y337" s="25"/>
      <c r="Z337" s="25"/>
    </row>
    <row r="338" spans="1:27" ht="25.95" customHeight="1" thickBot="1" x14ac:dyDescent="0.35">
      <c r="A338" s="83"/>
      <c r="B338" s="86"/>
      <c r="C338" s="94" t="s">
        <v>236</v>
      </c>
      <c r="D338" s="94"/>
      <c r="E338" s="94"/>
      <c r="F338" s="94"/>
      <c r="G338" s="26" t="s">
        <v>287</v>
      </c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7"/>
      <c r="V338" s="27"/>
      <c r="W338" s="25"/>
      <c r="X338" s="25"/>
      <c r="Y338" s="25"/>
      <c r="Z338" s="25"/>
    </row>
    <row r="339" spans="1:27" ht="25.95" customHeight="1" thickBot="1" x14ac:dyDescent="0.35">
      <c r="A339" s="83" t="s">
        <v>97</v>
      </c>
      <c r="B339" s="85" t="str">
        <f>список!$AD$2</f>
        <v/>
      </c>
      <c r="C339" s="94"/>
      <c r="D339" s="94"/>
      <c r="E339" s="94"/>
      <c r="F339" s="94"/>
      <c r="G339" s="26" t="s">
        <v>112</v>
      </c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7">
        <v>1</v>
      </c>
      <c r="V339" s="27"/>
      <c r="W339" s="25"/>
      <c r="X339" s="25"/>
      <c r="Y339" s="25"/>
      <c r="Z339" s="25"/>
    </row>
    <row r="340" spans="1:27" ht="25.95" customHeight="1" thickBot="1" x14ac:dyDescent="0.35">
      <c r="A340" s="83"/>
      <c r="B340" s="86"/>
      <c r="C340" s="94" t="s">
        <v>237</v>
      </c>
      <c r="D340" s="94"/>
      <c r="E340" s="94"/>
      <c r="F340" s="94"/>
      <c r="G340" s="26" t="s">
        <v>299</v>
      </c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7"/>
      <c r="V340" s="27"/>
      <c r="W340" s="25"/>
      <c r="X340" s="25"/>
      <c r="Y340" s="25"/>
      <c r="Z340" s="25"/>
    </row>
    <row r="341" spans="1:27" ht="25.95" customHeight="1" thickBot="1" x14ac:dyDescent="0.35">
      <c r="A341" s="83"/>
      <c r="B341" s="86"/>
      <c r="C341" s="94"/>
      <c r="D341" s="94"/>
      <c r="E341" s="94"/>
      <c r="F341" s="94"/>
      <c r="G341" s="26" t="s">
        <v>183</v>
      </c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7">
        <v>1</v>
      </c>
      <c r="V341" s="27"/>
      <c r="W341" s="25"/>
      <c r="X341" s="25"/>
      <c r="Y341" s="25"/>
      <c r="Z341" s="25"/>
    </row>
    <row r="342" spans="1:27" ht="25.95" customHeight="1" thickBot="1" x14ac:dyDescent="0.35">
      <c r="A342" s="83" t="s">
        <v>95</v>
      </c>
      <c r="B342" s="87" t="str">
        <f>список!$AC$2</f>
        <v/>
      </c>
      <c r="C342" s="94" t="s">
        <v>238</v>
      </c>
      <c r="D342" s="94"/>
      <c r="E342" s="94"/>
      <c r="F342" s="94"/>
      <c r="G342" s="26" t="s">
        <v>297</v>
      </c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7"/>
      <c r="V342" s="27"/>
      <c r="W342" s="25"/>
      <c r="X342" s="25"/>
      <c r="Y342" s="25"/>
      <c r="Z342" s="25"/>
    </row>
    <row r="343" spans="1:27" ht="25.95" customHeight="1" thickBot="1" x14ac:dyDescent="0.35">
      <c r="A343" s="83"/>
      <c r="B343" s="88"/>
      <c r="C343" s="94"/>
      <c r="D343" s="94"/>
      <c r="E343" s="94"/>
      <c r="F343" s="94"/>
      <c r="G343" s="26" t="s">
        <v>165</v>
      </c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7">
        <v>1</v>
      </c>
      <c r="V343" s="27"/>
      <c r="W343" s="25"/>
      <c r="X343" s="25"/>
      <c r="Y343" s="25"/>
      <c r="Z343" s="25"/>
    </row>
    <row r="344" spans="1:27" ht="25.95" customHeight="1" thickBot="1" x14ac:dyDescent="0.35">
      <c r="A344" s="83"/>
      <c r="B344" s="88"/>
      <c r="C344" s="94" t="s">
        <v>239</v>
      </c>
      <c r="D344" s="94"/>
      <c r="E344" s="94"/>
      <c r="F344" s="94"/>
      <c r="G344" s="26" t="s">
        <v>573</v>
      </c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7"/>
      <c r="V344" s="27"/>
      <c r="W344" s="25"/>
      <c r="X344" s="25"/>
      <c r="Y344" s="25"/>
      <c r="Z344" s="25"/>
    </row>
    <row r="345" spans="1:27" ht="25.95" customHeight="1" thickBot="1" x14ac:dyDescent="0.35">
      <c r="A345" s="83"/>
      <c r="B345" s="88"/>
      <c r="C345" s="94"/>
      <c r="D345" s="94"/>
      <c r="E345" s="94"/>
      <c r="F345" s="94"/>
      <c r="G345" s="26" t="s">
        <v>213</v>
      </c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7">
        <v>1</v>
      </c>
      <c r="V345" s="27"/>
      <c r="W345" s="25"/>
      <c r="X345" s="25"/>
      <c r="Y345" s="25"/>
      <c r="Z345" s="25"/>
    </row>
    <row r="346" spans="1:27" ht="25.95" customHeight="1" thickBot="1" x14ac:dyDescent="0.35">
      <c r="A346" s="83" t="s">
        <v>98</v>
      </c>
      <c r="B346" s="85" t="str">
        <f>список!$AB$2</f>
        <v/>
      </c>
      <c r="C346" s="112"/>
      <c r="D346" s="112"/>
      <c r="E346" s="112"/>
      <c r="F346" s="112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40"/>
      <c r="V346" s="40"/>
      <c r="W346" s="38"/>
      <c r="X346" s="38"/>
      <c r="Y346" s="38"/>
      <c r="Z346" s="38"/>
      <c r="AA346"/>
    </row>
    <row r="347" spans="1:27" s="95" customFormat="1" ht="15" customHeight="1" thickBot="1" x14ac:dyDescent="0.3">
      <c r="A347" s="83"/>
      <c r="B347" s="86"/>
      <c r="C347" s="104"/>
      <c r="D347" s="105"/>
      <c r="E347" s="105"/>
      <c r="F347" s="106"/>
      <c r="G347" s="106"/>
      <c r="H347" s="106"/>
      <c r="I347" s="105"/>
      <c r="J347" s="105"/>
      <c r="K347" s="107"/>
      <c r="L347" s="107"/>
      <c r="M347" s="99" t="str">
        <f>список!$C$2</f>
        <v>ЛУБА.469335.139 ПЭ3</v>
      </c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1" t="s">
        <v>1</v>
      </c>
      <c r="AA347" s="111"/>
    </row>
    <row r="348" spans="1:27" s="95" customFormat="1" ht="6" customHeight="1" thickBot="1" x14ac:dyDescent="0.3">
      <c r="A348" s="83"/>
      <c r="B348" s="86"/>
      <c r="C348" s="108" t="str">
        <f>IF(OR(список!$S$2="Все",список!$S$2="—"),,список!$R$2)</f>
        <v/>
      </c>
      <c r="D348" s="108" t="str">
        <f>IF(OR(список!$S$2="Все",список!$S$2="—"),,список!$S$2)</f>
        <v/>
      </c>
      <c r="E348" s="108"/>
      <c r="F348" s="109" t="str">
        <f>IF(OR(список!$S$2="Все",список!$S$2="—"),,список!$T$2)</f>
        <v/>
      </c>
      <c r="G348" s="109"/>
      <c r="H348" s="109"/>
      <c r="I348" s="108"/>
      <c r="J348" s="108"/>
      <c r="K348" s="110" t="str">
        <f>IF(OR(список!$S$2="Все",список!$S$2="—"),,список!$U$2)</f>
        <v/>
      </c>
      <c r="L348" s="11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1"/>
      <c r="AA348" s="111"/>
    </row>
    <row r="349" spans="1:27" s="95" customFormat="1" ht="9" customHeight="1" thickBot="1" x14ac:dyDescent="0.3">
      <c r="A349" s="83"/>
      <c r="B349" s="86"/>
      <c r="C349" s="96"/>
      <c r="D349" s="96"/>
      <c r="E349" s="96"/>
      <c r="F349" s="97"/>
      <c r="G349" s="97"/>
      <c r="H349" s="97"/>
      <c r="I349" s="96"/>
      <c r="J349" s="96"/>
      <c r="K349" s="98"/>
      <c r="L349" s="98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2">
        <f t="shared" ref="Z349:Z350" si="9">SUM(V32,9)</f>
        <v>10</v>
      </c>
      <c r="AA349" s="111"/>
    </row>
    <row r="350" spans="1:27" s="95" customFormat="1" ht="15" customHeight="1" thickBot="1" x14ac:dyDescent="0.3">
      <c r="A350" s="83"/>
      <c r="B350" s="86"/>
      <c r="C350" s="103" t="s">
        <v>72</v>
      </c>
      <c r="D350" s="96" t="s">
        <v>1</v>
      </c>
      <c r="E350" s="96"/>
      <c r="F350" s="96" t="s">
        <v>19</v>
      </c>
      <c r="G350" s="96"/>
      <c r="H350" s="96"/>
      <c r="I350" s="96" t="s">
        <v>73</v>
      </c>
      <c r="J350" s="96"/>
      <c r="K350" s="96" t="s">
        <v>74</v>
      </c>
      <c r="L350" s="96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2"/>
      <c r="AA350" s="111"/>
    </row>
    <row r="351" spans="1:27" ht="15" customHeight="1" thickBot="1" x14ac:dyDescent="0.3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3" t="s">
        <v>75</v>
      </c>
      <c r="N351" s="23"/>
      <c r="O351" s="23"/>
      <c r="P351" s="23"/>
      <c r="Q351" s="23"/>
      <c r="R351" s="23"/>
      <c r="S351" s="24" t="s">
        <v>76</v>
      </c>
      <c r="T351" s="24"/>
      <c r="U351" s="24"/>
      <c r="V351" s="24"/>
      <c r="W351" s="24"/>
      <c r="X351" s="24"/>
      <c r="Y351" s="24"/>
      <c r="Z351" s="24"/>
      <c r="AA351"/>
    </row>
    <row r="352" spans="1:27" s="13" customFormat="1" ht="43.05" customHeight="1" thickBot="1" x14ac:dyDescent="0.35">
      <c r="A352" s="21"/>
      <c r="B352" s="21"/>
      <c r="C352" s="45" t="s">
        <v>68</v>
      </c>
      <c r="D352" s="45"/>
      <c r="E352" s="45"/>
      <c r="F352" s="45"/>
      <c r="G352" s="46" t="s">
        <v>3</v>
      </c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1" t="s">
        <v>67</v>
      </c>
      <c r="V352" s="41"/>
      <c r="W352" s="41" t="s">
        <v>69</v>
      </c>
      <c r="X352" s="41"/>
      <c r="Y352" s="41"/>
      <c r="Z352" s="41"/>
      <c r="AA352" s="145"/>
    </row>
    <row r="353" spans="1:27" ht="25.95" customHeight="1" x14ac:dyDescent="0.3">
      <c r="C353" s="47" t="s">
        <v>598</v>
      </c>
      <c r="D353" s="47"/>
      <c r="E353" s="47"/>
      <c r="F353" s="47"/>
      <c r="G353" s="53" t="s">
        <v>297</v>
      </c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42"/>
      <c r="V353" s="42"/>
      <c r="W353" s="43"/>
      <c r="X353" s="43"/>
      <c r="Y353" s="43"/>
      <c r="Z353" s="43"/>
      <c r="AA353" s="142"/>
    </row>
    <row r="354" spans="1:27" ht="25.95" customHeight="1" x14ac:dyDescent="0.3">
      <c r="C354" s="94"/>
      <c r="D354" s="94"/>
      <c r="E354" s="94"/>
      <c r="F354" s="94"/>
      <c r="G354" s="26" t="s">
        <v>165</v>
      </c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7">
        <v>2</v>
      </c>
      <c r="V354" s="27"/>
      <c r="W354" s="25"/>
      <c r="X354" s="25"/>
      <c r="Y354" s="25"/>
      <c r="Z354" s="25"/>
    </row>
    <row r="355" spans="1:27" ht="25.95" customHeight="1" x14ac:dyDescent="0.3">
      <c r="C355" s="94" t="s">
        <v>240</v>
      </c>
      <c r="D355" s="94"/>
      <c r="E355" s="94"/>
      <c r="F355" s="94"/>
      <c r="G355" s="26" t="s">
        <v>300</v>
      </c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7"/>
      <c r="V355" s="27"/>
      <c r="W355" s="25"/>
      <c r="X355" s="25"/>
      <c r="Y355" s="25"/>
      <c r="Z355" s="25"/>
    </row>
    <row r="356" spans="1:27" ht="25.95" customHeight="1" x14ac:dyDescent="0.3">
      <c r="C356" s="94"/>
      <c r="D356" s="94"/>
      <c r="E356" s="94"/>
      <c r="F356" s="94"/>
      <c r="G356" s="26" t="s">
        <v>241</v>
      </c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7">
        <v>1</v>
      </c>
      <c r="V356" s="27"/>
      <c r="W356" s="25"/>
      <c r="X356" s="25"/>
      <c r="Y356" s="25"/>
      <c r="Z356" s="25"/>
      <c r="AA356" s="142"/>
    </row>
    <row r="357" spans="1:27" ht="25.95" customHeight="1" x14ac:dyDescent="0.3">
      <c r="C357" s="94" t="s">
        <v>242</v>
      </c>
      <c r="D357" s="94"/>
      <c r="E357" s="94"/>
      <c r="F357" s="94"/>
      <c r="G357" s="26" t="s">
        <v>297</v>
      </c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7"/>
      <c r="V357" s="27"/>
      <c r="W357" s="25"/>
      <c r="X357" s="25"/>
      <c r="Y357" s="25"/>
      <c r="Z357" s="25"/>
    </row>
    <row r="358" spans="1:27" ht="25.95" customHeight="1" x14ac:dyDescent="0.3">
      <c r="C358" s="94"/>
      <c r="D358" s="94"/>
      <c r="E358" s="94"/>
      <c r="F358" s="94"/>
      <c r="G358" s="26" t="s">
        <v>165</v>
      </c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7">
        <v>1</v>
      </c>
      <c r="V358" s="27"/>
      <c r="W358" s="25"/>
      <c r="X358" s="25"/>
      <c r="Y358" s="25"/>
      <c r="Z358" s="25"/>
      <c r="AA358" s="142"/>
    </row>
    <row r="359" spans="1:27" ht="25.95" customHeight="1" x14ac:dyDescent="0.3">
      <c r="C359" s="94" t="s">
        <v>599</v>
      </c>
      <c r="D359" s="94"/>
      <c r="E359" s="94"/>
      <c r="F359" s="94"/>
      <c r="G359" s="26" t="s">
        <v>300</v>
      </c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7"/>
      <c r="V359" s="27"/>
      <c r="W359" s="25"/>
      <c r="X359" s="25"/>
      <c r="Y359" s="25"/>
      <c r="Z359" s="25"/>
      <c r="AA359" s="142"/>
    </row>
    <row r="360" spans="1:27" ht="25.95" customHeight="1" x14ac:dyDescent="0.3">
      <c r="C360" s="94"/>
      <c r="D360" s="94"/>
      <c r="E360" s="94"/>
      <c r="F360" s="94"/>
      <c r="G360" s="26" t="s">
        <v>241</v>
      </c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7">
        <v>2</v>
      </c>
      <c r="V360" s="27"/>
      <c r="W360" s="25"/>
      <c r="X360" s="25"/>
      <c r="Y360" s="25"/>
      <c r="Z360" s="25"/>
    </row>
    <row r="361" spans="1:27" ht="25.95" customHeight="1" x14ac:dyDescent="0.3">
      <c r="C361" s="94"/>
      <c r="D361" s="94"/>
      <c r="E361" s="94"/>
      <c r="F361" s="94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7"/>
      <c r="V361" s="27"/>
      <c r="W361" s="25"/>
      <c r="X361" s="25"/>
      <c r="Y361" s="25"/>
      <c r="Z361" s="25"/>
      <c r="AA361" s="142"/>
    </row>
    <row r="362" spans="1:27" ht="25.95" customHeight="1" x14ac:dyDescent="0.3">
      <c r="C362" s="94"/>
      <c r="D362" s="94"/>
      <c r="E362" s="94"/>
      <c r="F362" s="94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7"/>
      <c r="V362" s="27"/>
      <c r="W362" s="25"/>
      <c r="X362" s="25"/>
      <c r="Y362" s="25"/>
      <c r="Z362" s="25"/>
      <c r="AA362" s="142"/>
    </row>
    <row r="363" spans="1:27" ht="25.95" customHeight="1" x14ac:dyDescent="0.3">
      <c r="C363" s="94"/>
      <c r="D363" s="94"/>
      <c r="E363" s="94"/>
      <c r="F363" s="94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7"/>
      <c r="V363" s="27"/>
      <c r="W363" s="25"/>
      <c r="X363" s="25"/>
      <c r="Y363" s="25"/>
      <c r="Z363" s="25"/>
    </row>
    <row r="364" spans="1:27" ht="25.95" customHeight="1" x14ac:dyDescent="0.3">
      <c r="C364" s="94"/>
      <c r="D364" s="94"/>
      <c r="E364" s="94"/>
      <c r="F364" s="94"/>
      <c r="G364" s="148" t="s">
        <v>84</v>
      </c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27"/>
      <c r="V364" s="27"/>
      <c r="W364" s="25"/>
      <c r="X364" s="25"/>
      <c r="Y364" s="25"/>
      <c r="Z364" s="25"/>
    </row>
    <row r="365" spans="1:27" ht="25.95" customHeight="1" x14ac:dyDescent="0.3">
      <c r="C365" s="94" t="s">
        <v>82</v>
      </c>
      <c r="D365" s="94"/>
      <c r="E365" s="94"/>
      <c r="F365" s="94"/>
      <c r="G365" s="26" t="s">
        <v>301</v>
      </c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7">
        <v>1</v>
      </c>
      <c r="V365" s="27"/>
      <c r="W365" s="25"/>
      <c r="X365" s="25"/>
      <c r="Y365" s="25"/>
      <c r="Z365" s="25"/>
    </row>
    <row r="366" spans="1:27" ht="25.95" customHeight="1" thickBot="1" x14ac:dyDescent="0.35">
      <c r="C366" s="94" t="s">
        <v>243</v>
      </c>
      <c r="D366" s="94"/>
      <c r="E366" s="94"/>
      <c r="F366" s="94"/>
      <c r="G366" s="26" t="s">
        <v>302</v>
      </c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7">
        <v>1</v>
      </c>
      <c r="V366" s="27"/>
      <c r="W366" s="25"/>
      <c r="X366" s="25"/>
      <c r="Y366" s="25"/>
      <c r="Z366" s="25"/>
    </row>
    <row r="367" spans="1:27" ht="25.95" customHeight="1" thickBot="1" x14ac:dyDescent="0.35">
      <c r="A367" s="83" t="s">
        <v>95</v>
      </c>
      <c r="B367" s="87" t="str">
        <f>список!$AF$2</f>
        <v/>
      </c>
      <c r="C367" s="94" t="s">
        <v>244</v>
      </c>
      <c r="D367" s="94"/>
      <c r="E367" s="94"/>
      <c r="F367" s="94"/>
      <c r="G367" s="26" t="s">
        <v>303</v>
      </c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7">
        <v>1</v>
      </c>
      <c r="V367" s="27"/>
      <c r="W367" s="25"/>
      <c r="X367" s="25"/>
      <c r="Y367" s="25"/>
      <c r="Z367" s="25"/>
    </row>
    <row r="368" spans="1:27" ht="25.95" customHeight="1" thickBot="1" x14ac:dyDescent="0.35">
      <c r="A368" s="83"/>
      <c r="B368" s="88"/>
      <c r="C368" s="94" t="s">
        <v>83</v>
      </c>
      <c r="D368" s="94"/>
      <c r="E368" s="94"/>
      <c r="F368" s="94"/>
      <c r="G368" s="26" t="s">
        <v>301</v>
      </c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7">
        <v>1</v>
      </c>
      <c r="V368" s="27"/>
      <c r="W368" s="25"/>
      <c r="X368" s="25"/>
      <c r="Y368" s="25"/>
      <c r="Z368" s="25"/>
    </row>
    <row r="369" spans="1:27" ht="25.95" customHeight="1" thickBot="1" x14ac:dyDescent="0.35">
      <c r="A369" s="83"/>
      <c r="B369" s="88"/>
      <c r="C369" s="94" t="s">
        <v>245</v>
      </c>
      <c r="D369" s="94"/>
      <c r="E369" s="94"/>
      <c r="F369" s="94"/>
      <c r="G369" s="26" t="s">
        <v>302</v>
      </c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7">
        <v>1</v>
      </c>
      <c r="V369" s="27"/>
      <c r="W369" s="25"/>
      <c r="X369" s="25"/>
      <c r="Y369" s="25"/>
      <c r="Z369" s="25"/>
    </row>
    <row r="370" spans="1:27" ht="25.95" customHeight="1" thickBot="1" x14ac:dyDescent="0.35">
      <c r="A370" s="83"/>
      <c r="B370" s="88"/>
      <c r="C370" s="94" t="s">
        <v>246</v>
      </c>
      <c r="D370" s="94"/>
      <c r="E370" s="94"/>
      <c r="F370" s="94"/>
      <c r="G370" s="26" t="s">
        <v>303</v>
      </c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7">
        <v>1</v>
      </c>
      <c r="V370" s="27"/>
      <c r="W370" s="25"/>
      <c r="X370" s="25"/>
      <c r="Y370" s="25"/>
      <c r="Z370" s="25"/>
    </row>
    <row r="371" spans="1:27" ht="25.95" customHeight="1" thickBot="1" x14ac:dyDescent="0.35">
      <c r="A371" s="83" t="s">
        <v>96</v>
      </c>
      <c r="B371" s="85" t="str">
        <f>список!$AE$2</f>
        <v/>
      </c>
      <c r="C371" s="94" t="s">
        <v>247</v>
      </c>
      <c r="D371" s="94"/>
      <c r="E371" s="94"/>
      <c r="F371" s="94"/>
      <c r="G371" s="26" t="s">
        <v>301</v>
      </c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7">
        <v>1</v>
      </c>
      <c r="V371" s="27"/>
      <c r="W371" s="25"/>
      <c r="X371" s="25"/>
      <c r="Y371" s="25"/>
      <c r="Z371" s="25"/>
    </row>
    <row r="372" spans="1:27" ht="25.95" customHeight="1" thickBot="1" x14ac:dyDescent="0.35">
      <c r="A372" s="83"/>
      <c r="B372" s="86"/>
      <c r="C372" s="94" t="s">
        <v>248</v>
      </c>
      <c r="D372" s="94"/>
      <c r="E372" s="94"/>
      <c r="F372" s="94"/>
      <c r="G372" s="26" t="s">
        <v>302</v>
      </c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7">
        <v>1</v>
      </c>
      <c r="V372" s="27"/>
      <c r="W372" s="25"/>
      <c r="X372" s="25"/>
      <c r="Y372" s="25"/>
      <c r="Z372" s="25"/>
    </row>
    <row r="373" spans="1:27" ht="25.95" customHeight="1" thickBot="1" x14ac:dyDescent="0.35">
      <c r="A373" s="83"/>
      <c r="B373" s="86"/>
      <c r="C373" s="94" t="s">
        <v>249</v>
      </c>
      <c r="D373" s="94"/>
      <c r="E373" s="94"/>
      <c r="F373" s="94"/>
      <c r="G373" s="26" t="s">
        <v>303</v>
      </c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7">
        <v>1</v>
      </c>
      <c r="V373" s="27"/>
      <c r="W373" s="25"/>
      <c r="X373" s="25"/>
      <c r="Y373" s="25"/>
      <c r="Z373" s="25"/>
    </row>
    <row r="374" spans="1:27" ht="25.95" customHeight="1" thickBot="1" x14ac:dyDescent="0.35">
      <c r="A374" s="83" t="s">
        <v>97</v>
      </c>
      <c r="B374" s="85" t="str">
        <f>список!$AD$2</f>
        <v/>
      </c>
      <c r="C374" s="94" t="s">
        <v>250</v>
      </c>
      <c r="D374" s="94"/>
      <c r="E374" s="94"/>
      <c r="F374" s="94"/>
      <c r="G374" s="26" t="s">
        <v>304</v>
      </c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7">
        <v>1</v>
      </c>
      <c r="V374" s="27"/>
      <c r="W374" s="25"/>
      <c r="X374" s="25"/>
      <c r="Y374" s="25"/>
      <c r="Z374" s="25"/>
    </row>
    <row r="375" spans="1:27" ht="25.95" customHeight="1" thickBot="1" x14ac:dyDescent="0.35">
      <c r="A375" s="83"/>
      <c r="B375" s="86"/>
      <c r="C375" s="94" t="s">
        <v>602</v>
      </c>
      <c r="D375" s="94"/>
      <c r="E375" s="94"/>
      <c r="F375" s="94"/>
      <c r="G375" s="26" t="s">
        <v>303</v>
      </c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7">
        <v>27</v>
      </c>
      <c r="V375" s="27"/>
      <c r="W375" s="25"/>
      <c r="X375" s="25"/>
      <c r="Y375" s="25"/>
      <c r="Z375" s="25"/>
    </row>
    <row r="376" spans="1:27" ht="25.95" customHeight="1" thickBot="1" x14ac:dyDescent="0.35">
      <c r="A376" s="83"/>
      <c r="B376" s="86"/>
      <c r="C376" s="94" t="s">
        <v>600</v>
      </c>
      <c r="D376" s="94"/>
      <c r="E376" s="94"/>
      <c r="F376" s="94"/>
      <c r="G376" s="26" t="s">
        <v>305</v>
      </c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7">
        <v>7</v>
      </c>
      <c r="V376" s="27"/>
      <c r="W376" s="25"/>
      <c r="X376" s="25"/>
      <c r="Y376" s="25"/>
      <c r="Z376" s="25"/>
    </row>
    <row r="377" spans="1:27" ht="25.95" customHeight="1" thickBot="1" x14ac:dyDescent="0.35">
      <c r="A377" s="83" t="s">
        <v>95</v>
      </c>
      <c r="B377" s="87" t="str">
        <f>список!$AC$2</f>
        <v/>
      </c>
      <c r="C377" s="94" t="s">
        <v>251</v>
      </c>
      <c r="D377" s="94"/>
      <c r="E377" s="94"/>
      <c r="F377" s="94"/>
      <c r="G377" s="26" t="s">
        <v>306</v>
      </c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7">
        <v>1</v>
      </c>
      <c r="V377" s="27"/>
      <c r="W377" s="25"/>
      <c r="X377" s="25"/>
      <c r="Y377" s="25"/>
      <c r="Z377" s="25"/>
    </row>
    <row r="378" spans="1:27" ht="25.95" customHeight="1" thickBot="1" x14ac:dyDescent="0.35">
      <c r="A378" s="83"/>
      <c r="B378" s="88"/>
      <c r="C378" s="94" t="s">
        <v>252</v>
      </c>
      <c r="D378" s="94"/>
      <c r="E378" s="94"/>
      <c r="F378" s="94"/>
      <c r="G378" s="26" t="s">
        <v>307</v>
      </c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7">
        <v>1</v>
      </c>
      <c r="V378" s="27"/>
      <c r="W378" s="25"/>
      <c r="X378" s="25"/>
      <c r="Y378" s="25"/>
      <c r="Z378" s="25"/>
    </row>
    <row r="379" spans="1:27" ht="25.95" customHeight="1" thickBot="1" x14ac:dyDescent="0.35">
      <c r="A379" s="83"/>
      <c r="B379" s="88"/>
      <c r="C379" s="94" t="s">
        <v>601</v>
      </c>
      <c r="D379" s="94"/>
      <c r="E379" s="94"/>
      <c r="F379" s="94"/>
      <c r="G379" s="26" t="s">
        <v>308</v>
      </c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7">
        <v>4</v>
      </c>
      <c r="V379" s="27"/>
      <c r="W379" s="25"/>
      <c r="X379" s="25"/>
      <c r="Y379" s="25"/>
      <c r="Z379" s="25"/>
    </row>
    <row r="380" spans="1:27" ht="25.95" customHeight="1" thickBot="1" x14ac:dyDescent="0.35">
      <c r="A380" s="83"/>
      <c r="B380" s="88"/>
      <c r="C380" s="94" t="s">
        <v>253</v>
      </c>
      <c r="D380" s="94"/>
      <c r="E380" s="94"/>
      <c r="F380" s="94"/>
      <c r="G380" s="26" t="s">
        <v>309</v>
      </c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7">
        <v>1</v>
      </c>
      <c r="V380" s="27"/>
      <c r="W380" s="25"/>
      <c r="X380" s="25"/>
      <c r="Y380" s="25"/>
      <c r="Z380" s="25"/>
    </row>
    <row r="381" spans="1:27" ht="25.95" customHeight="1" thickBot="1" x14ac:dyDescent="0.35">
      <c r="A381" s="83" t="s">
        <v>98</v>
      </c>
      <c r="B381" s="85" t="str">
        <f>список!$AB$2</f>
        <v/>
      </c>
      <c r="C381" s="112" t="s">
        <v>254</v>
      </c>
      <c r="D381" s="112"/>
      <c r="E381" s="112"/>
      <c r="F381" s="112"/>
      <c r="G381" s="39" t="s">
        <v>310</v>
      </c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40">
        <v>1</v>
      </c>
      <c r="V381" s="40"/>
      <c r="W381" s="38"/>
      <c r="X381" s="38"/>
      <c r="Y381" s="38"/>
      <c r="Z381" s="38"/>
      <c r="AA381"/>
    </row>
    <row r="382" spans="1:27" s="95" customFormat="1" ht="15" customHeight="1" thickBot="1" x14ac:dyDescent="0.3">
      <c r="A382" s="83"/>
      <c r="B382" s="86"/>
      <c r="C382" s="104"/>
      <c r="D382" s="105"/>
      <c r="E382" s="105"/>
      <c r="F382" s="106"/>
      <c r="G382" s="106"/>
      <c r="H382" s="106"/>
      <c r="I382" s="105"/>
      <c r="J382" s="105"/>
      <c r="K382" s="107"/>
      <c r="L382" s="107"/>
      <c r="M382" s="99" t="str">
        <f>список!$C$2</f>
        <v>ЛУБА.469335.139 ПЭ3</v>
      </c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1" t="s">
        <v>1</v>
      </c>
      <c r="AA382" s="111"/>
    </row>
    <row r="383" spans="1:27" s="95" customFormat="1" ht="6" customHeight="1" thickBot="1" x14ac:dyDescent="0.3">
      <c r="A383" s="83"/>
      <c r="B383" s="86"/>
      <c r="C383" s="108" t="str">
        <f>IF(OR(список!$S$2="Все",список!$S$2="—"),,список!$R$2)</f>
        <v/>
      </c>
      <c r="D383" s="108" t="str">
        <f>IF(OR(список!$S$2="Все",список!$S$2="—"),,список!$S$2)</f>
        <v/>
      </c>
      <c r="E383" s="108"/>
      <c r="F383" s="109" t="str">
        <f>IF(OR(список!$S$2="Все",список!$S$2="—"),,список!$T$2)</f>
        <v/>
      </c>
      <c r="G383" s="109"/>
      <c r="H383" s="109"/>
      <c r="I383" s="108"/>
      <c r="J383" s="108"/>
      <c r="K383" s="110" t="str">
        <f>IF(OR(список!$S$2="Все",список!$S$2="—"),,список!$U$2)</f>
        <v/>
      </c>
      <c r="L383" s="11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1"/>
      <c r="AA383" s="111"/>
    </row>
    <row r="384" spans="1:27" s="95" customFormat="1" ht="9" customHeight="1" thickBot="1" x14ac:dyDescent="0.3">
      <c r="A384" s="83"/>
      <c r="B384" s="86"/>
      <c r="C384" s="96"/>
      <c r="D384" s="96"/>
      <c r="E384" s="96"/>
      <c r="F384" s="97"/>
      <c r="G384" s="97"/>
      <c r="H384" s="97"/>
      <c r="I384" s="96"/>
      <c r="J384" s="96"/>
      <c r="K384" s="98"/>
      <c r="L384" s="98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2">
        <f t="shared" ref="Z384:Z385" si="10">SUM(V32,10)</f>
        <v>11</v>
      </c>
      <c r="AA384" s="111"/>
    </row>
    <row r="385" spans="1:27" s="95" customFormat="1" ht="15" customHeight="1" thickBot="1" x14ac:dyDescent="0.3">
      <c r="A385" s="83"/>
      <c r="B385" s="86"/>
      <c r="C385" s="103" t="s">
        <v>72</v>
      </c>
      <c r="D385" s="96" t="s">
        <v>1</v>
      </c>
      <c r="E385" s="96"/>
      <c r="F385" s="96" t="s">
        <v>19</v>
      </c>
      <c r="G385" s="96"/>
      <c r="H385" s="96"/>
      <c r="I385" s="96" t="s">
        <v>73</v>
      </c>
      <c r="J385" s="96"/>
      <c r="K385" s="96" t="s">
        <v>74</v>
      </c>
      <c r="L385" s="96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2"/>
      <c r="AA385" s="111"/>
    </row>
    <row r="386" spans="1:27" ht="15" customHeight="1" thickBot="1" x14ac:dyDescent="0.3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3" t="s">
        <v>75</v>
      </c>
      <c r="N386" s="23"/>
      <c r="O386" s="23"/>
      <c r="P386" s="23"/>
      <c r="Q386" s="23"/>
      <c r="R386" s="23"/>
      <c r="S386" s="24" t="s">
        <v>76</v>
      </c>
      <c r="T386" s="24"/>
      <c r="U386" s="24"/>
      <c r="V386" s="24"/>
      <c r="W386" s="24"/>
      <c r="X386" s="24"/>
      <c r="Y386" s="24"/>
      <c r="Z386" s="24"/>
      <c r="AA386"/>
    </row>
    <row r="387" spans="1:27" s="13" customFormat="1" ht="43.05" customHeight="1" thickBot="1" x14ac:dyDescent="0.35">
      <c r="A387" s="21"/>
      <c r="B387" s="21"/>
      <c r="C387" s="45" t="s">
        <v>68</v>
      </c>
      <c r="D387" s="45"/>
      <c r="E387" s="45"/>
      <c r="F387" s="45"/>
      <c r="G387" s="46" t="s">
        <v>3</v>
      </c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1" t="s">
        <v>67</v>
      </c>
      <c r="V387" s="41"/>
      <c r="W387" s="41" t="s">
        <v>69</v>
      </c>
      <c r="X387" s="41"/>
      <c r="Y387" s="41"/>
      <c r="Z387" s="41"/>
      <c r="AA387" s="145"/>
    </row>
    <row r="388" spans="1:27" ht="25.95" customHeight="1" x14ac:dyDescent="0.3">
      <c r="C388" s="47" t="s">
        <v>255</v>
      </c>
      <c r="D388" s="47"/>
      <c r="E388" s="47"/>
      <c r="F388" s="47"/>
      <c r="G388" s="53" t="s">
        <v>304</v>
      </c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42">
        <v>1</v>
      </c>
      <c r="V388" s="42"/>
      <c r="W388" s="43"/>
      <c r="X388" s="43"/>
      <c r="Y388" s="43"/>
      <c r="Z388" s="43"/>
      <c r="AA388" s="142"/>
    </row>
    <row r="389" spans="1:27" ht="25.95" customHeight="1" x14ac:dyDescent="0.3">
      <c r="C389" s="94" t="s">
        <v>256</v>
      </c>
      <c r="D389" s="94"/>
      <c r="E389" s="94"/>
      <c r="F389" s="94"/>
      <c r="G389" s="26" t="s">
        <v>311</v>
      </c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7">
        <v>1</v>
      </c>
      <c r="V389" s="27"/>
      <c r="W389" s="25"/>
      <c r="X389" s="25"/>
      <c r="Y389" s="25"/>
      <c r="Z389" s="25"/>
    </row>
    <row r="390" spans="1:27" ht="25.95" customHeight="1" x14ac:dyDescent="0.3">
      <c r="C390" s="94" t="s">
        <v>257</v>
      </c>
      <c r="D390" s="94"/>
      <c r="E390" s="94"/>
      <c r="F390" s="94"/>
      <c r="G390" s="26" t="s">
        <v>309</v>
      </c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7">
        <v>1</v>
      </c>
      <c r="V390" s="27"/>
      <c r="W390" s="25"/>
      <c r="X390" s="25"/>
      <c r="Y390" s="25"/>
      <c r="Z390" s="25"/>
    </row>
    <row r="391" spans="1:27" ht="25.95" customHeight="1" x14ac:dyDescent="0.3">
      <c r="C391" s="94" t="s">
        <v>258</v>
      </c>
      <c r="D391" s="94"/>
      <c r="E391" s="94"/>
      <c r="F391" s="94"/>
      <c r="G391" s="26" t="s">
        <v>310</v>
      </c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7">
        <v>1</v>
      </c>
      <c r="V391" s="27"/>
      <c r="W391" s="25"/>
      <c r="X391" s="25"/>
      <c r="Y391" s="25"/>
      <c r="Z391" s="25"/>
      <c r="AA391" s="142"/>
    </row>
    <row r="392" spans="1:27" ht="25.95" customHeight="1" x14ac:dyDescent="0.3">
      <c r="C392" s="94" t="s">
        <v>259</v>
      </c>
      <c r="D392" s="94"/>
      <c r="E392" s="94"/>
      <c r="F392" s="94"/>
      <c r="G392" s="26" t="s">
        <v>312</v>
      </c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7">
        <v>1</v>
      </c>
      <c r="V392" s="27"/>
      <c r="W392" s="25"/>
      <c r="X392" s="25"/>
      <c r="Y392" s="25"/>
      <c r="Z392" s="25"/>
    </row>
    <row r="393" spans="1:27" ht="25.95" customHeight="1" x14ac:dyDescent="0.3">
      <c r="C393" s="94" t="s">
        <v>260</v>
      </c>
      <c r="D393" s="94"/>
      <c r="E393" s="94"/>
      <c r="F393" s="94"/>
      <c r="G393" s="26" t="s">
        <v>313</v>
      </c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7">
        <v>1</v>
      </c>
      <c r="V393" s="27"/>
      <c r="W393" s="25"/>
      <c r="X393" s="25"/>
      <c r="Y393" s="25"/>
      <c r="Z393" s="25"/>
      <c r="AA393" s="142"/>
    </row>
    <row r="394" spans="1:27" ht="25.95" customHeight="1" x14ac:dyDescent="0.3">
      <c r="C394" s="94" t="s">
        <v>261</v>
      </c>
      <c r="D394" s="94"/>
      <c r="E394" s="94"/>
      <c r="F394" s="94"/>
      <c r="G394" s="26" t="s">
        <v>314</v>
      </c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7">
        <v>1</v>
      </c>
      <c r="V394" s="27"/>
      <c r="W394" s="25"/>
      <c r="X394" s="25"/>
      <c r="Y394" s="25"/>
      <c r="Z394" s="25"/>
      <c r="AA394" s="142"/>
    </row>
    <row r="395" spans="1:27" ht="25.95" customHeight="1" x14ac:dyDescent="0.3">
      <c r="C395" s="94" t="s">
        <v>262</v>
      </c>
      <c r="D395" s="94"/>
      <c r="E395" s="94"/>
      <c r="F395" s="94"/>
      <c r="G395" s="26" t="s">
        <v>315</v>
      </c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7">
        <v>1</v>
      </c>
      <c r="V395" s="27"/>
      <c r="W395" s="25"/>
      <c r="X395" s="25"/>
      <c r="Y395" s="25"/>
      <c r="Z395" s="25"/>
    </row>
    <row r="396" spans="1:27" ht="25.95" customHeight="1" x14ac:dyDescent="0.3">
      <c r="C396" s="94" t="s">
        <v>263</v>
      </c>
      <c r="D396" s="94"/>
      <c r="E396" s="94"/>
      <c r="F396" s="94"/>
      <c r="G396" s="26" t="s">
        <v>316</v>
      </c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7">
        <v>1</v>
      </c>
      <c r="V396" s="27"/>
      <c r="W396" s="25"/>
      <c r="X396" s="25"/>
      <c r="Y396" s="25"/>
      <c r="Z396" s="25"/>
      <c r="AA396" s="142"/>
    </row>
    <row r="397" spans="1:27" ht="25.95" customHeight="1" x14ac:dyDescent="0.3">
      <c r="C397" s="94" t="s">
        <v>264</v>
      </c>
      <c r="D397" s="94"/>
      <c r="E397" s="94"/>
      <c r="F397" s="94"/>
      <c r="G397" s="26" t="s">
        <v>314</v>
      </c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7">
        <v>1</v>
      </c>
      <c r="V397" s="27"/>
      <c r="W397" s="25"/>
      <c r="X397" s="25"/>
      <c r="Y397" s="25"/>
      <c r="Z397" s="25"/>
      <c r="AA397" s="142"/>
    </row>
    <row r="398" spans="1:27" ht="25.95" customHeight="1" x14ac:dyDescent="0.3">
      <c r="C398" s="94" t="s">
        <v>265</v>
      </c>
      <c r="D398" s="94"/>
      <c r="E398" s="94"/>
      <c r="F398" s="94"/>
      <c r="G398" s="26" t="s">
        <v>315</v>
      </c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7">
        <v>1</v>
      </c>
      <c r="V398" s="27"/>
      <c r="W398" s="25"/>
      <c r="X398" s="25"/>
      <c r="Y398" s="25"/>
      <c r="Z398" s="25"/>
    </row>
    <row r="399" spans="1:27" ht="25.95" customHeight="1" x14ac:dyDescent="0.3">
      <c r="C399" s="94" t="s">
        <v>266</v>
      </c>
      <c r="D399" s="94"/>
      <c r="E399" s="94"/>
      <c r="F399" s="94"/>
      <c r="G399" s="26" t="s">
        <v>316</v>
      </c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7">
        <v>1</v>
      </c>
      <c r="V399" s="27"/>
      <c r="W399" s="25"/>
      <c r="X399" s="25"/>
      <c r="Y399" s="25"/>
      <c r="Z399" s="25"/>
    </row>
    <row r="400" spans="1:27" ht="25.95" customHeight="1" x14ac:dyDescent="0.3">
      <c r="C400" s="94" t="s">
        <v>267</v>
      </c>
      <c r="D400" s="94"/>
      <c r="E400" s="94"/>
      <c r="F400" s="94"/>
      <c r="G400" s="26" t="s">
        <v>314</v>
      </c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7">
        <v>1</v>
      </c>
      <c r="V400" s="27"/>
      <c r="W400" s="25"/>
      <c r="X400" s="25"/>
      <c r="Y400" s="25"/>
      <c r="Z400" s="25"/>
    </row>
    <row r="401" spans="1:27" ht="25.95" customHeight="1" thickBot="1" x14ac:dyDescent="0.35">
      <c r="C401" s="94" t="s">
        <v>268</v>
      </c>
      <c r="D401" s="94"/>
      <c r="E401" s="94"/>
      <c r="F401" s="94"/>
      <c r="G401" s="26" t="s">
        <v>315</v>
      </c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7">
        <v>1</v>
      </c>
      <c r="V401" s="27"/>
      <c r="W401" s="25"/>
      <c r="X401" s="25"/>
      <c r="Y401" s="25"/>
      <c r="Z401" s="25"/>
    </row>
    <row r="402" spans="1:27" ht="25.95" customHeight="1" thickBot="1" x14ac:dyDescent="0.35">
      <c r="A402" s="83" t="s">
        <v>95</v>
      </c>
      <c r="B402" s="87" t="str">
        <f>список!$AF$2</f>
        <v/>
      </c>
      <c r="C402" s="94" t="s">
        <v>269</v>
      </c>
      <c r="D402" s="94"/>
      <c r="E402" s="94"/>
      <c r="F402" s="94"/>
      <c r="G402" s="26" t="s">
        <v>316</v>
      </c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7">
        <v>1</v>
      </c>
      <c r="V402" s="27"/>
      <c r="W402" s="25"/>
      <c r="X402" s="25"/>
      <c r="Y402" s="25"/>
      <c r="Z402" s="25"/>
    </row>
    <row r="403" spans="1:27" ht="25.95" customHeight="1" thickBot="1" x14ac:dyDescent="0.35">
      <c r="A403" s="83"/>
      <c r="B403" s="88"/>
      <c r="C403" s="94" t="s">
        <v>270</v>
      </c>
      <c r="D403" s="94"/>
      <c r="E403" s="94"/>
      <c r="F403" s="94"/>
      <c r="G403" s="26" t="s">
        <v>314</v>
      </c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7">
        <v>1</v>
      </c>
      <c r="V403" s="27"/>
      <c r="W403" s="25"/>
      <c r="X403" s="25"/>
      <c r="Y403" s="25"/>
      <c r="Z403" s="25"/>
    </row>
    <row r="404" spans="1:27" ht="25.95" customHeight="1" thickBot="1" x14ac:dyDescent="0.35">
      <c r="A404" s="83"/>
      <c r="B404" s="88"/>
      <c r="C404" s="94" t="s">
        <v>271</v>
      </c>
      <c r="D404" s="94"/>
      <c r="E404" s="94"/>
      <c r="F404" s="94"/>
      <c r="G404" s="26" t="s">
        <v>315</v>
      </c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7">
        <v>1</v>
      </c>
      <c r="V404" s="27"/>
      <c r="W404" s="25"/>
      <c r="X404" s="25"/>
      <c r="Y404" s="25"/>
      <c r="Z404" s="25"/>
    </row>
    <row r="405" spans="1:27" ht="25.95" customHeight="1" thickBot="1" x14ac:dyDescent="0.35">
      <c r="A405" s="83"/>
      <c r="B405" s="88"/>
      <c r="C405" s="94" t="s">
        <v>272</v>
      </c>
      <c r="D405" s="94"/>
      <c r="E405" s="94"/>
      <c r="F405" s="94"/>
      <c r="G405" s="26" t="s">
        <v>316</v>
      </c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7">
        <v>1</v>
      </c>
      <c r="V405" s="27"/>
      <c r="W405" s="25"/>
      <c r="X405" s="25"/>
      <c r="Y405" s="25"/>
      <c r="Z405" s="25"/>
    </row>
    <row r="406" spans="1:27" ht="25.95" customHeight="1" thickBot="1" x14ac:dyDescent="0.35">
      <c r="A406" s="83" t="s">
        <v>96</v>
      </c>
      <c r="B406" s="85" t="str">
        <f>список!$AE$2</f>
        <v/>
      </c>
      <c r="C406" s="94" t="s">
        <v>273</v>
      </c>
      <c r="D406" s="94"/>
      <c r="E406" s="94"/>
      <c r="F406" s="94"/>
      <c r="G406" s="26" t="s">
        <v>314</v>
      </c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7">
        <v>1</v>
      </c>
      <c r="V406" s="27"/>
      <c r="W406" s="25"/>
      <c r="X406" s="25"/>
      <c r="Y406" s="25"/>
      <c r="Z406" s="25"/>
    </row>
    <row r="407" spans="1:27" ht="25.95" customHeight="1" thickBot="1" x14ac:dyDescent="0.35">
      <c r="A407" s="83"/>
      <c r="B407" s="86"/>
      <c r="C407" s="94" t="s">
        <v>274</v>
      </c>
      <c r="D407" s="94"/>
      <c r="E407" s="94"/>
      <c r="F407" s="94"/>
      <c r="G407" s="26" t="s">
        <v>315</v>
      </c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7">
        <v>1</v>
      </c>
      <c r="V407" s="27"/>
      <c r="W407" s="25"/>
      <c r="X407" s="25"/>
      <c r="Y407" s="25"/>
      <c r="Z407" s="25"/>
    </row>
    <row r="408" spans="1:27" ht="25.95" customHeight="1" thickBot="1" x14ac:dyDescent="0.35">
      <c r="A408" s="83"/>
      <c r="B408" s="86"/>
      <c r="C408" s="94" t="s">
        <v>275</v>
      </c>
      <c r="D408" s="94"/>
      <c r="E408" s="94"/>
      <c r="F408" s="94"/>
      <c r="G408" s="26" t="s">
        <v>316</v>
      </c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7">
        <v>1</v>
      </c>
      <c r="V408" s="27"/>
      <c r="W408" s="25"/>
      <c r="X408" s="25"/>
      <c r="Y408" s="25"/>
      <c r="Z408" s="25"/>
    </row>
    <row r="409" spans="1:27" ht="25.95" customHeight="1" thickBot="1" x14ac:dyDescent="0.35">
      <c r="A409" s="83" t="s">
        <v>97</v>
      </c>
      <c r="B409" s="85" t="str">
        <f>список!$AD$2</f>
        <v/>
      </c>
      <c r="C409" s="94" t="s">
        <v>276</v>
      </c>
      <c r="D409" s="94"/>
      <c r="E409" s="94"/>
      <c r="F409" s="94"/>
      <c r="G409" s="26" t="s">
        <v>314</v>
      </c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7">
        <v>1</v>
      </c>
      <c r="V409" s="27"/>
      <c r="W409" s="25"/>
      <c r="X409" s="25"/>
      <c r="Y409" s="25"/>
      <c r="Z409" s="25"/>
    </row>
    <row r="410" spans="1:27" ht="25.95" customHeight="1" thickBot="1" x14ac:dyDescent="0.35">
      <c r="A410" s="83"/>
      <c r="B410" s="86"/>
      <c r="C410" s="94" t="s">
        <v>277</v>
      </c>
      <c r="D410" s="94"/>
      <c r="E410" s="94"/>
      <c r="F410" s="94"/>
      <c r="G410" s="26" t="s">
        <v>315</v>
      </c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7">
        <v>1</v>
      </c>
      <c r="V410" s="27"/>
      <c r="W410" s="25"/>
      <c r="X410" s="25"/>
      <c r="Y410" s="25"/>
      <c r="Z410" s="25"/>
    </row>
    <row r="411" spans="1:27" ht="25.95" customHeight="1" thickBot="1" x14ac:dyDescent="0.35">
      <c r="A411" s="83"/>
      <c r="B411" s="86"/>
      <c r="C411" s="94" t="s">
        <v>278</v>
      </c>
      <c r="D411" s="94"/>
      <c r="E411" s="94"/>
      <c r="F411" s="94"/>
      <c r="G411" s="26" t="s">
        <v>316</v>
      </c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7">
        <v>1</v>
      </c>
      <c r="V411" s="27"/>
      <c r="W411" s="25"/>
      <c r="X411" s="25"/>
      <c r="Y411" s="25"/>
      <c r="Z411" s="25"/>
    </row>
    <row r="412" spans="1:27" ht="25.95" customHeight="1" thickBot="1" x14ac:dyDescent="0.35">
      <c r="A412" s="83" t="s">
        <v>95</v>
      </c>
      <c r="B412" s="87" t="str">
        <f>список!$AC$2</f>
        <v/>
      </c>
      <c r="C412" s="94" t="s">
        <v>279</v>
      </c>
      <c r="D412" s="94"/>
      <c r="E412" s="94"/>
      <c r="F412" s="94"/>
      <c r="G412" s="26" t="s">
        <v>312</v>
      </c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7">
        <v>1</v>
      </c>
      <c r="V412" s="27"/>
      <c r="W412" s="25"/>
      <c r="X412" s="25"/>
      <c r="Y412" s="25"/>
      <c r="Z412" s="25"/>
    </row>
    <row r="413" spans="1:27" ht="25.95" customHeight="1" thickBot="1" x14ac:dyDescent="0.35">
      <c r="A413" s="83"/>
      <c r="B413" s="88"/>
      <c r="C413" s="94" t="s">
        <v>603</v>
      </c>
      <c r="D413" s="94"/>
      <c r="E413" s="94"/>
      <c r="F413" s="94"/>
      <c r="G413" s="26" t="s">
        <v>317</v>
      </c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7">
        <v>3</v>
      </c>
      <c r="V413" s="27"/>
      <c r="W413" s="25"/>
      <c r="X413" s="25"/>
      <c r="Y413" s="25"/>
      <c r="Z413" s="25"/>
    </row>
    <row r="414" spans="1:27" ht="25.95" customHeight="1" thickBot="1" x14ac:dyDescent="0.35">
      <c r="A414" s="83"/>
      <c r="B414" s="88"/>
      <c r="C414" s="94" t="s">
        <v>604</v>
      </c>
      <c r="D414" s="94"/>
      <c r="E414" s="94"/>
      <c r="F414" s="94"/>
      <c r="G414" s="26" t="s">
        <v>318</v>
      </c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7">
        <v>3</v>
      </c>
      <c r="V414" s="27"/>
      <c r="W414" s="25"/>
      <c r="X414" s="25"/>
      <c r="Y414" s="25"/>
      <c r="Z414" s="25"/>
    </row>
    <row r="415" spans="1:27" ht="25.95" customHeight="1" thickBot="1" x14ac:dyDescent="0.35">
      <c r="A415" s="83"/>
      <c r="B415" s="88"/>
      <c r="C415" s="94" t="s">
        <v>605</v>
      </c>
      <c r="D415" s="94"/>
      <c r="E415" s="94"/>
      <c r="F415" s="94"/>
      <c r="G415" s="26" t="s">
        <v>319</v>
      </c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7">
        <v>3</v>
      </c>
      <c r="V415" s="27"/>
      <c r="W415" s="25"/>
      <c r="X415" s="25"/>
      <c r="Y415" s="25"/>
      <c r="Z415" s="25"/>
    </row>
    <row r="416" spans="1:27" ht="25.95" customHeight="1" thickBot="1" x14ac:dyDescent="0.35">
      <c r="A416" s="83" t="s">
        <v>98</v>
      </c>
      <c r="B416" s="85" t="str">
        <f>список!$AB$2</f>
        <v/>
      </c>
      <c r="C416" s="112" t="s">
        <v>606</v>
      </c>
      <c r="D416" s="112"/>
      <c r="E416" s="112"/>
      <c r="F416" s="112"/>
      <c r="G416" s="39" t="s">
        <v>320</v>
      </c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40">
        <v>3</v>
      </c>
      <c r="V416" s="40"/>
      <c r="W416" s="38"/>
      <c r="X416" s="38"/>
      <c r="Y416" s="38"/>
      <c r="Z416" s="38"/>
      <c r="AA416"/>
    </row>
    <row r="417" spans="1:27" s="95" customFormat="1" ht="15" customHeight="1" thickBot="1" x14ac:dyDescent="0.3">
      <c r="A417" s="83"/>
      <c r="B417" s="86"/>
      <c r="C417" s="104"/>
      <c r="D417" s="105"/>
      <c r="E417" s="105"/>
      <c r="F417" s="106"/>
      <c r="G417" s="106"/>
      <c r="H417" s="106"/>
      <c r="I417" s="105"/>
      <c r="J417" s="105"/>
      <c r="K417" s="107"/>
      <c r="L417" s="107"/>
      <c r="M417" s="99" t="str">
        <f>список!$C$2</f>
        <v>ЛУБА.469335.139 ПЭ3</v>
      </c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1" t="s">
        <v>1</v>
      </c>
      <c r="AA417" s="111"/>
    </row>
    <row r="418" spans="1:27" s="95" customFormat="1" ht="6" customHeight="1" thickBot="1" x14ac:dyDescent="0.3">
      <c r="A418" s="83"/>
      <c r="B418" s="86"/>
      <c r="C418" s="108" t="str">
        <f>IF(OR(список!$S$2="Все",список!$S$2="—"),,список!$R$2)</f>
        <v/>
      </c>
      <c r="D418" s="108" t="str">
        <f>IF(OR(список!$S$2="Все",список!$S$2="—"),,список!$S$2)</f>
        <v/>
      </c>
      <c r="E418" s="108"/>
      <c r="F418" s="109" t="str">
        <f>IF(OR(список!$S$2="Все",список!$S$2="—"),,список!$T$2)</f>
        <v/>
      </c>
      <c r="G418" s="109"/>
      <c r="H418" s="109"/>
      <c r="I418" s="108"/>
      <c r="J418" s="108"/>
      <c r="K418" s="110" t="str">
        <f>IF(OR(список!$S$2="Все",список!$S$2="—"),,список!$U$2)</f>
        <v/>
      </c>
      <c r="L418" s="11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1"/>
      <c r="AA418" s="111"/>
    </row>
    <row r="419" spans="1:27" s="95" customFormat="1" ht="9" customHeight="1" thickBot="1" x14ac:dyDescent="0.3">
      <c r="A419" s="83"/>
      <c r="B419" s="86"/>
      <c r="C419" s="96"/>
      <c r="D419" s="96"/>
      <c r="E419" s="96"/>
      <c r="F419" s="97"/>
      <c r="G419" s="97"/>
      <c r="H419" s="97"/>
      <c r="I419" s="96"/>
      <c r="J419" s="96"/>
      <c r="K419" s="98"/>
      <c r="L419" s="98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2">
        <f t="shared" ref="Z419:Z420" si="11">SUM(V32,11)</f>
        <v>12</v>
      </c>
      <c r="AA419" s="111"/>
    </row>
    <row r="420" spans="1:27" s="95" customFormat="1" ht="15" customHeight="1" thickBot="1" x14ac:dyDescent="0.3">
      <c r="A420" s="83"/>
      <c r="B420" s="86"/>
      <c r="C420" s="103" t="s">
        <v>72</v>
      </c>
      <c r="D420" s="96" t="s">
        <v>1</v>
      </c>
      <c r="E420" s="96"/>
      <c r="F420" s="96" t="s">
        <v>19</v>
      </c>
      <c r="G420" s="96"/>
      <c r="H420" s="96"/>
      <c r="I420" s="96" t="s">
        <v>73</v>
      </c>
      <c r="J420" s="96"/>
      <c r="K420" s="96" t="s">
        <v>74</v>
      </c>
      <c r="L420" s="96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2"/>
      <c r="AA420" s="111"/>
    </row>
    <row r="421" spans="1:27" ht="15" customHeight="1" thickBot="1" x14ac:dyDescent="0.3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3" t="s">
        <v>75</v>
      </c>
      <c r="N421" s="23"/>
      <c r="O421" s="23"/>
      <c r="P421" s="23"/>
      <c r="Q421" s="23"/>
      <c r="R421" s="23"/>
      <c r="S421" s="24" t="s">
        <v>76</v>
      </c>
      <c r="T421" s="24"/>
      <c r="U421" s="24"/>
      <c r="V421" s="24"/>
      <c r="W421" s="24"/>
      <c r="X421" s="24"/>
      <c r="Y421" s="24"/>
      <c r="Z421" s="24"/>
      <c r="AA421"/>
    </row>
    <row r="422" spans="1:27" s="13" customFormat="1" ht="43.05" customHeight="1" thickBot="1" x14ac:dyDescent="0.35">
      <c r="A422" s="21"/>
      <c r="B422" s="21"/>
      <c r="C422" s="45" t="s">
        <v>68</v>
      </c>
      <c r="D422" s="45"/>
      <c r="E422" s="45"/>
      <c r="F422" s="45"/>
      <c r="G422" s="46" t="s">
        <v>3</v>
      </c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 t="s">
        <v>67</v>
      </c>
      <c r="V422" s="41"/>
      <c r="W422" s="41" t="s">
        <v>69</v>
      </c>
      <c r="X422" s="41"/>
      <c r="Y422" s="41"/>
      <c r="Z422" s="41"/>
      <c r="AA422" s="145"/>
    </row>
    <row r="423" spans="1:27" ht="25.95" customHeight="1" x14ac:dyDescent="0.3">
      <c r="C423" s="47" t="s">
        <v>280</v>
      </c>
      <c r="D423" s="47"/>
      <c r="E423" s="47"/>
      <c r="F423" s="47"/>
      <c r="G423" s="53" t="s">
        <v>321</v>
      </c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42">
        <v>1</v>
      </c>
      <c r="V423" s="42"/>
      <c r="W423" s="43"/>
      <c r="X423" s="43"/>
      <c r="Y423" s="43"/>
      <c r="Z423" s="43"/>
      <c r="AA423" s="142"/>
    </row>
    <row r="424" spans="1:27" ht="25.95" customHeight="1" x14ac:dyDescent="0.3">
      <c r="C424" s="94" t="s">
        <v>281</v>
      </c>
      <c r="D424" s="94"/>
      <c r="E424" s="94"/>
      <c r="F424" s="94"/>
      <c r="G424" s="26" t="s">
        <v>303</v>
      </c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7">
        <v>1</v>
      </c>
      <c r="V424" s="27"/>
      <c r="W424" s="25"/>
      <c r="X424" s="25"/>
      <c r="Y424" s="25"/>
      <c r="Z424" s="25"/>
    </row>
    <row r="425" spans="1:27" ht="25.95" customHeight="1" x14ac:dyDescent="0.3">
      <c r="C425" s="94" t="s">
        <v>607</v>
      </c>
      <c r="D425" s="94"/>
      <c r="E425" s="94"/>
      <c r="F425" s="94"/>
      <c r="G425" s="26" t="s">
        <v>304</v>
      </c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7">
        <v>6</v>
      </c>
      <c r="V425" s="27"/>
      <c r="W425" s="25"/>
      <c r="X425" s="25"/>
      <c r="Y425" s="25"/>
      <c r="Z425" s="25"/>
    </row>
    <row r="426" spans="1:27" ht="25.95" customHeight="1" x14ac:dyDescent="0.3">
      <c r="C426" s="94" t="s">
        <v>282</v>
      </c>
      <c r="D426" s="94"/>
      <c r="E426" s="94"/>
      <c r="F426" s="94"/>
      <c r="G426" s="26" t="s">
        <v>322</v>
      </c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7">
        <v>1</v>
      </c>
      <c r="V426" s="27"/>
      <c r="W426" s="25"/>
      <c r="X426" s="25"/>
      <c r="Y426" s="25"/>
      <c r="Z426" s="25"/>
      <c r="AA426" s="142"/>
    </row>
    <row r="427" spans="1:27" ht="25.95" customHeight="1" x14ac:dyDescent="0.3">
      <c r="C427" s="94" t="s">
        <v>283</v>
      </c>
      <c r="D427" s="94"/>
      <c r="E427" s="94"/>
      <c r="F427" s="94"/>
      <c r="G427" s="26" t="s">
        <v>323</v>
      </c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7">
        <v>1</v>
      </c>
      <c r="V427" s="27"/>
      <c r="W427" s="25"/>
      <c r="X427" s="25"/>
      <c r="Y427" s="25"/>
      <c r="Z427" s="25"/>
    </row>
    <row r="428" spans="1:27" ht="25.95" customHeight="1" x14ac:dyDescent="0.3">
      <c r="C428" s="94" t="s">
        <v>284</v>
      </c>
      <c r="D428" s="94"/>
      <c r="E428" s="94"/>
      <c r="F428" s="94"/>
      <c r="G428" s="26" t="s">
        <v>324</v>
      </c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7">
        <v>1</v>
      </c>
      <c r="V428" s="27"/>
      <c r="W428" s="25"/>
      <c r="X428" s="25"/>
      <c r="Y428" s="25"/>
      <c r="Z428" s="25"/>
      <c r="AA428" s="142"/>
    </row>
    <row r="429" spans="1:27" ht="25.95" customHeight="1" x14ac:dyDescent="0.3">
      <c r="C429" s="94" t="s">
        <v>285</v>
      </c>
      <c r="D429" s="94"/>
      <c r="E429" s="94"/>
      <c r="F429" s="94"/>
      <c r="G429" s="26" t="s">
        <v>325</v>
      </c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7">
        <v>1</v>
      </c>
      <c r="V429" s="27"/>
      <c r="W429" s="25"/>
      <c r="X429" s="25"/>
      <c r="Y429" s="25"/>
      <c r="Z429" s="25"/>
      <c r="AA429" s="142"/>
    </row>
    <row r="430" spans="1:27" ht="25.95" customHeight="1" x14ac:dyDescent="0.3">
      <c r="C430" s="94" t="s">
        <v>608</v>
      </c>
      <c r="D430" s="94"/>
      <c r="E430" s="94"/>
      <c r="F430" s="94"/>
      <c r="G430" s="26" t="s">
        <v>326</v>
      </c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7">
        <v>3</v>
      </c>
      <c r="V430" s="27"/>
      <c r="W430" s="25"/>
      <c r="X430" s="25"/>
      <c r="Y430" s="25"/>
      <c r="Z430" s="25"/>
    </row>
    <row r="431" spans="1:27" ht="25.95" customHeight="1" x14ac:dyDescent="0.3">
      <c r="C431" s="94" t="s">
        <v>609</v>
      </c>
      <c r="D431" s="94"/>
      <c r="E431" s="94"/>
      <c r="F431" s="94"/>
      <c r="G431" s="26" t="s">
        <v>327</v>
      </c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7">
        <v>3</v>
      </c>
      <c r="V431" s="27"/>
      <c r="W431" s="25"/>
      <c r="X431" s="25"/>
      <c r="Y431" s="25"/>
      <c r="Z431" s="25"/>
      <c r="AA431" s="142"/>
    </row>
    <row r="432" spans="1:27" ht="25.95" customHeight="1" x14ac:dyDescent="0.3">
      <c r="C432" s="94" t="s">
        <v>610</v>
      </c>
      <c r="D432" s="94"/>
      <c r="E432" s="94"/>
      <c r="F432" s="94"/>
      <c r="G432" s="26" t="s">
        <v>328</v>
      </c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7">
        <v>4</v>
      </c>
      <c r="V432" s="27"/>
      <c r="W432" s="25"/>
      <c r="X432" s="25"/>
      <c r="Y432" s="25"/>
      <c r="Z432" s="25"/>
      <c r="AA432" s="142"/>
    </row>
    <row r="433" spans="1:26" ht="25.95" customHeight="1" x14ac:dyDescent="0.3">
      <c r="C433" s="94" t="s">
        <v>611</v>
      </c>
      <c r="D433" s="94"/>
      <c r="E433" s="94"/>
      <c r="F433" s="94"/>
      <c r="G433" s="26" t="s">
        <v>329</v>
      </c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7">
        <v>3</v>
      </c>
      <c r="V433" s="27"/>
      <c r="W433" s="25"/>
      <c r="X433" s="25"/>
      <c r="Y433" s="25"/>
      <c r="Z433" s="25"/>
    </row>
    <row r="434" spans="1:26" ht="25.95" customHeight="1" x14ac:dyDescent="0.3">
      <c r="C434" s="94"/>
      <c r="D434" s="94"/>
      <c r="E434" s="94"/>
      <c r="F434" s="94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7"/>
      <c r="V434" s="27"/>
      <c r="W434" s="25"/>
      <c r="X434" s="25"/>
      <c r="Y434" s="25"/>
      <c r="Z434" s="25"/>
    </row>
    <row r="435" spans="1:26" ht="25.95" customHeight="1" x14ac:dyDescent="0.3">
      <c r="C435" s="94"/>
      <c r="D435" s="94"/>
      <c r="E435" s="94"/>
      <c r="F435" s="94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7"/>
      <c r="V435" s="27"/>
      <c r="W435" s="25"/>
      <c r="X435" s="25"/>
      <c r="Y435" s="25"/>
      <c r="Z435" s="25"/>
    </row>
    <row r="436" spans="1:26" ht="25.95" customHeight="1" thickBot="1" x14ac:dyDescent="0.35">
      <c r="C436" s="94"/>
      <c r="D436" s="94"/>
      <c r="E436" s="94"/>
      <c r="F436" s="94"/>
      <c r="G436" s="148" t="s">
        <v>566</v>
      </c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27"/>
      <c r="V436" s="27"/>
      <c r="W436" s="25"/>
      <c r="X436" s="25"/>
      <c r="Y436" s="25"/>
      <c r="Z436" s="25"/>
    </row>
    <row r="437" spans="1:26" ht="25.95" customHeight="1" thickBot="1" x14ac:dyDescent="0.35">
      <c r="A437" s="83" t="s">
        <v>95</v>
      </c>
      <c r="B437" s="87" t="str">
        <f>список!$AF$2</f>
        <v/>
      </c>
      <c r="C437" s="94" t="s">
        <v>567</v>
      </c>
      <c r="D437" s="94"/>
      <c r="E437" s="94"/>
      <c r="F437" s="94"/>
      <c r="G437" s="26" t="s">
        <v>568</v>
      </c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7">
        <v>1</v>
      </c>
      <c r="V437" s="27"/>
      <c r="W437" s="25"/>
      <c r="X437" s="25"/>
      <c r="Y437" s="25"/>
      <c r="Z437" s="25"/>
    </row>
    <row r="438" spans="1:26" ht="25.95" customHeight="1" thickBot="1" x14ac:dyDescent="0.35">
      <c r="A438" s="83"/>
      <c r="B438" s="88"/>
      <c r="C438" s="94"/>
      <c r="D438" s="94"/>
      <c r="E438" s="94"/>
      <c r="F438" s="94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7"/>
      <c r="V438" s="27"/>
      <c r="W438" s="25"/>
      <c r="X438" s="25"/>
      <c r="Y438" s="25"/>
      <c r="Z438" s="25"/>
    </row>
    <row r="439" spans="1:26" ht="25.95" customHeight="1" thickBot="1" x14ac:dyDescent="0.35">
      <c r="A439" s="83"/>
      <c r="B439" s="88"/>
      <c r="C439" s="143"/>
      <c r="D439" s="143"/>
      <c r="E439" s="143"/>
      <c r="F439" s="143"/>
      <c r="G439" s="144">
        <v>0</v>
      </c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27"/>
      <c r="V439" s="27"/>
      <c r="W439" s="25"/>
      <c r="X439" s="25"/>
      <c r="Y439" s="25"/>
      <c r="Z439" s="25"/>
    </row>
    <row r="440" spans="1:26" ht="25.95" customHeight="1" thickBot="1" x14ac:dyDescent="0.35">
      <c r="A440" s="83"/>
      <c r="B440" s="88"/>
      <c r="C440" s="94"/>
      <c r="D440" s="94"/>
      <c r="E440" s="94"/>
      <c r="F440" s="94"/>
      <c r="G440" s="148" t="s">
        <v>330</v>
      </c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27"/>
      <c r="V440" s="27"/>
      <c r="W440" s="25"/>
      <c r="X440" s="25"/>
      <c r="Y440" s="25"/>
      <c r="Z440" s="25"/>
    </row>
    <row r="441" spans="1:26" ht="25.95" customHeight="1" thickBot="1" x14ac:dyDescent="0.35">
      <c r="A441" s="83" t="s">
        <v>96</v>
      </c>
      <c r="B441" s="85" t="str">
        <f>список!$AE$2</f>
        <v/>
      </c>
      <c r="C441" s="94" t="s">
        <v>331</v>
      </c>
      <c r="D441" s="94"/>
      <c r="E441" s="94"/>
      <c r="F441" s="94"/>
      <c r="G441" s="26" t="s">
        <v>332</v>
      </c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7"/>
      <c r="V441" s="27"/>
      <c r="W441" s="25"/>
      <c r="X441" s="25"/>
      <c r="Y441" s="25"/>
      <c r="Z441" s="25"/>
    </row>
    <row r="442" spans="1:26" ht="25.95" customHeight="1" thickBot="1" x14ac:dyDescent="0.35">
      <c r="A442" s="83"/>
      <c r="B442" s="86"/>
      <c r="C442" s="94"/>
      <c r="D442" s="94"/>
      <c r="E442" s="94"/>
      <c r="F442" s="94"/>
      <c r="G442" s="26" t="s">
        <v>333</v>
      </c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7">
        <v>1</v>
      </c>
      <c r="V442" s="27"/>
      <c r="W442" s="25"/>
      <c r="X442" s="25"/>
      <c r="Y442" s="25"/>
      <c r="Z442" s="25"/>
    </row>
    <row r="443" spans="1:26" ht="25.95" customHeight="1" thickBot="1" x14ac:dyDescent="0.35">
      <c r="A443" s="83"/>
      <c r="B443" s="86"/>
      <c r="C443" s="94" t="s">
        <v>334</v>
      </c>
      <c r="D443" s="94"/>
      <c r="E443" s="94"/>
      <c r="F443" s="94"/>
      <c r="G443" s="26" t="s">
        <v>335</v>
      </c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7"/>
      <c r="V443" s="27"/>
      <c r="W443" s="25"/>
      <c r="X443" s="25"/>
      <c r="Y443" s="25"/>
      <c r="Z443" s="25"/>
    </row>
    <row r="444" spans="1:26" ht="25.95" customHeight="1" thickBot="1" x14ac:dyDescent="0.35">
      <c r="A444" s="83" t="s">
        <v>97</v>
      </c>
      <c r="B444" s="85" t="str">
        <f>список!$AD$2</f>
        <v/>
      </c>
      <c r="C444" s="94"/>
      <c r="D444" s="94"/>
      <c r="E444" s="94"/>
      <c r="F444" s="94"/>
      <c r="G444" s="26" t="s">
        <v>336</v>
      </c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7">
        <v>1</v>
      </c>
      <c r="V444" s="27"/>
      <c r="W444" s="25"/>
      <c r="X444" s="25"/>
      <c r="Y444" s="25"/>
      <c r="Z444" s="25"/>
    </row>
    <row r="445" spans="1:26" ht="25.95" customHeight="1" thickBot="1" x14ac:dyDescent="0.35">
      <c r="A445" s="83"/>
      <c r="B445" s="86"/>
      <c r="C445" s="94" t="s">
        <v>337</v>
      </c>
      <c r="D445" s="94"/>
      <c r="E445" s="94"/>
      <c r="F445" s="94"/>
      <c r="G445" s="26" t="s">
        <v>338</v>
      </c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7"/>
      <c r="V445" s="27"/>
      <c r="W445" s="25"/>
      <c r="X445" s="25"/>
      <c r="Y445" s="25"/>
      <c r="Z445" s="25"/>
    </row>
    <row r="446" spans="1:26" ht="25.95" customHeight="1" thickBot="1" x14ac:dyDescent="0.35">
      <c r="A446" s="83"/>
      <c r="B446" s="86"/>
      <c r="C446" s="94"/>
      <c r="D446" s="94"/>
      <c r="E446" s="94"/>
      <c r="F446" s="94"/>
      <c r="G446" s="26" t="s">
        <v>339</v>
      </c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7">
        <v>1</v>
      </c>
      <c r="V446" s="27"/>
      <c r="W446" s="25"/>
      <c r="X446" s="25"/>
      <c r="Y446" s="25"/>
      <c r="Z446" s="25"/>
    </row>
    <row r="447" spans="1:26" ht="25.95" customHeight="1" thickBot="1" x14ac:dyDescent="0.35">
      <c r="A447" s="83" t="s">
        <v>95</v>
      </c>
      <c r="B447" s="87" t="str">
        <f>список!$AC$2</f>
        <v/>
      </c>
      <c r="C447" s="94" t="s">
        <v>340</v>
      </c>
      <c r="D447" s="94"/>
      <c r="E447" s="94"/>
      <c r="F447" s="94"/>
      <c r="G447" s="26" t="s">
        <v>338</v>
      </c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7"/>
      <c r="V447" s="27"/>
      <c r="W447" s="25"/>
      <c r="X447" s="25"/>
      <c r="Y447" s="25"/>
      <c r="Z447" s="25"/>
    </row>
    <row r="448" spans="1:26" ht="25.95" customHeight="1" thickBot="1" x14ac:dyDescent="0.35">
      <c r="A448" s="83"/>
      <c r="B448" s="88"/>
      <c r="C448" s="94"/>
      <c r="D448" s="94"/>
      <c r="E448" s="94"/>
      <c r="F448" s="94"/>
      <c r="G448" s="26" t="s">
        <v>339</v>
      </c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7">
        <v>1</v>
      </c>
      <c r="V448" s="27"/>
      <c r="W448" s="25"/>
      <c r="X448" s="25"/>
      <c r="Y448" s="25"/>
      <c r="Z448" s="25"/>
    </row>
    <row r="449" spans="1:27" ht="25.95" customHeight="1" thickBot="1" x14ac:dyDescent="0.35">
      <c r="A449" s="83"/>
      <c r="B449" s="88"/>
      <c r="C449" s="94" t="s">
        <v>612</v>
      </c>
      <c r="D449" s="94"/>
      <c r="E449" s="94"/>
      <c r="F449" s="94"/>
      <c r="G449" s="26" t="s">
        <v>341</v>
      </c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7"/>
      <c r="V449" s="27"/>
      <c r="W449" s="25"/>
      <c r="X449" s="25"/>
      <c r="Y449" s="25"/>
      <c r="Z449" s="25"/>
    </row>
    <row r="450" spans="1:27" ht="25.95" customHeight="1" thickBot="1" x14ac:dyDescent="0.35">
      <c r="A450" s="83"/>
      <c r="B450" s="88"/>
      <c r="C450" s="94"/>
      <c r="D450" s="94"/>
      <c r="E450" s="94"/>
      <c r="F450" s="94"/>
      <c r="G450" s="26" t="s">
        <v>342</v>
      </c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7">
        <v>6</v>
      </c>
      <c r="V450" s="27"/>
      <c r="W450" s="25"/>
      <c r="X450" s="25"/>
      <c r="Y450" s="25"/>
      <c r="Z450" s="25"/>
    </row>
    <row r="451" spans="1:27" ht="25.95" customHeight="1" thickBot="1" x14ac:dyDescent="0.35">
      <c r="A451" s="83" t="s">
        <v>98</v>
      </c>
      <c r="B451" s="85" t="str">
        <f>список!$AB$2</f>
        <v/>
      </c>
      <c r="C451" s="112"/>
      <c r="D451" s="112"/>
      <c r="E451" s="112"/>
      <c r="F451" s="112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40"/>
      <c r="V451" s="40"/>
      <c r="W451" s="38"/>
      <c r="X451" s="38"/>
      <c r="Y451" s="38"/>
      <c r="Z451" s="38"/>
      <c r="AA451"/>
    </row>
    <row r="452" spans="1:27" s="95" customFormat="1" ht="15" customHeight="1" thickBot="1" x14ac:dyDescent="0.3">
      <c r="A452" s="83"/>
      <c r="B452" s="86"/>
      <c r="C452" s="104"/>
      <c r="D452" s="105"/>
      <c r="E452" s="105"/>
      <c r="F452" s="106"/>
      <c r="G452" s="106"/>
      <c r="H452" s="106"/>
      <c r="I452" s="105"/>
      <c r="J452" s="105"/>
      <c r="K452" s="107"/>
      <c r="L452" s="107"/>
      <c r="M452" s="99" t="str">
        <f>список!$C$2</f>
        <v>ЛУБА.469335.139 ПЭ3</v>
      </c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1" t="s">
        <v>1</v>
      </c>
      <c r="AA452" s="111"/>
    </row>
    <row r="453" spans="1:27" s="95" customFormat="1" ht="6" customHeight="1" thickBot="1" x14ac:dyDescent="0.3">
      <c r="A453" s="83"/>
      <c r="B453" s="86"/>
      <c r="C453" s="108" t="str">
        <f>IF(OR(список!$S$2="Все",список!$S$2="—"),,список!$R$2)</f>
        <v/>
      </c>
      <c r="D453" s="108" t="str">
        <f>IF(OR(список!$S$2="Все",список!$S$2="—"),,список!$S$2)</f>
        <v/>
      </c>
      <c r="E453" s="108"/>
      <c r="F453" s="109" t="str">
        <f>IF(OR(список!$S$2="Все",список!$S$2="—"),,список!$T$2)</f>
        <v/>
      </c>
      <c r="G453" s="109"/>
      <c r="H453" s="109"/>
      <c r="I453" s="108"/>
      <c r="J453" s="108"/>
      <c r="K453" s="110" t="str">
        <f>IF(OR(список!$S$2="Все",список!$S$2="—"),,список!$U$2)</f>
        <v/>
      </c>
      <c r="L453" s="11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1"/>
      <c r="AA453" s="111"/>
    </row>
    <row r="454" spans="1:27" s="95" customFormat="1" ht="9" customHeight="1" thickBot="1" x14ac:dyDescent="0.3">
      <c r="A454" s="83"/>
      <c r="B454" s="86"/>
      <c r="C454" s="96"/>
      <c r="D454" s="96"/>
      <c r="E454" s="96"/>
      <c r="F454" s="97"/>
      <c r="G454" s="97"/>
      <c r="H454" s="97"/>
      <c r="I454" s="96"/>
      <c r="J454" s="96"/>
      <c r="K454" s="98"/>
      <c r="L454" s="98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2">
        <f t="shared" ref="Z454:Z455" si="12">SUM(V32,12)</f>
        <v>13</v>
      </c>
      <c r="AA454" s="111"/>
    </row>
    <row r="455" spans="1:27" s="95" customFormat="1" ht="15" customHeight="1" thickBot="1" x14ac:dyDescent="0.3">
      <c r="A455" s="83"/>
      <c r="B455" s="86"/>
      <c r="C455" s="103" t="s">
        <v>72</v>
      </c>
      <c r="D455" s="96" t="s">
        <v>1</v>
      </c>
      <c r="E455" s="96"/>
      <c r="F455" s="96" t="s">
        <v>19</v>
      </c>
      <c r="G455" s="96"/>
      <c r="H455" s="96"/>
      <c r="I455" s="96" t="s">
        <v>73</v>
      </c>
      <c r="J455" s="96"/>
      <c r="K455" s="96" t="s">
        <v>74</v>
      </c>
      <c r="L455" s="96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2"/>
      <c r="AA455" s="111"/>
    </row>
    <row r="456" spans="1:27" ht="15" customHeight="1" thickBot="1" x14ac:dyDescent="0.3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3" t="s">
        <v>75</v>
      </c>
      <c r="N456" s="23"/>
      <c r="O456" s="23"/>
      <c r="P456" s="23"/>
      <c r="Q456" s="23"/>
      <c r="R456" s="23"/>
      <c r="S456" s="24" t="s">
        <v>76</v>
      </c>
      <c r="T456" s="24"/>
      <c r="U456" s="24"/>
      <c r="V456" s="24"/>
      <c r="W456" s="24"/>
      <c r="X456" s="24"/>
      <c r="Y456" s="24"/>
      <c r="Z456" s="24"/>
      <c r="AA456"/>
    </row>
    <row r="457" spans="1:27" s="13" customFormat="1" ht="43.05" customHeight="1" thickBot="1" x14ac:dyDescent="0.35">
      <c r="A457" s="21"/>
      <c r="B457" s="21"/>
      <c r="C457" s="45" t="s">
        <v>68</v>
      </c>
      <c r="D457" s="45"/>
      <c r="E457" s="45"/>
      <c r="F457" s="45"/>
      <c r="G457" s="46" t="s">
        <v>3</v>
      </c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1" t="s">
        <v>67</v>
      </c>
      <c r="V457" s="41"/>
      <c r="W457" s="41" t="s">
        <v>69</v>
      </c>
      <c r="X457" s="41"/>
      <c r="Y457" s="41"/>
      <c r="Z457" s="41"/>
      <c r="AA457" s="145"/>
    </row>
    <row r="458" spans="1:27" ht="25.95" customHeight="1" x14ac:dyDescent="0.3">
      <c r="C458" s="47" t="s">
        <v>343</v>
      </c>
      <c r="D458" s="47"/>
      <c r="E458" s="47"/>
      <c r="F458" s="47"/>
      <c r="G458" s="53" t="s">
        <v>344</v>
      </c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42"/>
      <c r="V458" s="42"/>
      <c r="W458" s="43"/>
      <c r="X458" s="43"/>
      <c r="Y458" s="43"/>
      <c r="Z458" s="43"/>
      <c r="AA458" s="142"/>
    </row>
    <row r="459" spans="1:27" ht="25.95" customHeight="1" x14ac:dyDescent="0.3">
      <c r="C459" s="94"/>
      <c r="D459" s="94"/>
      <c r="E459" s="94"/>
      <c r="F459" s="94"/>
      <c r="G459" s="26" t="s">
        <v>345</v>
      </c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7">
        <v>1</v>
      </c>
      <c r="V459" s="27"/>
      <c r="W459" s="25"/>
      <c r="X459" s="25"/>
      <c r="Y459" s="25"/>
      <c r="Z459" s="25"/>
      <c r="AA459" s="142"/>
    </row>
    <row r="460" spans="1:27" ht="25.95" customHeight="1" x14ac:dyDescent="0.3">
      <c r="C460" s="94"/>
      <c r="D460" s="94"/>
      <c r="E460" s="94"/>
      <c r="F460" s="94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7"/>
      <c r="V460" s="27"/>
      <c r="W460" s="25"/>
      <c r="X460" s="25"/>
      <c r="Y460" s="25"/>
      <c r="Z460" s="25"/>
    </row>
    <row r="461" spans="1:27" ht="25.95" customHeight="1" x14ac:dyDescent="0.3">
      <c r="C461" s="94"/>
      <c r="D461" s="94"/>
      <c r="E461" s="94"/>
      <c r="F461" s="94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7"/>
      <c r="V461" s="27"/>
      <c r="W461" s="25"/>
      <c r="X461" s="25"/>
      <c r="Y461" s="25"/>
      <c r="Z461" s="25"/>
    </row>
    <row r="462" spans="1:27" ht="25.95" customHeight="1" x14ac:dyDescent="0.3">
      <c r="C462" s="94"/>
      <c r="D462" s="94"/>
      <c r="E462" s="94"/>
      <c r="F462" s="94"/>
      <c r="G462" s="148" t="s">
        <v>346</v>
      </c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27"/>
      <c r="V462" s="27"/>
      <c r="W462" s="25"/>
      <c r="X462" s="25"/>
      <c r="Y462" s="25"/>
      <c r="Z462" s="25"/>
      <c r="AA462" s="142"/>
    </row>
    <row r="463" spans="1:27" ht="25.95" customHeight="1" x14ac:dyDescent="0.3">
      <c r="C463" s="94" t="s">
        <v>85</v>
      </c>
      <c r="D463" s="94"/>
      <c r="E463" s="94"/>
      <c r="F463" s="94"/>
      <c r="G463" s="26" t="s">
        <v>347</v>
      </c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7"/>
      <c r="V463" s="27"/>
      <c r="W463" s="25"/>
      <c r="X463" s="25"/>
      <c r="Y463" s="25"/>
      <c r="Z463" s="25"/>
    </row>
    <row r="464" spans="1:27" ht="25.95" customHeight="1" x14ac:dyDescent="0.3">
      <c r="C464" s="94"/>
      <c r="D464" s="94"/>
      <c r="E464" s="94"/>
      <c r="F464" s="94"/>
      <c r="G464" s="26" t="s">
        <v>348</v>
      </c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7">
        <v>3</v>
      </c>
      <c r="V464" s="27"/>
      <c r="W464" s="25"/>
      <c r="X464" s="25"/>
      <c r="Y464" s="25"/>
      <c r="Z464" s="25"/>
      <c r="AA464" s="142"/>
    </row>
    <row r="465" spans="1:27" ht="25.95" customHeight="1" x14ac:dyDescent="0.3">
      <c r="C465" s="94" t="s">
        <v>613</v>
      </c>
      <c r="D465" s="94"/>
      <c r="E465" s="94"/>
      <c r="F465" s="94"/>
      <c r="G465" s="26" t="s">
        <v>349</v>
      </c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7"/>
      <c r="V465" s="27"/>
      <c r="W465" s="25"/>
      <c r="X465" s="25"/>
      <c r="Y465" s="25"/>
      <c r="Z465" s="25"/>
      <c r="AA465" s="142"/>
    </row>
    <row r="466" spans="1:27" ht="25.95" customHeight="1" x14ac:dyDescent="0.3">
      <c r="C466" s="94"/>
      <c r="D466" s="94"/>
      <c r="E466" s="94"/>
      <c r="F466" s="94"/>
      <c r="G466" s="26" t="s">
        <v>350</v>
      </c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7">
        <v>27</v>
      </c>
      <c r="V466" s="27"/>
      <c r="W466" s="25"/>
      <c r="X466" s="25"/>
      <c r="Y466" s="25"/>
      <c r="Z466" s="25"/>
    </row>
    <row r="467" spans="1:27" ht="25.95" customHeight="1" x14ac:dyDescent="0.3">
      <c r="C467" s="94" t="s">
        <v>351</v>
      </c>
      <c r="D467" s="94"/>
      <c r="E467" s="94"/>
      <c r="F467" s="94"/>
      <c r="G467" s="26" t="s">
        <v>352</v>
      </c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7"/>
      <c r="V467" s="27"/>
      <c r="W467" s="25"/>
      <c r="X467" s="25"/>
      <c r="Y467" s="25"/>
      <c r="Z467" s="25"/>
      <c r="AA467" s="142"/>
    </row>
    <row r="468" spans="1:27" ht="25.95" customHeight="1" x14ac:dyDescent="0.3">
      <c r="C468" s="94"/>
      <c r="D468" s="94"/>
      <c r="E468" s="94"/>
      <c r="F468" s="94"/>
      <c r="G468" s="26" t="s">
        <v>353</v>
      </c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7">
        <v>1</v>
      </c>
      <c r="V468" s="27"/>
      <c r="W468" s="25"/>
      <c r="X468" s="25"/>
      <c r="Y468" s="25"/>
      <c r="Z468" s="25"/>
      <c r="AA468" s="142"/>
    </row>
    <row r="469" spans="1:27" ht="25.95" customHeight="1" x14ac:dyDescent="0.3">
      <c r="C469" s="94" t="s">
        <v>354</v>
      </c>
      <c r="D469" s="94"/>
      <c r="E469" s="94"/>
      <c r="F469" s="94"/>
      <c r="G469" s="26" t="s">
        <v>355</v>
      </c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7"/>
      <c r="V469" s="27"/>
      <c r="W469" s="25"/>
      <c r="X469" s="25"/>
      <c r="Y469" s="25"/>
      <c r="Z469" s="25"/>
    </row>
    <row r="470" spans="1:27" ht="25.95" customHeight="1" x14ac:dyDescent="0.3">
      <c r="C470" s="94"/>
      <c r="D470" s="94"/>
      <c r="E470" s="94"/>
      <c r="F470" s="94"/>
      <c r="G470" s="26" t="s">
        <v>356</v>
      </c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7">
        <v>1</v>
      </c>
      <c r="V470" s="27"/>
      <c r="W470" s="25"/>
      <c r="X470" s="25"/>
      <c r="Y470" s="25"/>
      <c r="Z470" s="25"/>
    </row>
    <row r="471" spans="1:27" ht="25.95" customHeight="1" thickBot="1" x14ac:dyDescent="0.35">
      <c r="C471" s="94" t="s">
        <v>357</v>
      </c>
      <c r="D471" s="94"/>
      <c r="E471" s="94"/>
      <c r="F471" s="94"/>
      <c r="G471" s="26" t="s">
        <v>352</v>
      </c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7"/>
      <c r="V471" s="27"/>
      <c r="W471" s="25"/>
      <c r="X471" s="25"/>
      <c r="Y471" s="25"/>
      <c r="Z471" s="25"/>
    </row>
    <row r="472" spans="1:27" ht="25.95" customHeight="1" thickBot="1" x14ac:dyDescent="0.35">
      <c r="A472" s="83" t="s">
        <v>95</v>
      </c>
      <c r="B472" s="87" t="str">
        <f>список!$AF$2</f>
        <v/>
      </c>
      <c r="C472" s="94"/>
      <c r="D472" s="94"/>
      <c r="E472" s="94"/>
      <c r="F472" s="94"/>
      <c r="G472" s="26" t="s">
        <v>353</v>
      </c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7">
        <v>1</v>
      </c>
      <c r="V472" s="27"/>
      <c r="W472" s="25"/>
      <c r="X472" s="25"/>
      <c r="Y472" s="25"/>
      <c r="Z472" s="25"/>
    </row>
    <row r="473" spans="1:27" ht="25.95" customHeight="1" thickBot="1" x14ac:dyDescent="0.35">
      <c r="A473" s="83"/>
      <c r="B473" s="88"/>
      <c r="C473" s="94" t="s">
        <v>358</v>
      </c>
      <c r="D473" s="94"/>
      <c r="E473" s="94"/>
      <c r="F473" s="94"/>
      <c r="G473" s="26" t="s">
        <v>355</v>
      </c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7"/>
      <c r="V473" s="27"/>
      <c r="W473" s="25"/>
      <c r="X473" s="25"/>
      <c r="Y473" s="25"/>
      <c r="Z473" s="25"/>
    </row>
    <row r="474" spans="1:27" ht="25.95" customHeight="1" thickBot="1" x14ac:dyDescent="0.35">
      <c r="A474" s="83"/>
      <c r="B474" s="88"/>
      <c r="C474" s="94"/>
      <c r="D474" s="94"/>
      <c r="E474" s="94"/>
      <c r="F474" s="94"/>
      <c r="G474" s="26" t="s">
        <v>356</v>
      </c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7">
        <v>1</v>
      </c>
      <c r="V474" s="27"/>
      <c r="W474" s="25"/>
      <c r="X474" s="25"/>
      <c r="Y474" s="25"/>
      <c r="Z474" s="25"/>
    </row>
    <row r="475" spans="1:27" ht="25.95" customHeight="1" thickBot="1" x14ac:dyDescent="0.35">
      <c r="A475" s="83"/>
      <c r="B475" s="88"/>
      <c r="C475" s="94" t="s">
        <v>359</v>
      </c>
      <c r="D475" s="94"/>
      <c r="E475" s="94"/>
      <c r="F475" s="94"/>
      <c r="G475" s="26" t="s">
        <v>352</v>
      </c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7"/>
      <c r="V475" s="27"/>
      <c r="W475" s="25"/>
      <c r="X475" s="25"/>
      <c r="Y475" s="25"/>
      <c r="Z475" s="25"/>
    </row>
    <row r="476" spans="1:27" ht="25.95" customHeight="1" thickBot="1" x14ac:dyDescent="0.35">
      <c r="A476" s="83" t="s">
        <v>96</v>
      </c>
      <c r="B476" s="85" t="str">
        <f>список!$AE$2</f>
        <v/>
      </c>
      <c r="C476" s="94"/>
      <c r="D476" s="94"/>
      <c r="E476" s="94"/>
      <c r="F476" s="94"/>
      <c r="G476" s="26" t="s">
        <v>353</v>
      </c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7">
        <v>1</v>
      </c>
      <c r="V476" s="27"/>
      <c r="W476" s="25"/>
      <c r="X476" s="25"/>
      <c r="Y476" s="25"/>
      <c r="Z476" s="25"/>
    </row>
    <row r="477" spans="1:27" ht="25.95" customHeight="1" thickBot="1" x14ac:dyDescent="0.35">
      <c r="A477" s="83"/>
      <c r="B477" s="86"/>
      <c r="C477" s="94" t="s">
        <v>360</v>
      </c>
      <c r="D477" s="94"/>
      <c r="E477" s="94"/>
      <c r="F477" s="94"/>
      <c r="G477" s="26" t="s">
        <v>355</v>
      </c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7"/>
      <c r="V477" s="27"/>
      <c r="W477" s="25"/>
      <c r="X477" s="25"/>
      <c r="Y477" s="25"/>
      <c r="Z477" s="25"/>
    </row>
    <row r="478" spans="1:27" ht="25.95" customHeight="1" thickBot="1" x14ac:dyDescent="0.35">
      <c r="A478" s="83"/>
      <c r="B478" s="86"/>
      <c r="C478" s="94"/>
      <c r="D478" s="94"/>
      <c r="E478" s="94"/>
      <c r="F478" s="94"/>
      <c r="G478" s="26" t="s">
        <v>356</v>
      </c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7">
        <v>1</v>
      </c>
      <c r="V478" s="27"/>
      <c r="W478" s="25"/>
      <c r="X478" s="25"/>
      <c r="Y478" s="25"/>
      <c r="Z478" s="25"/>
    </row>
    <row r="479" spans="1:27" ht="25.95" customHeight="1" thickBot="1" x14ac:dyDescent="0.35">
      <c r="A479" s="83" t="s">
        <v>97</v>
      </c>
      <c r="B479" s="85" t="str">
        <f>список!$AD$2</f>
        <v/>
      </c>
      <c r="C479" s="94" t="s">
        <v>361</v>
      </c>
      <c r="D479" s="94"/>
      <c r="E479" s="94"/>
      <c r="F479" s="94"/>
      <c r="G479" s="26" t="s">
        <v>362</v>
      </c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7"/>
      <c r="V479" s="27"/>
      <c r="W479" s="25"/>
      <c r="X479" s="25"/>
      <c r="Y479" s="25"/>
      <c r="Z479" s="25"/>
    </row>
    <row r="480" spans="1:27" ht="25.95" customHeight="1" thickBot="1" x14ac:dyDescent="0.35">
      <c r="A480" s="83"/>
      <c r="B480" s="86"/>
      <c r="C480" s="94"/>
      <c r="D480" s="94"/>
      <c r="E480" s="94"/>
      <c r="F480" s="94"/>
      <c r="G480" s="26" t="s">
        <v>363</v>
      </c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7">
        <v>1</v>
      </c>
      <c r="V480" s="27"/>
      <c r="W480" s="25"/>
      <c r="X480" s="25"/>
      <c r="Y480" s="25"/>
      <c r="Z480" s="25"/>
    </row>
    <row r="481" spans="1:27" ht="25.95" customHeight="1" thickBot="1" x14ac:dyDescent="0.35">
      <c r="A481" s="83"/>
      <c r="B481" s="86"/>
      <c r="C481" s="94" t="s">
        <v>364</v>
      </c>
      <c r="D481" s="94"/>
      <c r="E481" s="94"/>
      <c r="F481" s="94"/>
      <c r="G481" s="26" t="s">
        <v>355</v>
      </c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7"/>
      <c r="V481" s="27"/>
      <c r="W481" s="25"/>
      <c r="X481" s="25"/>
      <c r="Y481" s="25"/>
      <c r="Z481" s="25"/>
    </row>
    <row r="482" spans="1:27" ht="25.95" customHeight="1" thickBot="1" x14ac:dyDescent="0.35">
      <c r="A482" s="83" t="s">
        <v>95</v>
      </c>
      <c r="B482" s="87" t="str">
        <f>список!$AC$2</f>
        <v/>
      </c>
      <c r="C482" s="94"/>
      <c r="D482" s="94"/>
      <c r="E482" s="94"/>
      <c r="F482" s="94"/>
      <c r="G482" s="26" t="s">
        <v>356</v>
      </c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7">
        <v>1</v>
      </c>
      <c r="V482" s="27"/>
      <c r="W482" s="25"/>
      <c r="X482" s="25"/>
      <c r="Y482" s="25"/>
      <c r="Z482" s="25"/>
    </row>
    <row r="483" spans="1:27" ht="25.95" customHeight="1" thickBot="1" x14ac:dyDescent="0.35">
      <c r="A483" s="83"/>
      <c r="B483" s="88"/>
      <c r="C483" s="94" t="s">
        <v>365</v>
      </c>
      <c r="D483" s="94"/>
      <c r="E483" s="94"/>
      <c r="F483" s="94"/>
      <c r="G483" s="26" t="s">
        <v>366</v>
      </c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7"/>
      <c r="V483" s="27"/>
      <c r="W483" s="25"/>
      <c r="X483" s="25"/>
      <c r="Y483" s="25"/>
      <c r="Z483" s="25"/>
    </row>
    <row r="484" spans="1:27" ht="25.95" customHeight="1" thickBot="1" x14ac:dyDescent="0.35">
      <c r="A484" s="83"/>
      <c r="B484" s="88"/>
      <c r="C484" s="94"/>
      <c r="D484" s="94"/>
      <c r="E484" s="94"/>
      <c r="F484" s="94"/>
      <c r="G484" s="26" t="s">
        <v>367</v>
      </c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7">
        <v>1</v>
      </c>
      <c r="V484" s="27"/>
      <c r="W484" s="25"/>
      <c r="X484" s="25"/>
      <c r="Y484" s="25"/>
      <c r="Z484" s="25"/>
    </row>
    <row r="485" spans="1:27" ht="25.95" customHeight="1" thickBot="1" x14ac:dyDescent="0.35">
      <c r="A485" s="83"/>
      <c r="B485" s="88"/>
      <c r="C485" s="94" t="s">
        <v>368</v>
      </c>
      <c r="D485" s="94"/>
      <c r="E485" s="94"/>
      <c r="F485" s="94"/>
      <c r="G485" s="26" t="s">
        <v>369</v>
      </c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7"/>
      <c r="V485" s="27"/>
      <c r="W485" s="25"/>
      <c r="X485" s="25"/>
      <c r="Y485" s="25"/>
      <c r="Z485" s="25"/>
    </row>
    <row r="486" spans="1:27" ht="25.95" customHeight="1" thickBot="1" x14ac:dyDescent="0.35">
      <c r="A486" s="83" t="s">
        <v>98</v>
      </c>
      <c r="B486" s="85" t="str">
        <f>список!$AB$2</f>
        <v/>
      </c>
      <c r="C486" s="112"/>
      <c r="D486" s="112"/>
      <c r="E486" s="112"/>
      <c r="F486" s="112"/>
      <c r="G486" s="39" t="s">
        <v>370</v>
      </c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40">
        <v>1</v>
      </c>
      <c r="V486" s="40"/>
      <c r="W486" s="38"/>
      <c r="X486" s="38"/>
      <c r="Y486" s="38"/>
      <c r="Z486" s="38"/>
      <c r="AA486"/>
    </row>
    <row r="487" spans="1:27" s="95" customFormat="1" ht="15" customHeight="1" thickBot="1" x14ac:dyDescent="0.3">
      <c r="A487" s="83"/>
      <c r="B487" s="86"/>
      <c r="C487" s="104"/>
      <c r="D487" s="105"/>
      <c r="E487" s="105"/>
      <c r="F487" s="106"/>
      <c r="G487" s="106"/>
      <c r="H487" s="106"/>
      <c r="I487" s="105"/>
      <c r="J487" s="105"/>
      <c r="K487" s="107"/>
      <c r="L487" s="107"/>
      <c r="M487" s="99" t="str">
        <f>список!$C$2</f>
        <v>ЛУБА.469335.139 ПЭ3</v>
      </c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1" t="s">
        <v>1</v>
      </c>
      <c r="AA487" s="111"/>
    </row>
    <row r="488" spans="1:27" s="95" customFormat="1" ht="6" customHeight="1" thickBot="1" x14ac:dyDescent="0.3">
      <c r="A488" s="83"/>
      <c r="B488" s="86"/>
      <c r="C488" s="108" t="str">
        <f>IF(OR(список!$S$2="Все",список!$S$2="—"),,список!$R$2)</f>
        <v/>
      </c>
      <c r="D488" s="108" t="str">
        <f>IF(OR(список!$S$2="Все",список!$S$2="—"),,список!$S$2)</f>
        <v/>
      </c>
      <c r="E488" s="108"/>
      <c r="F488" s="109" t="str">
        <f>IF(OR(список!$S$2="Все",список!$S$2="—"),,список!$T$2)</f>
        <v/>
      </c>
      <c r="G488" s="109"/>
      <c r="H488" s="109"/>
      <c r="I488" s="108"/>
      <c r="J488" s="108"/>
      <c r="K488" s="110" t="str">
        <f>IF(OR(список!$S$2="Все",список!$S$2="—"),,список!$U$2)</f>
        <v/>
      </c>
      <c r="L488" s="11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1"/>
      <c r="AA488" s="111"/>
    </row>
    <row r="489" spans="1:27" s="95" customFormat="1" ht="9" customHeight="1" thickBot="1" x14ac:dyDescent="0.3">
      <c r="A489" s="83"/>
      <c r="B489" s="86"/>
      <c r="C489" s="96"/>
      <c r="D489" s="96"/>
      <c r="E489" s="96"/>
      <c r="F489" s="97"/>
      <c r="G489" s="97"/>
      <c r="H489" s="97"/>
      <c r="I489" s="96"/>
      <c r="J489" s="96"/>
      <c r="K489" s="98"/>
      <c r="L489" s="98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2">
        <f t="shared" ref="Z489:Z490" si="13">SUM(V32,13)</f>
        <v>14</v>
      </c>
      <c r="AA489" s="111"/>
    </row>
    <row r="490" spans="1:27" s="95" customFormat="1" ht="15" customHeight="1" thickBot="1" x14ac:dyDescent="0.3">
      <c r="A490" s="83"/>
      <c r="B490" s="86"/>
      <c r="C490" s="103" t="s">
        <v>72</v>
      </c>
      <c r="D490" s="96" t="s">
        <v>1</v>
      </c>
      <c r="E490" s="96"/>
      <c r="F490" s="96" t="s">
        <v>19</v>
      </c>
      <c r="G490" s="96"/>
      <c r="H490" s="96"/>
      <c r="I490" s="96" t="s">
        <v>73</v>
      </c>
      <c r="J490" s="96"/>
      <c r="K490" s="96" t="s">
        <v>74</v>
      </c>
      <c r="L490" s="96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2"/>
      <c r="AA490" s="111"/>
    </row>
    <row r="491" spans="1:27" ht="15" customHeight="1" thickBot="1" x14ac:dyDescent="0.3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3" t="s">
        <v>75</v>
      </c>
      <c r="N491" s="23"/>
      <c r="O491" s="23"/>
      <c r="P491" s="23"/>
      <c r="Q491" s="23"/>
      <c r="R491" s="23"/>
      <c r="S491" s="24" t="s">
        <v>76</v>
      </c>
      <c r="T491" s="24"/>
      <c r="U491" s="24"/>
      <c r="V491" s="24"/>
      <c r="W491" s="24"/>
      <c r="X491" s="24"/>
      <c r="Y491" s="24"/>
      <c r="Z491" s="24"/>
      <c r="AA491"/>
    </row>
    <row r="492" spans="1:27" s="13" customFormat="1" ht="43.05" customHeight="1" thickBot="1" x14ac:dyDescent="0.35">
      <c r="A492" s="21"/>
      <c r="B492" s="21"/>
      <c r="C492" s="45" t="s">
        <v>68</v>
      </c>
      <c r="D492" s="45"/>
      <c r="E492" s="45"/>
      <c r="F492" s="45"/>
      <c r="G492" s="46" t="s">
        <v>3</v>
      </c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1" t="s">
        <v>67</v>
      </c>
      <c r="V492" s="41"/>
      <c r="W492" s="41" t="s">
        <v>69</v>
      </c>
      <c r="X492" s="41"/>
      <c r="Y492" s="41"/>
      <c r="Z492" s="41"/>
      <c r="AA492" s="145"/>
    </row>
    <row r="493" spans="1:27" ht="25.95" customHeight="1" x14ac:dyDescent="0.3">
      <c r="C493" s="47" t="s">
        <v>371</v>
      </c>
      <c r="D493" s="47"/>
      <c r="E493" s="47"/>
      <c r="F493" s="47"/>
      <c r="G493" s="53" t="s">
        <v>366</v>
      </c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42"/>
      <c r="V493" s="42"/>
      <c r="W493" s="43"/>
      <c r="X493" s="43"/>
      <c r="Y493" s="43"/>
      <c r="Z493" s="43"/>
      <c r="AA493" s="142"/>
    </row>
    <row r="494" spans="1:27" ht="25.95" customHeight="1" x14ac:dyDescent="0.3">
      <c r="C494" s="94"/>
      <c r="D494" s="94"/>
      <c r="E494" s="94"/>
      <c r="F494" s="94"/>
      <c r="G494" s="26" t="s">
        <v>367</v>
      </c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7">
        <v>1</v>
      </c>
      <c r="V494" s="27"/>
      <c r="W494" s="25"/>
      <c r="X494" s="25"/>
      <c r="Y494" s="25"/>
      <c r="Z494" s="25"/>
      <c r="AA494" s="142"/>
    </row>
    <row r="495" spans="1:27" ht="25.95" customHeight="1" x14ac:dyDescent="0.3">
      <c r="C495" s="94" t="s">
        <v>372</v>
      </c>
      <c r="D495" s="94"/>
      <c r="E495" s="94"/>
      <c r="F495" s="94"/>
      <c r="G495" s="26" t="s">
        <v>369</v>
      </c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7"/>
      <c r="V495" s="27"/>
      <c r="W495" s="25"/>
      <c r="X495" s="25"/>
      <c r="Y495" s="25"/>
      <c r="Z495" s="25"/>
    </row>
    <row r="496" spans="1:27" ht="25.95" customHeight="1" x14ac:dyDescent="0.3">
      <c r="C496" s="94"/>
      <c r="D496" s="94"/>
      <c r="E496" s="94"/>
      <c r="F496" s="94"/>
      <c r="G496" s="26" t="s">
        <v>370</v>
      </c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7">
        <v>1</v>
      </c>
      <c r="V496" s="27"/>
      <c r="W496" s="25"/>
      <c r="X496" s="25"/>
      <c r="Y496" s="25"/>
      <c r="Z496" s="25"/>
    </row>
    <row r="497" spans="1:27" ht="25.95" customHeight="1" x14ac:dyDescent="0.3">
      <c r="C497" s="94" t="s">
        <v>373</v>
      </c>
      <c r="D497" s="94"/>
      <c r="E497" s="94"/>
      <c r="F497" s="94"/>
      <c r="G497" s="26" t="s">
        <v>366</v>
      </c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7"/>
      <c r="V497" s="27"/>
      <c r="W497" s="25"/>
      <c r="X497" s="25"/>
      <c r="Y497" s="25"/>
      <c r="Z497" s="25"/>
      <c r="AA497" s="142"/>
    </row>
    <row r="498" spans="1:27" ht="25.95" customHeight="1" x14ac:dyDescent="0.3">
      <c r="C498" s="94"/>
      <c r="D498" s="94"/>
      <c r="E498" s="94"/>
      <c r="F498" s="94"/>
      <c r="G498" s="26" t="s">
        <v>367</v>
      </c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7">
        <v>1</v>
      </c>
      <c r="V498" s="27"/>
      <c r="W498" s="25"/>
      <c r="X498" s="25"/>
      <c r="Y498" s="25"/>
      <c r="Z498" s="25"/>
    </row>
    <row r="499" spans="1:27" ht="25.95" customHeight="1" x14ac:dyDescent="0.3">
      <c r="C499" s="94" t="s">
        <v>374</v>
      </c>
      <c r="D499" s="94"/>
      <c r="E499" s="94"/>
      <c r="F499" s="94"/>
      <c r="G499" s="26" t="s">
        <v>369</v>
      </c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7"/>
      <c r="V499" s="27"/>
      <c r="W499" s="25"/>
      <c r="X499" s="25"/>
      <c r="Y499" s="25"/>
      <c r="Z499" s="25"/>
      <c r="AA499" s="142"/>
    </row>
    <row r="500" spans="1:27" ht="25.95" customHeight="1" x14ac:dyDescent="0.3">
      <c r="C500" s="94"/>
      <c r="D500" s="94"/>
      <c r="E500" s="94"/>
      <c r="F500" s="94"/>
      <c r="G500" s="26" t="s">
        <v>370</v>
      </c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7">
        <v>1</v>
      </c>
      <c r="V500" s="27"/>
      <c r="W500" s="25"/>
      <c r="X500" s="25"/>
      <c r="Y500" s="25"/>
      <c r="Z500" s="25"/>
      <c r="AA500" s="142"/>
    </row>
    <row r="501" spans="1:27" ht="25.95" customHeight="1" x14ac:dyDescent="0.3">
      <c r="C501" s="94" t="s">
        <v>375</v>
      </c>
      <c r="D501" s="94"/>
      <c r="E501" s="94"/>
      <c r="F501" s="94"/>
      <c r="G501" s="26" t="s">
        <v>376</v>
      </c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7"/>
      <c r="V501" s="27"/>
      <c r="W501" s="25"/>
      <c r="X501" s="25"/>
      <c r="Y501" s="25"/>
      <c r="Z501" s="25"/>
    </row>
    <row r="502" spans="1:27" ht="25.95" customHeight="1" x14ac:dyDescent="0.3">
      <c r="C502" s="94"/>
      <c r="D502" s="94"/>
      <c r="E502" s="94"/>
      <c r="F502" s="94"/>
      <c r="G502" s="26" t="s">
        <v>377</v>
      </c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7">
        <v>1</v>
      </c>
      <c r="V502" s="27"/>
      <c r="W502" s="25"/>
      <c r="X502" s="25"/>
      <c r="Y502" s="25"/>
      <c r="Z502" s="25"/>
      <c r="AA502" s="142"/>
    </row>
    <row r="503" spans="1:27" ht="25.95" customHeight="1" x14ac:dyDescent="0.3">
      <c r="C503" s="94" t="s">
        <v>378</v>
      </c>
      <c r="D503" s="94"/>
      <c r="E503" s="94"/>
      <c r="F503" s="94"/>
      <c r="G503" s="26" t="s">
        <v>379</v>
      </c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7"/>
      <c r="V503" s="27"/>
      <c r="W503" s="25"/>
      <c r="X503" s="25"/>
      <c r="Y503" s="25"/>
      <c r="Z503" s="25"/>
      <c r="AA503" s="142"/>
    </row>
    <row r="504" spans="1:27" ht="25.95" customHeight="1" x14ac:dyDescent="0.3">
      <c r="C504" s="94"/>
      <c r="D504" s="94"/>
      <c r="E504" s="94"/>
      <c r="F504" s="94"/>
      <c r="G504" s="26" t="s">
        <v>380</v>
      </c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7">
        <v>1</v>
      </c>
      <c r="V504" s="27"/>
      <c r="W504" s="25"/>
      <c r="X504" s="25"/>
      <c r="Y504" s="25"/>
      <c r="Z504" s="25"/>
    </row>
    <row r="505" spans="1:27" ht="25.95" customHeight="1" x14ac:dyDescent="0.3">
      <c r="C505" s="94" t="s">
        <v>614</v>
      </c>
      <c r="D505" s="94"/>
      <c r="E505" s="94"/>
      <c r="F505" s="94"/>
      <c r="G505" s="26" t="s">
        <v>381</v>
      </c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7"/>
      <c r="V505" s="27"/>
      <c r="W505" s="25"/>
      <c r="X505" s="25"/>
      <c r="Y505" s="25"/>
      <c r="Z505" s="25"/>
    </row>
    <row r="506" spans="1:27" ht="25.95" customHeight="1" thickBot="1" x14ac:dyDescent="0.35">
      <c r="C506" s="94"/>
      <c r="D506" s="94"/>
      <c r="E506" s="94"/>
      <c r="F506" s="94"/>
      <c r="G506" s="26" t="s">
        <v>382</v>
      </c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7">
        <v>5</v>
      </c>
      <c r="V506" s="27"/>
      <c r="W506" s="25"/>
      <c r="X506" s="25"/>
      <c r="Y506" s="25"/>
      <c r="Z506" s="25"/>
    </row>
    <row r="507" spans="1:27" ht="25.95" customHeight="1" thickBot="1" x14ac:dyDescent="0.35">
      <c r="A507" s="83" t="s">
        <v>95</v>
      </c>
      <c r="B507" s="87" t="str">
        <f>список!$AF$2</f>
        <v/>
      </c>
      <c r="C507" s="94" t="s">
        <v>383</v>
      </c>
      <c r="D507" s="94"/>
      <c r="E507" s="94"/>
      <c r="F507" s="94"/>
      <c r="G507" s="26" t="s">
        <v>384</v>
      </c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7"/>
      <c r="V507" s="27"/>
      <c r="W507" s="25"/>
      <c r="X507" s="25"/>
      <c r="Y507" s="25"/>
      <c r="Z507" s="25"/>
    </row>
    <row r="508" spans="1:27" ht="25.95" customHeight="1" thickBot="1" x14ac:dyDescent="0.35">
      <c r="A508" s="83"/>
      <c r="B508" s="88"/>
      <c r="C508" s="94"/>
      <c r="D508" s="94"/>
      <c r="E508" s="94"/>
      <c r="F508" s="94"/>
      <c r="G508" s="26" t="s">
        <v>385</v>
      </c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7">
        <v>1</v>
      </c>
      <c r="V508" s="27"/>
      <c r="W508" s="25"/>
      <c r="X508" s="25"/>
      <c r="Y508" s="25"/>
      <c r="Z508" s="25"/>
    </row>
    <row r="509" spans="1:27" ht="25.95" customHeight="1" thickBot="1" x14ac:dyDescent="0.35">
      <c r="A509" s="83"/>
      <c r="B509" s="88"/>
      <c r="C509" s="94" t="s">
        <v>386</v>
      </c>
      <c r="D509" s="94"/>
      <c r="E509" s="94"/>
      <c r="F509" s="94"/>
      <c r="G509" s="26" t="s">
        <v>387</v>
      </c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7"/>
      <c r="V509" s="27"/>
      <c r="W509" s="25"/>
      <c r="X509" s="25"/>
      <c r="Y509" s="25"/>
      <c r="Z509" s="25"/>
    </row>
    <row r="510" spans="1:27" ht="25.95" customHeight="1" thickBot="1" x14ac:dyDescent="0.35">
      <c r="A510" s="83"/>
      <c r="B510" s="88"/>
      <c r="C510" s="94"/>
      <c r="D510" s="94"/>
      <c r="E510" s="94"/>
      <c r="F510" s="94"/>
      <c r="G510" s="26" t="s">
        <v>388</v>
      </c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7">
        <v>1</v>
      </c>
      <c r="V510" s="27"/>
      <c r="W510" s="25"/>
      <c r="X510" s="25"/>
      <c r="Y510" s="25"/>
      <c r="Z510" s="25"/>
    </row>
    <row r="511" spans="1:27" ht="25.95" customHeight="1" thickBot="1" x14ac:dyDescent="0.35">
      <c r="A511" s="83" t="s">
        <v>96</v>
      </c>
      <c r="B511" s="85" t="str">
        <f>список!$AE$2</f>
        <v/>
      </c>
      <c r="C511" s="94" t="s">
        <v>389</v>
      </c>
      <c r="D511" s="94"/>
      <c r="E511" s="94"/>
      <c r="F511" s="94"/>
      <c r="G511" s="26" t="s">
        <v>390</v>
      </c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7"/>
      <c r="V511" s="27"/>
      <c r="W511" s="25"/>
      <c r="X511" s="25"/>
      <c r="Y511" s="25"/>
      <c r="Z511" s="25"/>
    </row>
    <row r="512" spans="1:27" ht="25.95" customHeight="1" thickBot="1" x14ac:dyDescent="0.35">
      <c r="A512" s="83"/>
      <c r="B512" s="86"/>
      <c r="C512" s="94"/>
      <c r="D512" s="94"/>
      <c r="E512" s="94"/>
      <c r="F512" s="94"/>
      <c r="G512" s="26" t="s">
        <v>391</v>
      </c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7">
        <v>1</v>
      </c>
      <c r="V512" s="27"/>
      <c r="W512" s="25"/>
      <c r="X512" s="25"/>
      <c r="Y512" s="25"/>
      <c r="Z512" s="25"/>
    </row>
    <row r="513" spans="1:27" ht="25.95" customHeight="1" thickBot="1" x14ac:dyDescent="0.35">
      <c r="A513" s="83"/>
      <c r="B513" s="86"/>
      <c r="C513" s="94" t="s">
        <v>392</v>
      </c>
      <c r="D513" s="94"/>
      <c r="E513" s="94"/>
      <c r="F513" s="94"/>
      <c r="G513" s="26" t="s">
        <v>393</v>
      </c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7"/>
      <c r="V513" s="27"/>
      <c r="W513" s="25"/>
      <c r="X513" s="25"/>
      <c r="Y513" s="25"/>
      <c r="Z513" s="25"/>
    </row>
    <row r="514" spans="1:27" ht="25.95" customHeight="1" thickBot="1" x14ac:dyDescent="0.35">
      <c r="A514" s="83" t="s">
        <v>97</v>
      </c>
      <c r="B514" s="85" t="str">
        <f>список!$AD$2</f>
        <v/>
      </c>
      <c r="C514" s="94"/>
      <c r="D514" s="94"/>
      <c r="E514" s="94"/>
      <c r="F514" s="94"/>
      <c r="G514" s="26" t="s">
        <v>394</v>
      </c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7">
        <v>1</v>
      </c>
      <c r="V514" s="27"/>
      <c r="W514" s="25"/>
      <c r="X514" s="25"/>
      <c r="Y514" s="25"/>
      <c r="Z514" s="25"/>
    </row>
    <row r="515" spans="1:27" ht="25.95" customHeight="1" thickBot="1" x14ac:dyDescent="0.35">
      <c r="A515" s="83"/>
      <c r="B515" s="86"/>
      <c r="C515" s="94" t="s">
        <v>395</v>
      </c>
      <c r="D515" s="94"/>
      <c r="E515" s="94"/>
      <c r="F515" s="94"/>
      <c r="G515" s="26" t="s">
        <v>396</v>
      </c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7"/>
      <c r="V515" s="27"/>
      <c r="W515" s="25"/>
      <c r="X515" s="25"/>
      <c r="Y515" s="25"/>
      <c r="Z515" s="25"/>
    </row>
    <row r="516" spans="1:27" ht="25.95" customHeight="1" thickBot="1" x14ac:dyDescent="0.35">
      <c r="A516" s="83"/>
      <c r="B516" s="86"/>
      <c r="C516" s="94"/>
      <c r="D516" s="94"/>
      <c r="E516" s="94"/>
      <c r="F516" s="94"/>
      <c r="G516" s="26" t="s">
        <v>397</v>
      </c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7">
        <v>1</v>
      </c>
      <c r="V516" s="27"/>
      <c r="W516" s="25"/>
      <c r="X516" s="25"/>
      <c r="Y516" s="25"/>
      <c r="Z516" s="25"/>
    </row>
    <row r="517" spans="1:27" ht="25.95" customHeight="1" thickBot="1" x14ac:dyDescent="0.35">
      <c r="A517" s="83" t="s">
        <v>95</v>
      </c>
      <c r="B517" s="87" t="str">
        <f>список!$AC$2</f>
        <v/>
      </c>
      <c r="C517" s="94" t="s">
        <v>615</v>
      </c>
      <c r="D517" s="94"/>
      <c r="E517" s="94"/>
      <c r="F517" s="94"/>
      <c r="G517" s="26" t="s">
        <v>398</v>
      </c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7"/>
      <c r="V517" s="27"/>
      <c r="W517" s="25"/>
      <c r="X517" s="25"/>
      <c r="Y517" s="25"/>
      <c r="Z517" s="25"/>
    </row>
    <row r="518" spans="1:27" ht="25.95" customHeight="1" thickBot="1" x14ac:dyDescent="0.35">
      <c r="A518" s="83"/>
      <c r="B518" s="88"/>
      <c r="C518" s="94"/>
      <c r="D518" s="94"/>
      <c r="E518" s="94"/>
      <c r="F518" s="94"/>
      <c r="G518" s="26" t="s">
        <v>399</v>
      </c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7">
        <v>2</v>
      </c>
      <c r="V518" s="27"/>
      <c r="W518" s="25"/>
      <c r="X518" s="25"/>
      <c r="Y518" s="25"/>
      <c r="Z518" s="25"/>
    </row>
    <row r="519" spans="1:27" ht="25.95" customHeight="1" thickBot="1" x14ac:dyDescent="0.35">
      <c r="A519" s="83"/>
      <c r="B519" s="88"/>
      <c r="C519" s="94" t="s">
        <v>402</v>
      </c>
      <c r="D519" s="94"/>
      <c r="E519" s="94"/>
      <c r="F519" s="94"/>
      <c r="G519" s="26" t="s">
        <v>403</v>
      </c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7"/>
      <c r="V519" s="27"/>
      <c r="W519" s="25"/>
      <c r="X519" s="25"/>
      <c r="Y519" s="25"/>
      <c r="Z519" s="25"/>
    </row>
    <row r="520" spans="1:27" ht="25.95" customHeight="1" thickBot="1" x14ac:dyDescent="0.35">
      <c r="A520" s="83"/>
      <c r="B520" s="88"/>
      <c r="C520" s="94"/>
      <c r="D520" s="94"/>
      <c r="E520" s="94"/>
      <c r="F520" s="94"/>
      <c r="G520" s="26" t="s">
        <v>404</v>
      </c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7">
        <v>1</v>
      </c>
      <c r="V520" s="27"/>
      <c r="W520" s="25"/>
      <c r="X520" s="25"/>
      <c r="Y520" s="25"/>
      <c r="Z520" s="25"/>
    </row>
    <row r="521" spans="1:27" ht="25.95" customHeight="1" thickBot="1" x14ac:dyDescent="0.35">
      <c r="A521" s="83" t="s">
        <v>98</v>
      </c>
      <c r="B521" s="85" t="str">
        <f>список!$AB$2</f>
        <v/>
      </c>
      <c r="C521" s="112"/>
      <c r="D521" s="112"/>
      <c r="E521" s="112"/>
      <c r="F521" s="112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40"/>
      <c r="V521" s="40"/>
      <c r="W521" s="38"/>
      <c r="X521" s="38"/>
      <c r="Y521" s="38"/>
      <c r="Z521" s="38"/>
      <c r="AA521"/>
    </row>
    <row r="522" spans="1:27" s="95" customFormat="1" ht="15" customHeight="1" thickBot="1" x14ac:dyDescent="0.3">
      <c r="A522" s="83"/>
      <c r="B522" s="86"/>
      <c r="C522" s="104"/>
      <c r="D522" s="105"/>
      <c r="E522" s="105"/>
      <c r="F522" s="106"/>
      <c r="G522" s="106"/>
      <c r="H522" s="106"/>
      <c r="I522" s="105"/>
      <c r="J522" s="105"/>
      <c r="K522" s="107"/>
      <c r="L522" s="107"/>
      <c r="M522" s="99" t="str">
        <f>список!$C$2</f>
        <v>ЛУБА.469335.139 ПЭ3</v>
      </c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1" t="s">
        <v>1</v>
      </c>
      <c r="AA522" s="111"/>
    </row>
    <row r="523" spans="1:27" s="95" customFormat="1" ht="6" customHeight="1" thickBot="1" x14ac:dyDescent="0.3">
      <c r="A523" s="83"/>
      <c r="B523" s="86"/>
      <c r="C523" s="108" t="str">
        <f>IF(OR(список!$S$2="Все",список!$S$2="—"),,список!$R$2)</f>
        <v/>
      </c>
      <c r="D523" s="108" t="str">
        <f>IF(OR(список!$S$2="Все",список!$S$2="—"),,список!$S$2)</f>
        <v/>
      </c>
      <c r="E523" s="108"/>
      <c r="F523" s="109" t="str">
        <f>IF(OR(список!$S$2="Все",список!$S$2="—"),,список!$T$2)</f>
        <v/>
      </c>
      <c r="G523" s="109"/>
      <c r="H523" s="109"/>
      <c r="I523" s="108"/>
      <c r="J523" s="108"/>
      <c r="K523" s="110" t="str">
        <f>IF(OR(список!$S$2="Все",список!$S$2="—"),,список!$U$2)</f>
        <v/>
      </c>
      <c r="L523" s="11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1"/>
      <c r="AA523" s="111"/>
    </row>
    <row r="524" spans="1:27" s="95" customFormat="1" ht="9" customHeight="1" thickBot="1" x14ac:dyDescent="0.3">
      <c r="A524" s="83"/>
      <c r="B524" s="86"/>
      <c r="C524" s="96"/>
      <c r="D524" s="96"/>
      <c r="E524" s="96"/>
      <c r="F524" s="97"/>
      <c r="G524" s="97"/>
      <c r="H524" s="97"/>
      <c r="I524" s="96"/>
      <c r="J524" s="96"/>
      <c r="K524" s="98"/>
      <c r="L524" s="98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2">
        <f t="shared" ref="Z524:Z525" si="14">SUM(V32,14)</f>
        <v>15</v>
      </c>
      <c r="AA524" s="111"/>
    </row>
    <row r="525" spans="1:27" s="95" customFormat="1" ht="15" customHeight="1" thickBot="1" x14ac:dyDescent="0.3">
      <c r="A525" s="83"/>
      <c r="B525" s="86"/>
      <c r="C525" s="103" t="s">
        <v>72</v>
      </c>
      <c r="D525" s="96" t="s">
        <v>1</v>
      </c>
      <c r="E525" s="96"/>
      <c r="F525" s="96" t="s">
        <v>19</v>
      </c>
      <c r="G525" s="96"/>
      <c r="H525" s="96"/>
      <c r="I525" s="96" t="s">
        <v>73</v>
      </c>
      <c r="J525" s="96"/>
      <c r="K525" s="96" t="s">
        <v>74</v>
      </c>
      <c r="L525" s="96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2"/>
      <c r="AA525" s="111"/>
    </row>
    <row r="526" spans="1:27" ht="15" customHeight="1" thickBot="1" x14ac:dyDescent="0.3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3" t="s">
        <v>75</v>
      </c>
      <c r="N526" s="23"/>
      <c r="O526" s="23"/>
      <c r="P526" s="23"/>
      <c r="Q526" s="23"/>
      <c r="R526" s="23"/>
      <c r="S526" s="24" t="s">
        <v>76</v>
      </c>
      <c r="T526" s="24"/>
      <c r="U526" s="24"/>
      <c r="V526" s="24"/>
      <c r="W526" s="24"/>
      <c r="X526" s="24"/>
      <c r="Y526" s="24"/>
      <c r="Z526" s="24"/>
      <c r="AA526"/>
    </row>
    <row r="527" spans="1:27" s="13" customFormat="1" ht="43.05" customHeight="1" thickBot="1" x14ac:dyDescent="0.35">
      <c r="A527" s="21"/>
      <c r="B527" s="21"/>
      <c r="C527" s="45" t="s">
        <v>68</v>
      </c>
      <c r="D527" s="45"/>
      <c r="E527" s="45"/>
      <c r="F527" s="45"/>
      <c r="G527" s="46" t="s">
        <v>3</v>
      </c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1" t="s">
        <v>67</v>
      </c>
      <c r="V527" s="41"/>
      <c r="W527" s="41" t="s">
        <v>69</v>
      </c>
      <c r="X527" s="41"/>
      <c r="Y527" s="41"/>
      <c r="Z527" s="41"/>
      <c r="AA527" s="145"/>
    </row>
    <row r="528" spans="1:27" ht="25.95" customHeight="1" x14ac:dyDescent="0.3">
      <c r="C528" s="47" t="s">
        <v>405</v>
      </c>
      <c r="D528" s="47"/>
      <c r="E528" s="47"/>
      <c r="F528" s="47"/>
      <c r="G528" s="53" t="s">
        <v>400</v>
      </c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42"/>
      <c r="V528" s="42"/>
      <c r="W528" s="43"/>
      <c r="X528" s="43"/>
      <c r="Y528" s="43"/>
      <c r="Z528" s="43"/>
    </row>
    <row r="529" spans="1:27" ht="25.95" customHeight="1" x14ac:dyDescent="0.3">
      <c r="C529" s="94"/>
      <c r="D529" s="94"/>
      <c r="E529" s="94"/>
      <c r="F529" s="94"/>
      <c r="G529" s="26" t="s">
        <v>401</v>
      </c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7">
        <v>1</v>
      </c>
      <c r="V529" s="27"/>
      <c r="W529" s="25"/>
      <c r="X529" s="25"/>
      <c r="Y529" s="25"/>
      <c r="Z529" s="25"/>
      <c r="AA529" s="142"/>
    </row>
    <row r="530" spans="1:27" ht="25.95" customHeight="1" x14ac:dyDescent="0.3">
      <c r="C530" s="94" t="s">
        <v>406</v>
      </c>
      <c r="D530" s="94"/>
      <c r="E530" s="94"/>
      <c r="F530" s="94"/>
      <c r="G530" s="26" t="s">
        <v>403</v>
      </c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7"/>
      <c r="V530" s="27"/>
      <c r="W530" s="25"/>
      <c r="X530" s="25"/>
      <c r="Y530" s="25"/>
      <c r="Z530" s="25"/>
      <c r="AA530" s="142"/>
    </row>
    <row r="531" spans="1:27" ht="25.95" customHeight="1" x14ac:dyDescent="0.3">
      <c r="C531" s="94"/>
      <c r="D531" s="94"/>
      <c r="E531" s="94"/>
      <c r="F531" s="94"/>
      <c r="G531" s="26" t="s">
        <v>404</v>
      </c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7">
        <v>1</v>
      </c>
      <c r="V531" s="27"/>
      <c r="W531" s="25"/>
      <c r="X531" s="25"/>
      <c r="Y531" s="25"/>
      <c r="Z531" s="25"/>
    </row>
    <row r="532" spans="1:27" ht="25.95" customHeight="1" x14ac:dyDescent="0.3">
      <c r="C532" s="94" t="s">
        <v>407</v>
      </c>
      <c r="D532" s="94"/>
      <c r="E532" s="94"/>
      <c r="F532" s="94"/>
      <c r="G532" s="26" t="s">
        <v>400</v>
      </c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7"/>
      <c r="V532" s="27"/>
      <c r="W532" s="25"/>
      <c r="X532" s="25"/>
      <c r="Y532" s="25"/>
      <c r="Z532" s="25"/>
    </row>
    <row r="533" spans="1:27" ht="25.95" customHeight="1" x14ac:dyDescent="0.3">
      <c r="C533" s="94"/>
      <c r="D533" s="94"/>
      <c r="E533" s="94"/>
      <c r="F533" s="94"/>
      <c r="G533" s="26" t="s">
        <v>401</v>
      </c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7">
        <v>1</v>
      </c>
      <c r="V533" s="27"/>
      <c r="W533" s="25"/>
      <c r="X533" s="25"/>
      <c r="Y533" s="25"/>
      <c r="Z533" s="25"/>
      <c r="AA533" s="142"/>
    </row>
    <row r="534" spans="1:27" ht="25.95" customHeight="1" x14ac:dyDescent="0.3">
      <c r="C534" s="94" t="s">
        <v>408</v>
      </c>
      <c r="D534" s="94"/>
      <c r="E534" s="94"/>
      <c r="F534" s="94"/>
      <c r="G534" s="26" t="s">
        <v>403</v>
      </c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7"/>
      <c r="V534" s="27"/>
      <c r="W534" s="25"/>
      <c r="X534" s="25"/>
      <c r="Y534" s="25"/>
      <c r="Z534" s="25"/>
    </row>
    <row r="535" spans="1:27" ht="25.95" customHeight="1" x14ac:dyDescent="0.3">
      <c r="C535" s="94"/>
      <c r="D535" s="94"/>
      <c r="E535" s="94"/>
      <c r="F535" s="94"/>
      <c r="G535" s="26" t="s">
        <v>404</v>
      </c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7">
        <v>1</v>
      </c>
      <c r="V535" s="27"/>
      <c r="W535" s="25"/>
      <c r="X535" s="25"/>
      <c r="Y535" s="25"/>
      <c r="Z535" s="25"/>
      <c r="AA535" s="142"/>
    </row>
    <row r="536" spans="1:27" ht="25.95" customHeight="1" x14ac:dyDescent="0.3">
      <c r="C536" s="94" t="s">
        <v>409</v>
      </c>
      <c r="D536" s="94"/>
      <c r="E536" s="94"/>
      <c r="F536" s="94"/>
      <c r="G536" s="26" t="s">
        <v>400</v>
      </c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7"/>
      <c r="V536" s="27"/>
      <c r="W536" s="25"/>
      <c r="X536" s="25"/>
      <c r="Y536" s="25"/>
      <c r="Z536" s="25"/>
      <c r="AA536" s="142"/>
    </row>
    <row r="537" spans="1:27" ht="25.95" customHeight="1" x14ac:dyDescent="0.3">
      <c r="C537" s="94"/>
      <c r="D537" s="94"/>
      <c r="E537" s="94"/>
      <c r="F537" s="94"/>
      <c r="G537" s="26" t="s">
        <v>401</v>
      </c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7">
        <v>1</v>
      </c>
      <c r="V537" s="27"/>
      <c r="W537" s="25"/>
      <c r="X537" s="25"/>
      <c r="Y537" s="25"/>
      <c r="Z537" s="25"/>
    </row>
    <row r="538" spans="1:27" ht="25.95" customHeight="1" x14ac:dyDescent="0.3">
      <c r="C538" s="94" t="s">
        <v>410</v>
      </c>
      <c r="D538" s="94"/>
      <c r="E538" s="94"/>
      <c r="F538" s="94"/>
      <c r="G538" s="26" t="s">
        <v>403</v>
      </c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7"/>
      <c r="V538" s="27"/>
      <c r="W538" s="25"/>
      <c r="X538" s="25"/>
      <c r="Y538" s="25"/>
      <c r="Z538" s="25"/>
      <c r="AA538" s="142"/>
    </row>
    <row r="539" spans="1:27" ht="25.95" customHeight="1" x14ac:dyDescent="0.3">
      <c r="C539" s="94"/>
      <c r="D539" s="94"/>
      <c r="E539" s="94"/>
      <c r="F539" s="94"/>
      <c r="G539" s="26" t="s">
        <v>404</v>
      </c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7">
        <v>1</v>
      </c>
      <c r="V539" s="27"/>
      <c r="W539" s="25"/>
      <c r="X539" s="25"/>
      <c r="Y539" s="25"/>
      <c r="Z539" s="25"/>
      <c r="AA539" s="142"/>
    </row>
    <row r="540" spans="1:27" ht="25.95" customHeight="1" x14ac:dyDescent="0.3">
      <c r="C540" s="94" t="s">
        <v>411</v>
      </c>
      <c r="D540" s="94"/>
      <c r="E540" s="94"/>
      <c r="F540" s="94"/>
      <c r="G540" s="26" t="s">
        <v>412</v>
      </c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7"/>
      <c r="V540" s="27"/>
      <c r="W540" s="25"/>
      <c r="X540" s="25"/>
      <c r="Y540" s="25"/>
      <c r="Z540" s="25"/>
    </row>
    <row r="541" spans="1:27" ht="25.95" customHeight="1" thickBot="1" x14ac:dyDescent="0.35">
      <c r="C541" s="94"/>
      <c r="D541" s="94"/>
      <c r="E541" s="94"/>
      <c r="F541" s="94"/>
      <c r="G541" s="26" t="s">
        <v>413</v>
      </c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7">
        <v>1</v>
      </c>
      <c r="V541" s="27"/>
      <c r="W541" s="25"/>
      <c r="X541" s="25"/>
      <c r="Y541" s="25"/>
      <c r="Z541" s="25"/>
    </row>
    <row r="542" spans="1:27" ht="25.95" customHeight="1" thickBot="1" x14ac:dyDescent="0.35">
      <c r="A542" s="83" t="s">
        <v>95</v>
      </c>
      <c r="B542" s="87" t="str">
        <f>список!$AF$2</f>
        <v/>
      </c>
      <c r="C542" s="94" t="s">
        <v>414</v>
      </c>
      <c r="D542" s="94"/>
      <c r="E542" s="94"/>
      <c r="F542" s="94"/>
      <c r="G542" s="26" t="s">
        <v>415</v>
      </c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7"/>
      <c r="V542" s="27"/>
      <c r="W542" s="25"/>
      <c r="X542" s="25"/>
      <c r="Y542" s="25"/>
      <c r="Z542" s="25"/>
    </row>
    <row r="543" spans="1:27" ht="25.95" customHeight="1" thickBot="1" x14ac:dyDescent="0.35">
      <c r="A543" s="83"/>
      <c r="B543" s="88"/>
      <c r="C543" s="94"/>
      <c r="D543" s="94"/>
      <c r="E543" s="94"/>
      <c r="F543" s="94"/>
      <c r="G543" s="26" t="s">
        <v>416</v>
      </c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7">
        <v>1</v>
      </c>
      <c r="V543" s="27"/>
      <c r="W543" s="25"/>
      <c r="X543" s="25"/>
      <c r="Y543" s="25"/>
      <c r="Z543" s="25"/>
    </row>
    <row r="544" spans="1:27" ht="25.95" customHeight="1" thickBot="1" x14ac:dyDescent="0.35">
      <c r="A544" s="83"/>
      <c r="B544" s="88"/>
      <c r="C544" s="94" t="s">
        <v>417</v>
      </c>
      <c r="D544" s="94"/>
      <c r="E544" s="94"/>
      <c r="F544" s="94"/>
      <c r="G544" s="26" t="s">
        <v>418</v>
      </c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7"/>
      <c r="V544" s="27"/>
      <c r="W544" s="25"/>
      <c r="X544" s="25"/>
      <c r="Y544" s="25"/>
      <c r="Z544" s="25"/>
    </row>
    <row r="545" spans="1:27" ht="25.95" customHeight="1" thickBot="1" x14ac:dyDescent="0.35">
      <c r="A545" s="83"/>
      <c r="B545" s="88"/>
      <c r="C545" s="94"/>
      <c r="D545" s="94"/>
      <c r="E545" s="94"/>
      <c r="F545" s="94"/>
      <c r="G545" s="26" t="s">
        <v>419</v>
      </c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7">
        <v>1</v>
      </c>
      <c r="V545" s="27"/>
      <c r="W545" s="25"/>
      <c r="X545" s="25"/>
      <c r="Y545" s="25"/>
      <c r="Z545" s="25"/>
    </row>
    <row r="546" spans="1:27" ht="25.95" customHeight="1" thickBot="1" x14ac:dyDescent="0.35">
      <c r="A546" s="83" t="s">
        <v>96</v>
      </c>
      <c r="B546" s="85" t="str">
        <f>список!$AE$2</f>
        <v/>
      </c>
      <c r="C546" s="94" t="s">
        <v>420</v>
      </c>
      <c r="D546" s="94"/>
      <c r="E546" s="94"/>
      <c r="F546" s="94"/>
      <c r="G546" s="26" t="s">
        <v>398</v>
      </c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7"/>
      <c r="V546" s="27"/>
      <c r="W546" s="25"/>
      <c r="X546" s="25"/>
      <c r="Y546" s="25"/>
      <c r="Z546" s="25"/>
    </row>
    <row r="547" spans="1:27" ht="25.95" customHeight="1" thickBot="1" x14ac:dyDescent="0.35">
      <c r="A547" s="83"/>
      <c r="B547" s="86"/>
      <c r="C547" s="94"/>
      <c r="D547" s="94"/>
      <c r="E547" s="94"/>
      <c r="F547" s="94"/>
      <c r="G547" s="26" t="s">
        <v>399</v>
      </c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7">
        <v>1</v>
      </c>
      <c r="V547" s="27"/>
      <c r="W547" s="25"/>
      <c r="X547" s="25"/>
      <c r="Y547" s="25"/>
      <c r="Z547" s="25"/>
    </row>
    <row r="548" spans="1:27" ht="25.95" customHeight="1" thickBot="1" x14ac:dyDescent="0.35">
      <c r="A548" s="83"/>
      <c r="B548" s="86"/>
      <c r="C548" s="94" t="s">
        <v>421</v>
      </c>
      <c r="D548" s="94"/>
      <c r="E548" s="94"/>
      <c r="F548" s="94"/>
      <c r="G548" s="26" t="s">
        <v>422</v>
      </c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7"/>
      <c r="V548" s="27"/>
      <c r="W548" s="25"/>
      <c r="X548" s="25"/>
      <c r="Y548" s="25"/>
      <c r="Z548" s="25"/>
    </row>
    <row r="549" spans="1:27" ht="25.95" customHeight="1" thickBot="1" x14ac:dyDescent="0.35">
      <c r="A549" s="83" t="s">
        <v>97</v>
      </c>
      <c r="B549" s="85" t="str">
        <f>список!$AD$2</f>
        <v/>
      </c>
      <c r="C549" s="94"/>
      <c r="D549" s="94"/>
      <c r="E549" s="94"/>
      <c r="F549" s="94"/>
      <c r="G549" s="26" t="s">
        <v>423</v>
      </c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7">
        <v>1</v>
      </c>
      <c r="V549" s="27"/>
      <c r="W549" s="25"/>
      <c r="X549" s="25"/>
      <c r="Y549" s="25"/>
      <c r="Z549" s="25"/>
    </row>
    <row r="550" spans="1:27" ht="25.95" customHeight="1" thickBot="1" x14ac:dyDescent="0.35">
      <c r="A550" s="83"/>
      <c r="B550" s="86"/>
      <c r="C550" s="94" t="s">
        <v>424</v>
      </c>
      <c r="D550" s="94"/>
      <c r="E550" s="94"/>
      <c r="F550" s="94"/>
      <c r="G550" s="26" t="s">
        <v>398</v>
      </c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7"/>
      <c r="V550" s="27"/>
      <c r="W550" s="25"/>
      <c r="X550" s="25"/>
      <c r="Y550" s="25"/>
      <c r="Z550" s="25"/>
    </row>
    <row r="551" spans="1:27" ht="25.95" customHeight="1" thickBot="1" x14ac:dyDescent="0.35">
      <c r="A551" s="83"/>
      <c r="B551" s="86"/>
      <c r="C551" s="94"/>
      <c r="D551" s="94"/>
      <c r="E551" s="94"/>
      <c r="F551" s="94"/>
      <c r="G551" s="26" t="s">
        <v>399</v>
      </c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7">
        <v>1</v>
      </c>
      <c r="V551" s="27"/>
      <c r="W551" s="25"/>
      <c r="X551" s="25"/>
      <c r="Y551" s="25"/>
      <c r="Z551" s="25"/>
    </row>
    <row r="552" spans="1:27" ht="25.95" customHeight="1" thickBot="1" x14ac:dyDescent="0.35">
      <c r="A552" s="83" t="s">
        <v>95</v>
      </c>
      <c r="B552" s="87" t="str">
        <f>список!$AC$2</f>
        <v/>
      </c>
      <c r="C552" s="94" t="s">
        <v>616</v>
      </c>
      <c r="D552" s="94"/>
      <c r="E552" s="94"/>
      <c r="F552" s="94"/>
      <c r="G552" s="26" t="s">
        <v>347</v>
      </c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7"/>
      <c r="V552" s="27"/>
      <c r="W552" s="25"/>
      <c r="X552" s="25"/>
      <c r="Y552" s="25"/>
      <c r="Z552" s="25"/>
    </row>
    <row r="553" spans="1:27" ht="25.95" customHeight="1" thickBot="1" x14ac:dyDescent="0.35">
      <c r="A553" s="83"/>
      <c r="B553" s="88"/>
      <c r="C553" s="94"/>
      <c r="D553" s="94"/>
      <c r="E553" s="94"/>
      <c r="F553" s="94"/>
      <c r="G553" s="26" t="s">
        <v>348</v>
      </c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7">
        <v>2</v>
      </c>
      <c r="V553" s="27"/>
      <c r="W553" s="25"/>
      <c r="X553" s="25"/>
      <c r="Y553" s="25"/>
      <c r="Z553" s="25"/>
    </row>
    <row r="554" spans="1:27" ht="25.95" customHeight="1" thickBot="1" x14ac:dyDescent="0.35">
      <c r="A554" s="83"/>
      <c r="B554" s="88"/>
      <c r="C554" s="94" t="s">
        <v>425</v>
      </c>
      <c r="D554" s="94"/>
      <c r="E554" s="94"/>
      <c r="F554" s="94"/>
      <c r="G554" s="26" t="s">
        <v>384</v>
      </c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7"/>
      <c r="V554" s="27"/>
      <c r="W554" s="25"/>
      <c r="X554" s="25"/>
      <c r="Y554" s="25"/>
      <c r="Z554" s="25"/>
    </row>
    <row r="555" spans="1:27" ht="25.95" customHeight="1" thickBot="1" x14ac:dyDescent="0.35">
      <c r="A555" s="83"/>
      <c r="B555" s="88"/>
      <c r="C555" s="94"/>
      <c r="D555" s="94"/>
      <c r="E555" s="94"/>
      <c r="F555" s="94"/>
      <c r="G555" s="26" t="s">
        <v>385</v>
      </c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7">
        <v>1</v>
      </c>
      <c r="V555" s="27"/>
      <c r="W555" s="25"/>
      <c r="X555" s="25"/>
      <c r="Y555" s="25"/>
      <c r="Z555" s="25"/>
    </row>
    <row r="556" spans="1:27" ht="25.95" customHeight="1" thickBot="1" x14ac:dyDescent="0.35">
      <c r="A556" s="83" t="s">
        <v>98</v>
      </c>
      <c r="B556" s="85" t="str">
        <f>список!$AB$2</f>
        <v/>
      </c>
      <c r="C556" s="112"/>
      <c r="D556" s="112"/>
      <c r="E556" s="112"/>
      <c r="F556" s="112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40"/>
      <c r="V556" s="40"/>
      <c r="W556" s="38"/>
      <c r="X556" s="38"/>
      <c r="Y556" s="38"/>
      <c r="Z556" s="38"/>
      <c r="AA556"/>
    </row>
    <row r="557" spans="1:27" s="95" customFormat="1" ht="15" customHeight="1" thickBot="1" x14ac:dyDescent="0.3">
      <c r="A557" s="83"/>
      <c r="B557" s="86"/>
      <c r="C557" s="104"/>
      <c r="D557" s="105"/>
      <c r="E557" s="105"/>
      <c r="F557" s="106"/>
      <c r="G557" s="106"/>
      <c r="H557" s="106"/>
      <c r="I557" s="105"/>
      <c r="J557" s="105"/>
      <c r="K557" s="107"/>
      <c r="L557" s="107"/>
      <c r="M557" s="99" t="str">
        <f>список!$C$2</f>
        <v>ЛУБА.469335.139 ПЭ3</v>
      </c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1" t="s">
        <v>1</v>
      </c>
      <c r="AA557" s="111"/>
    </row>
    <row r="558" spans="1:27" s="95" customFormat="1" ht="6" customHeight="1" thickBot="1" x14ac:dyDescent="0.3">
      <c r="A558" s="83"/>
      <c r="B558" s="86"/>
      <c r="C558" s="108" t="str">
        <f>IF(OR(список!$S$2="Все",список!$S$2="—"),,список!$R$2)</f>
        <v/>
      </c>
      <c r="D558" s="108" t="str">
        <f>IF(OR(список!$S$2="Все",список!$S$2="—"),,список!$S$2)</f>
        <v/>
      </c>
      <c r="E558" s="108"/>
      <c r="F558" s="109" t="str">
        <f>IF(OR(список!$S$2="Все",список!$S$2="—"),,список!$T$2)</f>
        <v/>
      </c>
      <c r="G558" s="109"/>
      <c r="H558" s="109"/>
      <c r="I558" s="108"/>
      <c r="J558" s="108"/>
      <c r="K558" s="110" t="str">
        <f>IF(OR(список!$S$2="Все",список!$S$2="—"),,список!$U$2)</f>
        <v/>
      </c>
      <c r="L558" s="11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1"/>
      <c r="AA558" s="111"/>
    </row>
    <row r="559" spans="1:27" s="95" customFormat="1" ht="9" customHeight="1" thickBot="1" x14ac:dyDescent="0.3">
      <c r="A559" s="83"/>
      <c r="B559" s="86"/>
      <c r="C559" s="96"/>
      <c r="D559" s="96"/>
      <c r="E559" s="96"/>
      <c r="F559" s="97"/>
      <c r="G559" s="97"/>
      <c r="H559" s="97"/>
      <c r="I559" s="96"/>
      <c r="J559" s="96"/>
      <c r="K559" s="98"/>
      <c r="L559" s="98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2">
        <f t="shared" ref="Z559:Z560" si="15">SUM(V32,15)</f>
        <v>16</v>
      </c>
      <c r="AA559" s="111"/>
    </row>
    <row r="560" spans="1:27" s="95" customFormat="1" ht="15" customHeight="1" thickBot="1" x14ac:dyDescent="0.3">
      <c r="A560" s="83"/>
      <c r="B560" s="86"/>
      <c r="C560" s="103" t="s">
        <v>72</v>
      </c>
      <c r="D560" s="96" t="s">
        <v>1</v>
      </c>
      <c r="E560" s="96"/>
      <c r="F560" s="96" t="s">
        <v>19</v>
      </c>
      <c r="G560" s="96"/>
      <c r="H560" s="96"/>
      <c r="I560" s="96" t="s">
        <v>73</v>
      </c>
      <c r="J560" s="96"/>
      <c r="K560" s="96" t="s">
        <v>74</v>
      </c>
      <c r="L560" s="96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2"/>
      <c r="AA560" s="111"/>
    </row>
    <row r="561" spans="1:27" ht="15" customHeight="1" thickBot="1" x14ac:dyDescent="0.3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3" t="s">
        <v>75</v>
      </c>
      <c r="N561" s="23"/>
      <c r="O561" s="23"/>
      <c r="P561" s="23"/>
      <c r="Q561" s="23"/>
      <c r="R561" s="23"/>
      <c r="S561" s="24" t="s">
        <v>76</v>
      </c>
      <c r="T561" s="24"/>
      <c r="U561" s="24"/>
      <c r="V561" s="24"/>
      <c r="W561" s="24"/>
      <c r="X561" s="24"/>
      <c r="Y561" s="24"/>
      <c r="Z561" s="24"/>
      <c r="AA561"/>
    </row>
    <row r="562" spans="1:27" s="13" customFormat="1" ht="43.05" customHeight="1" thickBot="1" x14ac:dyDescent="0.35">
      <c r="A562" s="21"/>
      <c r="B562" s="21"/>
      <c r="C562" s="45" t="s">
        <v>68</v>
      </c>
      <c r="D562" s="45"/>
      <c r="E562" s="45"/>
      <c r="F562" s="45"/>
      <c r="G562" s="46" t="s">
        <v>3</v>
      </c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1" t="s">
        <v>67</v>
      </c>
      <c r="V562" s="41"/>
      <c r="W562" s="41" t="s">
        <v>69</v>
      </c>
      <c r="X562" s="41"/>
      <c r="Y562" s="41"/>
      <c r="Z562" s="41"/>
      <c r="AA562" s="145"/>
    </row>
    <row r="563" spans="1:27" ht="25.95" customHeight="1" x14ac:dyDescent="0.3">
      <c r="C563" s="47" t="s">
        <v>426</v>
      </c>
      <c r="D563" s="47"/>
      <c r="E563" s="47"/>
      <c r="F563" s="47"/>
      <c r="G563" s="53" t="s">
        <v>412</v>
      </c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42"/>
      <c r="V563" s="42"/>
      <c r="W563" s="43"/>
      <c r="X563" s="43"/>
      <c r="Y563" s="43"/>
      <c r="Z563" s="43"/>
    </row>
    <row r="564" spans="1:27" ht="25.95" customHeight="1" x14ac:dyDescent="0.3">
      <c r="C564" s="94"/>
      <c r="D564" s="94"/>
      <c r="E564" s="94"/>
      <c r="F564" s="94"/>
      <c r="G564" s="26" t="s">
        <v>413</v>
      </c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7">
        <v>1</v>
      </c>
      <c r="V564" s="27"/>
      <c r="W564" s="25"/>
      <c r="X564" s="25"/>
      <c r="Y564" s="25"/>
      <c r="Z564" s="25"/>
    </row>
    <row r="565" spans="1:27" ht="25.95" customHeight="1" x14ac:dyDescent="0.3">
      <c r="C565" s="94" t="s">
        <v>427</v>
      </c>
      <c r="D565" s="94"/>
      <c r="E565" s="94"/>
      <c r="F565" s="94"/>
      <c r="G565" s="26" t="s">
        <v>428</v>
      </c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7"/>
      <c r="V565" s="27"/>
      <c r="W565" s="25"/>
      <c r="X565" s="25"/>
      <c r="Y565" s="25"/>
      <c r="Z565" s="25"/>
      <c r="AA565" s="142"/>
    </row>
    <row r="566" spans="1:27" ht="25.95" customHeight="1" x14ac:dyDescent="0.3">
      <c r="C566" s="94"/>
      <c r="D566" s="94"/>
      <c r="E566" s="94"/>
      <c r="F566" s="94"/>
      <c r="G566" s="26" t="s">
        <v>429</v>
      </c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7">
        <v>1</v>
      </c>
      <c r="V566" s="27"/>
      <c r="W566" s="25"/>
      <c r="X566" s="25"/>
      <c r="Y566" s="25"/>
      <c r="Z566" s="25"/>
      <c r="AA566" s="142"/>
    </row>
    <row r="567" spans="1:27" ht="25.95" customHeight="1" x14ac:dyDescent="0.3">
      <c r="C567" s="94" t="s">
        <v>430</v>
      </c>
      <c r="D567" s="94"/>
      <c r="E567" s="94"/>
      <c r="F567" s="94"/>
      <c r="G567" s="26" t="s">
        <v>431</v>
      </c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7"/>
      <c r="V567" s="27"/>
      <c r="W567" s="25"/>
      <c r="X567" s="25"/>
      <c r="Y567" s="25"/>
      <c r="Z567" s="25"/>
    </row>
    <row r="568" spans="1:27" ht="25.95" customHeight="1" x14ac:dyDescent="0.3">
      <c r="C568" s="94"/>
      <c r="D568" s="94"/>
      <c r="E568" s="94"/>
      <c r="F568" s="94"/>
      <c r="G568" s="26" t="s">
        <v>432</v>
      </c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7">
        <v>1</v>
      </c>
      <c r="V568" s="27"/>
      <c r="W568" s="25"/>
      <c r="X568" s="25"/>
      <c r="Y568" s="25"/>
      <c r="Z568" s="25"/>
    </row>
    <row r="569" spans="1:27" ht="25.95" customHeight="1" x14ac:dyDescent="0.3">
      <c r="C569" s="94" t="s">
        <v>433</v>
      </c>
      <c r="D569" s="94"/>
      <c r="E569" s="94"/>
      <c r="F569" s="94"/>
      <c r="G569" s="26" t="s">
        <v>434</v>
      </c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7"/>
      <c r="V569" s="27"/>
      <c r="W569" s="25"/>
      <c r="X569" s="25"/>
      <c r="Y569" s="25"/>
      <c r="Z569" s="25"/>
      <c r="AA569" s="142"/>
    </row>
    <row r="570" spans="1:27" ht="25.95" customHeight="1" x14ac:dyDescent="0.3">
      <c r="C570" s="94"/>
      <c r="D570" s="94"/>
      <c r="E570" s="94"/>
      <c r="F570" s="94"/>
      <c r="G570" s="26" t="s">
        <v>435</v>
      </c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7">
        <v>1</v>
      </c>
      <c r="V570" s="27"/>
      <c r="W570" s="25"/>
      <c r="X570" s="25"/>
      <c r="Y570" s="25"/>
      <c r="Z570" s="25"/>
    </row>
    <row r="571" spans="1:27" ht="25.95" customHeight="1" x14ac:dyDescent="0.3">
      <c r="C571" s="94" t="s">
        <v>436</v>
      </c>
      <c r="D571" s="94"/>
      <c r="E571" s="94"/>
      <c r="F571" s="94"/>
      <c r="G571" s="26" t="s">
        <v>415</v>
      </c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7"/>
      <c r="V571" s="27"/>
      <c r="W571" s="25"/>
      <c r="X571" s="25"/>
      <c r="Y571" s="25"/>
      <c r="Z571" s="25"/>
      <c r="AA571" s="142"/>
    </row>
    <row r="572" spans="1:27" ht="25.95" customHeight="1" x14ac:dyDescent="0.3">
      <c r="C572" s="94"/>
      <c r="D572" s="94"/>
      <c r="E572" s="94"/>
      <c r="F572" s="94"/>
      <c r="G572" s="26" t="s">
        <v>416</v>
      </c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7">
        <v>1</v>
      </c>
      <c r="V572" s="27"/>
      <c r="W572" s="25"/>
      <c r="X572" s="25"/>
      <c r="Y572" s="25"/>
      <c r="Z572" s="25"/>
      <c r="AA572" s="142"/>
    </row>
    <row r="573" spans="1:27" ht="25.95" customHeight="1" x14ac:dyDescent="0.3">
      <c r="C573" s="94" t="s">
        <v>437</v>
      </c>
      <c r="D573" s="94"/>
      <c r="E573" s="94"/>
      <c r="F573" s="94"/>
      <c r="G573" s="26" t="s">
        <v>418</v>
      </c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7"/>
      <c r="V573" s="27"/>
      <c r="W573" s="25"/>
      <c r="X573" s="25"/>
      <c r="Y573" s="25"/>
      <c r="Z573" s="25"/>
    </row>
    <row r="574" spans="1:27" ht="25.95" customHeight="1" x14ac:dyDescent="0.3">
      <c r="C574" s="94"/>
      <c r="D574" s="94"/>
      <c r="E574" s="94"/>
      <c r="F574" s="94"/>
      <c r="G574" s="26" t="s">
        <v>419</v>
      </c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7">
        <v>1</v>
      </c>
      <c r="V574" s="27"/>
      <c r="W574" s="25"/>
      <c r="X574" s="25"/>
      <c r="Y574" s="25"/>
      <c r="Z574" s="25"/>
      <c r="AA574" s="142"/>
    </row>
    <row r="575" spans="1:27" ht="25.95" customHeight="1" x14ac:dyDescent="0.3">
      <c r="C575" s="94" t="s">
        <v>438</v>
      </c>
      <c r="D575" s="94"/>
      <c r="E575" s="94"/>
      <c r="F575" s="94"/>
      <c r="G575" s="26" t="s">
        <v>434</v>
      </c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7"/>
      <c r="V575" s="27"/>
      <c r="W575" s="25"/>
      <c r="X575" s="25"/>
      <c r="Y575" s="25"/>
      <c r="Z575" s="25"/>
      <c r="AA575" s="142"/>
    </row>
    <row r="576" spans="1:27" ht="25.95" customHeight="1" thickBot="1" x14ac:dyDescent="0.35">
      <c r="C576" s="94"/>
      <c r="D576" s="94"/>
      <c r="E576" s="94"/>
      <c r="F576" s="94"/>
      <c r="G576" s="26" t="s">
        <v>435</v>
      </c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7">
        <v>1</v>
      </c>
      <c r="V576" s="27"/>
      <c r="W576" s="25"/>
      <c r="X576" s="25"/>
      <c r="Y576" s="25"/>
      <c r="Z576" s="25"/>
    </row>
    <row r="577" spans="1:27" ht="25.95" customHeight="1" thickBot="1" x14ac:dyDescent="0.35">
      <c r="A577" s="83" t="s">
        <v>95</v>
      </c>
      <c r="B577" s="87" t="str">
        <f>список!$AF$2</f>
        <v/>
      </c>
      <c r="C577" s="94" t="s">
        <v>617</v>
      </c>
      <c r="D577" s="94"/>
      <c r="E577" s="94"/>
      <c r="F577" s="94"/>
      <c r="G577" s="26" t="s">
        <v>439</v>
      </c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7"/>
      <c r="V577" s="27"/>
      <c r="W577" s="25"/>
      <c r="X577" s="25"/>
      <c r="Y577" s="25"/>
      <c r="Z577" s="25"/>
    </row>
    <row r="578" spans="1:27" ht="25.95" customHeight="1" thickBot="1" x14ac:dyDescent="0.35">
      <c r="A578" s="83"/>
      <c r="B578" s="88"/>
      <c r="C578" s="94"/>
      <c r="D578" s="94"/>
      <c r="E578" s="94"/>
      <c r="F578" s="94"/>
      <c r="G578" s="26" t="s">
        <v>440</v>
      </c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7">
        <v>2</v>
      </c>
      <c r="V578" s="27"/>
      <c r="W578" s="25"/>
      <c r="X578" s="25"/>
      <c r="Y578" s="25"/>
      <c r="Z578" s="25"/>
    </row>
    <row r="579" spans="1:27" ht="25.95" customHeight="1" thickBot="1" x14ac:dyDescent="0.35">
      <c r="A579" s="83"/>
      <c r="B579" s="88"/>
      <c r="C579" s="94" t="s">
        <v>618</v>
      </c>
      <c r="D579" s="94"/>
      <c r="E579" s="94"/>
      <c r="F579" s="94"/>
      <c r="G579" s="26" t="s">
        <v>441</v>
      </c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7"/>
      <c r="V579" s="27"/>
      <c r="W579" s="25"/>
      <c r="X579" s="25"/>
      <c r="Y579" s="25"/>
      <c r="Z579" s="25"/>
    </row>
    <row r="580" spans="1:27" ht="25.95" customHeight="1" thickBot="1" x14ac:dyDescent="0.35">
      <c r="A580" s="83"/>
      <c r="B580" s="88"/>
      <c r="C580" s="94"/>
      <c r="D580" s="94"/>
      <c r="E580" s="94"/>
      <c r="F580" s="94"/>
      <c r="G580" s="26" t="s">
        <v>442</v>
      </c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7">
        <v>4</v>
      </c>
      <c r="V580" s="27"/>
      <c r="W580" s="25"/>
      <c r="X580" s="25"/>
      <c r="Y580" s="25"/>
      <c r="Z580" s="25"/>
    </row>
    <row r="581" spans="1:27" ht="25.95" customHeight="1" thickBot="1" x14ac:dyDescent="0.35">
      <c r="A581" s="83" t="s">
        <v>96</v>
      </c>
      <c r="B581" s="85" t="str">
        <f>список!$AE$2</f>
        <v/>
      </c>
      <c r="C581" s="94" t="s">
        <v>443</v>
      </c>
      <c r="D581" s="94"/>
      <c r="E581" s="94"/>
      <c r="F581" s="94"/>
      <c r="G581" s="26" t="s">
        <v>396</v>
      </c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7"/>
      <c r="V581" s="27"/>
      <c r="W581" s="25"/>
      <c r="X581" s="25"/>
      <c r="Y581" s="25"/>
      <c r="Z581" s="25"/>
    </row>
    <row r="582" spans="1:27" ht="25.95" customHeight="1" thickBot="1" x14ac:dyDescent="0.35">
      <c r="A582" s="83"/>
      <c r="B582" s="86"/>
      <c r="C582" s="94"/>
      <c r="D582" s="94"/>
      <c r="E582" s="94"/>
      <c r="F582" s="94"/>
      <c r="G582" s="26" t="s">
        <v>397</v>
      </c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7">
        <v>1</v>
      </c>
      <c r="V582" s="27"/>
      <c r="W582" s="25"/>
      <c r="X582" s="25"/>
      <c r="Y582" s="25"/>
      <c r="Z582" s="25"/>
    </row>
    <row r="583" spans="1:27" ht="25.95" customHeight="1" thickBot="1" x14ac:dyDescent="0.35">
      <c r="A583" s="83"/>
      <c r="B583" s="86"/>
      <c r="C583" s="94" t="s">
        <v>444</v>
      </c>
      <c r="D583" s="94"/>
      <c r="E583" s="94"/>
      <c r="F583" s="94"/>
      <c r="G583" s="26" t="s">
        <v>445</v>
      </c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7"/>
      <c r="V583" s="27"/>
      <c r="W583" s="25"/>
      <c r="X583" s="25"/>
      <c r="Y583" s="25"/>
      <c r="Z583" s="25"/>
    </row>
    <row r="584" spans="1:27" ht="25.95" customHeight="1" thickBot="1" x14ac:dyDescent="0.35">
      <c r="A584" s="83" t="s">
        <v>97</v>
      </c>
      <c r="B584" s="85" t="str">
        <f>список!$AD$2</f>
        <v/>
      </c>
      <c r="C584" s="94"/>
      <c r="D584" s="94"/>
      <c r="E584" s="94"/>
      <c r="F584" s="94"/>
      <c r="G584" s="26" t="s">
        <v>446</v>
      </c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7">
        <v>1</v>
      </c>
      <c r="V584" s="27"/>
      <c r="W584" s="25"/>
      <c r="X584" s="25"/>
      <c r="Y584" s="25"/>
      <c r="Z584" s="25"/>
    </row>
    <row r="585" spans="1:27" ht="25.95" customHeight="1" thickBot="1" x14ac:dyDescent="0.35">
      <c r="A585" s="83"/>
      <c r="B585" s="86"/>
      <c r="C585" s="94" t="s">
        <v>619</v>
      </c>
      <c r="D585" s="94"/>
      <c r="E585" s="94"/>
      <c r="F585" s="94"/>
      <c r="G585" s="26" t="s">
        <v>441</v>
      </c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7"/>
      <c r="V585" s="27"/>
      <c r="W585" s="25"/>
      <c r="X585" s="25"/>
      <c r="Y585" s="25"/>
      <c r="Z585" s="25"/>
    </row>
    <row r="586" spans="1:27" ht="25.95" customHeight="1" thickBot="1" x14ac:dyDescent="0.35">
      <c r="A586" s="83"/>
      <c r="B586" s="86"/>
      <c r="C586" s="94"/>
      <c r="D586" s="94"/>
      <c r="E586" s="94"/>
      <c r="F586" s="94"/>
      <c r="G586" s="26" t="s">
        <v>442</v>
      </c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7">
        <v>2</v>
      </c>
      <c r="V586" s="27"/>
      <c r="W586" s="25"/>
      <c r="X586" s="25"/>
      <c r="Y586" s="25"/>
      <c r="Z586" s="25"/>
    </row>
    <row r="587" spans="1:27" ht="25.95" customHeight="1" thickBot="1" x14ac:dyDescent="0.35">
      <c r="A587" s="83" t="s">
        <v>95</v>
      </c>
      <c r="B587" s="87" t="str">
        <f>список!$AC$2</f>
        <v/>
      </c>
      <c r="C587" s="94" t="s">
        <v>620</v>
      </c>
      <c r="D587" s="94"/>
      <c r="E587" s="94"/>
      <c r="F587" s="94"/>
      <c r="G587" s="26" t="s">
        <v>434</v>
      </c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7"/>
      <c r="V587" s="27"/>
      <c r="W587" s="25"/>
      <c r="X587" s="25"/>
      <c r="Y587" s="25"/>
      <c r="Z587" s="25"/>
    </row>
    <row r="588" spans="1:27" ht="25.95" customHeight="1" thickBot="1" x14ac:dyDescent="0.35">
      <c r="A588" s="83"/>
      <c r="B588" s="88"/>
      <c r="C588" s="94"/>
      <c r="D588" s="94"/>
      <c r="E588" s="94"/>
      <c r="F588" s="94"/>
      <c r="G588" s="26" t="s">
        <v>435</v>
      </c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7">
        <v>2</v>
      </c>
      <c r="V588" s="27"/>
      <c r="W588" s="25"/>
      <c r="X588" s="25"/>
      <c r="Y588" s="25"/>
      <c r="Z588" s="25"/>
    </row>
    <row r="589" spans="1:27" ht="25.95" customHeight="1" thickBot="1" x14ac:dyDescent="0.35">
      <c r="A589" s="83"/>
      <c r="B589" s="88"/>
      <c r="C589" s="94" t="s">
        <v>447</v>
      </c>
      <c r="D589" s="94"/>
      <c r="E589" s="94"/>
      <c r="F589" s="94"/>
      <c r="G589" s="26" t="s">
        <v>448</v>
      </c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7"/>
      <c r="V589" s="27"/>
      <c r="W589" s="25"/>
      <c r="X589" s="25"/>
      <c r="Y589" s="25"/>
      <c r="Z589" s="25"/>
    </row>
    <row r="590" spans="1:27" ht="25.95" customHeight="1" thickBot="1" x14ac:dyDescent="0.35">
      <c r="A590" s="83"/>
      <c r="B590" s="88"/>
      <c r="C590" s="94"/>
      <c r="D590" s="94"/>
      <c r="E590" s="94"/>
      <c r="F590" s="94"/>
      <c r="G590" s="26" t="s">
        <v>449</v>
      </c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7">
        <v>1</v>
      </c>
      <c r="V590" s="27"/>
      <c r="W590" s="25"/>
      <c r="X590" s="25"/>
      <c r="Y590" s="25"/>
      <c r="Z590" s="25"/>
    </row>
    <row r="591" spans="1:27" ht="25.95" customHeight="1" thickBot="1" x14ac:dyDescent="0.35">
      <c r="A591" s="83" t="s">
        <v>98</v>
      </c>
      <c r="B591" s="85" t="str">
        <f>список!$AB$2</f>
        <v/>
      </c>
      <c r="C591" s="112"/>
      <c r="D591" s="112"/>
      <c r="E591" s="112"/>
      <c r="F591" s="112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40"/>
      <c r="V591" s="40"/>
      <c r="W591" s="38"/>
      <c r="X591" s="38"/>
      <c r="Y591" s="38"/>
      <c r="Z591" s="38"/>
      <c r="AA591"/>
    </row>
    <row r="592" spans="1:27" s="95" customFormat="1" ht="15" customHeight="1" thickBot="1" x14ac:dyDescent="0.3">
      <c r="A592" s="83"/>
      <c r="B592" s="86"/>
      <c r="C592" s="104"/>
      <c r="D592" s="105"/>
      <c r="E592" s="105"/>
      <c r="F592" s="106"/>
      <c r="G592" s="106"/>
      <c r="H592" s="106"/>
      <c r="I592" s="105"/>
      <c r="J592" s="105"/>
      <c r="K592" s="107"/>
      <c r="L592" s="107"/>
      <c r="M592" s="99" t="str">
        <f>список!$C$2</f>
        <v>ЛУБА.469335.139 ПЭ3</v>
      </c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1" t="s">
        <v>1</v>
      </c>
      <c r="AA592" s="111"/>
    </row>
    <row r="593" spans="1:27" s="95" customFormat="1" ht="6" customHeight="1" thickBot="1" x14ac:dyDescent="0.3">
      <c r="A593" s="83"/>
      <c r="B593" s="86"/>
      <c r="C593" s="108" t="str">
        <f>IF(OR(список!$S$2="Все",список!$S$2="—"),,список!$R$2)</f>
        <v/>
      </c>
      <c r="D593" s="108" t="str">
        <f>IF(OR(список!$S$2="Все",список!$S$2="—"),,список!$S$2)</f>
        <v/>
      </c>
      <c r="E593" s="108"/>
      <c r="F593" s="109" t="str">
        <f>IF(OR(список!$S$2="Все",список!$S$2="—"),,список!$T$2)</f>
        <v/>
      </c>
      <c r="G593" s="109"/>
      <c r="H593" s="109"/>
      <c r="I593" s="108"/>
      <c r="J593" s="108"/>
      <c r="K593" s="110" t="str">
        <f>IF(OR(список!$S$2="Все",список!$S$2="—"),,список!$U$2)</f>
        <v/>
      </c>
      <c r="L593" s="11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1"/>
      <c r="AA593" s="111"/>
    </row>
    <row r="594" spans="1:27" s="95" customFormat="1" ht="9" customHeight="1" thickBot="1" x14ac:dyDescent="0.3">
      <c r="A594" s="83"/>
      <c r="B594" s="86"/>
      <c r="C594" s="96"/>
      <c r="D594" s="96"/>
      <c r="E594" s="96"/>
      <c r="F594" s="97"/>
      <c r="G594" s="97"/>
      <c r="H594" s="97"/>
      <c r="I594" s="96"/>
      <c r="J594" s="96"/>
      <c r="K594" s="98"/>
      <c r="L594" s="98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2">
        <f t="shared" ref="Z594:Z595" si="16">SUM(V32,16)</f>
        <v>17</v>
      </c>
      <c r="AA594" s="111"/>
    </row>
    <row r="595" spans="1:27" s="95" customFormat="1" ht="15" customHeight="1" thickBot="1" x14ac:dyDescent="0.3">
      <c r="A595" s="83"/>
      <c r="B595" s="86"/>
      <c r="C595" s="103" t="s">
        <v>72</v>
      </c>
      <c r="D595" s="96" t="s">
        <v>1</v>
      </c>
      <c r="E595" s="96"/>
      <c r="F595" s="96" t="s">
        <v>19</v>
      </c>
      <c r="G595" s="96"/>
      <c r="H595" s="96"/>
      <c r="I595" s="96" t="s">
        <v>73</v>
      </c>
      <c r="J595" s="96"/>
      <c r="K595" s="96" t="s">
        <v>74</v>
      </c>
      <c r="L595" s="96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2"/>
      <c r="AA595" s="111"/>
    </row>
    <row r="596" spans="1:27" ht="15" customHeight="1" thickBot="1" x14ac:dyDescent="0.3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3" t="s">
        <v>75</v>
      </c>
      <c r="N596" s="23"/>
      <c r="O596" s="23"/>
      <c r="P596" s="23"/>
      <c r="Q596" s="23"/>
      <c r="R596" s="23"/>
      <c r="S596" s="24" t="s">
        <v>76</v>
      </c>
      <c r="T596" s="24"/>
      <c r="U596" s="24"/>
      <c r="V596" s="24"/>
      <c r="W596" s="24"/>
      <c r="X596" s="24"/>
      <c r="Y596" s="24"/>
      <c r="Z596" s="24"/>
      <c r="AA596"/>
    </row>
    <row r="597" spans="1:27" s="13" customFormat="1" ht="43.05" customHeight="1" thickBot="1" x14ac:dyDescent="0.35">
      <c r="A597" s="21"/>
      <c r="B597" s="21"/>
      <c r="C597" s="45" t="s">
        <v>68</v>
      </c>
      <c r="D597" s="45"/>
      <c r="E597" s="45"/>
      <c r="F597" s="45"/>
      <c r="G597" s="46" t="s">
        <v>3</v>
      </c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1" t="s">
        <v>67</v>
      </c>
      <c r="V597" s="41"/>
      <c r="W597" s="41" t="s">
        <v>69</v>
      </c>
      <c r="X597" s="41"/>
      <c r="Y597" s="41"/>
      <c r="Z597" s="41"/>
      <c r="AA597" s="145"/>
    </row>
    <row r="598" spans="1:27" ht="25.95" customHeight="1" x14ac:dyDescent="0.3">
      <c r="C598" s="47" t="s">
        <v>621</v>
      </c>
      <c r="D598" s="47"/>
      <c r="E598" s="47"/>
      <c r="F598" s="47"/>
      <c r="G598" s="53" t="s">
        <v>418</v>
      </c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42"/>
      <c r="V598" s="42"/>
      <c r="W598" s="43"/>
      <c r="X598" s="43"/>
      <c r="Y598" s="43"/>
      <c r="Z598" s="43"/>
    </row>
    <row r="599" spans="1:27" ht="25.95" customHeight="1" x14ac:dyDescent="0.3">
      <c r="C599" s="94"/>
      <c r="D599" s="94"/>
      <c r="E599" s="94"/>
      <c r="F599" s="94"/>
      <c r="G599" s="26" t="s">
        <v>419</v>
      </c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7">
        <v>2</v>
      </c>
      <c r="V599" s="27"/>
      <c r="W599" s="25"/>
      <c r="X599" s="25"/>
      <c r="Y599" s="25"/>
      <c r="Z599" s="25"/>
    </row>
    <row r="600" spans="1:27" ht="25.95" customHeight="1" x14ac:dyDescent="0.3">
      <c r="C600" s="94" t="s">
        <v>450</v>
      </c>
      <c r="D600" s="94"/>
      <c r="E600" s="94"/>
      <c r="F600" s="94"/>
      <c r="G600" s="26" t="s">
        <v>384</v>
      </c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7"/>
      <c r="V600" s="27"/>
      <c r="W600" s="25"/>
      <c r="X600" s="25"/>
      <c r="Y600" s="25"/>
      <c r="Z600" s="25"/>
    </row>
    <row r="601" spans="1:27" ht="25.95" customHeight="1" x14ac:dyDescent="0.3">
      <c r="C601" s="94"/>
      <c r="D601" s="94"/>
      <c r="E601" s="94"/>
      <c r="F601" s="94"/>
      <c r="G601" s="26" t="s">
        <v>385</v>
      </c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7">
        <v>1</v>
      </c>
      <c r="V601" s="27"/>
      <c r="W601" s="25"/>
      <c r="X601" s="25"/>
      <c r="Y601" s="25"/>
      <c r="Z601" s="25"/>
      <c r="AA601" s="142"/>
    </row>
    <row r="602" spans="1:27" ht="25.95" customHeight="1" x14ac:dyDescent="0.3">
      <c r="C602" s="94" t="s">
        <v>451</v>
      </c>
      <c r="D602" s="94"/>
      <c r="E602" s="94"/>
      <c r="F602" s="94"/>
      <c r="G602" s="26" t="s">
        <v>452</v>
      </c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7"/>
      <c r="V602" s="27"/>
      <c r="W602" s="25"/>
      <c r="X602" s="25"/>
      <c r="Y602" s="25"/>
      <c r="Z602" s="25"/>
      <c r="AA602" s="142"/>
    </row>
    <row r="603" spans="1:27" ht="25.95" customHeight="1" x14ac:dyDescent="0.3">
      <c r="C603" s="94"/>
      <c r="D603" s="94"/>
      <c r="E603" s="94"/>
      <c r="F603" s="94"/>
      <c r="G603" s="26" t="s">
        <v>453</v>
      </c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7">
        <v>1</v>
      </c>
      <c r="V603" s="27"/>
      <c r="W603" s="25"/>
      <c r="X603" s="25"/>
      <c r="Y603" s="25"/>
      <c r="Z603" s="25"/>
    </row>
    <row r="604" spans="1:27" ht="25.95" customHeight="1" x14ac:dyDescent="0.3">
      <c r="C604" s="94" t="s">
        <v>454</v>
      </c>
      <c r="D604" s="94"/>
      <c r="E604" s="94"/>
      <c r="F604" s="94"/>
      <c r="G604" s="26" t="s">
        <v>455</v>
      </c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7"/>
      <c r="V604" s="27"/>
      <c r="W604" s="25"/>
      <c r="X604" s="25"/>
      <c r="Y604" s="25"/>
      <c r="Z604" s="25"/>
    </row>
    <row r="605" spans="1:27" ht="25.95" customHeight="1" x14ac:dyDescent="0.3">
      <c r="C605" s="94"/>
      <c r="D605" s="94"/>
      <c r="E605" s="94"/>
      <c r="F605" s="94"/>
      <c r="G605" s="26" t="s">
        <v>456</v>
      </c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7">
        <v>1</v>
      </c>
      <c r="V605" s="27"/>
      <c r="W605" s="25"/>
      <c r="X605" s="25"/>
      <c r="Y605" s="25"/>
      <c r="Z605" s="25"/>
      <c r="AA605" s="142"/>
    </row>
    <row r="606" spans="1:27" ht="25.95" customHeight="1" x14ac:dyDescent="0.3">
      <c r="C606" s="94" t="s">
        <v>457</v>
      </c>
      <c r="D606" s="94"/>
      <c r="E606" s="94"/>
      <c r="F606" s="94"/>
      <c r="G606" s="26" t="s">
        <v>452</v>
      </c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7"/>
      <c r="V606" s="27"/>
      <c r="W606" s="25"/>
      <c r="X606" s="25"/>
      <c r="Y606" s="25"/>
      <c r="Z606" s="25"/>
    </row>
    <row r="607" spans="1:27" ht="25.95" customHeight="1" x14ac:dyDescent="0.3">
      <c r="C607" s="94"/>
      <c r="D607" s="94"/>
      <c r="E607" s="94"/>
      <c r="F607" s="94"/>
      <c r="G607" s="26" t="s">
        <v>453</v>
      </c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7">
        <v>1</v>
      </c>
      <c r="V607" s="27"/>
      <c r="W607" s="25"/>
      <c r="X607" s="25"/>
      <c r="Y607" s="25"/>
      <c r="Z607" s="25"/>
      <c r="AA607" s="142"/>
    </row>
    <row r="608" spans="1:27" ht="25.95" customHeight="1" x14ac:dyDescent="0.3">
      <c r="C608" s="94" t="s">
        <v>458</v>
      </c>
      <c r="D608" s="94"/>
      <c r="E608" s="94"/>
      <c r="F608" s="94"/>
      <c r="G608" s="26" t="s">
        <v>459</v>
      </c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7"/>
      <c r="V608" s="27"/>
      <c r="W608" s="25"/>
      <c r="X608" s="25"/>
      <c r="Y608" s="25"/>
      <c r="Z608" s="25"/>
      <c r="AA608" s="142"/>
    </row>
    <row r="609" spans="1:27" ht="25.95" customHeight="1" x14ac:dyDescent="0.3">
      <c r="C609" s="94"/>
      <c r="D609" s="94"/>
      <c r="E609" s="94"/>
      <c r="F609" s="94"/>
      <c r="G609" s="26" t="s">
        <v>460</v>
      </c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7">
        <v>1</v>
      </c>
      <c r="V609" s="27"/>
      <c r="W609" s="25"/>
      <c r="X609" s="25"/>
      <c r="Y609" s="25"/>
      <c r="Z609" s="25"/>
    </row>
    <row r="610" spans="1:27" ht="25.95" customHeight="1" x14ac:dyDescent="0.3">
      <c r="C610" s="94" t="s">
        <v>461</v>
      </c>
      <c r="D610" s="94"/>
      <c r="E610" s="94"/>
      <c r="F610" s="94"/>
      <c r="G610" s="26" t="s">
        <v>462</v>
      </c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7"/>
      <c r="V610" s="27"/>
      <c r="W610" s="25"/>
      <c r="X610" s="25"/>
      <c r="Y610" s="25"/>
      <c r="Z610" s="25"/>
      <c r="AA610" s="142"/>
    </row>
    <row r="611" spans="1:27" ht="25.95" customHeight="1" thickBot="1" x14ac:dyDescent="0.35">
      <c r="C611" s="94"/>
      <c r="D611" s="94"/>
      <c r="E611" s="94"/>
      <c r="F611" s="94"/>
      <c r="G611" s="26" t="s">
        <v>463</v>
      </c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7">
        <v>1</v>
      </c>
      <c r="V611" s="27"/>
      <c r="W611" s="25"/>
      <c r="X611" s="25"/>
      <c r="Y611" s="25"/>
      <c r="Z611" s="25"/>
      <c r="AA611" s="142"/>
    </row>
    <row r="612" spans="1:27" ht="25.95" customHeight="1" thickBot="1" x14ac:dyDescent="0.35">
      <c r="A612" s="83" t="s">
        <v>95</v>
      </c>
      <c r="B612" s="87" t="str">
        <f>список!$AF$2</f>
        <v/>
      </c>
      <c r="C612" s="94" t="s">
        <v>464</v>
      </c>
      <c r="D612" s="94"/>
      <c r="E612" s="94"/>
      <c r="F612" s="94"/>
      <c r="G612" s="26" t="s">
        <v>355</v>
      </c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7"/>
      <c r="V612" s="27"/>
      <c r="W612" s="25"/>
      <c r="X612" s="25"/>
      <c r="Y612" s="25"/>
      <c r="Z612" s="25"/>
    </row>
    <row r="613" spans="1:27" ht="25.95" customHeight="1" thickBot="1" x14ac:dyDescent="0.35">
      <c r="A613" s="83"/>
      <c r="B613" s="88"/>
      <c r="C613" s="94"/>
      <c r="D613" s="94"/>
      <c r="E613" s="94"/>
      <c r="F613" s="94"/>
      <c r="G613" s="26" t="s">
        <v>356</v>
      </c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7">
        <v>1</v>
      </c>
      <c r="V613" s="27"/>
      <c r="W613" s="25"/>
      <c r="X613" s="25"/>
      <c r="Y613" s="25"/>
      <c r="Z613" s="25"/>
    </row>
    <row r="614" spans="1:27" ht="25.95" customHeight="1" thickBot="1" x14ac:dyDescent="0.35">
      <c r="A614" s="83"/>
      <c r="B614" s="88"/>
      <c r="C614" s="94" t="s">
        <v>622</v>
      </c>
      <c r="D614" s="94"/>
      <c r="E614" s="94"/>
      <c r="F614" s="94"/>
      <c r="G614" s="26" t="s">
        <v>459</v>
      </c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7"/>
      <c r="V614" s="27"/>
      <c r="W614" s="25"/>
      <c r="X614" s="25"/>
      <c r="Y614" s="25"/>
      <c r="Z614" s="25"/>
    </row>
    <row r="615" spans="1:27" ht="25.95" customHeight="1" thickBot="1" x14ac:dyDescent="0.35">
      <c r="A615" s="83"/>
      <c r="B615" s="88"/>
      <c r="C615" s="94"/>
      <c r="D615" s="94"/>
      <c r="E615" s="94"/>
      <c r="F615" s="94"/>
      <c r="G615" s="26" t="s">
        <v>460</v>
      </c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7">
        <v>3</v>
      </c>
      <c r="V615" s="27"/>
      <c r="W615" s="25"/>
      <c r="X615" s="25"/>
      <c r="Y615" s="25"/>
      <c r="Z615" s="25"/>
    </row>
    <row r="616" spans="1:27" ht="25.95" customHeight="1" thickBot="1" x14ac:dyDescent="0.35">
      <c r="A616" s="83" t="s">
        <v>96</v>
      </c>
      <c r="B616" s="85" t="str">
        <f>список!$AE$2</f>
        <v/>
      </c>
      <c r="C616" s="94" t="s">
        <v>465</v>
      </c>
      <c r="D616" s="94"/>
      <c r="E616" s="94"/>
      <c r="F616" s="94"/>
      <c r="G616" s="26" t="s">
        <v>452</v>
      </c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7"/>
      <c r="V616" s="27"/>
      <c r="W616" s="25"/>
      <c r="X616" s="25"/>
      <c r="Y616" s="25"/>
      <c r="Z616" s="25"/>
    </row>
    <row r="617" spans="1:27" ht="25.95" customHeight="1" thickBot="1" x14ac:dyDescent="0.35">
      <c r="A617" s="83"/>
      <c r="B617" s="86"/>
      <c r="C617" s="94"/>
      <c r="D617" s="94"/>
      <c r="E617" s="94"/>
      <c r="F617" s="94"/>
      <c r="G617" s="26" t="s">
        <v>453</v>
      </c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7">
        <v>1</v>
      </c>
      <c r="V617" s="27"/>
      <c r="W617" s="25"/>
      <c r="X617" s="25"/>
      <c r="Y617" s="25"/>
      <c r="Z617" s="25"/>
    </row>
    <row r="618" spans="1:27" ht="25.95" customHeight="1" thickBot="1" x14ac:dyDescent="0.35">
      <c r="A618" s="83"/>
      <c r="B618" s="86"/>
      <c r="C618" s="94" t="s">
        <v>466</v>
      </c>
      <c r="D618" s="94"/>
      <c r="E618" s="94"/>
      <c r="F618" s="94"/>
      <c r="G618" s="26" t="s">
        <v>455</v>
      </c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7"/>
      <c r="V618" s="27"/>
      <c r="W618" s="25"/>
      <c r="X618" s="25"/>
      <c r="Y618" s="25"/>
      <c r="Z618" s="25"/>
    </row>
    <row r="619" spans="1:27" ht="25.95" customHeight="1" thickBot="1" x14ac:dyDescent="0.35">
      <c r="A619" s="83" t="s">
        <v>97</v>
      </c>
      <c r="B619" s="85" t="str">
        <f>список!$AD$2</f>
        <v/>
      </c>
      <c r="C619" s="94"/>
      <c r="D619" s="94"/>
      <c r="E619" s="94"/>
      <c r="F619" s="94"/>
      <c r="G619" s="26" t="s">
        <v>456</v>
      </c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7">
        <v>1</v>
      </c>
      <c r="V619" s="27"/>
      <c r="W619" s="25"/>
      <c r="X619" s="25"/>
      <c r="Y619" s="25"/>
      <c r="Z619" s="25"/>
    </row>
    <row r="620" spans="1:27" ht="25.95" customHeight="1" thickBot="1" x14ac:dyDescent="0.35">
      <c r="A620" s="83"/>
      <c r="B620" s="86"/>
      <c r="C620" s="94" t="s">
        <v>467</v>
      </c>
      <c r="D620" s="94"/>
      <c r="E620" s="94"/>
      <c r="F620" s="94"/>
      <c r="G620" s="26" t="s">
        <v>452</v>
      </c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7"/>
      <c r="V620" s="27"/>
      <c r="W620" s="25"/>
      <c r="X620" s="25"/>
      <c r="Y620" s="25"/>
      <c r="Z620" s="25"/>
    </row>
    <row r="621" spans="1:27" ht="25.95" customHeight="1" thickBot="1" x14ac:dyDescent="0.35">
      <c r="A621" s="83"/>
      <c r="B621" s="86"/>
      <c r="C621" s="94"/>
      <c r="D621" s="94"/>
      <c r="E621" s="94"/>
      <c r="F621" s="94"/>
      <c r="G621" s="26" t="s">
        <v>453</v>
      </c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7">
        <v>1</v>
      </c>
      <c r="V621" s="27"/>
      <c r="W621" s="25"/>
      <c r="X621" s="25"/>
      <c r="Y621" s="25"/>
      <c r="Z621" s="25"/>
    </row>
    <row r="622" spans="1:27" ht="25.95" customHeight="1" thickBot="1" x14ac:dyDescent="0.35">
      <c r="A622" s="83" t="s">
        <v>95</v>
      </c>
      <c r="B622" s="87" t="str">
        <f>список!$AC$2</f>
        <v/>
      </c>
      <c r="C622" s="94" t="s">
        <v>468</v>
      </c>
      <c r="D622" s="94"/>
      <c r="E622" s="94"/>
      <c r="F622" s="94"/>
      <c r="G622" s="26" t="s">
        <v>459</v>
      </c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7"/>
      <c r="V622" s="27"/>
      <c r="W622" s="25"/>
      <c r="X622" s="25"/>
      <c r="Y622" s="25"/>
      <c r="Z622" s="25"/>
    </row>
    <row r="623" spans="1:27" ht="25.95" customHeight="1" thickBot="1" x14ac:dyDescent="0.35">
      <c r="A623" s="83"/>
      <c r="B623" s="88"/>
      <c r="C623" s="94"/>
      <c r="D623" s="94"/>
      <c r="E623" s="94"/>
      <c r="F623" s="94"/>
      <c r="G623" s="26" t="s">
        <v>460</v>
      </c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7">
        <v>1</v>
      </c>
      <c r="V623" s="27"/>
      <c r="W623" s="25"/>
      <c r="X623" s="25"/>
      <c r="Y623" s="25"/>
      <c r="Z623" s="25"/>
    </row>
    <row r="624" spans="1:27" ht="25.95" customHeight="1" thickBot="1" x14ac:dyDescent="0.35">
      <c r="A624" s="83"/>
      <c r="B624" s="88"/>
      <c r="C624" s="94" t="s">
        <v>469</v>
      </c>
      <c r="D624" s="94"/>
      <c r="E624" s="94"/>
      <c r="F624" s="94"/>
      <c r="G624" s="26" t="s">
        <v>462</v>
      </c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7"/>
      <c r="V624" s="27"/>
      <c r="W624" s="25"/>
      <c r="X624" s="25"/>
      <c r="Y624" s="25"/>
      <c r="Z624" s="25"/>
    </row>
    <row r="625" spans="1:27" ht="25.95" customHeight="1" thickBot="1" x14ac:dyDescent="0.35">
      <c r="A625" s="83"/>
      <c r="B625" s="88"/>
      <c r="C625" s="94"/>
      <c r="D625" s="94"/>
      <c r="E625" s="94"/>
      <c r="F625" s="94"/>
      <c r="G625" s="26" t="s">
        <v>463</v>
      </c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7">
        <v>1</v>
      </c>
      <c r="V625" s="27"/>
      <c r="W625" s="25"/>
      <c r="X625" s="25"/>
      <c r="Y625" s="25"/>
      <c r="Z625" s="25"/>
    </row>
    <row r="626" spans="1:27" ht="25.95" customHeight="1" thickBot="1" x14ac:dyDescent="0.35">
      <c r="A626" s="83" t="s">
        <v>98</v>
      </c>
      <c r="B626" s="85" t="str">
        <f>список!$AB$2</f>
        <v/>
      </c>
      <c r="C626" s="112"/>
      <c r="D626" s="112"/>
      <c r="E626" s="112"/>
      <c r="F626" s="112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40"/>
      <c r="V626" s="40"/>
      <c r="W626" s="38"/>
      <c r="X626" s="38"/>
      <c r="Y626" s="38"/>
      <c r="Z626" s="38"/>
      <c r="AA626"/>
    </row>
    <row r="627" spans="1:27" s="95" customFormat="1" ht="15" customHeight="1" thickBot="1" x14ac:dyDescent="0.3">
      <c r="A627" s="83"/>
      <c r="B627" s="86"/>
      <c r="C627" s="104"/>
      <c r="D627" s="105"/>
      <c r="E627" s="105"/>
      <c r="F627" s="106"/>
      <c r="G627" s="106"/>
      <c r="H627" s="106"/>
      <c r="I627" s="105"/>
      <c r="J627" s="105"/>
      <c r="K627" s="107"/>
      <c r="L627" s="107"/>
      <c r="M627" s="99" t="str">
        <f>список!$C$2</f>
        <v>ЛУБА.469335.139 ПЭ3</v>
      </c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1" t="s">
        <v>1</v>
      </c>
      <c r="AA627" s="111"/>
    </row>
    <row r="628" spans="1:27" s="95" customFormat="1" ht="6" customHeight="1" thickBot="1" x14ac:dyDescent="0.3">
      <c r="A628" s="83"/>
      <c r="B628" s="86"/>
      <c r="C628" s="108" t="str">
        <f>IF(OR(список!$S$2="Все",список!$S$2="—"),,список!$R$2)</f>
        <v/>
      </c>
      <c r="D628" s="108" t="str">
        <f>IF(OR(список!$S$2="Все",список!$S$2="—"),,список!$S$2)</f>
        <v/>
      </c>
      <c r="E628" s="108"/>
      <c r="F628" s="109" t="str">
        <f>IF(OR(список!$S$2="Все",список!$S$2="—"),,список!$T$2)</f>
        <v/>
      </c>
      <c r="G628" s="109"/>
      <c r="H628" s="109"/>
      <c r="I628" s="108"/>
      <c r="J628" s="108"/>
      <c r="K628" s="110" t="str">
        <f>IF(OR(список!$S$2="Все",список!$S$2="—"),,список!$U$2)</f>
        <v/>
      </c>
      <c r="L628" s="11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1"/>
      <c r="AA628" s="111"/>
    </row>
    <row r="629" spans="1:27" s="95" customFormat="1" ht="9" customHeight="1" thickBot="1" x14ac:dyDescent="0.3">
      <c r="A629" s="83"/>
      <c r="B629" s="86"/>
      <c r="C629" s="96"/>
      <c r="D629" s="96"/>
      <c r="E629" s="96"/>
      <c r="F629" s="97"/>
      <c r="G629" s="97"/>
      <c r="H629" s="97"/>
      <c r="I629" s="96"/>
      <c r="J629" s="96"/>
      <c r="K629" s="98"/>
      <c r="L629" s="98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2">
        <f t="shared" ref="Z629:Z630" si="17">SUM(V32,17)</f>
        <v>18</v>
      </c>
      <c r="AA629" s="111"/>
    </row>
    <row r="630" spans="1:27" s="95" customFormat="1" ht="15" customHeight="1" thickBot="1" x14ac:dyDescent="0.3">
      <c r="A630" s="83"/>
      <c r="B630" s="86"/>
      <c r="C630" s="103" t="s">
        <v>72</v>
      </c>
      <c r="D630" s="96" t="s">
        <v>1</v>
      </c>
      <c r="E630" s="96"/>
      <c r="F630" s="96" t="s">
        <v>19</v>
      </c>
      <c r="G630" s="96"/>
      <c r="H630" s="96"/>
      <c r="I630" s="96" t="s">
        <v>73</v>
      </c>
      <c r="J630" s="96"/>
      <c r="K630" s="96" t="s">
        <v>74</v>
      </c>
      <c r="L630" s="96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2"/>
      <c r="AA630" s="111"/>
    </row>
    <row r="631" spans="1:27" ht="15" customHeight="1" thickBot="1" x14ac:dyDescent="0.3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3" t="s">
        <v>75</v>
      </c>
      <c r="N631" s="23"/>
      <c r="O631" s="23"/>
      <c r="P631" s="23"/>
      <c r="Q631" s="23"/>
      <c r="R631" s="23"/>
      <c r="S631" s="24" t="s">
        <v>76</v>
      </c>
      <c r="T631" s="24"/>
      <c r="U631" s="24"/>
      <c r="V631" s="24"/>
      <c r="W631" s="24"/>
      <c r="X631" s="24"/>
      <c r="Y631" s="24"/>
      <c r="Z631" s="24"/>
      <c r="AA631"/>
    </row>
    <row r="632" spans="1:27" s="13" customFormat="1" ht="43.05" customHeight="1" thickBot="1" x14ac:dyDescent="0.35">
      <c r="A632" s="21"/>
      <c r="B632" s="21"/>
      <c r="C632" s="45" t="s">
        <v>68</v>
      </c>
      <c r="D632" s="45"/>
      <c r="E632" s="45"/>
      <c r="F632" s="45"/>
      <c r="G632" s="46" t="s">
        <v>3</v>
      </c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1" t="s">
        <v>67</v>
      </c>
      <c r="V632" s="41"/>
      <c r="W632" s="41" t="s">
        <v>69</v>
      </c>
      <c r="X632" s="41"/>
      <c r="Y632" s="41"/>
      <c r="Z632" s="41"/>
      <c r="AA632" s="145"/>
    </row>
    <row r="633" spans="1:27" ht="25.95" customHeight="1" x14ac:dyDescent="0.3">
      <c r="C633" s="47" t="s">
        <v>470</v>
      </c>
      <c r="D633" s="47"/>
      <c r="E633" s="47"/>
      <c r="F633" s="47"/>
      <c r="G633" s="53" t="s">
        <v>355</v>
      </c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42"/>
      <c r="V633" s="42"/>
      <c r="W633" s="43"/>
      <c r="X633" s="43"/>
      <c r="Y633" s="43"/>
      <c r="Z633" s="43"/>
    </row>
    <row r="634" spans="1:27" ht="25.95" customHeight="1" x14ac:dyDescent="0.3">
      <c r="C634" s="94"/>
      <c r="D634" s="94"/>
      <c r="E634" s="94"/>
      <c r="F634" s="94"/>
      <c r="G634" s="26" t="s">
        <v>356</v>
      </c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7">
        <v>1</v>
      </c>
      <c r="V634" s="27"/>
      <c r="W634" s="25"/>
      <c r="X634" s="25"/>
      <c r="Y634" s="25"/>
      <c r="Z634" s="25"/>
    </row>
    <row r="635" spans="1:27" ht="25.95" customHeight="1" x14ac:dyDescent="0.3">
      <c r="C635" s="94" t="s">
        <v>623</v>
      </c>
      <c r="D635" s="94"/>
      <c r="E635" s="94"/>
      <c r="F635" s="94"/>
      <c r="G635" s="26" t="s">
        <v>459</v>
      </c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7"/>
      <c r="V635" s="27"/>
      <c r="W635" s="25"/>
      <c r="X635" s="25"/>
      <c r="Y635" s="25"/>
      <c r="Z635" s="25"/>
    </row>
    <row r="636" spans="1:27" ht="25.95" customHeight="1" x14ac:dyDescent="0.3">
      <c r="C636" s="94"/>
      <c r="D636" s="94"/>
      <c r="E636" s="94"/>
      <c r="F636" s="94"/>
      <c r="G636" s="26" t="s">
        <v>460</v>
      </c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7">
        <v>1</v>
      </c>
      <c r="V636" s="27"/>
      <c r="W636" s="25"/>
      <c r="X636" s="25"/>
      <c r="Y636" s="25"/>
      <c r="Z636" s="25"/>
    </row>
    <row r="637" spans="1:27" ht="25.95" customHeight="1" x14ac:dyDescent="0.3">
      <c r="C637" s="94" t="s">
        <v>471</v>
      </c>
      <c r="D637" s="94"/>
      <c r="E637" s="94"/>
      <c r="F637" s="94"/>
      <c r="G637" s="26" t="s">
        <v>452</v>
      </c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7"/>
      <c r="V637" s="27"/>
      <c r="W637" s="25"/>
      <c r="X637" s="25"/>
      <c r="Y637" s="25"/>
      <c r="Z637" s="25"/>
      <c r="AA637" s="142"/>
    </row>
    <row r="638" spans="1:27" ht="25.95" customHeight="1" x14ac:dyDescent="0.3">
      <c r="C638" s="94"/>
      <c r="D638" s="94"/>
      <c r="E638" s="94"/>
      <c r="F638" s="94"/>
      <c r="G638" s="26" t="s">
        <v>453</v>
      </c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7">
        <v>1</v>
      </c>
      <c r="V638" s="27"/>
      <c r="W638" s="25"/>
      <c r="X638" s="25"/>
      <c r="Y638" s="25"/>
      <c r="Z638" s="25"/>
      <c r="AA638" s="142"/>
    </row>
    <row r="639" spans="1:27" ht="25.95" customHeight="1" x14ac:dyDescent="0.3">
      <c r="C639" s="94" t="s">
        <v>472</v>
      </c>
      <c r="D639" s="94"/>
      <c r="E639" s="94"/>
      <c r="F639" s="94"/>
      <c r="G639" s="26" t="s">
        <v>455</v>
      </c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7"/>
      <c r="V639" s="27"/>
      <c r="W639" s="25"/>
      <c r="X639" s="25"/>
      <c r="Y639" s="25"/>
      <c r="Z639" s="25"/>
    </row>
    <row r="640" spans="1:27" ht="25.95" customHeight="1" x14ac:dyDescent="0.3">
      <c r="C640" s="94"/>
      <c r="D640" s="94"/>
      <c r="E640" s="94"/>
      <c r="F640" s="94"/>
      <c r="G640" s="26" t="s">
        <v>456</v>
      </c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7">
        <v>1</v>
      </c>
      <c r="V640" s="27"/>
      <c r="W640" s="25"/>
      <c r="X640" s="25"/>
      <c r="Y640" s="25"/>
      <c r="Z640" s="25"/>
    </row>
    <row r="641" spans="1:27" ht="25.95" customHeight="1" x14ac:dyDescent="0.3">
      <c r="C641" s="94" t="s">
        <v>473</v>
      </c>
      <c r="D641" s="94"/>
      <c r="E641" s="94"/>
      <c r="F641" s="94"/>
      <c r="G641" s="26" t="s">
        <v>452</v>
      </c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7"/>
      <c r="V641" s="27"/>
      <c r="W641" s="25"/>
      <c r="X641" s="25"/>
      <c r="Y641" s="25"/>
      <c r="Z641" s="25"/>
      <c r="AA641" s="142"/>
    </row>
    <row r="642" spans="1:27" ht="25.95" customHeight="1" x14ac:dyDescent="0.3">
      <c r="C642" s="94"/>
      <c r="D642" s="94"/>
      <c r="E642" s="94"/>
      <c r="F642" s="94"/>
      <c r="G642" s="26" t="s">
        <v>453</v>
      </c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7">
        <v>1</v>
      </c>
      <c r="V642" s="27"/>
      <c r="W642" s="25"/>
      <c r="X642" s="25"/>
      <c r="Y642" s="25"/>
      <c r="Z642" s="25"/>
    </row>
    <row r="643" spans="1:27" ht="25.95" customHeight="1" x14ac:dyDescent="0.3">
      <c r="C643" s="94" t="s">
        <v>474</v>
      </c>
      <c r="D643" s="94"/>
      <c r="E643" s="94"/>
      <c r="F643" s="94"/>
      <c r="G643" s="26" t="s">
        <v>459</v>
      </c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7"/>
      <c r="V643" s="27"/>
      <c r="W643" s="25"/>
      <c r="X643" s="25"/>
      <c r="Y643" s="25"/>
      <c r="Z643" s="25"/>
      <c r="AA643" s="142"/>
    </row>
    <row r="644" spans="1:27" ht="25.95" customHeight="1" x14ac:dyDescent="0.3">
      <c r="C644" s="94"/>
      <c r="D644" s="94"/>
      <c r="E644" s="94"/>
      <c r="F644" s="94"/>
      <c r="G644" s="26" t="s">
        <v>460</v>
      </c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7">
        <v>1</v>
      </c>
      <c r="V644" s="27"/>
      <c r="W644" s="25"/>
      <c r="X644" s="25"/>
      <c r="Y644" s="25"/>
      <c r="Z644" s="25"/>
      <c r="AA644" s="142"/>
    </row>
    <row r="645" spans="1:27" ht="25.95" customHeight="1" x14ac:dyDescent="0.3">
      <c r="C645" s="94" t="s">
        <v>475</v>
      </c>
      <c r="D645" s="94"/>
      <c r="E645" s="94"/>
      <c r="F645" s="94"/>
      <c r="G645" s="26" t="s">
        <v>462</v>
      </c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7"/>
      <c r="V645" s="27"/>
      <c r="W645" s="25"/>
      <c r="X645" s="25"/>
      <c r="Y645" s="25"/>
      <c r="Z645" s="25"/>
    </row>
    <row r="646" spans="1:27" ht="25.95" customHeight="1" thickBot="1" x14ac:dyDescent="0.35">
      <c r="C646" s="94"/>
      <c r="D646" s="94"/>
      <c r="E646" s="94"/>
      <c r="F646" s="94"/>
      <c r="G646" s="26" t="s">
        <v>463</v>
      </c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7">
        <v>1</v>
      </c>
      <c r="V646" s="27"/>
      <c r="W646" s="25"/>
      <c r="X646" s="25"/>
      <c r="Y646" s="25"/>
      <c r="Z646" s="25"/>
      <c r="AA646" s="142"/>
    </row>
    <row r="647" spans="1:27" ht="25.95" customHeight="1" thickBot="1" x14ac:dyDescent="0.35">
      <c r="A647" s="83" t="s">
        <v>95</v>
      </c>
      <c r="B647" s="87" t="str">
        <f>список!$AF$2</f>
        <v/>
      </c>
      <c r="C647" s="94" t="s">
        <v>476</v>
      </c>
      <c r="D647" s="94"/>
      <c r="E647" s="94"/>
      <c r="F647" s="94"/>
      <c r="G647" s="26" t="s">
        <v>355</v>
      </c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7"/>
      <c r="V647" s="27"/>
      <c r="W647" s="25"/>
      <c r="X647" s="25"/>
      <c r="Y647" s="25"/>
      <c r="Z647" s="25"/>
      <c r="AA647" s="142"/>
    </row>
    <row r="648" spans="1:27" ht="25.95" customHeight="1" thickBot="1" x14ac:dyDescent="0.35">
      <c r="A648" s="83"/>
      <c r="B648" s="88"/>
      <c r="C648" s="94"/>
      <c r="D648" s="94"/>
      <c r="E648" s="94"/>
      <c r="F648" s="94"/>
      <c r="G648" s="26" t="s">
        <v>356</v>
      </c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7">
        <v>1</v>
      </c>
      <c r="V648" s="27"/>
      <c r="W648" s="25"/>
      <c r="X648" s="25"/>
      <c r="Y648" s="25"/>
      <c r="Z648" s="25"/>
    </row>
    <row r="649" spans="1:27" ht="25.95" customHeight="1" thickBot="1" x14ac:dyDescent="0.35">
      <c r="A649" s="83"/>
      <c r="B649" s="88"/>
      <c r="C649" s="94" t="s">
        <v>624</v>
      </c>
      <c r="D649" s="94"/>
      <c r="E649" s="94"/>
      <c r="F649" s="94"/>
      <c r="G649" s="26" t="s">
        <v>459</v>
      </c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7"/>
      <c r="V649" s="27"/>
      <c r="W649" s="25"/>
      <c r="X649" s="25"/>
      <c r="Y649" s="25"/>
      <c r="Z649" s="25"/>
    </row>
    <row r="650" spans="1:27" ht="25.95" customHeight="1" thickBot="1" x14ac:dyDescent="0.35">
      <c r="A650" s="83"/>
      <c r="B650" s="88"/>
      <c r="C650" s="94"/>
      <c r="D650" s="94"/>
      <c r="E650" s="94"/>
      <c r="F650" s="94"/>
      <c r="G650" s="26" t="s">
        <v>460</v>
      </c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7">
        <v>3</v>
      </c>
      <c r="V650" s="27"/>
      <c r="W650" s="25"/>
      <c r="X650" s="25"/>
      <c r="Y650" s="25"/>
      <c r="Z650" s="25"/>
    </row>
    <row r="651" spans="1:27" ht="25.95" customHeight="1" thickBot="1" x14ac:dyDescent="0.35">
      <c r="A651" s="83" t="s">
        <v>96</v>
      </c>
      <c r="B651" s="85" t="str">
        <f>список!$AE$2</f>
        <v/>
      </c>
      <c r="C651" s="94" t="s">
        <v>477</v>
      </c>
      <c r="D651" s="94"/>
      <c r="E651" s="94"/>
      <c r="F651" s="94"/>
      <c r="G651" s="26" t="s">
        <v>452</v>
      </c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7"/>
      <c r="V651" s="27"/>
      <c r="W651" s="25"/>
      <c r="X651" s="25"/>
      <c r="Y651" s="25"/>
      <c r="Z651" s="25"/>
    </row>
    <row r="652" spans="1:27" ht="25.95" customHeight="1" thickBot="1" x14ac:dyDescent="0.35">
      <c r="A652" s="83"/>
      <c r="B652" s="86"/>
      <c r="C652" s="94"/>
      <c r="D652" s="94"/>
      <c r="E652" s="94"/>
      <c r="F652" s="94"/>
      <c r="G652" s="26" t="s">
        <v>453</v>
      </c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7">
        <v>1</v>
      </c>
      <c r="V652" s="27"/>
      <c r="W652" s="25"/>
      <c r="X652" s="25"/>
      <c r="Y652" s="25"/>
      <c r="Z652" s="25"/>
    </row>
    <row r="653" spans="1:27" ht="25.95" customHeight="1" thickBot="1" x14ac:dyDescent="0.35">
      <c r="A653" s="83"/>
      <c r="B653" s="86"/>
      <c r="C653" s="94" t="s">
        <v>478</v>
      </c>
      <c r="D653" s="94"/>
      <c r="E653" s="94"/>
      <c r="F653" s="94"/>
      <c r="G653" s="26" t="s">
        <v>455</v>
      </c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7"/>
      <c r="V653" s="27"/>
      <c r="W653" s="25"/>
      <c r="X653" s="25"/>
      <c r="Y653" s="25"/>
      <c r="Z653" s="25"/>
    </row>
    <row r="654" spans="1:27" ht="25.95" customHeight="1" thickBot="1" x14ac:dyDescent="0.35">
      <c r="A654" s="83" t="s">
        <v>97</v>
      </c>
      <c r="B654" s="85" t="str">
        <f>список!$AD$2</f>
        <v/>
      </c>
      <c r="C654" s="94"/>
      <c r="D654" s="94"/>
      <c r="E654" s="94"/>
      <c r="F654" s="94"/>
      <c r="G654" s="26" t="s">
        <v>456</v>
      </c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7">
        <v>1</v>
      </c>
      <c r="V654" s="27"/>
      <c r="W654" s="25"/>
      <c r="X654" s="25"/>
      <c r="Y654" s="25"/>
      <c r="Z654" s="25"/>
    </row>
    <row r="655" spans="1:27" ht="25.95" customHeight="1" thickBot="1" x14ac:dyDescent="0.35">
      <c r="A655" s="83"/>
      <c r="B655" s="86"/>
      <c r="C655" s="94" t="s">
        <v>479</v>
      </c>
      <c r="D655" s="94"/>
      <c r="E655" s="94"/>
      <c r="F655" s="94"/>
      <c r="G655" s="26" t="s">
        <v>452</v>
      </c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7"/>
      <c r="V655" s="27"/>
      <c r="W655" s="25"/>
      <c r="X655" s="25"/>
      <c r="Y655" s="25"/>
      <c r="Z655" s="25"/>
    </row>
    <row r="656" spans="1:27" ht="25.95" customHeight="1" thickBot="1" x14ac:dyDescent="0.35">
      <c r="A656" s="83"/>
      <c r="B656" s="86"/>
      <c r="C656" s="94"/>
      <c r="D656" s="94"/>
      <c r="E656" s="94"/>
      <c r="F656" s="94"/>
      <c r="G656" s="26" t="s">
        <v>453</v>
      </c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7">
        <v>1</v>
      </c>
      <c r="V656" s="27"/>
      <c r="W656" s="25"/>
      <c r="X656" s="25"/>
      <c r="Y656" s="25"/>
      <c r="Z656" s="25"/>
    </row>
    <row r="657" spans="1:27" ht="25.95" customHeight="1" thickBot="1" x14ac:dyDescent="0.35">
      <c r="A657" s="83" t="s">
        <v>95</v>
      </c>
      <c r="B657" s="87" t="str">
        <f>список!$AC$2</f>
        <v/>
      </c>
      <c r="C657" s="94" t="s">
        <v>480</v>
      </c>
      <c r="D657" s="94"/>
      <c r="E657" s="94"/>
      <c r="F657" s="94"/>
      <c r="G657" s="26" t="s">
        <v>459</v>
      </c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7"/>
      <c r="V657" s="27"/>
      <c r="W657" s="25"/>
      <c r="X657" s="25"/>
      <c r="Y657" s="25"/>
      <c r="Z657" s="25"/>
    </row>
    <row r="658" spans="1:27" ht="25.95" customHeight="1" thickBot="1" x14ac:dyDescent="0.35">
      <c r="A658" s="83"/>
      <c r="B658" s="88"/>
      <c r="C658" s="94"/>
      <c r="D658" s="94"/>
      <c r="E658" s="94"/>
      <c r="F658" s="94"/>
      <c r="G658" s="26" t="s">
        <v>460</v>
      </c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7">
        <v>1</v>
      </c>
      <c r="V658" s="27"/>
      <c r="W658" s="25"/>
      <c r="X658" s="25"/>
      <c r="Y658" s="25"/>
      <c r="Z658" s="25"/>
    </row>
    <row r="659" spans="1:27" ht="25.95" customHeight="1" thickBot="1" x14ac:dyDescent="0.35">
      <c r="A659" s="83"/>
      <c r="B659" s="88"/>
      <c r="C659" s="94" t="s">
        <v>481</v>
      </c>
      <c r="D659" s="94"/>
      <c r="E659" s="94"/>
      <c r="F659" s="94"/>
      <c r="G659" s="26" t="s">
        <v>462</v>
      </c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7"/>
      <c r="V659" s="27"/>
      <c r="W659" s="25"/>
      <c r="X659" s="25"/>
      <c r="Y659" s="25"/>
      <c r="Z659" s="25"/>
    </row>
    <row r="660" spans="1:27" ht="25.95" customHeight="1" thickBot="1" x14ac:dyDescent="0.35">
      <c r="A660" s="83"/>
      <c r="B660" s="88"/>
      <c r="C660" s="94"/>
      <c r="D660" s="94"/>
      <c r="E660" s="94"/>
      <c r="F660" s="94"/>
      <c r="G660" s="26" t="s">
        <v>463</v>
      </c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7">
        <v>1</v>
      </c>
      <c r="V660" s="27"/>
      <c r="W660" s="25"/>
      <c r="X660" s="25"/>
      <c r="Y660" s="25"/>
      <c r="Z660" s="25"/>
    </row>
    <row r="661" spans="1:27" ht="25.95" customHeight="1" thickBot="1" x14ac:dyDescent="0.35">
      <c r="A661" s="83" t="s">
        <v>98</v>
      </c>
      <c r="B661" s="85" t="str">
        <f>список!$AB$2</f>
        <v/>
      </c>
      <c r="C661" s="112"/>
      <c r="D661" s="112"/>
      <c r="E661" s="112"/>
      <c r="F661" s="112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40"/>
      <c r="V661" s="40"/>
      <c r="W661" s="38"/>
      <c r="X661" s="38"/>
      <c r="Y661" s="38"/>
      <c r="Z661" s="38"/>
      <c r="AA661"/>
    </row>
    <row r="662" spans="1:27" s="95" customFormat="1" ht="15" customHeight="1" thickBot="1" x14ac:dyDescent="0.3">
      <c r="A662" s="83"/>
      <c r="B662" s="86"/>
      <c r="C662" s="104"/>
      <c r="D662" s="105"/>
      <c r="E662" s="105"/>
      <c r="F662" s="106"/>
      <c r="G662" s="106"/>
      <c r="H662" s="106"/>
      <c r="I662" s="105"/>
      <c r="J662" s="105"/>
      <c r="K662" s="107"/>
      <c r="L662" s="107"/>
      <c r="M662" s="99" t="str">
        <f>список!$C$2</f>
        <v>ЛУБА.469335.139 ПЭ3</v>
      </c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1" t="s">
        <v>1</v>
      </c>
      <c r="AA662" s="111"/>
    </row>
    <row r="663" spans="1:27" s="95" customFormat="1" ht="6" customHeight="1" thickBot="1" x14ac:dyDescent="0.3">
      <c r="A663" s="83"/>
      <c r="B663" s="86"/>
      <c r="C663" s="108" t="str">
        <f>IF(OR(список!$S$2="Все",список!$S$2="—"),,список!$R$2)</f>
        <v/>
      </c>
      <c r="D663" s="108" t="str">
        <f>IF(OR(список!$S$2="Все",список!$S$2="—"),,список!$S$2)</f>
        <v/>
      </c>
      <c r="E663" s="108"/>
      <c r="F663" s="109" t="str">
        <f>IF(OR(список!$S$2="Все",список!$S$2="—"),,список!$T$2)</f>
        <v/>
      </c>
      <c r="G663" s="109"/>
      <c r="H663" s="109"/>
      <c r="I663" s="108"/>
      <c r="J663" s="108"/>
      <c r="K663" s="110" t="str">
        <f>IF(OR(список!$S$2="Все",список!$S$2="—"),,список!$U$2)</f>
        <v/>
      </c>
      <c r="L663" s="11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1"/>
      <c r="AA663" s="111"/>
    </row>
    <row r="664" spans="1:27" s="95" customFormat="1" ht="9" customHeight="1" thickBot="1" x14ac:dyDescent="0.3">
      <c r="A664" s="83"/>
      <c r="B664" s="86"/>
      <c r="C664" s="96"/>
      <c r="D664" s="96"/>
      <c r="E664" s="96"/>
      <c r="F664" s="97"/>
      <c r="G664" s="97"/>
      <c r="H664" s="97"/>
      <c r="I664" s="96"/>
      <c r="J664" s="96"/>
      <c r="K664" s="98"/>
      <c r="L664" s="98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2">
        <f t="shared" ref="Z664:Z665" si="18">SUM(V32,18)</f>
        <v>19</v>
      </c>
      <c r="AA664" s="111"/>
    </row>
    <row r="665" spans="1:27" s="95" customFormat="1" ht="15" customHeight="1" thickBot="1" x14ac:dyDescent="0.3">
      <c r="A665" s="83"/>
      <c r="B665" s="86"/>
      <c r="C665" s="103" t="s">
        <v>72</v>
      </c>
      <c r="D665" s="96" t="s">
        <v>1</v>
      </c>
      <c r="E665" s="96"/>
      <c r="F665" s="96" t="s">
        <v>19</v>
      </c>
      <c r="G665" s="96"/>
      <c r="H665" s="96"/>
      <c r="I665" s="96" t="s">
        <v>73</v>
      </c>
      <c r="J665" s="96"/>
      <c r="K665" s="96" t="s">
        <v>74</v>
      </c>
      <c r="L665" s="96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2"/>
      <c r="AA665" s="111"/>
    </row>
    <row r="666" spans="1:27" ht="15" customHeight="1" thickBot="1" x14ac:dyDescent="0.3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3" t="s">
        <v>75</v>
      </c>
      <c r="N666" s="23"/>
      <c r="O666" s="23"/>
      <c r="P666" s="23"/>
      <c r="Q666" s="23"/>
      <c r="R666" s="23"/>
      <c r="S666" s="24" t="s">
        <v>76</v>
      </c>
      <c r="T666" s="24"/>
      <c r="U666" s="24"/>
      <c r="V666" s="24"/>
      <c r="W666" s="24"/>
      <c r="X666" s="24"/>
      <c r="Y666" s="24"/>
      <c r="Z666" s="24"/>
      <c r="AA666"/>
    </row>
    <row r="667" spans="1:27" s="13" customFormat="1" ht="43.05" customHeight="1" thickBot="1" x14ac:dyDescent="0.35">
      <c r="A667" s="21"/>
      <c r="B667" s="21"/>
      <c r="C667" s="45" t="s">
        <v>68</v>
      </c>
      <c r="D667" s="45"/>
      <c r="E667" s="45"/>
      <c r="F667" s="45"/>
      <c r="G667" s="46" t="s">
        <v>3</v>
      </c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1" t="s">
        <v>67</v>
      </c>
      <c r="V667" s="41"/>
      <c r="W667" s="41" t="s">
        <v>69</v>
      </c>
      <c r="X667" s="41"/>
      <c r="Y667" s="41"/>
      <c r="Z667" s="41"/>
      <c r="AA667" s="145"/>
    </row>
    <row r="668" spans="1:27" ht="25.95" customHeight="1" x14ac:dyDescent="0.3">
      <c r="C668" s="47" t="s">
        <v>482</v>
      </c>
      <c r="D668" s="47"/>
      <c r="E668" s="47"/>
      <c r="F668" s="47"/>
      <c r="G668" s="53" t="s">
        <v>355</v>
      </c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42"/>
      <c r="V668" s="42"/>
      <c r="W668" s="43"/>
      <c r="X668" s="43"/>
      <c r="Y668" s="43"/>
      <c r="Z668" s="43"/>
    </row>
    <row r="669" spans="1:27" ht="25.95" customHeight="1" x14ac:dyDescent="0.3">
      <c r="C669" s="94"/>
      <c r="D669" s="94"/>
      <c r="E669" s="94"/>
      <c r="F669" s="94"/>
      <c r="G669" s="26" t="s">
        <v>356</v>
      </c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7">
        <v>1</v>
      </c>
      <c r="V669" s="27"/>
      <c r="W669" s="25"/>
      <c r="X669" s="25"/>
      <c r="Y669" s="25"/>
      <c r="Z669" s="25"/>
    </row>
    <row r="670" spans="1:27" ht="25.95" customHeight="1" x14ac:dyDescent="0.3">
      <c r="C670" s="94" t="s">
        <v>625</v>
      </c>
      <c r="D670" s="94"/>
      <c r="E670" s="94"/>
      <c r="F670" s="94"/>
      <c r="G670" s="26" t="s">
        <v>459</v>
      </c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7"/>
      <c r="V670" s="27"/>
      <c r="W670" s="25"/>
      <c r="X670" s="25"/>
      <c r="Y670" s="25"/>
      <c r="Z670" s="25"/>
    </row>
    <row r="671" spans="1:27" ht="25.95" customHeight="1" x14ac:dyDescent="0.3">
      <c r="C671" s="94"/>
      <c r="D671" s="94"/>
      <c r="E671" s="94"/>
      <c r="F671" s="94"/>
      <c r="G671" s="26" t="s">
        <v>460</v>
      </c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7">
        <v>3</v>
      </c>
      <c r="V671" s="27"/>
      <c r="W671" s="25"/>
      <c r="X671" s="25"/>
      <c r="Y671" s="25"/>
      <c r="Z671" s="25"/>
    </row>
    <row r="672" spans="1:27" ht="25.95" customHeight="1" x14ac:dyDescent="0.3">
      <c r="C672" s="94" t="s">
        <v>483</v>
      </c>
      <c r="D672" s="94"/>
      <c r="E672" s="94"/>
      <c r="F672" s="94"/>
      <c r="G672" s="26" t="s">
        <v>452</v>
      </c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7"/>
      <c r="V672" s="27"/>
      <c r="W672" s="25"/>
      <c r="X672" s="25"/>
      <c r="Y672" s="25"/>
      <c r="Z672" s="25"/>
    </row>
    <row r="673" spans="1:27" ht="25.95" customHeight="1" x14ac:dyDescent="0.3">
      <c r="C673" s="94"/>
      <c r="D673" s="94"/>
      <c r="E673" s="94"/>
      <c r="F673" s="94"/>
      <c r="G673" s="26" t="s">
        <v>453</v>
      </c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7">
        <v>1</v>
      </c>
      <c r="V673" s="27"/>
      <c r="W673" s="25"/>
      <c r="X673" s="25"/>
      <c r="Y673" s="25"/>
      <c r="Z673" s="25"/>
      <c r="AA673" s="142"/>
    </row>
    <row r="674" spans="1:27" ht="25.95" customHeight="1" x14ac:dyDescent="0.3">
      <c r="C674" s="94" t="s">
        <v>484</v>
      </c>
      <c r="D674" s="94"/>
      <c r="E674" s="94"/>
      <c r="F674" s="94"/>
      <c r="G674" s="26" t="s">
        <v>455</v>
      </c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7"/>
      <c r="V674" s="27"/>
      <c r="W674" s="25"/>
      <c r="X674" s="25"/>
      <c r="Y674" s="25"/>
      <c r="Z674" s="25"/>
      <c r="AA674" s="142"/>
    </row>
    <row r="675" spans="1:27" ht="25.95" customHeight="1" x14ac:dyDescent="0.3">
      <c r="C675" s="94"/>
      <c r="D675" s="94"/>
      <c r="E675" s="94"/>
      <c r="F675" s="94"/>
      <c r="G675" s="26" t="s">
        <v>456</v>
      </c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7">
        <v>1</v>
      </c>
      <c r="V675" s="27"/>
      <c r="W675" s="25"/>
      <c r="X675" s="25"/>
      <c r="Y675" s="25"/>
      <c r="Z675" s="25"/>
    </row>
    <row r="676" spans="1:27" ht="25.95" customHeight="1" x14ac:dyDescent="0.3">
      <c r="C676" s="94" t="s">
        <v>485</v>
      </c>
      <c r="D676" s="94"/>
      <c r="E676" s="94"/>
      <c r="F676" s="94"/>
      <c r="G676" s="26" t="s">
        <v>452</v>
      </c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7"/>
      <c r="V676" s="27"/>
      <c r="W676" s="25"/>
      <c r="X676" s="25"/>
      <c r="Y676" s="25"/>
      <c r="Z676" s="25"/>
    </row>
    <row r="677" spans="1:27" ht="25.95" customHeight="1" x14ac:dyDescent="0.3">
      <c r="C677" s="94"/>
      <c r="D677" s="94"/>
      <c r="E677" s="94"/>
      <c r="F677" s="94"/>
      <c r="G677" s="26" t="s">
        <v>453</v>
      </c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7">
        <v>1</v>
      </c>
      <c r="V677" s="27"/>
      <c r="W677" s="25"/>
      <c r="X677" s="25"/>
      <c r="Y677" s="25"/>
      <c r="Z677" s="25"/>
      <c r="AA677" s="142"/>
    </row>
    <row r="678" spans="1:27" ht="25.95" customHeight="1" x14ac:dyDescent="0.3">
      <c r="C678" s="94" t="s">
        <v>486</v>
      </c>
      <c r="D678" s="94"/>
      <c r="E678" s="94"/>
      <c r="F678" s="94"/>
      <c r="G678" s="26" t="s">
        <v>459</v>
      </c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7"/>
      <c r="V678" s="27"/>
      <c r="W678" s="25"/>
      <c r="X678" s="25"/>
      <c r="Y678" s="25"/>
      <c r="Z678" s="25"/>
    </row>
    <row r="679" spans="1:27" ht="25.95" customHeight="1" x14ac:dyDescent="0.3">
      <c r="C679" s="94"/>
      <c r="D679" s="94"/>
      <c r="E679" s="94"/>
      <c r="F679" s="94"/>
      <c r="G679" s="26" t="s">
        <v>460</v>
      </c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7">
        <v>1</v>
      </c>
      <c r="V679" s="27"/>
      <c r="W679" s="25"/>
      <c r="X679" s="25"/>
      <c r="Y679" s="25"/>
      <c r="Z679" s="25"/>
      <c r="AA679" s="142"/>
    </row>
    <row r="680" spans="1:27" ht="25.95" customHeight="1" x14ac:dyDescent="0.3">
      <c r="C680" s="94" t="s">
        <v>487</v>
      </c>
      <c r="D680" s="94"/>
      <c r="E680" s="94"/>
      <c r="F680" s="94"/>
      <c r="G680" s="26" t="s">
        <v>462</v>
      </c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7"/>
      <c r="V680" s="27"/>
      <c r="W680" s="25"/>
      <c r="X680" s="25"/>
      <c r="Y680" s="25"/>
      <c r="Z680" s="25"/>
      <c r="AA680" s="142"/>
    </row>
    <row r="681" spans="1:27" ht="25.95" customHeight="1" thickBot="1" x14ac:dyDescent="0.35">
      <c r="C681" s="94"/>
      <c r="D681" s="94"/>
      <c r="E681" s="94"/>
      <c r="F681" s="94"/>
      <c r="G681" s="26" t="s">
        <v>463</v>
      </c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7">
        <v>1</v>
      </c>
      <c r="V681" s="27"/>
      <c r="W681" s="25"/>
      <c r="X681" s="25"/>
      <c r="Y681" s="25"/>
      <c r="Z681" s="25"/>
    </row>
    <row r="682" spans="1:27" ht="25.95" customHeight="1" thickBot="1" x14ac:dyDescent="0.35">
      <c r="A682" s="83" t="s">
        <v>95</v>
      </c>
      <c r="B682" s="87" t="str">
        <f>список!$AF$2</f>
        <v/>
      </c>
      <c r="C682" s="94" t="s">
        <v>488</v>
      </c>
      <c r="D682" s="94"/>
      <c r="E682" s="94"/>
      <c r="F682" s="94"/>
      <c r="G682" s="26" t="s">
        <v>355</v>
      </c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7"/>
      <c r="V682" s="27"/>
      <c r="W682" s="25"/>
      <c r="X682" s="25"/>
      <c r="Y682" s="25"/>
      <c r="Z682" s="25"/>
      <c r="AA682" s="142"/>
    </row>
    <row r="683" spans="1:27" ht="25.95" customHeight="1" thickBot="1" x14ac:dyDescent="0.35">
      <c r="A683" s="83"/>
      <c r="B683" s="88"/>
      <c r="C683" s="94"/>
      <c r="D683" s="94"/>
      <c r="E683" s="94"/>
      <c r="F683" s="94"/>
      <c r="G683" s="26" t="s">
        <v>356</v>
      </c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7">
        <v>1</v>
      </c>
      <c r="V683" s="27"/>
      <c r="W683" s="25"/>
      <c r="X683" s="25"/>
      <c r="Y683" s="25"/>
      <c r="Z683" s="25"/>
      <c r="AA683" s="142"/>
    </row>
    <row r="684" spans="1:27" ht="25.95" customHeight="1" thickBot="1" x14ac:dyDescent="0.35">
      <c r="A684" s="83"/>
      <c r="B684" s="88"/>
      <c r="C684" s="94" t="s">
        <v>626</v>
      </c>
      <c r="D684" s="94"/>
      <c r="E684" s="94"/>
      <c r="F684" s="94"/>
      <c r="G684" s="26" t="s">
        <v>459</v>
      </c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7"/>
      <c r="V684" s="27"/>
      <c r="W684" s="25"/>
      <c r="X684" s="25"/>
      <c r="Y684" s="25"/>
      <c r="Z684" s="25"/>
    </row>
    <row r="685" spans="1:27" ht="25.95" customHeight="1" thickBot="1" x14ac:dyDescent="0.35">
      <c r="A685" s="83"/>
      <c r="B685" s="88"/>
      <c r="C685" s="94"/>
      <c r="D685" s="94"/>
      <c r="E685" s="94"/>
      <c r="F685" s="94"/>
      <c r="G685" s="26" t="s">
        <v>460</v>
      </c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7">
        <v>3</v>
      </c>
      <c r="V685" s="27"/>
      <c r="W685" s="25"/>
      <c r="X685" s="25"/>
      <c r="Y685" s="25"/>
      <c r="Z685" s="25"/>
    </row>
    <row r="686" spans="1:27" ht="25.95" customHeight="1" thickBot="1" x14ac:dyDescent="0.35">
      <c r="A686" s="83" t="s">
        <v>96</v>
      </c>
      <c r="B686" s="85" t="str">
        <f>список!$AE$2</f>
        <v/>
      </c>
      <c r="C686" s="94" t="s">
        <v>489</v>
      </c>
      <c r="D686" s="94"/>
      <c r="E686" s="94"/>
      <c r="F686" s="94"/>
      <c r="G686" s="26" t="s">
        <v>452</v>
      </c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7"/>
      <c r="V686" s="27"/>
      <c r="W686" s="25"/>
      <c r="X686" s="25"/>
      <c r="Y686" s="25"/>
      <c r="Z686" s="25"/>
    </row>
    <row r="687" spans="1:27" ht="25.95" customHeight="1" thickBot="1" x14ac:dyDescent="0.35">
      <c r="A687" s="83"/>
      <c r="B687" s="86"/>
      <c r="C687" s="94"/>
      <c r="D687" s="94"/>
      <c r="E687" s="94"/>
      <c r="F687" s="94"/>
      <c r="G687" s="26" t="s">
        <v>453</v>
      </c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7">
        <v>1</v>
      </c>
      <c r="V687" s="27"/>
      <c r="W687" s="25"/>
      <c r="X687" s="25"/>
      <c r="Y687" s="25"/>
      <c r="Z687" s="25"/>
    </row>
    <row r="688" spans="1:27" ht="25.95" customHeight="1" thickBot="1" x14ac:dyDescent="0.35">
      <c r="A688" s="83"/>
      <c r="B688" s="86"/>
      <c r="C688" s="94" t="s">
        <v>490</v>
      </c>
      <c r="D688" s="94"/>
      <c r="E688" s="94"/>
      <c r="F688" s="94"/>
      <c r="G688" s="26" t="s">
        <v>455</v>
      </c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7"/>
      <c r="V688" s="27"/>
      <c r="W688" s="25"/>
      <c r="X688" s="25"/>
      <c r="Y688" s="25"/>
      <c r="Z688" s="25"/>
    </row>
    <row r="689" spans="1:27" ht="25.95" customHeight="1" thickBot="1" x14ac:dyDescent="0.35">
      <c r="A689" s="83" t="s">
        <v>97</v>
      </c>
      <c r="B689" s="85" t="str">
        <f>список!$AD$2</f>
        <v/>
      </c>
      <c r="C689" s="94"/>
      <c r="D689" s="94"/>
      <c r="E689" s="94"/>
      <c r="F689" s="94"/>
      <c r="G689" s="26" t="s">
        <v>456</v>
      </c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7">
        <v>1</v>
      </c>
      <c r="V689" s="27"/>
      <c r="W689" s="25"/>
      <c r="X689" s="25"/>
      <c r="Y689" s="25"/>
      <c r="Z689" s="25"/>
    </row>
    <row r="690" spans="1:27" ht="25.95" customHeight="1" thickBot="1" x14ac:dyDescent="0.35">
      <c r="A690" s="83"/>
      <c r="B690" s="86"/>
      <c r="C690" s="94" t="s">
        <v>491</v>
      </c>
      <c r="D690" s="94"/>
      <c r="E690" s="94"/>
      <c r="F690" s="94"/>
      <c r="G690" s="26" t="s">
        <v>452</v>
      </c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7"/>
      <c r="V690" s="27"/>
      <c r="W690" s="25"/>
      <c r="X690" s="25"/>
      <c r="Y690" s="25"/>
      <c r="Z690" s="25"/>
    </row>
    <row r="691" spans="1:27" ht="25.95" customHeight="1" thickBot="1" x14ac:dyDescent="0.35">
      <c r="A691" s="83"/>
      <c r="B691" s="86"/>
      <c r="C691" s="94"/>
      <c r="D691" s="94"/>
      <c r="E691" s="94"/>
      <c r="F691" s="94"/>
      <c r="G691" s="26" t="s">
        <v>453</v>
      </c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7">
        <v>1</v>
      </c>
      <c r="V691" s="27"/>
      <c r="W691" s="25"/>
      <c r="X691" s="25"/>
      <c r="Y691" s="25"/>
      <c r="Z691" s="25"/>
    </row>
    <row r="692" spans="1:27" ht="25.95" customHeight="1" thickBot="1" x14ac:dyDescent="0.35">
      <c r="A692" s="83" t="s">
        <v>95</v>
      </c>
      <c r="B692" s="87" t="str">
        <f>список!$AC$2</f>
        <v/>
      </c>
      <c r="C692" s="94" t="s">
        <v>492</v>
      </c>
      <c r="D692" s="94"/>
      <c r="E692" s="94"/>
      <c r="F692" s="94"/>
      <c r="G692" s="26" t="s">
        <v>459</v>
      </c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7"/>
      <c r="V692" s="27"/>
      <c r="W692" s="25"/>
      <c r="X692" s="25"/>
      <c r="Y692" s="25"/>
      <c r="Z692" s="25"/>
    </row>
    <row r="693" spans="1:27" ht="25.95" customHeight="1" thickBot="1" x14ac:dyDescent="0.35">
      <c r="A693" s="83"/>
      <c r="B693" s="88"/>
      <c r="C693" s="94"/>
      <c r="D693" s="94"/>
      <c r="E693" s="94"/>
      <c r="F693" s="94"/>
      <c r="G693" s="26" t="s">
        <v>460</v>
      </c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7">
        <v>1</v>
      </c>
      <c r="V693" s="27"/>
      <c r="W693" s="25"/>
      <c r="X693" s="25"/>
      <c r="Y693" s="25"/>
      <c r="Z693" s="25"/>
    </row>
    <row r="694" spans="1:27" ht="25.95" customHeight="1" thickBot="1" x14ac:dyDescent="0.35">
      <c r="A694" s="83"/>
      <c r="B694" s="88"/>
      <c r="C694" s="94" t="s">
        <v>493</v>
      </c>
      <c r="D694" s="94"/>
      <c r="E694" s="94"/>
      <c r="F694" s="94"/>
      <c r="G694" s="26" t="s">
        <v>462</v>
      </c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7"/>
      <c r="V694" s="27"/>
      <c r="W694" s="25"/>
      <c r="X694" s="25"/>
      <c r="Y694" s="25"/>
      <c r="Z694" s="25"/>
    </row>
    <row r="695" spans="1:27" ht="25.95" customHeight="1" thickBot="1" x14ac:dyDescent="0.35">
      <c r="A695" s="83"/>
      <c r="B695" s="88"/>
      <c r="C695" s="94"/>
      <c r="D695" s="94"/>
      <c r="E695" s="94"/>
      <c r="F695" s="94"/>
      <c r="G695" s="26" t="s">
        <v>463</v>
      </c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7">
        <v>1</v>
      </c>
      <c r="V695" s="27"/>
      <c r="W695" s="25"/>
      <c r="X695" s="25"/>
      <c r="Y695" s="25"/>
      <c r="Z695" s="25"/>
    </row>
    <row r="696" spans="1:27" ht="25.95" customHeight="1" thickBot="1" x14ac:dyDescent="0.35">
      <c r="A696" s="83" t="s">
        <v>98</v>
      </c>
      <c r="B696" s="85" t="str">
        <f>список!$AB$2</f>
        <v/>
      </c>
      <c r="C696" s="112"/>
      <c r="D696" s="112"/>
      <c r="E696" s="112"/>
      <c r="F696" s="112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40"/>
      <c r="V696" s="40"/>
      <c r="W696" s="38"/>
      <c r="X696" s="38"/>
      <c r="Y696" s="38"/>
      <c r="Z696" s="38"/>
      <c r="AA696"/>
    </row>
    <row r="697" spans="1:27" s="95" customFormat="1" ht="15" customHeight="1" thickBot="1" x14ac:dyDescent="0.3">
      <c r="A697" s="83"/>
      <c r="B697" s="86"/>
      <c r="C697" s="104"/>
      <c r="D697" s="105"/>
      <c r="E697" s="105"/>
      <c r="F697" s="106"/>
      <c r="G697" s="106"/>
      <c r="H697" s="106"/>
      <c r="I697" s="105"/>
      <c r="J697" s="105"/>
      <c r="K697" s="107"/>
      <c r="L697" s="107"/>
      <c r="M697" s="99" t="str">
        <f>список!$C$2</f>
        <v>ЛУБА.469335.139 ПЭ3</v>
      </c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1" t="s">
        <v>1</v>
      </c>
      <c r="AA697" s="111"/>
    </row>
    <row r="698" spans="1:27" s="95" customFormat="1" ht="6" customHeight="1" thickBot="1" x14ac:dyDescent="0.3">
      <c r="A698" s="83"/>
      <c r="B698" s="86"/>
      <c r="C698" s="108" t="str">
        <f>IF(OR(список!$S$2="Все",список!$S$2="—"),,список!$R$2)</f>
        <v/>
      </c>
      <c r="D698" s="108" t="str">
        <f>IF(OR(список!$S$2="Все",список!$S$2="—"),,список!$S$2)</f>
        <v/>
      </c>
      <c r="E698" s="108"/>
      <c r="F698" s="109" t="str">
        <f>IF(OR(список!$S$2="Все",список!$S$2="—"),,список!$T$2)</f>
        <v/>
      </c>
      <c r="G698" s="109"/>
      <c r="H698" s="109"/>
      <c r="I698" s="108"/>
      <c r="J698" s="108"/>
      <c r="K698" s="110" t="str">
        <f>IF(OR(список!$S$2="Все",список!$S$2="—"),,список!$U$2)</f>
        <v/>
      </c>
      <c r="L698" s="11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1"/>
      <c r="AA698" s="111"/>
    </row>
    <row r="699" spans="1:27" s="95" customFormat="1" ht="9" customHeight="1" thickBot="1" x14ac:dyDescent="0.3">
      <c r="A699" s="83"/>
      <c r="B699" s="86"/>
      <c r="C699" s="96"/>
      <c r="D699" s="96"/>
      <c r="E699" s="96"/>
      <c r="F699" s="97"/>
      <c r="G699" s="97"/>
      <c r="H699" s="97"/>
      <c r="I699" s="96"/>
      <c r="J699" s="96"/>
      <c r="K699" s="98"/>
      <c r="L699" s="98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2">
        <f t="shared" ref="Z699:Z700" si="19">SUM(V32,19)</f>
        <v>20</v>
      </c>
      <c r="AA699" s="111"/>
    </row>
    <row r="700" spans="1:27" s="95" customFormat="1" ht="15" customHeight="1" thickBot="1" x14ac:dyDescent="0.3">
      <c r="A700" s="83"/>
      <c r="B700" s="86"/>
      <c r="C700" s="103" t="s">
        <v>72</v>
      </c>
      <c r="D700" s="96" t="s">
        <v>1</v>
      </c>
      <c r="E700" s="96"/>
      <c r="F700" s="96" t="s">
        <v>19</v>
      </c>
      <c r="G700" s="96"/>
      <c r="H700" s="96"/>
      <c r="I700" s="96" t="s">
        <v>73</v>
      </c>
      <c r="J700" s="96"/>
      <c r="K700" s="96" t="s">
        <v>74</v>
      </c>
      <c r="L700" s="96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2"/>
      <c r="AA700" s="111"/>
    </row>
    <row r="701" spans="1:27" ht="15" customHeight="1" thickBot="1" x14ac:dyDescent="0.3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3" t="s">
        <v>75</v>
      </c>
      <c r="N701" s="23"/>
      <c r="O701" s="23"/>
      <c r="P701" s="23"/>
      <c r="Q701" s="23"/>
      <c r="R701" s="23"/>
      <c r="S701" s="24" t="s">
        <v>76</v>
      </c>
      <c r="T701" s="24"/>
      <c r="U701" s="24"/>
      <c r="V701" s="24"/>
      <c r="W701" s="24"/>
      <c r="X701" s="24"/>
      <c r="Y701" s="24"/>
      <c r="Z701" s="24"/>
      <c r="AA701"/>
    </row>
    <row r="702" spans="1:27" s="13" customFormat="1" ht="43.05" customHeight="1" thickBot="1" x14ac:dyDescent="0.35">
      <c r="A702" s="21"/>
      <c r="B702" s="21"/>
      <c r="C702" s="45" t="s">
        <v>68</v>
      </c>
      <c r="D702" s="45"/>
      <c r="E702" s="45"/>
      <c r="F702" s="45"/>
      <c r="G702" s="46" t="s">
        <v>3</v>
      </c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1" t="s">
        <v>67</v>
      </c>
      <c r="V702" s="41"/>
      <c r="W702" s="41" t="s">
        <v>69</v>
      </c>
      <c r="X702" s="41"/>
      <c r="Y702" s="41"/>
      <c r="Z702" s="41"/>
      <c r="AA702" s="145"/>
    </row>
    <row r="703" spans="1:27" ht="25.95" customHeight="1" x14ac:dyDescent="0.3">
      <c r="C703" s="47" t="s">
        <v>494</v>
      </c>
      <c r="D703" s="47"/>
      <c r="E703" s="47"/>
      <c r="F703" s="47"/>
      <c r="G703" s="53" t="s">
        <v>355</v>
      </c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42"/>
      <c r="V703" s="42"/>
      <c r="W703" s="43"/>
      <c r="X703" s="43"/>
      <c r="Y703" s="43"/>
      <c r="Z703" s="43"/>
    </row>
    <row r="704" spans="1:27" ht="25.95" customHeight="1" x14ac:dyDescent="0.3">
      <c r="C704" s="94"/>
      <c r="D704" s="94"/>
      <c r="E704" s="94"/>
      <c r="F704" s="94"/>
      <c r="G704" s="26" t="s">
        <v>356</v>
      </c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7">
        <v>1</v>
      </c>
      <c r="V704" s="27"/>
      <c r="W704" s="25"/>
      <c r="X704" s="25"/>
      <c r="Y704" s="25"/>
      <c r="Z704" s="25"/>
    </row>
    <row r="705" spans="1:27" ht="25.95" customHeight="1" x14ac:dyDescent="0.3">
      <c r="C705" s="94" t="s">
        <v>627</v>
      </c>
      <c r="D705" s="94"/>
      <c r="E705" s="94"/>
      <c r="F705" s="94"/>
      <c r="G705" s="26" t="s">
        <v>459</v>
      </c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7"/>
      <c r="V705" s="27"/>
      <c r="W705" s="25"/>
      <c r="X705" s="25"/>
      <c r="Y705" s="25"/>
      <c r="Z705" s="25"/>
    </row>
    <row r="706" spans="1:27" ht="25.95" customHeight="1" x14ac:dyDescent="0.3">
      <c r="C706" s="94"/>
      <c r="D706" s="94"/>
      <c r="E706" s="94"/>
      <c r="F706" s="94"/>
      <c r="G706" s="26" t="s">
        <v>460</v>
      </c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7">
        <v>3</v>
      </c>
      <c r="V706" s="27"/>
      <c r="W706" s="25"/>
      <c r="X706" s="25"/>
      <c r="Y706" s="25"/>
      <c r="Z706" s="25"/>
    </row>
    <row r="707" spans="1:27" ht="25.95" customHeight="1" x14ac:dyDescent="0.3">
      <c r="C707" s="94" t="s">
        <v>495</v>
      </c>
      <c r="D707" s="94"/>
      <c r="E707" s="94"/>
      <c r="F707" s="94"/>
      <c r="G707" s="26" t="s">
        <v>496</v>
      </c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7"/>
      <c r="V707" s="27"/>
      <c r="W707" s="25"/>
      <c r="X707" s="25"/>
      <c r="Y707" s="25"/>
      <c r="Z707" s="25"/>
    </row>
    <row r="708" spans="1:27" ht="25.95" customHeight="1" x14ac:dyDescent="0.3">
      <c r="C708" s="94"/>
      <c r="D708" s="94"/>
      <c r="E708" s="94"/>
      <c r="F708" s="94"/>
      <c r="G708" s="26" t="s">
        <v>497</v>
      </c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7">
        <v>1</v>
      </c>
      <c r="V708" s="27"/>
      <c r="W708" s="25"/>
      <c r="X708" s="25"/>
      <c r="Y708" s="25"/>
      <c r="Z708" s="25"/>
    </row>
    <row r="709" spans="1:27" ht="25.95" customHeight="1" x14ac:dyDescent="0.3">
      <c r="C709" s="94" t="s">
        <v>498</v>
      </c>
      <c r="D709" s="94"/>
      <c r="E709" s="94"/>
      <c r="F709" s="94"/>
      <c r="G709" s="26" t="s">
        <v>434</v>
      </c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7"/>
      <c r="V709" s="27"/>
      <c r="W709" s="25"/>
      <c r="X709" s="25"/>
      <c r="Y709" s="25"/>
      <c r="Z709" s="25"/>
      <c r="AA709" s="142"/>
    </row>
    <row r="710" spans="1:27" ht="25.95" customHeight="1" x14ac:dyDescent="0.3">
      <c r="C710" s="94"/>
      <c r="D710" s="94"/>
      <c r="E710" s="94"/>
      <c r="F710" s="94"/>
      <c r="G710" s="26" t="s">
        <v>435</v>
      </c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7">
        <v>1</v>
      </c>
      <c r="V710" s="27"/>
      <c r="W710" s="25"/>
      <c r="X710" s="25"/>
      <c r="Y710" s="25"/>
      <c r="Z710" s="25"/>
      <c r="AA710" s="142"/>
    </row>
    <row r="711" spans="1:27" ht="25.95" customHeight="1" x14ac:dyDescent="0.3">
      <c r="C711" s="94" t="s">
        <v>628</v>
      </c>
      <c r="D711" s="94"/>
      <c r="E711" s="94"/>
      <c r="F711" s="94"/>
      <c r="G711" s="26" t="s">
        <v>441</v>
      </c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7"/>
      <c r="V711" s="27"/>
      <c r="W711" s="25"/>
      <c r="X711" s="25"/>
      <c r="Y711" s="25"/>
      <c r="Z711" s="25"/>
    </row>
    <row r="712" spans="1:27" ht="25.95" customHeight="1" x14ac:dyDescent="0.3">
      <c r="C712" s="94"/>
      <c r="D712" s="94"/>
      <c r="E712" s="94"/>
      <c r="F712" s="94"/>
      <c r="G712" s="26" t="s">
        <v>442</v>
      </c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7">
        <v>2</v>
      </c>
      <c r="V712" s="27"/>
      <c r="W712" s="25"/>
      <c r="X712" s="25"/>
      <c r="Y712" s="25"/>
      <c r="Z712" s="25"/>
    </row>
    <row r="713" spans="1:27" ht="25.95" customHeight="1" x14ac:dyDescent="0.3">
      <c r="C713" s="94" t="s">
        <v>499</v>
      </c>
      <c r="D713" s="94"/>
      <c r="E713" s="94"/>
      <c r="F713" s="94"/>
      <c r="G713" s="26" t="s">
        <v>500</v>
      </c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7"/>
      <c r="V713" s="27"/>
      <c r="W713" s="25"/>
      <c r="X713" s="25"/>
      <c r="Y713" s="25"/>
      <c r="Z713" s="25"/>
      <c r="AA713" s="142"/>
    </row>
    <row r="714" spans="1:27" ht="25.95" customHeight="1" x14ac:dyDescent="0.3">
      <c r="C714" s="94"/>
      <c r="D714" s="94"/>
      <c r="E714" s="94"/>
      <c r="F714" s="94"/>
      <c r="G714" s="26" t="s">
        <v>501</v>
      </c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7">
        <v>1</v>
      </c>
      <c r="V714" s="27"/>
      <c r="W714" s="25"/>
      <c r="X714" s="25"/>
      <c r="Y714" s="25"/>
      <c r="Z714" s="25"/>
    </row>
    <row r="715" spans="1:27" ht="25.95" customHeight="1" x14ac:dyDescent="0.3">
      <c r="C715" s="94" t="s">
        <v>502</v>
      </c>
      <c r="D715" s="94"/>
      <c r="E715" s="94"/>
      <c r="F715" s="94"/>
      <c r="G715" s="26" t="s">
        <v>503</v>
      </c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7"/>
      <c r="V715" s="27"/>
      <c r="W715" s="25"/>
      <c r="X715" s="25"/>
      <c r="Y715" s="25"/>
      <c r="Z715" s="25"/>
      <c r="AA715" s="142"/>
    </row>
    <row r="716" spans="1:27" ht="25.95" customHeight="1" thickBot="1" x14ac:dyDescent="0.35">
      <c r="C716" s="94"/>
      <c r="D716" s="94"/>
      <c r="E716" s="94"/>
      <c r="F716" s="94"/>
      <c r="G716" s="26" t="s">
        <v>504</v>
      </c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7">
        <v>1</v>
      </c>
      <c r="V716" s="27"/>
      <c r="W716" s="25"/>
      <c r="X716" s="25"/>
      <c r="Y716" s="25"/>
      <c r="Z716" s="25"/>
      <c r="AA716" s="142"/>
    </row>
    <row r="717" spans="1:27" ht="25.95" customHeight="1" thickBot="1" x14ac:dyDescent="0.35">
      <c r="A717" s="83" t="s">
        <v>95</v>
      </c>
      <c r="B717" s="87" t="str">
        <f>список!$AF$2</f>
        <v/>
      </c>
      <c r="C717" s="94" t="s">
        <v>629</v>
      </c>
      <c r="D717" s="94"/>
      <c r="E717" s="94"/>
      <c r="F717" s="94"/>
      <c r="G717" s="26" t="s">
        <v>505</v>
      </c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7"/>
      <c r="V717" s="27"/>
      <c r="W717" s="25"/>
      <c r="X717" s="25"/>
      <c r="Y717" s="25"/>
      <c r="Z717" s="25"/>
    </row>
    <row r="718" spans="1:27" ht="25.95" customHeight="1" thickBot="1" x14ac:dyDescent="0.35">
      <c r="A718" s="83"/>
      <c r="B718" s="88"/>
      <c r="C718" s="94"/>
      <c r="D718" s="94"/>
      <c r="E718" s="94"/>
      <c r="F718" s="94"/>
      <c r="G718" s="26" t="s">
        <v>506</v>
      </c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7">
        <v>7</v>
      </c>
      <c r="V718" s="27"/>
      <c r="W718" s="25"/>
      <c r="X718" s="25"/>
      <c r="Y718" s="25"/>
      <c r="Z718" s="25"/>
      <c r="AA718" s="142"/>
    </row>
    <row r="719" spans="1:27" ht="25.95" customHeight="1" thickBot="1" x14ac:dyDescent="0.35">
      <c r="A719" s="83"/>
      <c r="B719" s="88"/>
      <c r="C719" s="94" t="s">
        <v>630</v>
      </c>
      <c r="D719" s="94"/>
      <c r="E719" s="94"/>
      <c r="F719" s="94"/>
      <c r="G719" s="26" t="s">
        <v>507</v>
      </c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7"/>
      <c r="V719" s="27"/>
      <c r="W719" s="25"/>
      <c r="X719" s="25"/>
      <c r="Y719" s="25"/>
      <c r="Z719" s="25"/>
      <c r="AA719" s="142"/>
    </row>
    <row r="720" spans="1:27" ht="25.95" customHeight="1" thickBot="1" x14ac:dyDescent="0.35">
      <c r="A720" s="83"/>
      <c r="B720" s="88"/>
      <c r="C720" s="94"/>
      <c r="D720" s="94"/>
      <c r="E720" s="94"/>
      <c r="F720" s="94"/>
      <c r="G720" s="26" t="s">
        <v>508</v>
      </c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7">
        <v>2</v>
      </c>
      <c r="V720" s="27"/>
      <c r="W720" s="25"/>
      <c r="X720" s="25"/>
      <c r="Y720" s="25"/>
      <c r="Z720" s="25"/>
    </row>
    <row r="721" spans="1:27" ht="25.95" customHeight="1" thickBot="1" x14ac:dyDescent="0.35">
      <c r="A721" s="83" t="s">
        <v>96</v>
      </c>
      <c r="B721" s="85" t="str">
        <f>список!$AE$2</f>
        <v/>
      </c>
      <c r="C721" s="94" t="s">
        <v>631</v>
      </c>
      <c r="D721" s="94"/>
      <c r="E721" s="94"/>
      <c r="F721" s="94"/>
      <c r="G721" s="26" t="s">
        <v>441</v>
      </c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7"/>
      <c r="V721" s="27"/>
      <c r="W721" s="25"/>
      <c r="X721" s="25"/>
      <c r="Y721" s="25"/>
      <c r="Z721" s="25"/>
    </row>
    <row r="722" spans="1:27" ht="25.95" customHeight="1" thickBot="1" x14ac:dyDescent="0.35">
      <c r="A722" s="83"/>
      <c r="B722" s="86"/>
      <c r="C722" s="94"/>
      <c r="D722" s="94"/>
      <c r="E722" s="94"/>
      <c r="F722" s="94"/>
      <c r="G722" s="26" t="s">
        <v>442</v>
      </c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7">
        <v>4</v>
      </c>
      <c r="V722" s="27"/>
      <c r="W722" s="25"/>
      <c r="X722" s="25"/>
      <c r="Y722" s="25"/>
      <c r="Z722" s="25"/>
    </row>
    <row r="723" spans="1:27" ht="25.95" customHeight="1" thickBot="1" x14ac:dyDescent="0.35">
      <c r="A723" s="83"/>
      <c r="B723" s="86"/>
      <c r="C723" s="94" t="s">
        <v>632</v>
      </c>
      <c r="D723" s="94"/>
      <c r="E723" s="94"/>
      <c r="F723" s="94"/>
      <c r="G723" s="26" t="s">
        <v>379</v>
      </c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7"/>
      <c r="V723" s="27"/>
      <c r="W723" s="25"/>
      <c r="X723" s="25"/>
      <c r="Y723" s="25"/>
      <c r="Z723" s="25"/>
    </row>
    <row r="724" spans="1:27" ht="25.95" customHeight="1" thickBot="1" x14ac:dyDescent="0.35">
      <c r="A724" s="83" t="s">
        <v>97</v>
      </c>
      <c r="B724" s="85" t="str">
        <f>список!$AD$2</f>
        <v/>
      </c>
      <c r="C724" s="94"/>
      <c r="D724" s="94"/>
      <c r="E724" s="94"/>
      <c r="F724" s="94"/>
      <c r="G724" s="26" t="s">
        <v>380</v>
      </c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7">
        <v>5</v>
      </c>
      <c r="V724" s="27"/>
      <c r="W724" s="25"/>
      <c r="X724" s="25"/>
      <c r="Y724" s="25"/>
      <c r="Z724" s="25"/>
    </row>
    <row r="725" spans="1:27" ht="25.95" customHeight="1" thickBot="1" x14ac:dyDescent="0.35">
      <c r="A725" s="83"/>
      <c r="B725" s="86"/>
      <c r="C725" s="94" t="s">
        <v>509</v>
      </c>
      <c r="D725" s="94"/>
      <c r="E725" s="94"/>
      <c r="F725" s="94"/>
      <c r="G725" s="26" t="s">
        <v>510</v>
      </c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7"/>
      <c r="V725" s="27"/>
      <c r="W725" s="25"/>
      <c r="X725" s="25"/>
      <c r="Y725" s="25"/>
      <c r="Z725" s="25"/>
    </row>
    <row r="726" spans="1:27" ht="25.95" customHeight="1" thickBot="1" x14ac:dyDescent="0.35">
      <c r="A726" s="83"/>
      <c r="B726" s="86"/>
      <c r="C726" s="94"/>
      <c r="D726" s="94"/>
      <c r="E726" s="94"/>
      <c r="F726" s="94"/>
      <c r="G726" s="26" t="s">
        <v>511</v>
      </c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7">
        <v>1</v>
      </c>
      <c r="V726" s="27"/>
      <c r="W726" s="25"/>
      <c r="X726" s="25"/>
      <c r="Y726" s="25"/>
      <c r="Z726" s="25"/>
    </row>
    <row r="727" spans="1:27" ht="25.95" customHeight="1" thickBot="1" x14ac:dyDescent="0.35">
      <c r="A727" s="83" t="s">
        <v>95</v>
      </c>
      <c r="B727" s="87" t="str">
        <f>список!$AC$2</f>
        <v/>
      </c>
      <c r="C727" s="94" t="s">
        <v>633</v>
      </c>
      <c r="D727" s="94"/>
      <c r="E727" s="94"/>
      <c r="F727" s="94"/>
      <c r="G727" s="26" t="s">
        <v>512</v>
      </c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7"/>
      <c r="V727" s="27"/>
      <c r="W727" s="25"/>
      <c r="X727" s="25"/>
      <c r="Y727" s="25"/>
      <c r="Z727" s="25"/>
    </row>
    <row r="728" spans="1:27" ht="25.95" customHeight="1" thickBot="1" x14ac:dyDescent="0.35">
      <c r="A728" s="83"/>
      <c r="B728" s="88"/>
      <c r="C728" s="94"/>
      <c r="D728" s="94"/>
      <c r="E728" s="94"/>
      <c r="F728" s="94"/>
      <c r="G728" s="26" t="s">
        <v>513</v>
      </c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7">
        <v>10</v>
      </c>
      <c r="V728" s="27"/>
      <c r="W728" s="25"/>
      <c r="X728" s="25"/>
      <c r="Y728" s="25"/>
      <c r="Z728" s="25"/>
    </row>
    <row r="729" spans="1:27" ht="25.95" customHeight="1" thickBot="1" x14ac:dyDescent="0.35">
      <c r="A729" s="83"/>
      <c r="B729" s="88"/>
      <c r="C729" s="94" t="s">
        <v>634</v>
      </c>
      <c r="D729" s="94"/>
      <c r="E729" s="94"/>
      <c r="F729" s="94"/>
      <c r="G729" s="26" t="s">
        <v>379</v>
      </c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7"/>
      <c r="V729" s="27"/>
      <c r="W729" s="25"/>
      <c r="X729" s="25"/>
      <c r="Y729" s="25"/>
      <c r="Z729" s="25"/>
    </row>
    <row r="730" spans="1:27" ht="25.95" customHeight="1" thickBot="1" x14ac:dyDescent="0.35">
      <c r="A730" s="83"/>
      <c r="B730" s="88"/>
      <c r="C730" s="94"/>
      <c r="D730" s="94"/>
      <c r="E730" s="94"/>
      <c r="F730" s="94"/>
      <c r="G730" s="26" t="s">
        <v>380</v>
      </c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7">
        <v>5</v>
      </c>
      <c r="V730" s="27"/>
      <c r="W730" s="25"/>
      <c r="X730" s="25"/>
      <c r="Y730" s="25"/>
      <c r="Z730" s="25"/>
    </row>
    <row r="731" spans="1:27" ht="25.95" customHeight="1" thickBot="1" x14ac:dyDescent="0.35">
      <c r="A731" s="83" t="s">
        <v>98</v>
      </c>
      <c r="B731" s="85" t="str">
        <f>список!$AB$2</f>
        <v/>
      </c>
      <c r="C731" s="112"/>
      <c r="D731" s="112"/>
      <c r="E731" s="112"/>
      <c r="F731" s="112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40"/>
      <c r="V731" s="40"/>
      <c r="W731" s="38"/>
      <c r="X731" s="38"/>
      <c r="Y731" s="38"/>
      <c r="Z731" s="38"/>
      <c r="AA731"/>
    </row>
    <row r="732" spans="1:27" s="95" customFormat="1" ht="15" customHeight="1" thickBot="1" x14ac:dyDescent="0.3">
      <c r="A732" s="83"/>
      <c r="B732" s="86"/>
      <c r="C732" s="104"/>
      <c r="D732" s="105"/>
      <c r="E732" s="105"/>
      <c r="F732" s="106"/>
      <c r="G732" s="106"/>
      <c r="H732" s="106"/>
      <c r="I732" s="105"/>
      <c r="J732" s="105"/>
      <c r="K732" s="107"/>
      <c r="L732" s="107"/>
      <c r="M732" s="99" t="str">
        <f>список!$C$2</f>
        <v>ЛУБА.469335.139 ПЭ3</v>
      </c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1" t="s">
        <v>1</v>
      </c>
      <c r="AA732" s="111"/>
    </row>
    <row r="733" spans="1:27" s="95" customFormat="1" ht="6" customHeight="1" thickBot="1" x14ac:dyDescent="0.3">
      <c r="A733" s="83"/>
      <c r="B733" s="86"/>
      <c r="C733" s="108" t="str">
        <f>IF(OR(список!$S$2="Все",список!$S$2="—"),,список!$R$2)</f>
        <v/>
      </c>
      <c r="D733" s="108" t="str">
        <f>IF(OR(список!$S$2="Все",список!$S$2="—"),,список!$S$2)</f>
        <v/>
      </c>
      <c r="E733" s="108"/>
      <c r="F733" s="109" t="str">
        <f>IF(OR(список!$S$2="Все",список!$S$2="—"),,список!$T$2)</f>
        <v/>
      </c>
      <c r="G733" s="109"/>
      <c r="H733" s="109"/>
      <c r="I733" s="108"/>
      <c r="J733" s="108"/>
      <c r="K733" s="110" t="str">
        <f>IF(OR(список!$S$2="Все",список!$S$2="—"),,список!$U$2)</f>
        <v/>
      </c>
      <c r="L733" s="11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1"/>
      <c r="AA733" s="111"/>
    </row>
    <row r="734" spans="1:27" s="95" customFormat="1" ht="9" customHeight="1" thickBot="1" x14ac:dyDescent="0.3">
      <c r="A734" s="83"/>
      <c r="B734" s="86"/>
      <c r="C734" s="96"/>
      <c r="D734" s="96"/>
      <c r="E734" s="96"/>
      <c r="F734" s="97"/>
      <c r="G734" s="97"/>
      <c r="H734" s="97"/>
      <c r="I734" s="96"/>
      <c r="J734" s="96"/>
      <c r="K734" s="98"/>
      <c r="L734" s="98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2">
        <f t="shared" ref="Z734:Z735" si="20">SUM(V32,20)</f>
        <v>21</v>
      </c>
      <c r="AA734" s="111"/>
    </row>
    <row r="735" spans="1:27" s="95" customFormat="1" ht="15" customHeight="1" thickBot="1" x14ac:dyDescent="0.3">
      <c r="A735" s="83"/>
      <c r="B735" s="86"/>
      <c r="C735" s="103" t="s">
        <v>72</v>
      </c>
      <c r="D735" s="96" t="s">
        <v>1</v>
      </c>
      <c r="E735" s="96"/>
      <c r="F735" s="96" t="s">
        <v>19</v>
      </c>
      <c r="G735" s="96"/>
      <c r="H735" s="96"/>
      <c r="I735" s="96" t="s">
        <v>73</v>
      </c>
      <c r="J735" s="96"/>
      <c r="K735" s="96" t="s">
        <v>74</v>
      </c>
      <c r="L735" s="96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2"/>
      <c r="AA735" s="111"/>
    </row>
    <row r="736" spans="1:27" ht="15" customHeight="1" thickBot="1" x14ac:dyDescent="0.3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3" t="s">
        <v>75</v>
      </c>
      <c r="N736" s="23"/>
      <c r="O736" s="23"/>
      <c r="P736" s="23"/>
      <c r="Q736" s="23"/>
      <c r="R736" s="23"/>
      <c r="S736" s="24" t="s">
        <v>76</v>
      </c>
      <c r="T736" s="24"/>
      <c r="U736" s="24"/>
      <c r="V736" s="24"/>
      <c r="W736" s="24"/>
      <c r="X736" s="24"/>
      <c r="Y736" s="24"/>
      <c r="Z736" s="24"/>
      <c r="AA736"/>
    </row>
    <row r="737" spans="1:27" s="13" customFormat="1" ht="43.05" customHeight="1" thickBot="1" x14ac:dyDescent="0.35">
      <c r="A737" s="21"/>
      <c r="B737" s="21"/>
      <c r="C737" s="45" t="s">
        <v>68</v>
      </c>
      <c r="D737" s="45"/>
      <c r="E737" s="45"/>
      <c r="F737" s="45"/>
      <c r="G737" s="46" t="s">
        <v>3</v>
      </c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1" t="s">
        <v>67</v>
      </c>
      <c r="V737" s="41"/>
      <c r="W737" s="41" t="s">
        <v>69</v>
      </c>
      <c r="X737" s="41"/>
      <c r="Y737" s="41"/>
      <c r="Z737" s="41"/>
      <c r="AA737" s="145"/>
    </row>
    <row r="738" spans="1:27" ht="25.95" customHeight="1" x14ac:dyDescent="0.3">
      <c r="C738" s="47" t="s">
        <v>514</v>
      </c>
      <c r="D738" s="47"/>
      <c r="E738" s="47"/>
      <c r="F738" s="47"/>
      <c r="G738" s="53" t="s">
        <v>510</v>
      </c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42"/>
      <c r="V738" s="42"/>
      <c r="W738" s="43"/>
      <c r="X738" s="43"/>
      <c r="Y738" s="43"/>
      <c r="Z738" s="43"/>
      <c r="AA738" s="142"/>
    </row>
    <row r="739" spans="1:27" ht="25.95" customHeight="1" x14ac:dyDescent="0.3">
      <c r="C739" s="94"/>
      <c r="D739" s="94"/>
      <c r="E739" s="94"/>
      <c r="F739" s="94"/>
      <c r="G739" s="26" t="s">
        <v>511</v>
      </c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7">
        <v>1</v>
      </c>
      <c r="V739" s="27"/>
      <c r="W739" s="25"/>
      <c r="X739" s="25"/>
      <c r="Y739" s="25"/>
      <c r="Z739" s="25"/>
    </row>
    <row r="740" spans="1:27" ht="25.95" customHeight="1" x14ac:dyDescent="0.3">
      <c r="C740" s="94" t="s">
        <v>635</v>
      </c>
      <c r="D740" s="94"/>
      <c r="E740" s="94"/>
      <c r="F740" s="94"/>
      <c r="G740" s="26" t="s">
        <v>512</v>
      </c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7"/>
      <c r="V740" s="27"/>
      <c r="W740" s="25"/>
      <c r="X740" s="25"/>
      <c r="Y740" s="25"/>
      <c r="Z740" s="25"/>
    </row>
    <row r="741" spans="1:27" ht="25.95" customHeight="1" x14ac:dyDescent="0.3">
      <c r="C741" s="94"/>
      <c r="D741" s="94"/>
      <c r="E741" s="94"/>
      <c r="F741" s="94"/>
      <c r="G741" s="26" t="s">
        <v>513</v>
      </c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7">
        <v>10</v>
      </c>
      <c r="V741" s="27"/>
      <c r="W741" s="25"/>
      <c r="X741" s="25"/>
      <c r="Y741" s="25"/>
      <c r="Z741" s="25"/>
    </row>
    <row r="742" spans="1:27" ht="25.95" customHeight="1" x14ac:dyDescent="0.3">
      <c r="C742" s="94" t="s">
        <v>636</v>
      </c>
      <c r="D742" s="94"/>
      <c r="E742" s="94"/>
      <c r="F742" s="94"/>
      <c r="G742" s="26" t="s">
        <v>379</v>
      </c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7"/>
      <c r="V742" s="27"/>
      <c r="W742" s="25"/>
      <c r="X742" s="25"/>
      <c r="Y742" s="25"/>
      <c r="Z742" s="25"/>
    </row>
    <row r="743" spans="1:27" ht="25.95" customHeight="1" x14ac:dyDescent="0.3">
      <c r="C743" s="94"/>
      <c r="D743" s="94"/>
      <c r="E743" s="94"/>
      <c r="F743" s="94"/>
      <c r="G743" s="26" t="s">
        <v>380</v>
      </c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7">
        <v>5</v>
      </c>
      <c r="V743" s="27"/>
      <c r="W743" s="25"/>
      <c r="X743" s="25"/>
      <c r="Y743" s="25"/>
      <c r="Z743" s="25"/>
    </row>
    <row r="744" spans="1:27" ht="25.95" customHeight="1" x14ac:dyDescent="0.3">
      <c r="C744" s="94" t="s">
        <v>515</v>
      </c>
      <c r="D744" s="94"/>
      <c r="E744" s="94"/>
      <c r="F744" s="94"/>
      <c r="G744" s="26" t="s">
        <v>510</v>
      </c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7"/>
      <c r="V744" s="27"/>
      <c r="W744" s="25"/>
      <c r="X744" s="25"/>
      <c r="Y744" s="25"/>
      <c r="Z744" s="25"/>
    </row>
    <row r="745" spans="1:27" ht="25.95" customHeight="1" x14ac:dyDescent="0.3">
      <c r="C745" s="94"/>
      <c r="D745" s="94"/>
      <c r="E745" s="94"/>
      <c r="F745" s="94"/>
      <c r="G745" s="26" t="s">
        <v>511</v>
      </c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7">
        <v>1</v>
      </c>
      <c r="V745" s="27"/>
      <c r="W745" s="25"/>
      <c r="X745" s="25"/>
      <c r="Y745" s="25"/>
      <c r="Z745" s="25"/>
      <c r="AA745" s="142"/>
    </row>
    <row r="746" spans="1:27" ht="25.95" customHeight="1" x14ac:dyDescent="0.3">
      <c r="C746" s="94" t="s">
        <v>637</v>
      </c>
      <c r="D746" s="94"/>
      <c r="E746" s="94"/>
      <c r="F746" s="94"/>
      <c r="G746" s="26" t="s">
        <v>512</v>
      </c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7"/>
      <c r="V746" s="27"/>
      <c r="W746" s="25"/>
      <c r="X746" s="25"/>
      <c r="Y746" s="25"/>
      <c r="Z746" s="25"/>
      <c r="AA746" s="142"/>
    </row>
    <row r="747" spans="1:27" ht="25.95" customHeight="1" x14ac:dyDescent="0.3">
      <c r="C747" s="94"/>
      <c r="D747" s="94"/>
      <c r="E747" s="94"/>
      <c r="F747" s="94"/>
      <c r="G747" s="26" t="s">
        <v>513</v>
      </c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7">
        <v>10</v>
      </c>
      <c r="V747" s="27"/>
      <c r="W747" s="25"/>
      <c r="X747" s="25"/>
      <c r="Y747" s="25"/>
      <c r="Z747" s="25"/>
    </row>
    <row r="748" spans="1:27" ht="25.95" customHeight="1" x14ac:dyDescent="0.3">
      <c r="C748" s="94" t="s">
        <v>638</v>
      </c>
      <c r="D748" s="94"/>
      <c r="E748" s="94"/>
      <c r="F748" s="94"/>
      <c r="G748" s="26" t="s">
        <v>384</v>
      </c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7"/>
      <c r="V748" s="27"/>
      <c r="W748" s="25"/>
      <c r="X748" s="25"/>
      <c r="Y748" s="25"/>
      <c r="Z748" s="25"/>
    </row>
    <row r="749" spans="1:27" ht="25.95" customHeight="1" x14ac:dyDescent="0.3">
      <c r="C749" s="94"/>
      <c r="D749" s="94"/>
      <c r="E749" s="94"/>
      <c r="F749" s="94"/>
      <c r="G749" s="26" t="s">
        <v>385</v>
      </c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7">
        <v>6</v>
      </c>
      <c r="V749" s="27"/>
      <c r="W749" s="25"/>
      <c r="X749" s="25"/>
      <c r="Y749" s="25"/>
      <c r="Z749" s="25"/>
      <c r="AA749" s="142"/>
    </row>
    <row r="750" spans="1:27" ht="25.95" customHeight="1" x14ac:dyDescent="0.3">
      <c r="C750" s="94" t="s">
        <v>639</v>
      </c>
      <c r="D750" s="94"/>
      <c r="E750" s="94"/>
      <c r="F750" s="94"/>
      <c r="G750" s="26" t="s">
        <v>516</v>
      </c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7"/>
      <c r="V750" s="27"/>
      <c r="W750" s="25"/>
      <c r="X750" s="25"/>
      <c r="Y750" s="25"/>
      <c r="Z750" s="25"/>
    </row>
    <row r="751" spans="1:27" ht="25.95" customHeight="1" thickBot="1" x14ac:dyDescent="0.35">
      <c r="C751" s="94"/>
      <c r="D751" s="94"/>
      <c r="E751" s="94"/>
      <c r="F751" s="94"/>
      <c r="G751" s="26" t="s">
        <v>517</v>
      </c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7">
        <v>4</v>
      </c>
      <c r="V751" s="27"/>
      <c r="W751" s="25"/>
      <c r="X751" s="25"/>
      <c r="Y751" s="25"/>
      <c r="Z751" s="25"/>
      <c r="AA751" s="142"/>
    </row>
    <row r="752" spans="1:27" ht="25.95" customHeight="1" thickBot="1" x14ac:dyDescent="0.35">
      <c r="A752" s="83" t="s">
        <v>95</v>
      </c>
      <c r="B752" s="87" t="str">
        <f>список!$AF$2</f>
        <v/>
      </c>
      <c r="C752" s="94" t="s">
        <v>518</v>
      </c>
      <c r="D752" s="94"/>
      <c r="E752" s="94"/>
      <c r="F752" s="94"/>
      <c r="G752" s="26" t="s">
        <v>519</v>
      </c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7"/>
      <c r="V752" s="27"/>
      <c r="W752" s="25"/>
      <c r="X752" s="25"/>
      <c r="Y752" s="25"/>
      <c r="Z752" s="25"/>
      <c r="AA752" s="142"/>
    </row>
    <row r="753" spans="1:27" ht="25.95" customHeight="1" thickBot="1" x14ac:dyDescent="0.35">
      <c r="A753" s="83"/>
      <c r="B753" s="88"/>
      <c r="C753" s="94"/>
      <c r="D753" s="94"/>
      <c r="E753" s="94"/>
      <c r="F753" s="94"/>
      <c r="G753" s="26" t="s">
        <v>520</v>
      </c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7">
        <v>1</v>
      </c>
      <c r="V753" s="27"/>
      <c r="W753" s="25"/>
      <c r="X753" s="25"/>
      <c r="Y753" s="25"/>
      <c r="Z753" s="25"/>
    </row>
    <row r="754" spans="1:27" ht="25.95" customHeight="1" thickBot="1" x14ac:dyDescent="0.35">
      <c r="A754" s="83"/>
      <c r="B754" s="88"/>
      <c r="C754" s="94" t="s">
        <v>521</v>
      </c>
      <c r="D754" s="94"/>
      <c r="E754" s="94"/>
      <c r="F754" s="94"/>
      <c r="G754" s="26" t="s">
        <v>516</v>
      </c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7"/>
      <c r="V754" s="27"/>
      <c r="W754" s="25"/>
      <c r="X754" s="25"/>
      <c r="Y754" s="25"/>
      <c r="Z754" s="25"/>
      <c r="AA754" s="142"/>
    </row>
    <row r="755" spans="1:27" ht="25.95" customHeight="1" thickBot="1" x14ac:dyDescent="0.35">
      <c r="A755" s="83"/>
      <c r="B755" s="88"/>
      <c r="C755" s="94"/>
      <c r="D755" s="94"/>
      <c r="E755" s="94"/>
      <c r="F755" s="94"/>
      <c r="G755" s="26" t="s">
        <v>517</v>
      </c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7">
        <v>1</v>
      </c>
      <c r="V755" s="27"/>
      <c r="W755" s="25"/>
      <c r="X755" s="25"/>
      <c r="Y755" s="25"/>
      <c r="Z755" s="25"/>
      <c r="AA755" s="142"/>
    </row>
    <row r="756" spans="1:27" ht="25.95" customHeight="1" thickBot="1" x14ac:dyDescent="0.35">
      <c r="A756" s="83" t="s">
        <v>96</v>
      </c>
      <c r="B756" s="85" t="str">
        <f>список!$AE$2</f>
        <v/>
      </c>
      <c r="C756" s="94" t="s">
        <v>522</v>
      </c>
      <c r="D756" s="94"/>
      <c r="E756" s="94"/>
      <c r="F756" s="94"/>
      <c r="G756" s="26" t="s">
        <v>519</v>
      </c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7"/>
      <c r="V756" s="27"/>
      <c r="W756" s="25"/>
      <c r="X756" s="25"/>
      <c r="Y756" s="25"/>
      <c r="Z756" s="25"/>
    </row>
    <row r="757" spans="1:27" ht="25.95" customHeight="1" thickBot="1" x14ac:dyDescent="0.35">
      <c r="A757" s="83"/>
      <c r="B757" s="86"/>
      <c r="C757" s="94"/>
      <c r="D757" s="94"/>
      <c r="E757" s="94"/>
      <c r="F757" s="94"/>
      <c r="G757" s="26" t="s">
        <v>520</v>
      </c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7">
        <v>1</v>
      </c>
      <c r="V757" s="27"/>
      <c r="W757" s="25"/>
      <c r="X757" s="25"/>
      <c r="Y757" s="25"/>
      <c r="Z757" s="25"/>
    </row>
    <row r="758" spans="1:27" ht="25.95" customHeight="1" thickBot="1" x14ac:dyDescent="0.35">
      <c r="A758" s="83"/>
      <c r="B758" s="86"/>
      <c r="C758" s="94" t="s">
        <v>523</v>
      </c>
      <c r="D758" s="94"/>
      <c r="E758" s="94"/>
      <c r="F758" s="94"/>
      <c r="G758" s="26" t="s">
        <v>516</v>
      </c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7"/>
      <c r="V758" s="27"/>
      <c r="W758" s="25"/>
      <c r="X758" s="25"/>
      <c r="Y758" s="25"/>
      <c r="Z758" s="25"/>
    </row>
    <row r="759" spans="1:27" ht="25.95" customHeight="1" thickBot="1" x14ac:dyDescent="0.35">
      <c r="A759" s="83" t="s">
        <v>97</v>
      </c>
      <c r="B759" s="85" t="str">
        <f>список!$AD$2</f>
        <v/>
      </c>
      <c r="C759" s="94"/>
      <c r="D759" s="94"/>
      <c r="E759" s="94"/>
      <c r="F759" s="94"/>
      <c r="G759" s="26" t="s">
        <v>517</v>
      </c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7">
        <v>1</v>
      </c>
      <c r="V759" s="27"/>
      <c r="W759" s="25"/>
      <c r="X759" s="25"/>
      <c r="Y759" s="25"/>
      <c r="Z759" s="25"/>
    </row>
    <row r="760" spans="1:27" ht="25.95" customHeight="1" thickBot="1" x14ac:dyDescent="0.35">
      <c r="A760" s="83"/>
      <c r="B760" s="86"/>
      <c r="C760" s="94" t="s">
        <v>524</v>
      </c>
      <c r="D760" s="94"/>
      <c r="E760" s="94"/>
      <c r="F760" s="94"/>
      <c r="G760" s="26" t="s">
        <v>519</v>
      </c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7"/>
      <c r="V760" s="27"/>
      <c r="W760" s="25"/>
      <c r="X760" s="25"/>
      <c r="Y760" s="25"/>
      <c r="Z760" s="25"/>
    </row>
    <row r="761" spans="1:27" ht="25.95" customHeight="1" thickBot="1" x14ac:dyDescent="0.35">
      <c r="A761" s="83"/>
      <c r="B761" s="86"/>
      <c r="C761" s="94"/>
      <c r="D761" s="94"/>
      <c r="E761" s="94"/>
      <c r="F761" s="94"/>
      <c r="G761" s="26" t="s">
        <v>520</v>
      </c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7">
        <v>1</v>
      </c>
      <c r="V761" s="27"/>
      <c r="W761" s="25"/>
      <c r="X761" s="25"/>
      <c r="Y761" s="25"/>
      <c r="Z761" s="25"/>
    </row>
    <row r="762" spans="1:27" ht="25.95" customHeight="1" thickBot="1" x14ac:dyDescent="0.35">
      <c r="A762" s="83" t="s">
        <v>95</v>
      </c>
      <c r="B762" s="87" t="str">
        <f>список!$AC$2</f>
        <v/>
      </c>
      <c r="C762" s="94" t="s">
        <v>525</v>
      </c>
      <c r="D762" s="94"/>
      <c r="E762" s="94"/>
      <c r="F762" s="94"/>
      <c r="G762" s="26" t="s">
        <v>387</v>
      </c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7"/>
      <c r="V762" s="27"/>
      <c r="W762" s="25"/>
      <c r="X762" s="25"/>
      <c r="Y762" s="25"/>
      <c r="Z762" s="25"/>
    </row>
    <row r="763" spans="1:27" ht="25.95" customHeight="1" thickBot="1" x14ac:dyDescent="0.35">
      <c r="A763" s="83"/>
      <c r="B763" s="88"/>
      <c r="C763" s="94"/>
      <c r="D763" s="94"/>
      <c r="E763" s="94"/>
      <c r="F763" s="94"/>
      <c r="G763" s="26" t="s">
        <v>388</v>
      </c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7">
        <v>1</v>
      </c>
      <c r="V763" s="27"/>
      <c r="W763" s="25"/>
      <c r="X763" s="25"/>
      <c r="Y763" s="25"/>
      <c r="Z763" s="25"/>
    </row>
    <row r="764" spans="1:27" ht="25.95" customHeight="1" thickBot="1" x14ac:dyDescent="0.35">
      <c r="A764" s="83"/>
      <c r="B764" s="88"/>
      <c r="C764" s="94" t="s">
        <v>526</v>
      </c>
      <c r="D764" s="94"/>
      <c r="E764" s="94"/>
      <c r="F764" s="94"/>
      <c r="G764" s="26" t="s">
        <v>527</v>
      </c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7"/>
      <c r="V764" s="27"/>
      <c r="W764" s="25"/>
      <c r="X764" s="25"/>
      <c r="Y764" s="25"/>
      <c r="Z764" s="25"/>
    </row>
    <row r="765" spans="1:27" ht="25.95" customHeight="1" thickBot="1" x14ac:dyDescent="0.35">
      <c r="A765" s="83"/>
      <c r="B765" s="88"/>
      <c r="C765" s="94"/>
      <c r="D765" s="94"/>
      <c r="E765" s="94"/>
      <c r="F765" s="94"/>
      <c r="G765" s="26" t="s">
        <v>528</v>
      </c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7">
        <v>1</v>
      </c>
      <c r="V765" s="27"/>
      <c r="W765" s="25"/>
      <c r="X765" s="25"/>
      <c r="Y765" s="25"/>
      <c r="Z765" s="25"/>
    </row>
    <row r="766" spans="1:27" ht="25.95" customHeight="1" thickBot="1" x14ac:dyDescent="0.35">
      <c r="A766" s="83" t="s">
        <v>98</v>
      </c>
      <c r="B766" s="85" t="str">
        <f>список!$AB$2</f>
        <v/>
      </c>
      <c r="C766" s="112"/>
      <c r="D766" s="112"/>
      <c r="E766" s="112"/>
      <c r="F766" s="112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40"/>
      <c r="V766" s="40"/>
      <c r="W766" s="38"/>
      <c r="X766" s="38"/>
      <c r="Y766" s="38"/>
      <c r="Z766" s="38"/>
      <c r="AA766"/>
    </row>
    <row r="767" spans="1:27" s="95" customFormat="1" ht="15" customHeight="1" thickBot="1" x14ac:dyDescent="0.3">
      <c r="A767" s="83"/>
      <c r="B767" s="86"/>
      <c r="C767" s="104"/>
      <c r="D767" s="105"/>
      <c r="E767" s="105"/>
      <c r="F767" s="106"/>
      <c r="G767" s="106"/>
      <c r="H767" s="106"/>
      <c r="I767" s="105"/>
      <c r="J767" s="105"/>
      <c r="K767" s="107"/>
      <c r="L767" s="107"/>
      <c r="M767" s="99" t="str">
        <f>список!$C$2</f>
        <v>ЛУБА.469335.139 ПЭ3</v>
      </c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1" t="s">
        <v>1</v>
      </c>
      <c r="AA767" s="111"/>
    </row>
    <row r="768" spans="1:27" s="95" customFormat="1" ht="6" customHeight="1" thickBot="1" x14ac:dyDescent="0.3">
      <c r="A768" s="83"/>
      <c r="B768" s="86"/>
      <c r="C768" s="108" t="str">
        <f>IF(OR(список!$S$2="Все",список!$S$2="—"),,список!$R$2)</f>
        <v/>
      </c>
      <c r="D768" s="108" t="str">
        <f>IF(OR(список!$S$2="Все",список!$S$2="—"),,список!$S$2)</f>
        <v/>
      </c>
      <c r="E768" s="108"/>
      <c r="F768" s="109" t="str">
        <f>IF(OR(список!$S$2="Все",список!$S$2="—"),,список!$T$2)</f>
        <v/>
      </c>
      <c r="G768" s="109"/>
      <c r="H768" s="109"/>
      <c r="I768" s="108"/>
      <c r="J768" s="108"/>
      <c r="K768" s="110" t="str">
        <f>IF(OR(список!$S$2="Все",список!$S$2="—"),,список!$U$2)</f>
        <v/>
      </c>
      <c r="L768" s="11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1"/>
      <c r="AA768" s="111"/>
    </row>
    <row r="769" spans="1:27" s="95" customFormat="1" ht="9" customHeight="1" thickBot="1" x14ac:dyDescent="0.3">
      <c r="A769" s="83"/>
      <c r="B769" s="86"/>
      <c r="C769" s="96"/>
      <c r="D769" s="96"/>
      <c r="E769" s="96"/>
      <c r="F769" s="97"/>
      <c r="G769" s="97"/>
      <c r="H769" s="97"/>
      <c r="I769" s="96"/>
      <c r="J769" s="96"/>
      <c r="K769" s="98"/>
      <c r="L769" s="98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2">
        <f t="shared" ref="Z769:Z770" si="21">SUM(V32,21)</f>
        <v>22</v>
      </c>
      <c r="AA769" s="111"/>
    </row>
    <row r="770" spans="1:27" s="95" customFormat="1" ht="15" customHeight="1" thickBot="1" x14ac:dyDescent="0.3">
      <c r="A770" s="83"/>
      <c r="B770" s="86"/>
      <c r="C770" s="103" t="s">
        <v>72</v>
      </c>
      <c r="D770" s="96" t="s">
        <v>1</v>
      </c>
      <c r="E770" s="96"/>
      <c r="F770" s="96" t="s">
        <v>19</v>
      </c>
      <c r="G770" s="96"/>
      <c r="H770" s="96"/>
      <c r="I770" s="96" t="s">
        <v>73</v>
      </c>
      <c r="J770" s="96"/>
      <c r="K770" s="96" t="s">
        <v>74</v>
      </c>
      <c r="L770" s="96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2"/>
      <c r="AA770" s="111"/>
    </row>
    <row r="771" spans="1:27" ht="15" customHeight="1" thickBot="1" x14ac:dyDescent="0.3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3" t="s">
        <v>75</v>
      </c>
      <c r="N771" s="23"/>
      <c r="O771" s="23"/>
      <c r="P771" s="23"/>
      <c r="Q771" s="23"/>
      <c r="R771" s="23"/>
      <c r="S771" s="24" t="s">
        <v>76</v>
      </c>
      <c r="T771" s="24"/>
      <c r="U771" s="24"/>
      <c r="V771" s="24"/>
      <c r="W771" s="24"/>
      <c r="X771" s="24"/>
      <c r="Y771" s="24"/>
      <c r="Z771" s="24"/>
      <c r="AA771"/>
    </row>
    <row r="772" spans="1:27" s="13" customFormat="1" ht="43.05" customHeight="1" thickBot="1" x14ac:dyDescent="0.35">
      <c r="A772" s="21"/>
      <c r="B772" s="21"/>
      <c r="C772" s="45" t="s">
        <v>68</v>
      </c>
      <c r="D772" s="45"/>
      <c r="E772" s="45"/>
      <c r="F772" s="45"/>
      <c r="G772" s="46" t="s">
        <v>3</v>
      </c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1" t="s">
        <v>67</v>
      </c>
      <c r="V772" s="41"/>
      <c r="W772" s="41" t="s">
        <v>69</v>
      </c>
      <c r="X772" s="41"/>
      <c r="Y772" s="41"/>
      <c r="Z772" s="41"/>
      <c r="AA772" s="145"/>
    </row>
    <row r="773" spans="1:27" ht="25.95" customHeight="1" x14ac:dyDescent="0.3">
      <c r="C773" s="47" t="s">
        <v>529</v>
      </c>
      <c r="D773" s="47"/>
      <c r="E773" s="47"/>
      <c r="F773" s="47"/>
      <c r="G773" s="53" t="s">
        <v>530</v>
      </c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42"/>
      <c r="V773" s="42"/>
      <c r="W773" s="43"/>
      <c r="X773" s="43"/>
      <c r="Y773" s="43"/>
      <c r="Z773" s="43"/>
    </row>
    <row r="774" spans="1:27" ht="25.95" customHeight="1" x14ac:dyDescent="0.3">
      <c r="C774" s="94"/>
      <c r="D774" s="94"/>
      <c r="E774" s="94"/>
      <c r="F774" s="94"/>
      <c r="G774" s="26" t="s">
        <v>531</v>
      </c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7">
        <v>1</v>
      </c>
      <c r="V774" s="27"/>
      <c r="W774" s="25"/>
      <c r="X774" s="25"/>
      <c r="Y774" s="25"/>
      <c r="Z774" s="25"/>
      <c r="AA774" s="142"/>
    </row>
    <row r="775" spans="1:27" ht="25.95" customHeight="1" x14ac:dyDescent="0.3">
      <c r="C775" s="94" t="s">
        <v>532</v>
      </c>
      <c r="D775" s="94"/>
      <c r="E775" s="94"/>
      <c r="F775" s="94"/>
      <c r="G775" s="26" t="s">
        <v>533</v>
      </c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7"/>
      <c r="V775" s="27"/>
      <c r="W775" s="25"/>
      <c r="X775" s="25"/>
      <c r="Y775" s="25"/>
      <c r="Z775" s="25"/>
    </row>
    <row r="776" spans="1:27" ht="25.95" customHeight="1" x14ac:dyDescent="0.3">
      <c r="C776" s="94"/>
      <c r="D776" s="94"/>
      <c r="E776" s="94"/>
      <c r="F776" s="94"/>
      <c r="G776" s="26" t="s">
        <v>534</v>
      </c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7">
        <v>1</v>
      </c>
      <c r="V776" s="27"/>
      <c r="W776" s="25"/>
      <c r="X776" s="25"/>
      <c r="Y776" s="25"/>
      <c r="Z776" s="25"/>
    </row>
    <row r="777" spans="1:27" ht="25.95" customHeight="1" x14ac:dyDescent="0.3">
      <c r="C777" s="94" t="s">
        <v>535</v>
      </c>
      <c r="D777" s="94"/>
      <c r="E777" s="94"/>
      <c r="F777" s="94"/>
      <c r="G777" s="26" t="s">
        <v>387</v>
      </c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7"/>
      <c r="V777" s="27"/>
      <c r="W777" s="25"/>
      <c r="X777" s="25"/>
      <c r="Y777" s="25"/>
      <c r="Z777" s="25"/>
    </row>
    <row r="778" spans="1:27" ht="25.95" customHeight="1" x14ac:dyDescent="0.3">
      <c r="C778" s="94"/>
      <c r="D778" s="94"/>
      <c r="E778" s="94"/>
      <c r="F778" s="94"/>
      <c r="G778" s="26" t="s">
        <v>388</v>
      </c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7">
        <v>1</v>
      </c>
      <c r="V778" s="27"/>
      <c r="W778" s="25"/>
      <c r="X778" s="25"/>
      <c r="Y778" s="25"/>
      <c r="Z778" s="25"/>
    </row>
    <row r="779" spans="1:27" ht="25.95" customHeight="1" x14ac:dyDescent="0.3">
      <c r="C779" s="94" t="s">
        <v>536</v>
      </c>
      <c r="D779" s="94"/>
      <c r="E779" s="94"/>
      <c r="F779" s="94"/>
      <c r="G779" s="26" t="s">
        <v>527</v>
      </c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7"/>
      <c r="V779" s="27"/>
      <c r="W779" s="25"/>
      <c r="X779" s="25"/>
      <c r="Y779" s="25"/>
      <c r="Z779" s="25"/>
    </row>
    <row r="780" spans="1:27" ht="25.95" customHeight="1" x14ac:dyDescent="0.3">
      <c r="C780" s="94"/>
      <c r="D780" s="94"/>
      <c r="E780" s="94"/>
      <c r="F780" s="94"/>
      <c r="G780" s="26" t="s">
        <v>528</v>
      </c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7">
        <v>1</v>
      </c>
      <c r="V780" s="27"/>
      <c r="W780" s="25"/>
      <c r="X780" s="25"/>
      <c r="Y780" s="25"/>
      <c r="Z780" s="25"/>
    </row>
    <row r="781" spans="1:27" ht="25.95" customHeight="1" x14ac:dyDescent="0.3">
      <c r="C781" s="94" t="s">
        <v>537</v>
      </c>
      <c r="D781" s="94"/>
      <c r="E781" s="94"/>
      <c r="F781" s="94"/>
      <c r="G781" s="26" t="s">
        <v>530</v>
      </c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7"/>
      <c r="V781" s="27"/>
      <c r="W781" s="25"/>
      <c r="X781" s="25"/>
      <c r="Y781" s="25"/>
      <c r="Z781" s="25"/>
      <c r="AA781" s="142"/>
    </row>
    <row r="782" spans="1:27" ht="25.95" customHeight="1" x14ac:dyDescent="0.3">
      <c r="C782" s="94"/>
      <c r="D782" s="94"/>
      <c r="E782" s="94"/>
      <c r="F782" s="94"/>
      <c r="G782" s="26" t="s">
        <v>531</v>
      </c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7">
        <v>1</v>
      </c>
      <c r="V782" s="27"/>
      <c r="W782" s="25"/>
      <c r="X782" s="25"/>
      <c r="Y782" s="25"/>
      <c r="Z782" s="25"/>
      <c r="AA782" s="142"/>
    </row>
    <row r="783" spans="1:27" ht="25.95" customHeight="1" x14ac:dyDescent="0.3">
      <c r="C783" s="94" t="s">
        <v>538</v>
      </c>
      <c r="D783" s="94"/>
      <c r="E783" s="94"/>
      <c r="F783" s="94"/>
      <c r="G783" s="26" t="s">
        <v>533</v>
      </c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7"/>
      <c r="V783" s="27"/>
      <c r="W783" s="25"/>
      <c r="X783" s="25"/>
      <c r="Y783" s="25"/>
      <c r="Z783" s="25"/>
    </row>
    <row r="784" spans="1:27" ht="25.95" customHeight="1" x14ac:dyDescent="0.3">
      <c r="C784" s="94"/>
      <c r="D784" s="94"/>
      <c r="E784" s="94"/>
      <c r="F784" s="94"/>
      <c r="G784" s="26" t="s">
        <v>534</v>
      </c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7">
        <v>1</v>
      </c>
      <c r="V784" s="27"/>
      <c r="W784" s="25"/>
      <c r="X784" s="25"/>
      <c r="Y784" s="25"/>
      <c r="Z784" s="25"/>
    </row>
    <row r="785" spans="1:27" ht="25.95" customHeight="1" x14ac:dyDescent="0.3">
      <c r="C785" s="94" t="s">
        <v>539</v>
      </c>
      <c r="D785" s="94"/>
      <c r="E785" s="94"/>
      <c r="F785" s="94"/>
      <c r="G785" s="26" t="s">
        <v>387</v>
      </c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7"/>
      <c r="V785" s="27"/>
      <c r="W785" s="25"/>
      <c r="X785" s="25"/>
      <c r="Y785" s="25"/>
      <c r="Z785" s="25"/>
      <c r="AA785" s="142"/>
    </row>
    <row r="786" spans="1:27" ht="25.95" customHeight="1" thickBot="1" x14ac:dyDescent="0.35">
      <c r="C786" s="94"/>
      <c r="D786" s="94"/>
      <c r="E786" s="94"/>
      <c r="F786" s="94"/>
      <c r="G786" s="26" t="s">
        <v>388</v>
      </c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7">
        <v>1</v>
      </c>
      <c r="V786" s="27"/>
      <c r="W786" s="25"/>
      <c r="X786" s="25"/>
      <c r="Y786" s="25"/>
      <c r="Z786" s="25"/>
    </row>
    <row r="787" spans="1:27" ht="25.95" customHeight="1" thickBot="1" x14ac:dyDescent="0.35">
      <c r="A787" s="83" t="s">
        <v>95</v>
      </c>
      <c r="B787" s="87" t="str">
        <f>список!$AF$2</f>
        <v/>
      </c>
      <c r="C787" s="94" t="s">
        <v>540</v>
      </c>
      <c r="D787" s="94"/>
      <c r="E787" s="94"/>
      <c r="F787" s="94"/>
      <c r="G787" s="26" t="s">
        <v>527</v>
      </c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7"/>
      <c r="V787" s="27"/>
      <c r="W787" s="25"/>
      <c r="X787" s="25"/>
      <c r="Y787" s="25"/>
      <c r="Z787" s="25"/>
      <c r="AA787" s="142"/>
    </row>
    <row r="788" spans="1:27" ht="25.95" customHeight="1" thickBot="1" x14ac:dyDescent="0.35">
      <c r="A788" s="83"/>
      <c r="B788" s="88"/>
      <c r="C788" s="94"/>
      <c r="D788" s="94"/>
      <c r="E788" s="94"/>
      <c r="F788" s="94"/>
      <c r="G788" s="26" t="s">
        <v>528</v>
      </c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7">
        <v>1</v>
      </c>
      <c r="V788" s="27"/>
      <c r="W788" s="25"/>
      <c r="X788" s="25"/>
      <c r="Y788" s="25"/>
      <c r="Z788" s="25"/>
      <c r="AA788" s="142"/>
    </row>
    <row r="789" spans="1:27" ht="25.95" customHeight="1" thickBot="1" x14ac:dyDescent="0.35">
      <c r="A789" s="83"/>
      <c r="B789" s="88"/>
      <c r="C789" s="94" t="s">
        <v>541</v>
      </c>
      <c r="D789" s="94"/>
      <c r="E789" s="94"/>
      <c r="F789" s="94"/>
      <c r="G789" s="26" t="s">
        <v>530</v>
      </c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7"/>
      <c r="V789" s="27"/>
      <c r="W789" s="25"/>
      <c r="X789" s="25"/>
      <c r="Y789" s="25"/>
      <c r="Z789" s="25"/>
    </row>
    <row r="790" spans="1:27" ht="25.95" customHeight="1" thickBot="1" x14ac:dyDescent="0.35">
      <c r="A790" s="83"/>
      <c r="B790" s="88"/>
      <c r="C790" s="94"/>
      <c r="D790" s="94"/>
      <c r="E790" s="94"/>
      <c r="F790" s="94"/>
      <c r="G790" s="26" t="s">
        <v>531</v>
      </c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7">
        <v>1</v>
      </c>
      <c r="V790" s="27"/>
      <c r="W790" s="25"/>
      <c r="X790" s="25"/>
      <c r="Y790" s="25"/>
      <c r="Z790" s="25"/>
      <c r="AA790" s="142"/>
    </row>
    <row r="791" spans="1:27" ht="25.95" customHeight="1" thickBot="1" x14ac:dyDescent="0.35">
      <c r="A791" s="83" t="s">
        <v>96</v>
      </c>
      <c r="B791" s="85" t="str">
        <f>список!$AE$2</f>
        <v/>
      </c>
      <c r="C791" s="94" t="s">
        <v>542</v>
      </c>
      <c r="D791" s="94"/>
      <c r="E791" s="94"/>
      <c r="F791" s="94"/>
      <c r="G791" s="26" t="s">
        <v>533</v>
      </c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7"/>
      <c r="V791" s="27"/>
      <c r="W791" s="25"/>
      <c r="X791" s="25"/>
      <c r="Y791" s="25"/>
      <c r="Z791" s="25"/>
      <c r="AA791" s="142"/>
    </row>
    <row r="792" spans="1:27" ht="25.95" customHeight="1" thickBot="1" x14ac:dyDescent="0.35">
      <c r="A792" s="83"/>
      <c r="B792" s="86"/>
      <c r="C792" s="94"/>
      <c r="D792" s="94"/>
      <c r="E792" s="94"/>
      <c r="F792" s="94"/>
      <c r="G792" s="26" t="s">
        <v>534</v>
      </c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7">
        <v>1</v>
      </c>
      <c r="V792" s="27"/>
      <c r="W792" s="25"/>
      <c r="X792" s="25"/>
      <c r="Y792" s="25"/>
      <c r="Z792" s="25"/>
    </row>
    <row r="793" spans="1:27" ht="25.95" customHeight="1" thickBot="1" x14ac:dyDescent="0.35">
      <c r="A793" s="83"/>
      <c r="B793" s="86"/>
      <c r="C793" s="94" t="s">
        <v>543</v>
      </c>
      <c r="D793" s="94"/>
      <c r="E793" s="94"/>
      <c r="F793" s="94"/>
      <c r="G793" s="26" t="s">
        <v>387</v>
      </c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7"/>
      <c r="V793" s="27"/>
      <c r="W793" s="25"/>
      <c r="X793" s="25"/>
      <c r="Y793" s="25"/>
      <c r="Z793" s="25"/>
    </row>
    <row r="794" spans="1:27" ht="25.95" customHeight="1" thickBot="1" x14ac:dyDescent="0.35">
      <c r="A794" s="83" t="s">
        <v>97</v>
      </c>
      <c r="B794" s="85" t="str">
        <f>список!$AD$2</f>
        <v/>
      </c>
      <c r="C794" s="94"/>
      <c r="D794" s="94"/>
      <c r="E794" s="94"/>
      <c r="F794" s="94"/>
      <c r="G794" s="26" t="s">
        <v>388</v>
      </c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7">
        <v>1</v>
      </c>
      <c r="V794" s="27"/>
      <c r="W794" s="25"/>
      <c r="X794" s="25"/>
      <c r="Y794" s="25"/>
      <c r="Z794" s="25"/>
    </row>
    <row r="795" spans="1:27" ht="25.95" customHeight="1" thickBot="1" x14ac:dyDescent="0.35">
      <c r="A795" s="83"/>
      <c r="B795" s="86"/>
      <c r="C795" s="94" t="s">
        <v>544</v>
      </c>
      <c r="D795" s="94"/>
      <c r="E795" s="94"/>
      <c r="F795" s="94"/>
      <c r="G795" s="26" t="s">
        <v>527</v>
      </c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7"/>
      <c r="V795" s="27"/>
      <c r="W795" s="25"/>
      <c r="X795" s="25"/>
      <c r="Y795" s="25"/>
      <c r="Z795" s="25"/>
    </row>
    <row r="796" spans="1:27" ht="25.95" customHeight="1" thickBot="1" x14ac:dyDescent="0.35">
      <c r="A796" s="83"/>
      <c r="B796" s="86"/>
      <c r="C796" s="94"/>
      <c r="D796" s="94"/>
      <c r="E796" s="94"/>
      <c r="F796" s="94"/>
      <c r="G796" s="26" t="s">
        <v>528</v>
      </c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7">
        <v>1</v>
      </c>
      <c r="V796" s="27"/>
      <c r="W796" s="25"/>
      <c r="X796" s="25"/>
      <c r="Y796" s="25"/>
      <c r="Z796" s="25"/>
    </row>
    <row r="797" spans="1:27" ht="25.95" customHeight="1" thickBot="1" x14ac:dyDescent="0.35">
      <c r="A797" s="83" t="s">
        <v>95</v>
      </c>
      <c r="B797" s="87" t="str">
        <f>список!$AC$2</f>
        <v/>
      </c>
      <c r="C797" s="94" t="s">
        <v>545</v>
      </c>
      <c r="D797" s="94"/>
      <c r="E797" s="94"/>
      <c r="F797" s="94"/>
      <c r="G797" s="26" t="s">
        <v>422</v>
      </c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7"/>
      <c r="V797" s="27"/>
      <c r="W797" s="25"/>
      <c r="X797" s="25"/>
      <c r="Y797" s="25"/>
      <c r="Z797" s="25"/>
    </row>
    <row r="798" spans="1:27" ht="25.95" customHeight="1" thickBot="1" x14ac:dyDescent="0.35">
      <c r="A798" s="83"/>
      <c r="B798" s="88"/>
      <c r="C798" s="94"/>
      <c r="D798" s="94"/>
      <c r="E798" s="94"/>
      <c r="F798" s="94"/>
      <c r="G798" s="26" t="s">
        <v>423</v>
      </c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7">
        <v>1</v>
      </c>
      <c r="V798" s="27"/>
      <c r="W798" s="25"/>
      <c r="X798" s="25"/>
      <c r="Y798" s="25"/>
      <c r="Z798" s="25"/>
    </row>
    <row r="799" spans="1:27" ht="25.95" customHeight="1" thickBot="1" x14ac:dyDescent="0.35">
      <c r="A799" s="83"/>
      <c r="B799" s="88"/>
      <c r="C799" s="94" t="s">
        <v>546</v>
      </c>
      <c r="D799" s="94"/>
      <c r="E799" s="94"/>
      <c r="F799" s="94"/>
      <c r="G799" s="26" t="s">
        <v>418</v>
      </c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7"/>
      <c r="V799" s="27"/>
      <c r="W799" s="25"/>
      <c r="X799" s="25"/>
      <c r="Y799" s="25"/>
      <c r="Z799" s="25"/>
    </row>
    <row r="800" spans="1:27" ht="25.95" customHeight="1" thickBot="1" x14ac:dyDescent="0.35">
      <c r="A800" s="83"/>
      <c r="B800" s="88"/>
      <c r="C800" s="94"/>
      <c r="D800" s="94"/>
      <c r="E800" s="94"/>
      <c r="F800" s="94"/>
      <c r="G800" s="26" t="s">
        <v>419</v>
      </c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7">
        <v>1</v>
      </c>
      <c r="V800" s="27"/>
      <c r="W800" s="25"/>
      <c r="X800" s="25"/>
      <c r="Y800" s="25"/>
      <c r="Z800" s="25"/>
    </row>
    <row r="801" spans="1:27" ht="25.95" customHeight="1" thickBot="1" x14ac:dyDescent="0.35">
      <c r="A801" s="83" t="s">
        <v>98</v>
      </c>
      <c r="B801" s="85" t="str">
        <f>список!$AB$2</f>
        <v/>
      </c>
      <c r="C801" s="112"/>
      <c r="D801" s="112"/>
      <c r="E801" s="112"/>
      <c r="F801" s="112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40"/>
      <c r="V801" s="40"/>
      <c r="W801" s="38"/>
      <c r="X801" s="38"/>
      <c r="Y801" s="38"/>
      <c r="Z801" s="38"/>
      <c r="AA801"/>
    </row>
    <row r="802" spans="1:27" s="95" customFormat="1" ht="15" customHeight="1" thickBot="1" x14ac:dyDescent="0.3">
      <c r="A802" s="83"/>
      <c r="B802" s="86"/>
      <c r="C802" s="104"/>
      <c r="D802" s="105"/>
      <c r="E802" s="105"/>
      <c r="F802" s="106"/>
      <c r="G802" s="106"/>
      <c r="H802" s="106"/>
      <c r="I802" s="105"/>
      <c r="J802" s="105"/>
      <c r="K802" s="107"/>
      <c r="L802" s="107"/>
      <c r="M802" s="99" t="str">
        <f>список!$C$2</f>
        <v>ЛУБА.469335.139 ПЭ3</v>
      </c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1" t="s">
        <v>1</v>
      </c>
      <c r="AA802" s="111"/>
    </row>
    <row r="803" spans="1:27" s="95" customFormat="1" ht="6" customHeight="1" thickBot="1" x14ac:dyDescent="0.3">
      <c r="A803" s="83"/>
      <c r="B803" s="86"/>
      <c r="C803" s="108" t="str">
        <f>IF(OR(список!$S$2="Все",список!$S$2="—"),,список!$R$2)</f>
        <v/>
      </c>
      <c r="D803" s="108" t="str">
        <f>IF(OR(список!$S$2="Все",список!$S$2="—"),,список!$S$2)</f>
        <v/>
      </c>
      <c r="E803" s="108"/>
      <c r="F803" s="109" t="str">
        <f>IF(OR(список!$S$2="Все",список!$S$2="—"),,список!$T$2)</f>
        <v/>
      </c>
      <c r="G803" s="109"/>
      <c r="H803" s="109"/>
      <c r="I803" s="108"/>
      <c r="J803" s="108"/>
      <c r="K803" s="110" t="str">
        <f>IF(OR(список!$S$2="Все",список!$S$2="—"),,список!$U$2)</f>
        <v/>
      </c>
      <c r="L803" s="11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1"/>
      <c r="AA803" s="111"/>
    </row>
    <row r="804" spans="1:27" s="95" customFormat="1" ht="9" customHeight="1" thickBot="1" x14ac:dyDescent="0.3">
      <c r="A804" s="83"/>
      <c r="B804" s="86"/>
      <c r="C804" s="96"/>
      <c r="D804" s="96"/>
      <c r="E804" s="96"/>
      <c r="F804" s="97"/>
      <c r="G804" s="97"/>
      <c r="H804" s="97"/>
      <c r="I804" s="96"/>
      <c r="J804" s="96"/>
      <c r="K804" s="98"/>
      <c r="L804" s="98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2">
        <f t="shared" ref="Z804:Z805" si="22">SUM(V32,22)</f>
        <v>23</v>
      </c>
      <c r="AA804" s="111"/>
    </row>
    <row r="805" spans="1:27" s="95" customFormat="1" ht="15" customHeight="1" thickBot="1" x14ac:dyDescent="0.3">
      <c r="A805" s="83"/>
      <c r="B805" s="86"/>
      <c r="C805" s="103" t="s">
        <v>72</v>
      </c>
      <c r="D805" s="96" t="s">
        <v>1</v>
      </c>
      <c r="E805" s="96"/>
      <c r="F805" s="96" t="s">
        <v>19</v>
      </c>
      <c r="G805" s="96"/>
      <c r="H805" s="96"/>
      <c r="I805" s="96" t="s">
        <v>73</v>
      </c>
      <c r="J805" s="96"/>
      <c r="K805" s="96" t="s">
        <v>74</v>
      </c>
      <c r="L805" s="96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2"/>
      <c r="AA805" s="111"/>
    </row>
    <row r="806" spans="1:27" ht="15" customHeight="1" thickBot="1" x14ac:dyDescent="0.3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3" t="s">
        <v>75</v>
      </c>
      <c r="N806" s="23"/>
      <c r="O806" s="23"/>
      <c r="P806" s="23"/>
      <c r="Q806" s="23"/>
      <c r="R806" s="23"/>
      <c r="S806" s="24" t="s">
        <v>76</v>
      </c>
      <c r="T806" s="24"/>
      <c r="U806" s="24"/>
      <c r="V806" s="24"/>
      <c r="W806" s="24"/>
      <c r="X806" s="24"/>
      <c r="Y806" s="24"/>
      <c r="Z806" s="24"/>
      <c r="AA806"/>
    </row>
    <row r="807" spans="1:27" s="13" customFormat="1" ht="43.05" customHeight="1" thickBot="1" x14ac:dyDescent="0.35">
      <c r="A807" s="21"/>
      <c r="B807" s="21"/>
      <c r="C807" s="45" t="s">
        <v>68</v>
      </c>
      <c r="D807" s="45"/>
      <c r="E807" s="45"/>
      <c r="F807" s="45"/>
      <c r="G807" s="46" t="s">
        <v>3</v>
      </c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1" t="s">
        <v>67</v>
      </c>
      <c r="V807" s="41"/>
      <c r="W807" s="41" t="s">
        <v>69</v>
      </c>
      <c r="X807" s="41"/>
      <c r="Y807" s="41"/>
      <c r="Z807" s="41"/>
      <c r="AA807" s="145"/>
    </row>
    <row r="808" spans="1:27" ht="25.95" customHeight="1" x14ac:dyDescent="0.3">
      <c r="C808" s="47" t="s">
        <v>547</v>
      </c>
      <c r="D808" s="47"/>
      <c r="E808" s="47"/>
      <c r="F808" s="47"/>
      <c r="G808" s="53" t="s">
        <v>441</v>
      </c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42"/>
      <c r="V808" s="42"/>
      <c r="W808" s="43"/>
      <c r="X808" s="43"/>
      <c r="Y808" s="43"/>
      <c r="Z808" s="43"/>
    </row>
    <row r="809" spans="1:27" ht="25.95" customHeight="1" x14ac:dyDescent="0.3">
      <c r="C809" s="94"/>
      <c r="D809" s="94"/>
      <c r="E809" s="94"/>
      <c r="F809" s="94"/>
      <c r="G809" s="26" t="s">
        <v>442</v>
      </c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7">
        <v>1</v>
      </c>
      <c r="V809" s="27"/>
      <c r="W809" s="25"/>
      <c r="X809" s="25"/>
      <c r="Y809" s="25"/>
      <c r="Z809" s="25"/>
    </row>
    <row r="810" spans="1:27" ht="25.95" customHeight="1" x14ac:dyDescent="0.3">
      <c r="C810" s="94" t="s">
        <v>640</v>
      </c>
      <c r="D810" s="94"/>
      <c r="E810" s="94"/>
      <c r="F810" s="94"/>
      <c r="G810" s="26" t="s">
        <v>347</v>
      </c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7"/>
      <c r="V810" s="27"/>
      <c r="W810" s="25"/>
      <c r="X810" s="25"/>
      <c r="Y810" s="25"/>
      <c r="Z810" s="25"/>
      <c r="AA810" s="142"/>
    </row>
    <row r="811" spans="1:27" ht="25.95" customHeight="1" x14ac:dyDescent="0.3">
      <c r="C811" s="94"/>
      <c r="D811" s="94"/>
      <c r="E811" s="94"/>
      <c r="F811" s="94"/>
      <c r="G811" s="26" t="s">
        <v>348</v>
      </c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7">
        <v>18</v>
      </c>
      <c r="V811" s="27"/>
      <c r="W811" s="25"/>
      <c r="X811" s="25"/>
      <c r="Y811" s="25"/>
      <c r="Z811" s="25"/>
    </row>
    <row r="812" spans="1:27" ht="25.95" customHeight="1" x14ac:dyDescent="0.3">
      <c r="C812" s="94" t="s">
        <v>548</v>
      </c>
      <c r="D812" s="94"/>
      <c r="E812" s="94"/>
      <c r="F812" s="94"/>
      <c r="G812" s="26" t="s">
        <v>347</v>
      </c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7"/>
      <c r="V812" s="27"/>
      <c r="W812" s="25"/>
      <c r="X812" s="25"/>
      <c r="Y812" s="25"/>
      <c r="Z812" s="25"/>
    </row>
    <row r="813" spans="1:27" ht="25.95" customHeight="1" x14ac:dyDescent="0.3">
      <c r="C813" s="94"/>
      <c r="D813" s="94"/>
      <c r="E813" s="94"/>
      <c r="F813" s="94"/>
      <c r="G813" s="26" t="s">
        <v>348</v>
      </c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7">
        <v>1</v>
      </c>
      <c r="V813" s="27"/>
      <c r="W813" s="25"/>
      <c r="X813" s="25"/>
      <c r="Y813" s="25"/>
      <c r="Z813" s="25"/>
    </row>
    <row r="814" spans="1:27" ht="25.95" customHeight="1" x14ac:dyDescent="0.3">
      <c r="C814" s="94" t="s">
        <v>549</v>
      </c>
      <c r="D814" s="94"/>
      <c r="E814" s="94"/>
      <c r="F814" s="94"/>
      <c r="G814" s="26" t="s">
        <v>550</v>
      </c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7"/>
      <c r="V814" s="27"/>
      <c r="W814" s="25"/>
      <c r="X814" s="25"/>
      <c r="Y814" s="25"/>
      <c r="Z814" s="25"/>
    </row>
    <row r="815" spans="1:27" ht="25.95" customHeight="1" x14ac:dyDescent="0.3">
      <c r="C815" s="94"/>
      <c r="D815" s="94"/>
      <c r="E815" s="94"/>
      <c r="F815" s="94"/>
      <c r="G815" s="26" t="s">
        <v>551</v>
      </c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7">
        <v>1</v>
      </c>
      <c r="V815" s="27"/>
      <c r="W815" s="25"/>
      <c r="X815" s="25"/>
      <c r="Y815" s="25"/>
      <c r="Z815" s="25"/>
    </row>
    <row r="816" spans="1:27" ht="25.95" customHeight="1" x14ac:dyDescent="0.3">
      <c r="C816" s="94" t="s">
        <v>552</v>
      </c>
      <c r="D816" s="94"/>
      <c r="E816" s="94"/>
      <c r="F816" s="94"/>
      <c r="G816" s="26" t="s">
        <v>553</v>
      </c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7"/>
      <c r="V816" s="27"/>
      <c r="W816" s="25"/>
      <c r="X816" s="25"/>
      <c r="Y816" s="25"/>
      <c r="Z816" s="25"/>
    </row>
    <row r="817" spans="1:27" ht="25.95" customHeight="1" x14ac:dyDescent="0.3">
      <c r="C817" s="94"/>
      <c r="D817" s="94"/>
      <c r="E817" s="94"/>
      <c r="F817" s="94"/>
      <c r="G817" s="26" t="s">
        <v>554</v>
      </c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7">
        <v>1</v>
      </c>
      <c r="V817" s="27"/>
      <c r="W817" s="25"/>
      <c r="X817" s="25"/>
      <c r="Y817" s="25"/>
      <c r="Z817" s="25"/>
      <c r="AA817" s="142"/>
    </row>
    <row r="818" spans="1:27" ht="25.95" customHeight="1" x14ac:dyDescent="0.3">
      <c r="C818" s="94" t="s">
        <v>555</v>
      </c>
      <c r="D818" s="94"/>
      <c r="E818" s="94"/>
      <c r="F818" s="94"/>
      <c r="G818" s="26" t="s">
        <v>550</v>
      </c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7"/>
      <c r="V818" s="27"/>
      <c r="W818" s="25"/>
      <c r="X818" s="25"/>
      <c r="Y818" s="25"/>
      <c r="Z818" s="25"/>
      <c r="AA818" s="142"/>
    </row>
    <row r="819" spans="1:27" ht="25.95" customHeight="1" x14ac:dyDescent="0.3">
      <c r="C819" s="94"/>
      <c r="D819" s="94"/>
      <c r="E819" s="94"/>
      <c r="F819" s="94"/>
      <c r="G819" s="26" t="s">
        <v>551</v>
      </c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7">
        <v>1</v>
      </c>
      <c r="V819" s="27"/>
      <c r="W819" s="25"/>
      <c r="X819" s="25"/>
      <c r="Y819" s="25"/>
      <c r="Z819" s="25"/>
    </row>
    <row r="820" spans="1:27" ht="25.95" customHeight="1" x14ac:dyDescent="0.3">
      <c r="C820" s="94" t="s">
        <v>556</v>
      </c>
      <c r="D820" s="94"/>
      <c r="E820" s="94"/>
      <c r="F820" s="94"/>
      <c r="G820" s="26" t="s">
        <v>557</v>
      </c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7"/>
      <c r="V820" s="27"/>
      <c r="W820" s="25"/>
      <c r="X820" s="25"/>
      <c r="Y820" s="25"/>
      <c r="Z820" s="25"/>
    </row>
    <row r="821" spans="1:27" ht="25.95" customHeight="1" thickBot="1" x14ac:dyDescent="0.35">
      <c r="C821" s="94"/>
      <c r="D821" s="94"/>
      <c r="E821" s="94"/>
      <c r="F821" s="94"/>
      <c r="G821" s="26" t="s">
        <v>558</v>
      </c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7">
        <v>1</v>
      </c>
      <c r="V821" s="27"/>
      <c r="W821" s="25"/>
      <c r="X821" s="25"/>
      <c r="Y821" s="25"/>
      <c r="Z821" s="25"/>
      <c r="AA821" s="142"/>
    </row>
    <row r="822" spans="1:27" ht="25.95" customHeight="1" thickBot="1" x14ac:dyDescent="0.35">
      <c r="A822" s="83" t="s">
        <v>95</v>
      </c>
      <c r="B822" s="87" t="str">
        <f>список!$AF$2</f>
        <v/>
      </c>
      <c r="C822" s="94"/>
      <c r="D822" s="94"/>
      <c r="E822" s="94"/>
      <c r="F822" s="94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7"/>
      <c r="V822" s="27"/>
      <c r="W822" s="25"/>
      <c r="X822" s="25"/>
      <c r="Y822" s="25"/>
      <c r="Z822" s="25"/>
    </row>
    <row r="823" spans="1:27" ht="25.95" customHeight="1" thickBot="1" x14ac:dyDescent="0.35">
      <c r="A823" s="83"/>
      <c r="B823" s="88"/>
      <c r="C823" s="94"/>
      <c r="D823" s="94"/>
      <c r="E823" s="94"/>
      <c r="F823" s="94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7"/>
      <c r="V823" s="27"/>
      <c r="W823" s="25"/>
      <c r="X823" s="25"/>
      <c r="Y823" s="25"/>
      <c r="Z823" s="25"/>
      <c r="AA823" s="142"/>
    </row>
    <row r="824" spans="1:27" ht="25.95" customHeight="1" thickBot="1" x14ac:dyDescent="0.35">
      <c r="A824" s="83"/>
      <c r="B824" s="88"/>
      <c r="C824" s="94"/>
      <c r="D824" s="94"/>
      <c r="E824" s="94"/>
      <c r="F824" s="94"/>
      <c r="G824" s="148" t="s">
        <v>559</v>
      </c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27"/>
      <c r="V824" s="27"/>
      <c r="W824" s="25"/>
      <c r="X824" s="25"/>
      <c r="Y824" s="25"/>
      <c r="Z824" s="25"/>
      <c r="AA824" s="142"/>
    </row>
    <row r="825" spans="1:27" ht="25.95" customHeight="1" thickBot="1" x14ac:dyDescent="0.35">
      <c r="A825" s="83"/>
      <c r="B825" s="88"/>
      <c r="C825" s="94" t="s">
        <v>641</v>
      </c>
      <c r="D825" s="94"/>
      <c r="E825" s="94"/>
      <c r="F825" s="94"/>
      <c r="G825" s="26" t="s">
        <v>560</v>
      </c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7">
        <v>2</v>
      </c>
      <c r="V825" s="27"/>
      <c r="W825" s="25"/>
      <c r="X825" s="25"/>
      <c r="Y825" s="25"/>
      <c r="Z825" s="25"/>
    </row>
    <row r="826" spans="1:27" ht="25.95" customHeight="1" thickBot="1" x14ac:dyDescent="0.35">
      <c r="A826" s="83" t="s">
        <v>96</v>
      </c>
      <c r="B826" s="85" t="str">
        <f>список!$AE$2</f>
        <v/>
      </c>
      <c r="C826" s="94" t="s">
        <v>642</v>
      </c>
      <c r="D826" s="94"/>
      <c r="E826" s="94"/>
      <c r="F826" s="94"/>
      <c r="G826" s="26" t="s">
        <v>561</v>
      </c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7">
        <v>3</v>
      </c>
      <c r="V826" s="27"/>
      <c r="W826" s="25"/>
      <c r="X826" s="25"/>
      <c r="Y826" s="25"/>
      <c r="Z826" s="25"/>
      <c r="AA826" s="142"/>
    </row>
    <row r="827" spans="1:27" ht="25.95" customHeight="1" thickBot="1" x14ac:dyDescent="0.35">
      <c r="A827" s="83"/>
      <c r="B827" s="86"/>
      <c r="C827" s="94"/>
      <c r="D827" s="94"/>
      <c r="E827" s="94"/>
      <c r="F827" s="94"/>
      <c r="G827" s="26">
        <v>0</v>
      </c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7"/>
      <c r="V827" s="27"/>
      <c r="W827" s="25"/>
      <c r="X827" s="25"/>
      <c r="Y827" s="25"/>
      <c r="Z827" s="25"/>
      <c r="AA827" s="142"/>
    </row>
    <row r="828" spans="1:27" ht="25.95" customHeight="1" thickBot="1" x14ac:dyDescent="0.35">
      <c r="A828" s="83"/>
      <c r="B828" s="86"/>
      <c r="C828" s="94"/>
      <c r="D828" s="94"/>
      <c r="E828" s="94"/>
      <c r="F828" s="94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7"/>
      <c r="V828" s="27"/>
      <c r="W828" s="25"/>
      <c r="X828" s="25"/>
      <c r="Y828" s="25"/>
      <c r="Z828" s="25"/>
    </row>
    <row r="829" spans="1:27" ht="25.95" customHeight="1" thickBot="1" x14ac:dyDescent="0.35">
      <c r="A829" s="83" t="s">
        <v>97</v>
      </c>
      <c r="B829" s="85" t="str">
        <f>список!$AD$2</f>
        <v/>
      </c>
      <c r="C829" s="94"/>
      <c r="D829" s="94"/>
      <c r="E829" s="94"/>
      <c r="F829" s="94"/>
      <c r="G829" s="148" t="s">
        <v>562</v>
      </c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27"/>
      <c r="V829" s="27"/>
      <c r="W829" s="25"/>
      <c r="X829" s="25"/>
      <c r="Y829" s="25"/>
      <c r="Z829" s="25"/>
    </row>
    <row r="830" spans="1:27" ht="25.95" customHeight="1" thickBot="1" x14ac:dyDescent="0.35">
      <c r="A830" s="83"/>
      <c r="B830" s="86"/>
      <c r="C830" s="94" t="s">
        <v>569</v>
      </c>
      <c r="D830" s="94"/>
      <c r="E830" s="94"/>
      <c r="F830" s="94"/>
      <c r="G830" s="26" t="s">
        <v>563</v>
      </c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7">
        <v>24</v>
      </c>
      <c r="V830" s="27"/>
      <c r="W830" s="25"/>
      <c r="X830" s="25"/>
      <c r="Y830" s="25"/>
      <c r="Z830" s="25"/>
    </row>
    <row r="831" spans="1:27" ht="25.95" customHeight="1" thickBot="1" x14ac:dyDescent="0.35">
      <c r="A831" s="83"/>
      <c r="B831" s="86"/>
      <c r="C831" s="94"/>
      <c r="D831" s="94"/>
      <c r="E831" s="94"/>
      <c r="F831" s="94"/>
      <c r="G831" s="26">
        <v>0</v>
      </c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7"/>
      <c r="V831" s="27"/>
      <c r="W831" s="25"/>
      <c r="X831" s="25"/>
      <c r="Y831" s="25"/>
      <c r="Z831" s="25"/>
    </row>
    <row r="832" spans="1:27" ht="25.95" customHeight="1" thickBot="1" x14ac:dyDescent="0.35">
      <c r="A832" s="83" t="s">
        <v>95</v>
      </c>
      <c r="B832" s="87" t="str">
        <f>список!$AC$2</f>
        <v/>
      </c>
      <c r="C832" s="94"/>
      <c r="D832" s="94"/>
      <c r="E832" s="94"/>
      <c r="F832" s="94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7"/>
      <c r="V832" s="27"/>
      <c r="W832" s="25"/>
      <c r="X832" s="25"/>
      <c r="Y832" s="25"/>
      <c r="Z832" s="25"/>
    </row>
    <row r="833" spans="1:27" ht="25.95" customHeight="1" thickBot="1" x14ac:dyDescent="0.35">
      <c r="A833" s="83"/>
      <c r="B833" s="88"/>
      <c r="C833" s="94"/>
      <c r="D833" s="94"/>
      <c r="E833" s="94"/>
      <c r="F833" s="94"/>
      <c r="G833" s="148" t="s">
        <v>564</v>
      </c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27"/>
      <c r="V833" s="27"/>
      <c r="W833" s="25"/>
      <c r="X833" s="25"/>
      <c r="Y833" s="25"/>
      <c r="Z833" s="25"/>
    </row>
    <row r="834" spans="1:27" ht="25.95" customHeight="1" thickBot="1" x14ac:dyDescent="0.35">
      <c r="A834" s="83"/>
      <c r="B834" s="88"/>
      <c r="C834" s="94" t="s">
        <v>570</v>
      </c>
      <c r="D834" s="94"/>
      <c r="E834" s="94"/>
      <c r="F834" s="94"/>
      <c r="G834" s="26" t="s">
        <v>565</v>
      </c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7">
        <v>4</v>
      </c>
      <c r="V834" s="27"/>
      <c r="W834" s="25"/>
      <c r="X834" s="25"/>
      <c r="Y834" s="25"/>
      <c r="Z834" s="25"/>
    </row>
    <row r="835" spans="1:27" ht="25.95" customHeight="1" thickBot="1" x14ac:dyDescent="0.35">
      <c r="A835" s="83"/>
      <c r="B835" s="88"/>
      <c r="C835" s="94"/>
      <c r="D835" s="94"/>
      <c r="E835" s="94"/>
      <c r="F835" s="94"/>
      <c r="G835" s="26">
        <v>0</v>
      </c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7"/>
      <c r="V835" s="27"/>
      <c r="W835" s="25"/>
      <c r="X835" s="25"/>
      <c r="Y835" s="25"/>
      <c r="Z835" s="25"/>
    </row>
    <row r="836" spans="1:27" ht="25.95" customHeight="1" thickBot="1" x14ac:dyDescent="0.35">
      <c r="A836" s="83" t="s">
        <v>98</v>
      </c>
      <c r="B836" s="85" t="str">
        <f>список!$AB$2</f>
        <v/>
      </c>
      <c r="C836" s="112"/>
      <c r="D836" s="112"/>
      <c r="E836" s="112"/>
      <c r="F836" s="112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40"/>
      <c r="V836" s="40"/>
      <c r="W836" s="38"/>
      <c r="X836" s="38"/>
      <c r="Y836" s="38"/>
      <c r="Z836" s="38"/>
    </row>
    <row r="837" spans="1:27" s="95" customFormat="1" ht="15" customHeight="1" thickBot="1" x14ac:dyDescent="0.3">
      <c r="A837" s="83"/>
      <c r="B837" s="86"/>
      <c r="C837" s="104"/>
      <c r="D837" s="105"/>
      <c r="E837" s="105"/>
      <c r="F837" s="106"/>
      <c r="G837" s="106"/>
      <c r="H837" s="106"/>
      <c r="I837" s="105"/>
      <c r="J837" s="105"/>
      <c r="K837" s="107"/>
      <c r="L837" s="107"/>
      <c r="M837" s="99" t="str">
        <f>список!$C$2</f>
        <v>ЛУБА.469335.139 ПЭ3</v>
      </c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1" t="s">
        <v>1</v>
      </c>
    </row>
    <row r="838" spans="1:27" s="95" customFormat="1" ht="6" customHeight="1" thickBot="1" x14ac:dyDescent="0.3">
      <c r="A838" s="83"/>
      <c r="B838" s="86"/>
      <c r="C838" s="108" t="str">
        <f>IF(OR(список!$S$2="Все",список!$S$2="—"),,список!$R$2)</f>
        <v/>
      </c>
      <c r="D838" s="108" t="str">
        <f>IF(OR(список!$S$2="Все",список!$S$2="—"),,список!$S$2)</f>
        <v/>
      </c>
      <c r="E838" s="108"/>
      <c r="F838" s="109" t="str">
        <f>IF(OR(список!$S$2="Все",список!$S$2="—"),,список!$T$2)</f>
        <v/>
      </c>
      <c r="G838" s="109"/>
      <c r="H838" s="109"/>
      <c r="I838" s="108"/>
      <c r="J838" s="108"/>
      <c r="K838" s="110" t="str">
        <f>IF(OR(список!$S$2="Все",список!$S$2="—"),,список!$U$2)</f>
        <v/>
      </c>
      <c r="L838" s="11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1"/>
    </row>
    <row r="839" spans="1:27" s="95" customFormat="1" ht="9" customHeight="1" thickBot="1" x14ac:dyDescent="0.3">
      <c r="A839" s="83"/>
      <c r="B839" s="86"/>
      <c r="C839" s="96"/>
      <c r="D839" s="96"/>
      <c r="E839" s="96"/>
      <c r="F839" s="97"/>
      <c r="G839" s="97"/>
      <c r="H839" s="97"/>
      <c r="I839" s="96"/>
      <c r="J839" s="96"/>
      <c r="K839" s="98"/>
      <c r="L839" s="98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2">
        <f t="shared" ref="Z839:Z840" si="23">SUM(V32,23)</f>
        <v>24</v>
      </c>
    </row>
    <row r="840" spans="1:27" s="95" customFormat="1" ht="15" customHeight="1" thickBot="1" x14ac:dyDescent="0.3">
      <c r="A840" s="83"/>
      <c r="B840" s="86"/>
      <c r="C840" s="103" t="s">
        <v>72</v>
      </c>
      <c r="D840" s="96" t="s">
        <v>1</v>
      </c>
      <c r="E840" s="96"/>
      <c r="F840" s="96" t="s">
        <v>19</v>
      </c>
      <c r="G840" s="96"/>
      <c r="H840" s="96"/>
      <c r="I840" s="96" t="s">
        <v>73</v>
      </c>
      <c r="J840" s="96"/>
      <c r="K840" s="96" t="s">
        <v>74</v>
      </c>
      <c r="L840" s="96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2"/>
    </row>
    <row r="841" spans="1:27" s="12" customFormat="1" ht="15" customHeight="1" thickBot="1" x14ac:dyDescent="0.3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3" t="s">
        <v>75</v>
      </c>
      <c r="N841" s="23"/>
      <c r="O841" s="23"/>
      <c r="P841" s="23"/>
      <c r="Q841" s="23"/>
      <c r="R841" s="23"/>
      <c r="S841" s="24" t="s">
        <v>76</v>
      </c>
      <c r="T841" s="24"/>
      <c r="U841" s="24"/>
      <c r="V841" s="24"/>
      <c r="W841" s="24"/>
      <c r="X841" s="24"/>
      <c r="Y841" s="24"/>
      <c r="Z841" s="24"/>
      <c r="AA841" s="146"/>
    </row>
    <row r="842" spans="1:27" s="8" customFormat="1" ht="25.35" customHeight="1" thickBot="1" x14ac:dyDescent="0.35">
      <c r="C842" s="116" t="s">
        <v>100</v>
      </c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7" s="8" customFormat="1" ht="25.35" customHeight="1" thickBot="1" x14ac:dyDescent="0.35">
      <c r="C843" s="116" t="s">
        <v>72</v>
      </c>
      <c r="D843" s="116"/>
      <c r="E843" s="116" t="s">
        <v>101</v>
      </c>
      <c r="F843" s="116"/>
      <c r="G843" s="116"/>
      <c r="H843" s="116"/>
      <c r="I843" s="116"/>
      <c r="J843" s="116"/>
      <c r="K843" s="116"/>
      <c r="L843" s="116"/>
      <c r="M843" s="116"/>
      <c r="N843" s="116"/>
      <c r="O843" s="117" t="s">
        <v>106</v>
      </c>
      <c r="P843" s="118"/>
      <c r="Q843" s="119" t="s">
        <v>107</v>
      </c>
      <c r="R843" s="120" t="s">
        <v>108</v>
      </c>
      <c r="S843" s="121"/>
      <c r="T843" s="121"/>
      <c r="U843" s="121"/>
      <c r="V843" s="116" t="s">
        <v>109</v>
      </c>
      <c r="W843" s="116"/>
      <c r="X843" s="116"/>
      <c r="Y843" s="116" t="s">
        <v>74</v>
      </c>
      <c r="Z843" s="116"/>
    </row>
    <row r="844" spans="1:27" s="8" customFormat="1" ht="43.05" customHeight="1" thickBot="1" x14ac:dyDescent="0.35">
      <c r="C844" s="116"/>
      <c r="D844" s="116"/>
      <c r="E844" s="122" t="s">
        <v>102</v>
      </c>
      <c r="F844" s="123"/>
      <c r="G844" s="123"/>
      <c r="H844" s="117" t="s">
        <v>103</v>
      </c>
      <c r="I844" s="118"/>
      <c r="J844" s="118" t="s">
        <v>104</v>
      </c>
      <c r="K844" s="118"/>
      <c r="L844" s="118"/>
      <c r="M844" s="120" t="s">
        <v>105</v>
      </c>
      <c r="N844" s="121"/>
      <c r="O844" s="118"/>
      <c r="P844" s="118"/>
      <c r="Q844" s="124"/>
      <c r="R844" s="121"/>
      <c r="S844" s="121"/>
      <c r="T844" s="121"/>
      <c r="U844" s="121"/>
      <c r="V844" s="116"/>
      <c r="W844" s="116"/>
      <c r="X844" s="116"/>
      <c r="Y844" s="116"/>
      <c r="Z844" s="116"/>
    </row>
    <row r="845" spans="1:27" s="12" customFormat="1" ht="25.05" customHeight="1" x14ac:dyDescent="0.25">
      <c r="A845" s="20"/>
      <c r="B845" s="20"/>
      <c r="C845" s="128" t="str">
        <f>список!$R$2</f>
        <v/>
      </c>
      <c r="D845" s="128"/>
      <c r="E845" s="129" t="str">
        <f>IF(список!$R$2="","","—")</f>
        <v/>
      </c>
      <c r="F845" s="129"/>
      <c r="G845" s="129"/>
      <c r="H845" s="130" t="str">
        <f>IF(C845="","",IF(C845="—","—","Все"))</f>
        <v/>
      </c>
      <c r="I845" s="130"/>
      <c r="J845" s="130" t="str">
        <f>IF(C845="—","Все","")</f>
        <v/>
      </c>
      <c r="K845" s="130"/>
      <c r="L845" s="130"/>
      <c r="M845" s="130"/>
      <c r="N845" s="130"/>
      <c r="O845" s="130" t="str">
        <f>IF(AND(H845&lt;&gt;"", H845&lt;&gt;"—"),Y33,IF(AND(M845&lt;&gt;"", M845&lt;&gt;"—"),Y33,IF(AND(H845="", M845=""),"","—")))</f>
        <v/>
      </c>
      <c r="P845" s="130"/>
      <c r="Q845" s="131" t="str">
        <f>список!$T$2</f>
        <v/>
      </c>
      <c r="R845" s="130" t="str">
        <f>IF(Q845="","","—")</f>
        <v/>
      </c>
      <c r="S845" s="130"/>
      <c r="T845" s="130"/>
      <c r="U845" s="130"/>
      <c r="V845" s="129"/>
      <c r="W845" s="129"/>
      <c r="X845" s="129"/>
      <c r="Y845" s="128" t="str">
        <f>список!$U$2</f>
        <v/>
      </c>
      <c r="Z845" s="129"/>
    </row>
    <row r="846" spans="1:27" s="12" customFormat="1" ht="25.95" customHeight="1" x14ac:dyDescent="0.25">
      <c r="A846" s="20"/>
      <c r="B846" s="20"/>
      <c r="C846" s="132"/>
      <c r="D846" s="132"/>
      <c r="E846" s="132"/>
      <c r="F846" s="132"/>
      <c r="G846" s="132"/>
      <c r="H846" s="133"/>
      <c r="I846" s="133"/>
      <c r="J846" s="133"/>
      <c r="K846" s="133"/>
      <c r="L846" s="133"/>
      <c r="M846" s="133"/>
      <c r="N846" s="133"/>
      <c r="O846" s="133"/>
      <c r="P846" s="133"/>
      <c r="Q846" s="134"/>
      <c r="R846" s="133"/>
      <c r="S846" s="133"/>
      <c r="T846" s="133"/>
      <c r="U846" s="133"/>
      <c r="V846" s="135"/>
      <c r="W846" s="135"/>
      <c r="X846" s="135"/>
      <c r="Y846" s="136"/>
      <c r="Z846" s="136"/>
    </row>
    <row r="847" spans="1:27" s="12" customFormat="1" ht="25.95" customHeight="1" x14ac:dyDescent="0.25">
      <c r="A847" s="20"/>
      <c r="B847" s="20"/>
      <c r="C847" s="132"/>
      <c r="D847" s="132"/>
      <c r="E847" s="132"/>
      <c r="F847" s="132"/>
      <c r="G847" s="132"/>
      <c r="H847" s="133"/>
      <c r="I847" s="133"/>
      <c r="J847" s="133"/>
      <c r="K847" s="133"/>
      <c r="L847" s="133"/>
      <c r="M847" s="133"/>
      <c r="N847" s="133"/>
      <c r="O847" s="133"/>
      <c r="P847" s="133"/>
      <c r="Q847" s="134"/>
      <c r="R847" s="133"/>
      <c r="S847" s="133"/>
      <c r="T847" s="133"/>
      <c r="U847" s="133"/>
      <c r="V847" s="135"/>
      <c r="W847" s="135"/>
      <c r="X847" s="135"/>
      <c r="Y847" s="136"/>
      <c r="Z847" s="136"/>
    </row>
    <row r="848" spans="1:27" s="12" customFormat="1" ht="25.95" customHeight="1" x14ac:dyDescent="0.25">
      <c r="A848" s="20"/>
      <c r="B848" s="20"/>
      <c r="C848" s="132"/>
      <c r="D848" s="132"/>
      <c r="E848" s="132"/>
      <c r="F848" s="132"/>
      <c r="G848" s="132"/>
      <c r="H848" s="133"/>
      <c r="I848" s="133"/>
      <c r="J848" s="133"/>
      <c r="K848" s="133"/>
      <c r="L848" s="133"/>
      <c r="M848" s="133"/>
      <c r="N848" s="133"/>
      <c r="O848" s="133"/>
      <c r="P848" s="133"/>
      <c r="Q848" s="134"/>
      <c r="R848" s="133"/>
      <c r="S848" s="133"/>
      <c r="T848" s="133"/>
      <c r="U848" s="133"/>
      <c r="V848" s="135"/>
      <c r="W848" s="135"/>
      <c r="X848" s="135"/>
      <c r="Y848" s="136"/>
      <c r="Z848" s="136"/>
    </row>
    <row r="849" spans="1:26" s="12" customFormat="1" ht="25.95" customHeight="1" x14ac:dyDescent="0.25">
      <c r="A849" s="20"/>
      <c r="B849" s="20"/>
      <c r="C849" s="132"/>
      <c r="D849" s="132"/>
      <c r="E849" s="132"/>
      <c r="F849" s="132"/>
      <c r="G849" s="132"/>
      <c r="H849" s="133"/>
      <c r="I849" s="133"/>
      <c r="J849" s="133"/>
      <c r="K849" s="133"/>
      <c r="L849" s="133"/>
      <c r="M849" s="133"/>
      <c r="N849" s="133"/>
      <c r="O849" s="133"/>
      <c r="P849" s="133"/>
      <c r="Q849" s="134"/>
      <c r="R849" s="133"/>
      <c r="S849" s="133"/>
      <c r="T849" s="133"/>
      <c r="U849" s="133"/>
      <c r="V849" s="135"/>
      <c r="W849" s="135"/>
      <c r="X849" s="135"/>
      <c r="Y849" s="136"/>
      <c r="Z849" s="136"/>
    </row>
    <row r="850" spans="1:26" s="12" customFormat="1" ht="25.95" customHeight="1" x14ac:dyDescent="0.25">
      <c r="A850" s="20"/>
      <c r="B850" s="20"/>
      <c r="C850" s="132"/>
      <c r="D850" s="132"/>
      <c r="E850" s="132"/>
      <c r="F850" s="132"/>
      <c r="G850" s="132"/>
      <c r="H850" s="133"/>
      <c r="I850" s="133"/>
      <c r="J850" s="133"/>
      <c r="K850" s="133"/>
      <c r="L850" s="133"/>
      <c r="M850" s="133"/>
      <c r="N850" s="133"/>
      <c r="O850" s="133"/>
      <c r="P850" s="133"/>
      <c r="Q850" s="134"/>
      <c r="R850" s="133"/>
      <c r="S850" s="133"/>
      <c r="T850" s="133"/>
      <c r="U850" s="133"/>
      <c r="V850" s="135"/>
      <c r="W850" s="135"/>
      <c r="X850" s="135"/>
      <c r="Y850" s="136"/>
      <c r="Z850" s="136"/>
    </row>
    <row r="851" spans="1:26" s="12" customFormat="1" ht="25.95" customHeight="1" x14ac:dyDescent="0.25">
      <c r="A851" s="20"/>
      <c r="B851" s="20"/>
      <c r="C851" s="132"/>
      <c r="D851" s="132"/>
      <c r="E851" s="132"/>
      <c r="F851" s="132"/>
      <c r="G851" s="132"/>
      <c r="H851" s="133"/>
      <c r="I851" s="133"/>
      <c r="J851" s="133"/>
      <c r="K851" s="133"/>
      <c r="L851" s="133"/>
      <c r="M851" s="133"/>
      <c r="N851" s="133"/>
      <c r="O851" s="133"/>
      <c r="P851" s="133"/>
      <c r="Q851" s="134"/>
      <c r="R851" s="133"/>
      <c r="S851" s="133"/>
      <c r="T851" s="133"/>
      <c r="U851" s="133"/>
      <c r="V851" s="135"/>
      <c r="W851" s="135"/>
      <c r="X851" s="135"/>
      <c r="Y851" s="136"/>
      <c r="Z851" s="136"/>
    </row>
    <row r="852" spans="1:26" s="12" customFormat="1" ht="25.95" customHeight="1" x14ac:dyDescent="0.25">
      <c r="A852" s="20"/>
      <c r="B852" s="20"/>
      <c r="C852" s="132"/>
      <c r="D852" s="132"/>
      <c r="E852" s="132"/>
      <c r="F852" s="132"/>
      <c r="G852" s="132"/>
      <c r="H852" s="133"/>
      <c r="I852" s="133"/>
      <c r="J852" s="133"/>
      <c r="K852" s="133"/>
      <c r="L852" s="133"/>
      <c r="M852" s="133"/>
      <c r="N852" s="133"/>
      <c r="O852" s="133"/>
      <c r="P852" s="133"/>
      <c r="Q852" s="134"/>
      <c r="R852" s="133"/>
      <c r="S852" s="133"/>
      <c r="T852" s="133"/>
      <c r="U852" s="133"/>
      <c r="V852" s="135"/>
      <c r="W852" s="135"/>
      <c r="X852" s="135"/>
      <c r="Y852" s="136"/>
      <c r="Z852" s="136"/>
    </row>
    <row r="853" spans="1:26" s="12" customFormat="1" ht="25.95" customHeight="1" x14ac:dyDescent="0.25">
      <c r="A853" s="20"/>
      <c r="B853" s="20"/>
      <c r="C853" s="132"/>
      <c r="D853" s="132"/>
      <c r="E853" s="132"/>
      <c r="F853" s="132"/>
      <c r="G853" s="132"/>
      <c r="H853" s="133"/>
      <c r="I853" s="133"/>
      <c r="J853" s="133"/>
      <c r="K853" s="133"/>
      <c r="L853" s="133"/>
      <c r="M853" s="133"/>
      <c r="N853" s="133"/>
      <c r="O853" s="133"/>
      <c r="P853" s="133"/>
      <c r="Q853" s="134"/>
      <c r="R853" s="133"/>
      <c r="S853" s="133"/>
      <c r="T853" s="133"/>
      <c r="U853" s="133"/>
      <c r="V853" s="135"/>
      <c r="W853" s="135"/>
      <c r="X853" s="135"/>
      <c r="Y853" s="136"/>
      <c r="Z853" s="136"/>
    </row>
    <row r="854" spans="1:26" s="12" customFormat="1" ht="25.95" customHeight="1" x14ac:dyDescent="0.25">
      <c r="A854" s="20"/>
      <c r="B854" s="20"/>
      <c r="C854" s="132"/>
      <c r="D854" s="132"/>
      <c r="E854" s="132"/>
      <c r="F854" s="132"/>
      <c r="G854" s="132"/>
      <c r="H854" s="133"/>
      <c r="I854" s="133"/>
      <c r="J854" s="133"/>
      <c r="K854" s="133"/>
      <c r="L854" s="133"/>
      <c r="M854" s="133"/>
      <c r="N854" s="133"/>
      <c r="O854" s="133"/>
      <c r="P854" s="133"/>
      <c r="Q854" s="134"/>
      <c r="R854" s="133"/>
      <c r="S854" s="133"/>
      <c r="T854" s="133"/>
      <c r="U854" s="133"/>
      <c r="V854" s="135"/>
      <c r="W854" s="135"/>
      <c r="X854" s="135"/>
      <c r="Y854" s="136"/>
      <c r="Z854" s="136"/>
    </row>
    <row r="855" spans="1:26" s="12" customFormat="1" ht="25.95" customHeight="1" x14ac:dyDescent="0.25">
      <c r="A855" s="20"/>
      <c r="B855" s="20"/>
      <c r="C855" s="132"/>
      <c r="D855" s="132"/>
      <c r="E855" s="132"/>
      <c r="F855" s="132"/>
      <c r="G855" s="132"/>
      <c r="H855" s="133"/>
      <c r="I855" s="133"/>
      <c r="J855" s="133"/>
      <c r="K855" s="133"/>
      <c r="L855" s="133"/>
      <c r="M855" s="133"/>
      <c r="N855" s="133"/>
      <c r="O855" s="133"/>
      <c r="P855" s="133"/>
      <c r="Q855" s="134"/>
      <c r="R855" s="133"/>
      <c r="S855" s="133"/>
      <c r="T855" s="133"/>
      <c r="U855" s="133"/>
      <c r="V855" s="135"/>
      <c r="W855" s="135"/>
      <c r="X855" s="135"/>
      <c r="Y855" s="136"/>
      <c r="Z855" s="136"/>
    </row>
    <row r="856" spans="1:26" s="12" customFormat="1" ht="25.95" customHeight="1" thickBot="1" x14ac:dyDescent="0.3">
      <c r="A856" s="20"/>
      <c r="B856" s="20"/>
      <c r="C856" s="132"/>
      <c r="D856" s="132"/>
      <c r="E856" s="132"/>
      <c r="F856" s="132"/>
      <c r="G856" s="132"/>
      <c r="H856" s="133"/>
      <c r="I856" s="133"/>
      <c r="J856" s="133"/>
      <c r="K856" s="133"/>
      <c r="L856" s="133"/>
      <c r="M856" s="133"/>
      <c r="N856" s="133"/>
      <c r="O856" s="133"/>
      <c r="P856" s="133"/>
      <c r="Q856" s="134"/>
      <c r="R856" s="133"/>
      <c r="S856" s="133"/>
      <c r="T856" s="133"/>
      <c r="U856" s="133"/>
      <c r="V856" s="135"/>
      <c r="W856" s="135"/>
      <c r="X856" s="135"/>
      <c r="Y856" s="136"/>
      <c r="Z856" s="136"/>
    </row>
    <row r="857" spans="1:26" s="12" customFormat="1" ht="25.95" customHeight="1" thickBot="1" x14ac:dyDescent="0.3">
      <c r="A857" s="83" t="s">
        <v>95</v>
      </c>
      <c r="B857" s="87" t="str">
        <f>список!$AF$2</f>
        <v/>
      </c>
      <c r="C857" s="132"/>
      <c r="D857" s="132"/>
      <c r="E857" s="132"/>
      <c r="F857" s="132"/>
      <c r="G857" s="132"/>
      <c r="H857" s="133"/>
      <c r="I857" s="133"/>
      <c r="J857" s="133"/>
      <c r="K857" s="133"/>
      <c r="L857" s="133"/>
      <c r="M857" s="133"/>
      <c r="N857" s="133"/>
      <c r="O857" s="133"/>
      <c r="P857" s="133"/>
      <c r="Q857" s="134"/>
      <c r="R857" s="133"/>
      <c r="S857" s="133"/>
      <c r="T857" s="133"/>
      <c r="U857" s="133"/>
      <c r="V857" s="135"/>
      <c r="W857" s="135"/>
      <c r="X857" s="135"/>
      <c r="Y857" s="136"/>
      <c r="Z857" s="136"/>
    </row>
    <row r="858" spans="1:26" s="12" customFormat="1" ht="25.95" customHeight="1" thickBot="1" x14ac:dyDescent="0.3">
      <c r="A858" s="83"/>
      <c r="B858" s="88"/>
      <c r="C858" s="132"/>
      <c r="D858" s="132"/>
      <c r="E858" s="132"/>
      <c r="F858" s="132"/>
      <c r="G858" s="132"/>
      <c r="H858" s="133"/>
      <c r="I858" s="133"/>
      <c r="J858" s="133"/>
      <c r="K858" s="133"/>
      <c r="L858" s="133"/>
      <c r="M858" s="133"/>
      <c r="N858" s="133"/>
      <c r="O858" s="133"/>
      <c r="P858" s="133"/>
      <c r="Q858" s="134"/>
      <c r="R858" s="133"/>
      <c r="S858" s="133"/>
      <c r="T858" s="133"/>
      <c r="U858" s="133"/>
      <c r="V858" s="135"/>
      <c r="W858" s="135"/>
      <c r="X858" s="135"/>
      <c r="Y858" s="136"/>
      <c r="Z858" s="136"/>
    </row>
    <row r="859" spans="1:26" s="12" customFormat="1" ht="25.95" customHeight="1" thickBot="1" x14ac:dyDescent="0.3">
      <c r="A859" s="83"/>
      <c r="B859" s="88"/>
      <c r="C859" s="132"/>
      <c r="D859" s="132"/>
      <c r="E859" s="132"/>
      <c r="F859" s="132"/>
      <c r="G859" s="132"/>
      <c r="H859" s="133"/>
      <c r="I859" s="133"/>
      <c r="J859" s="133"/>
      <c r="K859" s="133"/>
      <c r="L859" s="133"/>
      <c r="M859" s="133"/>
      <c r="N859" s="133"/>
      <c r="O859" s="133"/>
      <c r="P859" s="133"/>
      <c r="Q859" s="134"/>
      <c r="R859" s="133"/>
      <c r="S859" s="133"/>
      <c r="T859" s="133"/>
      <c r="U859" s="133"/>
      <c r="V859" s="135"/>
      <c r="W859" s="135"/>
      <c r="X859" s="135"/>
      <c r="Y859" s="136"/>
      <c r="Z859" s="136"/>
    </row>
    <row r="860" spans="1:26" s="12" customFormat="1" ht="25.95" customHeight="1" thickBot="1" x14ac:dyDescent="0.3">
      <c r="A860" s="83"/>
      <c r="B860" s="88"/>
      <c r="C860" s="132"/>
      <c r="D860" s="132"/>
      <c r="E860" s="132"/>
      <c r="F860" s="132"/>
      <c r="G860" s="132"/>
      <c r="H860" s="133"/>
      <c r="I860" s="133"/>
      <c r="J860" s="133"/>
      <c r="K860" s="133"/>
      <c r="L860" s="133"/>
      <c r="M860" s="133"/>
      <c r="N860" s="133"/>
      <c r="O860" s="133"/>
      <c r="P860" s="133"/>
      <c r="Q860" s="134"/>
      <c r="R860" s="133"/>
      <c r="S860" s="133"/>
      <c r="T860" s="133"/>
      <c r="U860" s="133"/>
      <c r="V860" s="135"/>
      <c r="W860" s="135"/>
      <c r="X860" s="135"/>
      <c r="Y860" s="136"/>
      <c r="Z860" s="136"/>
    </row>
    <row r="861" spans="1:26" s="12" customFormat="1" ht="25.95" customHeight="1" thickBot="1" x14ac:dyDescent="0.3">
      <c r="A861" s="83" t="s">
        <v>96</v>
      </c>
      <c r="B861" s="85" t="str">
        <f>список!$AE$2</f>
        <v/>
      </c>
      <c r="C861" s="132"/>
      <c r="D861" s="132"/>
      <c r="E861" s="132"/>
      <c r="F861" s="132"/>
      <c r="G861" s="132"/>
      <c r="H861" s="133"/>
      <c r="I861" s="133"/>
      <c r="J861" s="133"/>
      <c r="K861" s="133"/>
      <c r="L861" s="133"/>
      <c r="M861" s="133"/>
      <c r="N861" s="133"/>
      <c r="O861" s="133"/>
      <c r="P861" s="133"/>
      <c r="Q861" s="134"/>
      <c r="R861" s="133"/>
      <c r="S861" s="133"/>
      <c r="T861" s="133"/>
      <c r="U861" s="133"/>
      <c r="V861" s="135"/>
      <c r="W861" s="135"/>
      <c r="X861" s="135"/>
      <c r="Y861" s="136"/>
      <c r="Z861" s="136"/>
    </row>
    <row r="862" spans="1:26" s="12" customFormat="1" ht="25.95" customHeight="1" thickBot="1" x14ac:dyDescent="0.3">
      <c r="A862" s="83"/>
      <c r="B862" s="86"/>
      <c r="C862" s="132"/>
      <c r="D862" s="132"/>
      <c r="E862" s="132"/>
      <c r="F862" s="132"/>
      <c r="G862" s="132"/>
      <c r="H862" s="133"/>
      <c r="I862" s="133"/>
      <c r="J862" s="133"/>
      <c r="K862" s="133"/>
      <c r="L862" s="133"/>
      <c r="M862" s="133"/>
      <c r="N862" s="133"/>
      <c r="O862" s="133"/>
      <c r="P862" s="133"/>
      <c r="Q862" s="134"/>
      <c r="R862" s="133"/>
      <c r="S862" s="133"/>
      <c r="T862" s="133"/>
      <c r="U862" s="133"/>
      <c r="V862" s="135"/>
      <c r="W862" s="135"/>
      <c r="X862" s="135"/>
      <c r="Y862" s="136"/>
      <c r="Z862" s="136"/>
    </row>
    <row r="863" spans="1:26" s="12" customFormat="1" ht="25.95" customHeight="1" thickBot="1" x14ac:dyDescent="0.3">
      <c r="A863" s="83"/>
      <c r="B863" s="86"/>
      <c r="C863" s="132"/>
      <c r="D863" s="132"/>
      <c r="E863" s="132"/>
      <c r="F863" s="132"/>
      <c r="G863" s="132"/>
      <c r="H863" s="133"/>
      <c r="I863" s="133"/>
      <c r="J863" s="133"/>
      <c r="K863" s="133"/>
      <c r="L863" s="133"/>
      <c r="M863" s="133"/>
      <c r="N863" s="133"/>
      <c r="O863" s="133"/>
      <c r="P863" s="133"/>
      <c r="Q863" s="134"/>
      <c r="R863" s="133"/>
      <c r="S863" s="133"/>
      <c r="T863" s="133"/>
      <c r="U863" s="133"/>
      <c r="V863" s="135"/>
      <c r="W863" s="135"/>
      <c r="X863" s="135"/>
      <c r="Y863" s="136"/>
      <c r="Z863" s="136"/>
    </row>
    <row r="864" spans="1:26" s="12" customFormat="1" ht="25.95" customHeight="1" thickBot="1" x14ac:dyDescent="0.3">
      <c r="A864" s="83" t="s">
        <v>97</v>
      </c>
      <c r="B864" s="85" t="str">
        <f>список!$AD$2</f>
        <v/>
      </c>
      <c r="C864" s="132"/>
      <c r="D864" s="132"/>
      <c r="E864" s="132"/>
      <c r="F864" s="132"/>
      <c r="G864" s="132"/>
      <c r="H864" s="133"/>
      <c r="I864" s="133"/>
      <c r="J864" s="133"/>
      <c r="K864" s="133"/>
      <c r="L864" s="133"/>
      <c r="M864" s="133"/>
      <c r="N864" s="133"/>
      <c r="O864" s="133"/>
      <c r="P864" s="133"/>
      <c r="Q864" s="134"/>
      <c r="R864" s="133"/>
      <c r="S864" s="133"/>
      <c r="T864" s="133"/>
      <c r="U864" s="133"/>
      <c r="V864" s="135"/>
      <c r="W864" s="135"/>
      <c r="X864" s="135"/>
      <c r="Y864" s="136"/>
      <c r="Z864" s="136"/>
    </row>
    <row r="865" spans="1:26" s="12" customFormat="1" ht="25.95" customHeight="1" thickBot="1" x14ac:dyDescent="0.3">
      <c r="A865" s="83"/>
      <c r="B865" s="86"/>
      <c r="C865" s="132"/>
      <c r="D865" s="132"/>
      <c r="E865" s="132"/>
      <c r="F865" s="132"/>
      <c r="G865" s="132"/>
      <c r="H865" s="133"/>
      <c r="I865" s="133"/>
      <c r="J865" s="133"/>
      <c r="K865" s="133"/>
      <c r="L865" s="133"/>
      <c r="M865" s="133"/>
      <c r="N865" s="133"/>
      <c r="O865" s="133"/>
      <c r="P865" s="133"/>
      <c r="Q865" s="134"/>
      <c r="R865" s="133"/>
      <c r="S865" s="133"/>
      <c r="T865" s="133"/>
      <c r="U865" s="133"/>
      <c r="V865" s="135"/>
      <c r="W865" s="135"/>
      <c r="X865" s="135"/>
      <c r="Y865" s="136"/>
      <c r="Z865" s="136"/>
    </row>
    <row r="866" spans="1:26" s="12" customFormat="1" ht="25.95" customHeight="1" thickBot="1" x14ac:dyDescent="0.3">
      <c r="A866" s="83"/>
      <c r="B866" s="86"/>
      <c r="C866" s="132"/>
      <c r="D866" s="132"/>
      <c r="E866" s="132"/>
      <c r="F866" s="132"/>
      <c r="G866" s="132"/>
      <c r="H866" s="133"/>
      <c r="I866" s="133"/>
      <c r="J866" s="133"/>
      <c r="K866" s="133"/>
      <c r="L866" s="133"/>
      <c r="M866" s="133"/>
      <c r="N866" s="133"/>
      <c r="O866" s="133"/>
      <c r="P866" s="133"/>
      <c r="Q866" s="134"/>
      <c r="R866" s="133"/>
      <c r="S866" s="133"/>
      <c r="T866" s="133"/>
      <c r="U866" s="133"/>
      <c r="V866" s="135"/>
      <c r="W866" s="135"/>
      <c r="X866" s="135"/>
      <c r="Y866" s="136"/>
      <c r="Z866" s="136"/>
    </row>
    <row r="867" spans="1:26" s="12" customFormat="1" ht="25.95" customHeight="1" thickBot="1" x14ac:dyDescent="0.3">
      <c r="A867" s="83" t="s">
        <v>95</v>
      </c>
      <c r="B867" s="87" t="str">
        <f>список!$AC$2</f>
        <v/>
      </c>
      <c r="C867" s="132"/>
      <c r="D867" s="132"/>
      <c r="E867" s="132"/>
      <c r="F867" s="132"/>
      <c r="G867" s="132"/>
      <c r="H867" s="133"/>
      <c r="I867" s="133"/>
      <c r="J867" s="133"/>
      <c r="K867" s="133"/>
      <c r="L867" s="133"/>
      <c r="M867" s="133"/>
      <c r="N867" s="133"/>
      <c r="O867" s="133"/>
      <c r="P867" s="133"/>
      <c r="Q867" s="134"/>
      <c r="R867" s="133"/>
      <c r="S867" s="133"/>
      <c r="T867" s="133"/>
      <c r="U867" s="133"/>
      <c r="V867" s="135"/>
      <c r="W867" s="135"/>
      <c r="X867" s="135"/>
      <c r="Y867" s="136"/>
      <c r="Z867" s="136"/>
    </row>
    <row r="868" spans="1:26" s="12" customFormat="1" ht="25.95" customHeight="1" thickBot="1" x14ac:dyDescent="0.3">
      <c r="A868" s="83"/>
      <c r="B868" s="88"/>
      <c r="C868" s="132"/>
      <c r="D868" s="132"/>
      <c r="E868" s="132"/>
      <c r="F868" s="132"/>
      <c r="G868" s="132"/>
      <c r="H868" s="133"/>
      <c r="I868" s="133"/>
      <c r="J868" s="133"/>
      <c r="K868" s="133"/>
      <c r="L868" s="133"/>
      <c r="M868" s="133"/>
      <c r="N868" s="133"/>
      <c r="O868" s="133"/>
      <c r="P868" s="133"/>
      <c r="Q868" s="134"/>
      <c r="R868" s="133"/>
      <c r="S868" s="133"/>
      <c r="T868" s="133"/>
      <c r="U868" s="133"/>
      <c r="V868" s="135"/>
      <c r="W868" s="135"/>
      <c r="X868" s="135"/>
      <c r="Y868" s="136"/>
      <c r="Z868" s="136"/>
    </row>
    <row r="869" spans="1:26" s="12" customFormat="1" ht="25.95" customHeight="1" thickBot="1" x14ac:dyDescent="0.3">
      <c r="A869" s="83"/>
      <c r="B869" s="88"/>
      <c r="C869" s="132"/>
      <c r="D869" s="132"/>
      <c r="E869" s="132"/>
      <c r="F869" s="132"/>
      <c r="G869" s="132"/>
      <c r="H869" s="133"/>
      <c r="I869" s="133"/>
      <c r="J869" s="133"/>
      <c r="K869" s="133"/>
      <c r="L869" s="133"/>
      <c r="M869" s="133"/>
      <c r="N869" s="133"/>
      <c r="O869" s="133"/>
      <c r="P869" s="133"/>
      <c r="Q869" s="134"/>
      <c r="R869" s="133"/>
      <c r="S869" s="133"/>
      <c r="T869" s="133"/>
      <c r="U869" s="133"/>
      <c r="V869" s="135"/>
      <c r="W869" s="135"/>
      <c r="X869" s="135"/>
      <c r="Y869" s="136"/>
      <c r="Z869" s="136"/>
    </row>
    <row r="870" spans="1:26" s="12" customFormat="1" ht="25.95" customHeight="1" thickBot="1" x14ac:dyDescent="0.3">
      <c r="A870" s="83"/>
      <c r="B870" s="88"/>
      <c r="C870" s="132"/>
      <c r="D870" s="132"/>
      <c r="E870" s="132"/>
      <c r="F870" s="132"/>
      <c r="G870" s="132"/>
      <c r="H870" s="133"/>
      <c r="I870" s="133"/>
      <c r="J870" s="133"/>
      <c r="K870" s="133"/>
      <c r="L870" s="133"/>
      <c r="M870" s="133"/>
      <c r="N870" s="133"/>
      <c r="O870" s="133"/>
      <c r="P870" s="133"/>
      <c r="Q870" s="134"/>
      <c r="R870" s="133"/>
      <c r="S870" s="133"/>
      <c r="T870" s="133"/>
      <c r="U870" s="133"/>
      <c r="V870" s="135"/>
      <c r="W870" s="135"/>
      <c r="X870" s="135"/>
      <c r="Y870" s="136"/>
      <c r="Z870" s="136"/>
    </row>
    <row r="871" spans="1:26" s="12" customFormat="1" ht="25.95" customHeight="1" thickBot="1" x14ac:dyDescent="0.3">
      <c r="A871" s="83" t="s">
        <v>98</v>
      </c>
      <c r="B871" s="85" t="str">
        <f>список!$AB$2</f>
        <v/>
      </c>
      <c r="C871" s="137"/>
      <c r="D871" s="137"/>
      <c r="E871" s="137"/>
      <c r="F871" s="137"/>
      <c r="G871" s="137"/>
      <c r="H871" s="138"/>
      <c r="I871" s="138"/>
      <c r="J871" s="138"/>
      <c r="K871" s="138"/>
      <c r="L871" s="138"/>
      <c r="M871" s="138"/>
      <c r="N871" s="138"/>
      <c r="O871" s="138"/>
      <c r="P871" s="138"/>
      <c r="Q871" s="139"/>
      <c r="R871" s="138"/>
      <c r="S871" s="138"/>
      <c r="T871" s="138"/>
      <c r="U871" s="138"/>
      <c r="V871" s="140"/>
      <c r="W871" s="140"/>
      <c r="X871" s="140"/>
      <c r="Y871" s="141"/>
      <c r="Z871" s="141"/>
    </row>
    <row r="872" spans="1:26" s="95" customFormat="1" ht="15" customHeight="1" thickBot="1" x14ac:dyDescent="0.3">
      <c r="A872" s="83"/>
      <c r="B872" s="86"/>
      <c r="C872" s="104"/>
      <c r="D872" s="105"/>
      <c r="E872" s="105"/>
      <c r="F872" s="106"/>
      <c r="G872" s="106"/>
      <c r="H872" s="106"/>
      <c r="I872" s="105"/>
      <c r="J872" s="105"/>
      <c r="K872" s="107"/>
      <c r="L872" s="107"/>
      <c r="M872" s="99" t="str">
        <f>список!$C$2</f>
        <v>ЛУБА.469335.139 ПЭ3</v>
      </c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1" t="s">
        <v>1</v>
      </c>
    </row>
    <row r="873" spans="1:26" s="95" customFormat="1" ht="6" customHeight="1" thickBot="1" x14ac:dyDescent="0.3">
      <c r="A873" s="83"/>
      <c r="B873" s="86"/>
      <c r="C873" s="125" t="str">
        <f>IF(OR(список!$S$2="Все",список!$S$2="—"),,список!$R$2)</f>
        <v/>
      </c>
      <c r="D873" s="125" t="str">
        <f>IF(OR(список!$S$2="Все",список!$S$2="—"),,список!$S$2)</f>
        <v/>
      </c>
      <c r="E873" s="125"/>
      <c r="F873" s="126" t="str">
        <f>IF(OR(список!$S$2="Все",список!$S$2="—"),,список!$T$2)</f>
        <v/>
      </c>
      <c r="G873" s="126"/>
      <c r="H873" s="126"/>
      <c r="I873" s="125"/>
      <c r="J873" s="125"/>
      <c r="K873" s="127" t="str">
        <f>IF(OR(список!$S$2="Все",список!$S$2="—"),,список!$U$2)</f>
        <v/>
      </c>
      <c r="L873" s="127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1"/>
    </row>
    <row r="874" spans="1:26" s="95" customFormat="1" ht="9" customHeight="1" thickBot="1" x14ac:dyDescent="0.3">
      <c r="A874" s="83"/>
      <c r="B874" s="86"/>
      <c r="C874" s="108"/>
      <c r="D874" s="108"/>
      <c r="E874" s="108"/>
      <c r="F874" s="109"/>
      <c r="G874" s="109"/>
      <c r="H874" s="109"/>
      <c r="I874" s="108"/>
      <c r="J874" s="108"/>
      <c r="K874" s="110"/>
      <c r="L874" s="11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2">
        <f t="shared" ref="Z874:Z875" si="24">SUM(V32,24)</f>
        <v>25</v>
      </c>
    </row>
    <row r="875" spans="1:26" s="95" customFormat="1" ht="15" customHeight="1" thickBot="1" x14ac:dyDescent="0.3">
      <c r="A875" s="83"/>
      <c r="B875" s="86"/>
      <c r="C875" s="103" t="s">
        <v>72</v>
      </c>
      <c r="D875" s="96" t="s">
        <v>1</v>
      </c>
      <c r="E875" s="96"/>
      <c r="F875" s="96" t="s">
        <v>19</v>
      </c>
      <c r="G875" s="96"/>
      <c r="H875" s="96"/>
      <c r="I875" s="96" t="s">
        <v>73</v>
      </c>
      <c r="J875" s="96"/>
      <c r="K875" s="96" t="s">
        <v>74</v>
      </c>
      <c r="L875" s="96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2"/>
    </row>
    <row r="876" spans="1:26" s="95" customFormat="1" ht="15" customHeight="1" x14ac:dyDescent="0.25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4" t="s">
        <v>75</v>
      </c>
      <c r="N876" s="114"/>
      <c r="O876" s="114"/>
      <c r="P876" s="114"/>
      <c r="Q876" s="114"/>
      <c r="R876" s="114"/>
      <c r="S876" s="115" t="s">
        <v>76</v>
      </c>
      <c r="T876" s="115"/>
      <c r="U876" s="115"/>
      <c r="V876" s="115"/>
      <c r="W876" s="115"/>
      <c r="X876" s="115"/>
      <c r="Y876" s="115"/>
      <c r="Z876" s="115"/>
    </row>
    <row r="877" spans="1:26" s="12" customFormat="1" ht="25.95" customHeight="1" x14ac:dyDescent="0.25">
      <c r="A877" s="20"/>
      <c r="B877" s="20"/>
      <c r="C877" s="15"/>
      <c r="D877" s="15"/>
      <c r="E877" s="15"/>
      <c r="F877" s="15"/>
      <c r="U877" s="82"/>
      <c r="V877" s="82"/>
      <c r="W877" s="14"/>
      <c r="X877" s="14"/>
      <c r="Y877" s="14"/>
      <c r="Z877" s="14"/>
    </row>
    <row r="878" spans="1:26" s="12" customFormat="1" ht="25.95" customHeight="1" x14ac:dyDescent="0.25">
      <c r="A878" s="20"/>
      <c r="B878" s="20"/>
      <c r="C878" s="15"/>
      <c r="D878" s="15"/>
      <c r="E878" s="15"/>
      <c r="F878" s="15"/>
      <c r="U878" s="82"/>
      <c r="V878" s="82"/>
      <c r="W878" s="14"/>
      <c r="X878" s="14"/>
      <c r="Y878" s="14"/>
      <c r="Z878" s="14"/>
    </row>
    <row r="879" spans="1:26" s="12" customFormat="1" ht="25.95" customHeight="1" x14ac:dyDescent="0.25">
      <c r="A879" s="20"/>
      <c r="B879" s="20"/>
      <c r="C879" s="15"/>
      <c r="D879" s="15"/>
      <c r="E879" s="15"/>
      <c r="F879" s="15"/>
      <c r="U879" s="82"/>
      <c r="V879" s="82"/>
      <c r="W879" s="14"/>
      <c r="X879" s="14"/>
      <c r="Y879" s="14"/>
      <c r="Z879" s="14"/>
    </row>
    <row r="880" spans="1:26" s="12" customFormat="1" ht="25.95" customHeight="1" x14ac:dyDescent="0.25">
      <c r="A880" s="20"/>
      <c r="B880" s="20"/>
      <c r="C880" s="15"/>
      <c r="D880" s="15"/>
      <c r="E880" s="15"/>
      <c r="F880" s="15"/>
      <c r="U880" s="82"/>
      <c r="V880" s="82"/>
      <c r="W880" s="14"/>
      <c r="X880" s="14"/>
      <c r="Y880" s="14"/>
      <c r="Z880" s="14"/>
    </row>
    <row r="881" spans="1:26" s="12" customFormat="1" ht="25.95" customHeight="1" x14ac:dyDescent="0.25">
      <c r="A881" s="20"/>
      <c r="B881" s="20"/>
      <c r="C881" s="15"/>
      <c r="D881" s="15"/>
      <c r="E881" s="15"/>
      <c r="F881" s="15"/>
      <c r="U881" s="82"/>
      <c r="V881" s="82"/>
      <c r="W881" s="14"/>
      <c r="X881" s="14"/>
      <c r="Y881" s="14"/>
      <c r="Z881" s="14"/>
    </row>
  </sheetData>
  <mergeCells count="3869">
    <mergeCell ref="C633:F633"/>
    <mergeCell ref="G633:T633"/>
    <mergeCell ref="U633:V633"/>
    <mergeCell ref="W633:Z633"/>
    <mergeCell ref="C353:F353"/>
    <mergeCell ref="G353:T353"/>
    <mergeCell ref="U353:V353"/>
    <mergeCell ref="W353:Z353"/>
    <mergeCell ref="M802:Y805"/>
    <mergeCell ref="Z802:Z803"/>
    <mergeCell ref="Z804:Z805"/>
    <mergeCell ref="C773:F773"/>
    <mergeCell ref="G773:T773"/>
    <mergeCell ref="U773:V773"/>
    <mergeCell ref="W773:Z773"/>
    <mergeCell ref="C383:C384"/>
    <mergeCell ref="D382:E382"/>
    <mergeCell ref="D383:E384"/>
    <mergeCell ref="F382:H382"/>
    <mergeCell ref="F383:H384"/>
    <mergeCell ref="I382:J382"/>
    <mergeCell ref="I383:J384"/>
    <mergeCell ref="K382:L382"/>
    <mergeCell ref="K383:L384"/>
    <mergeCell ref="M382:Y385"/>
    <mergeCell ref="Z382:Z383"/>
    <mergeCell ref="Z384:Z385"/>
    <mergeCell ref="C663:C664"/>
    <mergeCell ref="D662:E662"/>
    <mergeCell ref="D663:E664"/>
    <mergeCell ref="F662:H662"/>
    <mergeCell ref="F663:H664"/>
    <mergeCell ref="M522:Y525"/>
    <mergeCell ref="Z522:Z523"/>
    <mergeCell ref="Z524:Z525"/>
    <mergeCell ref="C493:F493"/>
    <mergeCell ref="G493:T493"/>
    <mergeCell ref="U493:V493"/>
    <mergeCell ref="W493:Z493"/>
    <mergeCell ref="M242:Y245"/>
    <mergeCell ref="Z242:Z243"/>
    <mergeCell ref="Z244:Z245"/>
    <mergeCell ref="C213:F213"/>
    <mergeCell ref="G213:T213"/>
    <mergeCell ref="U213:V213"/>
    <mergeCell ref="W213:Z213"/>
    <mergeCell ref="M732:Y735"/>
    <mergeCell ref="Z732:Z733"/>
    <mergeCell ref="Z734:Z735"/>
    <mergeCell ref="C703:F703"/>
    <mergeCell ref="G703:T703"/>
    <mergeCell ref="U703:V703"/>
    <mergeCell ref="W703:Z703"/>
    <mergeCell ref="M592:Y595"/>
    <mergeCell ref="Z592:Z593"/>
    <mergeCell ref="Z594:Z595"/>
    <mergeCell ref="C563:F563"/>
    <mergeCell ref="G563:T563"/>
    <mergeCell ref="U563:V563"/>
    <mergeCell ref="W563:Z563"/>
    <mergeCell ref="M452:Y455"/>
    <mergeCell ref="Z452:Z453"/>
    <mergeCell ref="Z454:Z455"/>
    <mergeCell ref="C423:F423"/>
    <mergeCell ref="G423:T423"/>
    <mergeCell ref="U423:V423"/>
    <mergeCell ref="W423:Z423"/>
    <mergeCell ref="C283:F283"/>
    <mergeCell ref="G283:T283"/>
    <mergeCell ref="U283:V283"/>
    <mergeCell ref="W283:Z283"/>
    <mergeCell ref="C143:F143"/>
    <mergeCell ref="G143:T143"/>
    <mergeCell ref="U143:V143"/>
    <mergeCell ref="W143:Z143"/>
    <mergeCell ref="C807:F807"/>
    <mergeCell ref="G807:T807"/>
    <mergeCell ref="U807:V807"/>
    <mergeCell ref="W807:Z807"/>
    <mergeCell ref="C173:C174"/>
    <mergeCell ref="D172:E172"/>
    <mergeCell ref="D173:E174"/>
    <mergeCell ref="F172:H172"/>
    <mergeCell ref="F173:H174"/>
    <mergeCell ref="I172:J172"/>
    <mergeCell ref="I173:J174"/>
    <mergeCell ref="K172:L172"/>
    <mergeCell ref="K173:L174"/>
    <mergeCell ref="M172:Y175"/>
    <mergeCell ref="Z172:Z173"/>
    <mergeCell ref="Z174:Z175"/>
    <mergeCell ref="C313:C314"/>
    <mergeCell ref="D312:E312"/>
    <mergeCell ref="D313:E314"/>
    <mergeCell ref="D315:E315"/>
    <mergeCell ref="F312:H312"/>
    <mergeCell ref="F313:H314"/>
    <mergeCell ref="F315:H315"/>
    <mergeCell ref="I315:J315"/>
    <mergeCell ref="C737:F737"/>
    <mergeCell ref="G737:T737"/>
    <mergeCell ref="U737:V737"/>
    <mergeCell ref="W737:Z737"/>
    <mergeCell ref="C667:F667"/>
    <mergeCell ref="G667:T667"/>
    <mergeCell ref="U667:V667"/>
    <mergeCell ref="W667:Z667"/>
    <mergeCell ref="C597:F597"/>
    <mergeCell ref="G597:T597"/>
    <mergeCell ref="U597:V597"/>
    <mergeCell ref="W597:Z597"/>
    <mergeCell ref="C527:F527"/>
    <mergeCell ref="G527:T527"/>
    <mergeCell ref="U527:V527"/>
    <mergeCell ref="W527:Z527"/>
    <mergeCell ref="C457:F457"/>
    <mergeCell ref="G457:T457"/>
    <mergeCell ref="U457:V457"/>
    <mergeCell ref="W457:Z457"/>
    <mergeCell ref="C387:F387"/>
    <mergeCell ref="G387:T387"/>
    <mergeCell ref="U387:V387"/>
    <mergeCell ref="W387:Z387"/>
    <mergeCell ref="C317:F317"/>
    <mergeCell ref="G317:T317"/>
    <mergeCell ref="U317:V317"/>
    <mergeCell ref="W317:Z317"/>
    <mergeCell ref="C247:F247"/>
    <mergeCell ref="G247:T247"/>
    <mergeCell ref="U247:V247"/>
    <mergeCell ref="W247:Z247"/>
    <mergeCell ref="C177:F177"/>
    <mergeCell ref="G177:T177"/>
    <mergeCell ref="U177:V177"/>
    <mergeCell ref="W177:Z177"/>
    <mergeCell ref="C108:F108"/>
    <mergeCell ref="G108:T108"/>
    <mergeCell ref="U108:V108"/>
    <mergeCell ref="W108:Z108"/>
    <mergeCell ref="C109:F109"/>
    <mergeCell ref="G109:T109"/>
    <mergeCell ref="U109:V109"/>
    <mergeCell ref="W109:Z109"/>
    <mergeCell ref="U73:V73"/>
    <mergeCell ref="W73:Z73"/>
    <mergeCell ref="C75:F75"/>
    <mergeCell ref="G75:T75"/>
    <mergeCell ref="U75:V75"/>
    <mergeCell ref="W75:Z75"/>
    <mergeCell ref="C76:F76"/>
    <mergeCell ref="G76:T76"/>
    <mergeCell ref="U76:V76"/>
    <mergeCell ref="W76:Z76"/>
    <mergeCell ref="B97:B100"/>
    <mergeCell ref="A94:A96"/>
    <mergeCell ref="B94:B96"/>
    <mergeCell ref="A87:A90"/>
    <mergeCell ref="B87:B90"/>
    <mergeCell ref="A91:A93"/>
    <mergeCell ref="B91:B93"/>
    <mergeCell ref="C73:F73"/>
    <mergeCell ref="G73:T73"/>
    <mergeCell ref="C97:F97"/>
    <mergeCell ref="A864:A866"/>
    <mergeCell ref="B864:B866"/>
    <mergeCell ref="A857:A860"/>
    <mergeCell ref="B857:B860"/>
    <mergeCell ref="A861:A863"/>
    <mergeCell ref="B861:B863"/>
    <mergeCell ref="A876:L876"/>
    <mergeCell ref="M876:R876"/>
    <mergeCell ref="S876:Z876"/>
    <mergeCell ref="K872:L872"/>
    <mergeCell ref="K873:L874"/>
    <mergeCell ref="K875:L875"/>
    <mergeCell ref="M872:Y875"/>
    <mergeCell ref="Z872:Z873"/>
    <mergeCell ref="Z874:Z875"/>
    <mergeCell ref="A871:A875"/>
    <mergeCell ref="B871:B875"/>
    <mergeCell ref="A867:A870"/>
    <mergeCell ref="B867:B870"/>
    <mergeCell ref="C873:C874"/>
    <mergeCell ref="D872:E872"/>
    <mergeCell ref="D873:E874"/>
    <mergeCell ref="D875:E875"/>
    <mergeCell ref="F872:H872"/>
    <mergeCell ref="F873:H874"/>
    <mergeCell ref="F875:H875"/>
    <mergeCell ref="I875:J875"/>
    <mergeCell ref="I872:J872"/>
    <mergeCell ref="I873:J874"/>
    <mergeCell ref="C871:D871"/>
    <mergeCell ref="E871:G871"/>
    <mergeCell ref="H871:I871"/>
    <mergeCell ref="J871:L871"/>
    <mergeCell ref="M871:N871"/>
    <mergeCell ref="O871:P871"/>
    <mergeCell ref="R871:U871"/>
    <mergeCell ref="V871:X871"/>
    <mergeCell ref="Y871:Z871"/>
    <mergeCell ref="C870:D870"/>
    <mergeCell ref="E870:G870"/>
    <mergeCell ref="H870:I870"/>
    <mergeCell ref="J870:L870"/>
    <mergeCell ref="M870:N870"/>
    <mergeCell ref="O870:P870"/>
    <mergeCell ref="R870:U870"/>
    <mergeCell ref="V870:X870"/>
    <mergeCell ref="Y870:Z870"/>
    <mergeCell ref="C869:D869"/>
    <mergeCell ref="E869:G869"/>
    <mergeCell ref="H869:I869"/>
    <mergeCell ref="J869:L869"/>
    <mergeCell ref="M869:N869"/>
    <mergeCell ref="O869:P869"/>
    <mergeCell ref="R869:U869"/>
    <mergeCell ref="V869:X869"/>
    <mergeCell ref="Y869:Z869"/>
    <mergeCell ref="C868:D868"/>
    <mergeCell ref="E868:G868"/>
    <mergeCell ref="H868:I868"/>
    <mergeCell ref="J868:L868"/>
    <mergeCell ref="M868:N868"/>
    <mergeCell ref="O868:P868"/>
    <mergeCell ref="R868:U868"/>
    <mergeCell ref="V868:X868"/>
    <mergeCell ref="Y868:Z868"/>
    <mergeCell ref="C867:D867"/>
    <mergeCell ref="E867:G867"/>
    <mergeCell ref="H867:I867"/>
    <mergeCell ref="J867:L867"/>
    <mergeCell ref="M867:N867"/>
    <mergeCell ref="O867:P867"/>
    <mergeCell ref="R867:U867"/>
    <mergeCell ref="V867:X867"/>
    <mergeCell ref="Y867:Z867"/>
    <mergeCell ref="C866:D866"/>
    <mergeCell ref="E866:G866"/>
    <mergeCell ref="H866:I866"/>
    <mergeCell ref="J866:L866"/>
    <mergeCell ref="M866:N866"/>
    <mergeCell ref="O866:P866"/>
    <mergeCell ref="R866:U866"/>
    <mergeCell ref="V866:X866"/>
    <mergeCell ref="Y866:Z866"/>
    <mergeCell ref="C865:D865"/>
    <mergeCell ref="E865:G865"/>
    <mergeCell ref="H865:I865"/>
    <mergeCell ref="J865:L865"/>
    <mergeCell ref="M865:N865"/>
    <mergeCell ref="O865:P865"/>
    <mergeCell ref="R865:U865"/>
    <mergeCell ref="V865:X865"/>
    <mergeCell ref="Y865:Z865"/>
    <mergeCell ref="C864:D864"/>
    <mergeCell ref="E864:G864"/>
    <mergeCell ref="H864:I864"/>
    <mergeCell ref="J864:L864"/>
    <mergeCell ref="M864:N864"/>
    <mergeCell ref="O864:P864"/>
    <mergeCell ref="R864:U864"/>
    <mergeCell ref="V864:X864"/>
    <mergeCell ref="Y864:Z864"/>
    <mergeCell ref="C863:D863"/>
    <mergeCell ref="E863:G863"/>
    <mergeCell ref="H863:I863"/>
    <mergeCell ref="J863:L863"/>
    <mergeCell ref="M863:N863"/>
    <mergeCell ref="O863:P863"/>
    <mergeCell ref="R863:U863"/>
    <mergeCell ref="V863:X863"/>
    <mergeCell ref="Y863:Z863"/>
    <mergeCell ref="C862:D862"/>
    <mergeCell ref="E862:G862"/>
    <mergeCell ref="H862:I862"/>
    <mergeCell ref="J862:L862"/>
    <mergeCell ref="M862:N862"/>
    <mergeCell ref="O862:P862"/>
    <mergeCell ref="R862:U862"/>
    <mergeCell ref="V862:X862"/>
    <mergeCell ref="Y862:Z862"/>
    <mergeCell ref="C861:D861"/>
    <mergeCell ref="E861:G861"/>
    <mergeCell ref="H861:I861"/>
    <mergeCell ref="J861:L861"/>
    <mergeCell ref="M861:N861"/>
    <mergeCell ref="O861:P861"/>
    <mergeCell ref="R861:U861"/>
    <mergeCell ref="V861:X861"/>
    <mergeCell ref="Y861:Z861"/>
    <mergeCell ref="C860:D860"/>
    <mergeCell ref="E860:G860"/>
    <mergeCell ref="H860:I860"/>
    <mergeCell ref="J860:L860"/>
    <mergeCell ref="M860:N860"/>
    <mergeCell ref="O860:P860"/>
    <mergeCell ref="R860:U860"/>
    <mergeCell ref="V860:X860"/>
    <mergeCell ref="Y860:Z860"/>
    <mergeCell ref="C859:D859"/>
    <mergeCell ref="E859:G859"/>
    <mergeCell ref="H859:I859"/>
    <mergeCell ref="J859:L859"/>
    <mergeCell ref="M859:N859"/>
    <mergeCell ref="O859:P859"/>
    <mergeCell ref="R859:U859"/>
    <mergeCell ref="V859:X859"/>
    <mergeCell ref="Y859:Z859"/>
    <mergeCell ref="C858:D858"/>
    <mergeCell ref="E858:G858"/>
    <mergeCell ref="H858:I858"/>
    <mergeCell ref="J858:L858"/>
    <mergeCell ref="M858:N858"/>
    <mergeCell ref="O858:P858"/>
    <mergeCell ref="R858:U858"/>
    <mergeCell ref="V858:X858"/>
    <mergeCell ref="Y858:Z858"/>
    <mergeCell ref="C857:D857"/>
    <mergeCell ref="E857:G857"/>
    <mergeCell ref="H857:I857"/>
    <mergeCell ref="J857:L857"/>
    <mergeCell ref="M857:N857"/>
    <mergeCell ref="O857:P857"/>
    <mergeCell ref="R857:U857"/>
    <mergeCell ref="V857:X857"/>
    <mergeCell ref="Y857:Z857"/>
    <mergeCell ref="C856:D856"/>
    <mergeCell ref="E856:G856"/>
    <mergeCell ref="H856:I856"/>
    <mergeCell ref="J856:L856"/>
    <mergeCell ref="M856:N856"/>
    <mergeCell ref="O856:P856"/>
    <mergeCell ref="R856:U856"/>
    <mergeCell ref="V856:X856"/>
    <mergeCell ref="Y856:Z856"/>
    <mergeCell ref="C855:D855"/>
    <mergeCell ref="E855:G855"/>
    <mergeCell ref="H855:I855"/>
    <mergeCell ref="J855:L855"/>
    <mergeCell ref="M855:N855"/>
    <mergeCell ref="O855:P855"/>
    <mergeCell ref="R855:U855"/>
    <mergeCell ref="V855:X855"/>
    <mergeCell ref="Y855:Z855"/>
    <mergeCell ref="C854:D854"/>
    <mergeCell ref="E854:G854"/>
    <mergeCell ref="H854:I854"/>
    <mergeCell ref="J854:L854"/>
    <mergeCell ref="M854:N854"/>
    <mergeCell ref="O854:P854"/>
    <mergeCell ref="R854:U854"/>
    <mergeCell ref="V854:X854"/>
    <mergeCell ref="Y854:Z854"/>
    <mergeCell ref="C853:D853"/>
    <mergeCell ref="E853:G853"/>
    <mergeCell ref="H853:I853"/>
    <mergeCell ref="J853:L853"/>
    <mergeCell ref="M853:N853"/>
    <mergeCell ref="O853:P853"/>
    <mergeCell ref="R853:U853"/>
    <mergeCell ref="V853:X853"/>
    <mergeCell ref="Y853:Z853"/>
    <mergeCell ref="C852:D852"/>
    <mergeCell ref="E852:G852"/>
    <mergeCell ref="H852:I852"/>
    <mergeCell ref="J852:L852"/>
    <mergeCell ref="M852:N852"/>
    <mergeCell ref="O852:P852"/>
    <mergeCell ref="R852:U852"/>
    <mergeCell ref="V852:X852"/>
    <mergeCell ref="Y852:Z852"/>
    <mergeCell ref="C851:D851"/>
    <mergeCell ref="E851:G851"/>
    <mergeCell ref="H851:I851"/>
    <mergeCell ref="J851:L851"/>
    <mergeCell ref="M851:N851"/>
    <mergeCell ref="O851:P851"/>
    <mergeCell ref="R851:U851"/>
    <mergeCell ref="V851:X851"/>
    <mergeCell ref="Y851:Z851"/>
    <mergeCell ref="C850:D850"/>
    <mergeCell ref="E850:G850"/>
    <mergeCell ref="H850:I850"/>
    <mergeCell ref="J850:L850"/>
    <mergeCell ref="M850:N850"/>
    <mergeCell ref="O850:P850"/>
    <mergeCell ref="R850:U850"/>
    <mergeCell ref="V850:X850"/>
    <mergeCell ref="Y850:Z850"/>
    <mergeCell ref="C849:D849"/>
    <mergeCell ref="E849:G849"/>
    <mergeCell ref="H849:I849"/>
    <mergeCell ref="J849:L849"/>
    <mergeCell ref="M849:N849"/>
    <mergeCell ref="O849:P849"/>
    <mergeCell ref="R849:U849"/>
    <mergeCell ref="V849:X849"/>
    <mergeCell ref="Y849:Z849"/>
    <mergeCell ref="C848:D848"/>
    <mergeCell ref="E848:G848"/>
    <mergeCell ref="H848:I848"/>
    <mergeCell ref="J848:L848"/>
    <mergeCell ref="M848:N848"/>
    <mergeCell ref="O848:P848"/>
    <mergeCell ref="R848:U848"/>
    <mergeCell ref="V848:X848"/>
    <mergeCell ref="Y848:Z848"/>
    <mergeCell ref="C847:D847"/>
    <mergeCell ref="E847:G847"/>
    <mergeCell ref="H847:I847"/>
    <mergeCell ref="J847:L847"/>
    <mergeCell ref="M847:N847"/>
    <mergeCell ref="O847:P847"/>
    <mergeCell ref="R847:U847"/>
    <mergeCell ref="V847:X847"/>
    <mergeCell ref="Y847:Z847"/>
    <mergeCell ref="C846:D846"/>
    <mergeCell ref="E846:G846"/>
    <mergeCell ref="H846:I846"/>
    <mergeCell ref="J846:L846"/>
    <mergeCell ref="M846:N846"/>
    <mergeCell ref="O846:P846"/>
    <mergeCell ref="R846:U846"/>
    <mergeCell ref="V846:X846"/>
    <mergeCell ref="Y846:Z846"/>
    <mergeCell ref="C845:D845"/>
    <mergeCell ref="E845:G845"/>
    <mergeCell ref="H845:I845"/>
    <mergeCell ref="J845:L845"/>
    <mergeCell ref="M845:N845"/>
    <mergeCell ref="O845:P845"/>
    <mergeCell ref="R845:U845"/>
    <mergeCell ref="V845:X845"/>
    <mergeCell ref="Y845:Z845"/>
    <mergeCell ref="C842:Z842"/>
    <mergeCell ref="E843:N843"/>
    <mergeCell ref="C843:D844"/>
    <mergeCell ref="E844:G844"/>
    <mergeCell ref="H844:I844"/>
    <mergeCell ref="J844:L844"/>
    <mergeCell ref="M844:N844"/>
    <mergeCell ref="O843:P844"/>
    <mergeCell ref="Q843:Q844"/>
    <mergeCell ref="R843:U844"/>
    <mergeCell ref="V843:X844"/>
    <mergeCell ref="Y843:Z844"/>
    <mergeCell ref="U835:V835"/>
    <mergeCell ref="W835:Z835"/>
    <mergeCell ref="C836:F836"/>
    <mergeCell ref="G836:T836"/>
    <mergeCell ref="U836:V836"/>
    <mergeCell ref="W836:Z836"/>
    <mergeCell ref="A841:L841"/>
    <mergeCell ref="M841:R841"/>
    <mergeCell ref="S841:Z841"/>
    <mergeCell ref="C829:F829"/>
    <mergeCell ref="G829:T829"/>
    <mergeCell ref="U829:V829"/>
    <mergeCell ref="W829:Z829"/>
    <mergeCell ref="C830:F830"/>
    <mergeCell ref="G830:T830"/>
    <mergeCell ref="U830:V830"/>
    <mergeCell ref="W830:Z830"/>
    <mergeCell ref="C831:F831"/>
    <mergeCell ref="G831:T831"/>
    <mergeCell ref="U831:V831"/>
    <mergeCell ref="W831:Z831"/>
    <mergeCell ref="C826:F826"/>
    <mergeCell ref="G826:T826"/>
    <mergeCell ref="U826:V826"/>
    <mergeCell ref="W826:Z826"/>
    <mergeCell ref="C827:F827"/>
    <mergeCell ref="G827:T827"/>
    <mergeCell ref="U827:V827"/>
    <mergeCell ref="W827:Z827"/>
    <mergeCell ref="C828:F828"/>
    <mergeCell ref="G828:T828"/>
    <mergeCell ref="U828:V828"/>
    <mergeCell ref="W828:Z828"/>
    <mergeCell ref="W823:Z823"/>
    <mergeCell ref="C824:F824"/>
    <mergeCell ref="G824:T824"/>
    <mergeCell ref="U824:V824"/>
    <mergeCell ref="W824:Z824"/>
    <mergeCell ref="C825:F825"/>
    <mergeCell ref="G825:T825"/>
    <mergeCell ref="U825:V825"/>
    <mergeCell ref="W825:Z825"/>
    <mergeCell ref="W820:Z820"/>
    <mergeCell ref="C821:F821"/>
    <mergeCell ref="G821:T821"/>
    <mergeCell ref="U821:V821"/>
    <mergeCell ref="W821:Z821"/>
    <mergeCell ref="C822:F822"/>
    <mergeCell ref="G822:T822"/>
    <mergeCell ref="U822:V822"/>
    <mergeCell ref="W822:Z822"/>
    <mergeCell ref="W817:Z817"/>
    <mergeCell ref="C818:F818"/>
    <mergeCell ref="G818:T818"/>
    <mergeCell ref="U818:V818"/>
    <mergeCell ref="W818:Z818"/>
    <mergeCell ref="C819:F819"/>
    <mergeCell ref="G819:T819"/>
    <mergeCell ref="U819:V819"/>
    <mergeCell ref="W819:Z819"/>
    <mergeCell ref="W814:Z814"/>
    <mergeCell ref="C815:F815"/>
    <mergeCell ref="G815:T815"/>
    <mergeCell ref="U815:V815"/>
    <mergeCell ref="W815:Z815"/>
    <mergeCell ref="C816:F816"/>
    <mergeCell ref="G816:T816"/>
    <mergeCell ref="U816:V816"/>
    <mergeCell ref="W816:Z816"/>
    <mergeCell ref="W811:Z811"/>
    <mergeCell ref="C812:F812"/>
    <mergeCell ref="G812:T812"/>
    <mergeCell ref="U812:V812"/>
    <mergeCell ref="W812:Z812"/>
    <mergeCell ref="C813:F813"/>
    <mergeCell ref="G813:T813"/>
    <mergeCell ref="U813:V813"/>
    <mergeCell ref="W813:Z813"/>
    <mergeCell ref="W808:Z808"/>
    <mergeCell ref="C809:F809"/>
    <mergeCell ref="G809:T809"/>
    <mergeCell ref="U809:V809"/>
    <mergeCell ref="W809:Z809"/>
    <mergeCell ref="C810:F810"/>
    <mergeCell ref="G810:T810"/>
    <mergeCell ref="U810:V810"/>
    <mergeCell ref="W810:Z810"/>
    <mergeCell ref="A829:A831"/>
    <mergeCell ref="B829:B831"/>
    <mergeCell ref="A822:A825"/>
    <mergeCell ref="B822:B825"/>
    <mergeCell ref="A826:A828"/>
    <mergeCell ref="B826:B828"/>
    <mergeCell ref="C808:F808"/>
    <mergeCell ref="G808:T808"/>
    <mergeCell ref="U808:V808"/>
    <mergeCell ref="C811:F811"/>
    <mergeCell ref="G811:T811"/>
    <mergeCell ref="U811:V811"/>
    <mergeCell ref="C814:F814"/>
    <mergeCell ref="G814:T814"/>
    <mergeCell ref="U814:V814"/>
    <mergeCell ref="C817:F817"/>
    <mergeCell ref="G817:T817"/>
    <mergeCell ref="U817:V817"/>
    <mergeCell ref="C820:F820"/>
    <mergeCell ref="G820:T820"/>
    <mergeCell ref="U820:V820"/>
    <mergeCell ref="C823:F823"/>
    <mergeCell ref="G823:T823"/>
    <mergeCell ref="U823:V823"/>
    <mergeCell ref="K837:L837"/>
    <mergeCell ref="K838:L839"/>
    <mergeCell ref="K840:L840"/>
    <mergeCell ref="M837:Y840"/>
    <mergeCell ref="Z837:Z838"/>
    <mergeCell ref="Z839:Z840"/>
    <mergeCell ref="A836:A840"/>
    <mergeCell ref="B836:B840"/>
    <mergeCell ref="A832:A835"/>
    <mergeCell ref="B832:B835"/>
    <mergeCell ref="C832:F832"/>
    <mergeCell ref="G832:T832"/>
    <mergeCell ref="U832:V832"/>
    <mergeCell ref="W832:Z832"/>
    <mergeCell ref="C833:F833"/>
    <mergeCell ref="G833:T833"/>
    <mergeCell ref="U833:V833"/>
    <mergeCell ref="W833:Z833"/>
    <mergeCell ref="C834:F834"/>
    <mergeCell ref="G834:T834"/>
    <mergeCell ref="U834:V834"/>
    <mergeCell ref="W834:Z834"/>
    <mergeCell ref="C835:F835"/>
    <mergeCell ref="G835:T835"/>
    <mergeCell ref="C838:C839"/>
    <mergeCell ref="D837:E837"/>
    <mergeCell ref="D838:E839"/>
    <mergeCell ref="D840:E840"/>
    <mergeCell ref="F837:H837"/>
    <mergeCell ref="F838:H839"/>
    <mergeCell ref="F840:H840"/>
    <mergeCell ref="I840:J840"/>
    <mergeCell ref="I837:J837"/>
    <mergeCell ref="I838:J839"/>
    <mergeCell ref="C801:F801"/>
    <mergeCell ref="G801:T801"/>
    <mergeCell ref="U801:V801"/>
    <mergeCell ref="W801:Z801"/>
    <mergeCell ref="A806:L806"/>
    <mergeCell ref="M806:R806"/>
    <mergeCell ref="S806:Z806"/>
    <mergeCell ref="D805:E805"/>
    <mergeCell ref="F805:H805"/>
    <mergeCell ref="I805:J805"/>
    <mergeCell ref="K805:L805"/>
    <mergeCell ref="C803:C804"/>
    <mergeCell ref="D802:E802"/>
    <mergeCell ref="D803:E804"/>
    <mergeCell ref="F802:H802"/>
    <mergeCell ref="F803:H804"/>
    <mergeCell ref="I802:J802"/>
    <mergeCell ref="I803:J804"/>
    <mergeCell ref="K802:L802"/>
    <mergeCell ref="K803:L804"/>
    <mergeCell ref="C798:F798"/>
    <mergeCell ref="G798:T798"/>
    <mergeCell ref="U798:V798"/>
    <mergeCell ref="W798:Z798"/>
    <mergeCell ref="C799:F799"/>
    <mergeCell ref="G799:T799"/>
    <mergeCell ref="U799:V799"/>
    <mergeCell ref="W799:Z799"/>
    <mergeCell ref="C800:F800"/>
    <mergeCell ref="G800:T800"/>
    <mergeCell ref="U800:V800"/>
    <mergeCell ref="W800:Z800"/>
    <mergeCell ref="C795:F795"/>
    <mergeCell ref="G795:T795"/>
    <mergeCell ref="U795:V795"/>
    <mergeCell ref="W795:Z795"/>
    <mergeCell ref="C796:F796"/>
    <mergeCell ref="G796:T796"/>
    <mergeCell ref="U796:V796"/>
    <mergeCell ref="W796:Z796"/>
    <mergeCell ref="C797:F797"/>
    <mergeCell ref="G797:T797"/>
    <mergeCell ref="U797:V797"/>
    <mergeCell ref="W797:Z797"/>
    <mergeCell ref="C792:F792"/>
    <mergeCell ref="G792:T792"/>
    <mergeCell ref="U792:V792"/>
    <mergeCell ref="W792:Z792"/>
    <mergeCell ref="C793:F793"/>
    <mergeCell ref="G793:T793"/>
    <mergeCell ref="U793:V793"/>
    <mergeCell ref="W793:Z793"/>
    <mergeCell ref="C794:F794"/>
    <mergeCell ref="G794:T794"/>
    <mergeCell ref="U794:V794"/>
    <mergeCell ref="W794:Z794"/>
    <mergeCell ref="C789:F789"/>
    <mergeCell ref="G789:T789"/>
    <mergeCell ref="U789:V789"/>
    <mergeCell ref="W789:Z789"/>
    <mergeCell ref="C790:F790"/>
    <mergeCell ref="G790:T790"/>
    <mergeCell ref="U790:V790"/>
    <mergeCell ref="W790:Z790"/>
    <mergeCell ref="C791:F791"/>
    <mergeCell ref="G791:T791"/>
    <mergeCell ref="U791:V791"/>
    <mergeCell ref="W791:Z791"/>
    <mergeCell ref="C786:F786"/>
    <mergeCell ref="G786:T786"/>
    <mergeCell ref="U786:V786"/>
    <mergeCell ref="W786:Z786"/>
    <mergeCell ref="C787:F787"/>
    <mergeCell ref="G787:T787"/>
    <mergeCell ref="U787:V787"/>
    <mergeCell ref="W787:Z787"/>
    <mergeCell ref="C788:F788"/>
    <mergeCell ref="G788:T788"/>
    <mergeCell ref="U788:V788"/>
    <mergeCell ref="W788:Z788"/>
    <mergeCell ref="C783:F783"/>
    <mergeCell ref="G783:T783"/>
    <mergeCell ref="U783:V783"/>
    <mergeCell ref="W783:Z783"/>
    <mergeCell ref="C784:F784"/>
    <mergeCell ref="G784:T784"/>
    <mergeCell ref="U784:V784"/>
    <mergeCell ref="W784:Z784"/>
    <mergeCell ref="C785:F785"/>
    <mergeCell ref="G785:T785"/>
    <mergeCell ref="U785:V785"/>
    <mergeCell ref="W785:Z785"/>
    <mergeCell ref="C780:F780"/>
    <mergeCell ref="G780:T780"/>
    <mergeCell ref="U780:V780"/>
    <mergeCell ref="W780:Z780"/>
    <mergeCell ref="C781:F781"/>
    <mergeCell ref="G781:T781"/>
    <mergeCell ref="U781:V781"/>
    <mergeCell ref="W781:Z781"/>
    <mergeCell ref="C782:F782"/>
    <mergeCell ref="G782:T782"/>
    <mergeCell ref="U782:V782"/>
    <mergeCell ref="W782:Z782"/>
    <mergeCell ref="C777:F777"/>
    <mergeCell ref="G777:T777"/>
    <mergeCell ref="U777:V777"/>
    <mergeCell ref="W777:Z777"/>
    <mergeCell ref="C778:F778"/>
    <mergeCell ref="G778:T778"/>
    <mergeCell ref="U778:V778"/>
    <mergeCell ref="W778:Z778"/>
    <mergeCell ref="C779:F779"/>
    <mergeCell ref="G779:T779"/>
    <mergeCell ref="U779:V779"/>
    <mergeCell ref="W779:Z779"/>
    <mergeCell ref="C774:F774"/>
    <mergeCell ref="G774:T774"/>
    <mergeCell ref="U774:V774"/>
    <mergeCell ref="W774:Z774"/>
    <mergeCell ref="C775:F775"/>
    <mergeCell ref="G775:T775"/>
    <mergeCell ref="U775:V775"/>
    <mergeCell ref="W775:Z775"/>
    <mergeCell ref="C776:F776"/>
    <mergeCell ref="G776:T776"/>
    <mergeCell ref="U776:V776"/>
    <mergeCell ref="W776:Z776"/>
    <mergeCell ref="A801:A805"/>
    <mergeCell ref="B801:B805"/>
    <mergeCell ref="A797:A800"/>
    <mergeCell ref="B797:B800"/>
    <mergeCell ref="A794:A796"/>
    <mergeCell ref="B794:B796"/>
    <mergeCell ref="A787:A790"/>
    <mergeCell ref="B787:B790"/>
    <mergeCell ref="A791:A793"/>
    <mergeCell ref="B791:B793"/>
    <mergeCell ref="C772:F772"/>
    <mergeCell ref="G772:T772"/>
    <mergeCell ref="U772:V772"/>
    <mergeCell ref="W772:Z772"/>
    <mergeCell ref="U765:V765"/>
    <mergeCell ref="W765:Z765"/>
    <mergeCell ref="C766:F766"/>
    <mergeCell ref="G766:T766"/>
    <mergeCell ref="U766:V766"/>
    <mergeCell ref="W766:Z766"/>
    <mergeCell ref="A771:L771"/>
    <mergeCell ref="M771:R771"/>
    <mergeCell ref="S771:Z771"/>
    <mergeCell ref="C759:F759"/>
    <mergeCell ref="G759:T759"/>
    <mergeCell ref="U759:V759"/>
    <mergeCell ref="W759:Z759"/>
    <mergeCell ref="C760:F760"/>
    <mergeCell ref="G760:T760"/>
    <mergeCell ref="U760:V760"/>
    <mergeCell ref="W760:Z760"/>
    <mergeCell ref="C761:F761"/>
    <mergeCell ref="G761:T761"/>
    <mergeCell ref="U761:V761"/>
    <mergeCell ref="W761:Z761"/>
    <mergeCell ref="C756:F756"/>
    <mergeCell ref="G756:T756"/>
    <mergeCell ref="U756:V756"/>
    <mergeCell ref="W756:Z756"/>
    <mergeCell ref="C757:F757"/>
    <mergeCell ref="G757:T757"/>
    <mergeCell ref="U757:V757"/>
    <mergeCell ref="W757:Z757"/>
    <mergeCell ref="C758:F758"/>
    <mergeCell ref="G758:T758"/>
    <mergeCell ref="U758:V758"/>
    <mergeCell ref="W758:Z758"/>
    <mergeCell ref="W753:Z753"/>
    <mergeCell ref="C754:F754"/>
    <mergeCell ref="G754:T754"/>
    <mergeCell ref="U754:V754"/>
    <mergeCell ref="W754:Z754"/>
    <mergeCell ref="C755:F755"/>
    <mergeCell ref="G755:T755"/>
    <mergeCell ref="U755:V755"/>
    <mergeCell ref="W755:Z755"/>
    <mergeCell ref="W750:Z750"/>
    <mergeCell ref="C751:F751"/>
    <mergeCell ref="G751:T751"/>
    <mergeCell ref="U751:V751"/>
    <mergeCell ref="W751:Z751"/>
    <mergeCell ref="C752:F752"/>
    <mergeCell ref="G752:T752"/>
    <mergeCell ref="U752:V752"/>
    <mergeCell ref="W752:Z752"/>
    <mergeCell ref="W747:Z747"/>
    <mergeCell ref="C748:F748"/>
    <mergeCell ref="G748:T748"/>
    <mergeCell ref="U748:V748"/>
    <mergeCell ref="W748:Z748"/>
    <mergeCell ref="C749:F749"/>
    <mergeCell ref="G749:T749"/>
    <mergeCell ref="U749:V749"/>
    <mergeCell ref="W749:Z749"/>
    <mergeCell ref="W744:Z744"/>
    <mergeCell ref="C745:F745"/>
    <mergeCell ref="G745:T745"/>
    <mergeCell ref="U745:V745"/>
    <mergeCell ref="W745:Z745"/>
    <mergeCell ref="C746:F746"/>
    <mergeCell ref="G746:T746"/>
    <mergeCell ref="U746:V746"/>
    <mergeCell ref="W746:Z746"/>
    <mergeCell ref="W741:Z741"/>
    <mergeCell ref="C742:F742"/>
    <mergeCell ref="G742:T742"/>
    <mergeCell ref="U742:V742"/>
    <mergeCell ref="W742:Z742"/>
    <mergeCell ref="C743:F743"/>
    <mergeCell ref="G743:T743"/>
    <mergeCell ref="U743:V743"/>
    <mergeCell ref="W743:Z743"/>
    <mergeCell ref="W738:Z738"/>
    <mergeCell ref="C739:F739"/>
    <mergeCell ref="G739:T739"/>
    <mergeCell ref="U739:V739"/>
    <mergeCell ref="W739:Z739"/>
    <mergeCell ref="C740:F740"/>
    <mergeCell ref="G740:T740"/>
    <mergeCell ref="U740:V740"/>
    <mergeCell ref="W740:Z740"/>
    <mergeCell ref="A759:A761"/>
    <mergeCell ref="B759:B761"/>
    <mergeCell ref="A752:A755"/>
    <mergeCell ref="B752:B755"/>
    <mergeCell ref="A756:A758"/>
    <mergeCell ref="B756:B758"/>
    <mergeCell ref="C738:F738"/>
    <mergeCell ref="G738:T738"/>
    <mergeCell ref="U738:V738"/>
    <mergeCell ref="C741:F741"/>
    <mergeCell ref="G741:T741"/>
    <mergeCell ref="U741:V741"/>
    <mergeCell ref="C744:F744"/>
    <mergeCell ref="G744:T744"/>
    <mergeCell ref="U744:V744"/>
    <mergeCell ref="C747:F747"/>
    <mergeCell ref="G747:T747"/>
    <mergeCell ref="U747:V747"/>
    <mergeCell ref="C750:F750"/>
    <mergeCell ref="G750:T750"/>
    <mergeCell ref="U750:V750"/>
    <mergeCell ref="C753:F753"/>
    <mergeCell ref="G753:T753"/>
    <mergeCell ref="U753:V753"/>
    <mergeCell ref="K767:L767"/>
    <mergeCell ref="K768:L769"/>
    <mergeCell ref="K770:L770"/>
    <mergeCell ref="M767:Y770"/>
    <mergeCell ref="Z767:Z768"/>
    <mergeCell ref="Z769:Z770"/>
    <mergeCell ref="A766:A770"/>
    <mergeCell ref="B766:B770"/>
    <mergeCell ref="A762:A765"/>
    <mergeCell ref="B762:B765"/>
    <mergeCell ref="C762:F762"/>
    <mergeCell ref="G762:T762"/>
    <mergeCell ref="U762:V762"/>
    <mergeCell ref="W762:Z762"/>
    <mergeCell ref="C763:F763"/>
    <mergeCell ref="G763:T763"/>
    <mergeCell ref="U763:V763"/>
    <mergeCell ref="W763:Z763"/>
    <mergeCell ref="C764:F764"/>
    <mergeCell ref="G764:T764"/>
    <mergeCell ref="U764:V764"/>
    <mergeCell ref="W764:Z764"/>
    <mergeCell ref="C765:F765"/>
    <mergeCell ref="G765:T765"/>
    <mergeCell ref="C768:C769"/>
    <mergeCell ref="D767:E767"/>
    <mergeCell ref="D768:E769"/>
    <mergeCell ref="D770:E770"/>
    <mergeCell ref="F767:H767"/>
    <mergeCell ref="F768:H769"/>
    <mergeCell ref="F770:H770"/>
    <mergeCell ref="I770:J770"/>
    <mergeCell ref="I767:J767"/>
    <mergeCell ref="I768:J769"/>
    <mergeCell ref="C731:F731"/>
    <mergeCell ref="G731:T731"/>
    <mergeCell ref="U731:V731"/>
    <mergeCell ref="W731:Z731"/>
    <mergeCell ref="A736:L736"/>
    <mergeCell ref="M736:R736"/>
    <mergeCell ref="S736:Z736"/>
    <mergeCell ref="C733:C734"/>
    <mergeCell ref="D732:E732"/>
    <mergeCell ref="D733:E734"/>
    <mergeCell ref="D735:E735"/>
    <mergeCell ref="F732:H732"/>
    <mergeCell ref="F733:H734"/>
    <mergeCell ref="F735:H735"/>
    <mergeCell ref="I735:J735"/>
    <mergeCell ref="I732:J732"/>
    <mergeCell ref="I733:J734"/>
    <mergeCell ref="K732:L732"/>
    <mergeCell ref="K733:L734"/>
    <mergeCell ref="K735:L735"/>
    <mergeCell ref="C728:F728"/>
    <mergeCell ref="G728:T728"/>
    <mergeCell ref="U728:V728"/>
    <mergeCell ref="W728:Z728"/>
    <mergeCell ref="C729:F729"/>
    <mergeCell ref="G729:T729"/>
    <mergeCell ref="U729:V729"/>
    <mergeCell ref="W729:Z729"/>
    <mergeCell ref="C730:F730"/>
    <mergeCell ref="G730:T730"/>
    <mergeCell ref="U730:V730"/>
    <mergeCell ref="W730:Z730"/>
    <mergeCell ref="C725:F725"/>
    <mergeCell ref="G725:T725"/>
    <mergeCell ref="U725:V725"/>
    <mergeCell ref="W725:Z725"/>
    <mergeCell ref="C726:F726"/>
    <mergeCell ref="G726:T726"/>
    <mergeCell ref="U726:V726"/>
    <mergeCell ref="W726:Z726"/>
    <mergeCell ref="C727:F727"/>
    <mergeCell ref="G727:T727"/>
    <mergeCell ref="U727:V727"/>
    <mergeCell ref="W727:Z727"/>
    <mergeCell ref="C722:F722"/>
    <mergeCell ref="G722:T722"/>
    <mergeCell ref="U722:V722"/>
    <mergeCell ref="W722:Z722"/>
    <mergeCell ref="C723:F723"/>
    <mergeCell ref="G723:T723"/>
    <mergeCell ref="U723:V723"/>
    <mergeCell ref="W723:Z723"/>
    <mergeCell ref="C724:F724"/>
    <mergeCell ref="G724:T724"/>
    <mergeCell ref="U724:V724"/>
    <mergeCell ref="W724:Z724"/>
    <mergeCell ref="C719:F719"/>
    <mergeCell ref="G719:T719"/>
    <mergeCell ref="U719:V719"/>
    <mergeCell ref="W719:Z719"/>
    <mergeCell ref="C720:F720"/>
    <mergeCell ref="G720:T720"/>
    <mergeCell ref="U720:V720"/>
    <mergeCell ref="W720:Z720"/>
    <mergeCell ref="C721:F721"/>
    <mergeCell ref="G721:T721"/>
    <mergeCell ref="U721:V721"/>
    <mergeCell ref="W721:Z721"/>
    <mergeCell ref="C716:F716"/>
    <mergeCell ref="G716:T716"/>
    <mergeCell ref="U716:V716"/>
    <mergeCell ref="W716:Z716"/>
    <mergeCell ref="C717:F717"/>
    <mergeCell ref="G717:T717"/>
    <mergeCell ref="U717:V717"/>
    <mergeCell ref="W717:Z717"/>
    <mergeCell ref="C718:F718"/>
    <mergeCell ref="G718:T718"/>
    <mergeCell ref="U718:V718"/>
    <mergeCell ref="W718:Z718"/>
    <mergeCell ref="C713:F713"/>
    <mergeCell ref="G713:T713"/>
    <mergeCell ref="U713:V713"/>
    <mergeCell ref="W713:Z713"/>
    <mergeCell ref="C714:F714"/>
    <mergeCell ref="G714:T714"/>
    <mergeCell ref="U714:V714"/>
    <mergeCell ref="W714:Z714"/>
    <mergeCell ref="C715:F715"/>
    <mergeCell ref="G715:T715"/>
    <mergeCell ref="U715:V715"/>
    <mergeCell ref="W715:Z715"/>
    <mergeCell ref="C710:F710"/>
    <mergeCell ref="G710:T710"/>
    <mergeCell ref="U710:V710"/>
    <mergeCell ref="W710:Z710"/>
    <mergeCell ref="C711:F711"/>
    <mergeCell ref="G711:T711"/>
    <mergeCell ref="U711:V711"/>
    <mergeCell ref="W711:Z711"/>
    <mergeCell ref="C712:F712"/>
    <mergeCell ref="G712:T712"/>
    <mergeCell ref="U712:V712"/>
    <mergeCell ref="W712:Z712"/>
    <mergeCell ref="C707:F707"/>
    <mergeCell ref="G707:T707"/>
    <mergeCell ref="U707:V707"/>
    <mergeCell ref="W707:Z707"/>
    <mergeCell ref="C708:F708"/>
    <mergeCell ref="G708:T708"/>
    <mergeCell ref="U708:V708"/>
    <mergeCell ref="W708:Z708"/>
    <mergeCell ref="C709:F709"/>
    <mergeCell ref="G709:T709"/>
    <mergeCell ref="U709:V709"/>
    <mergeCell ref="W709:Z709"/>
    <mergeCell ref="C704:F704"/>
    <mergeCell ref="G704:T704"/>
    <mergeCell ref="U704:V704"/>
    <mergeCell ref="W704:Z704"/>
    <mergeCell ref="C705:F705"/>
    <mergeCell ref="G705:T705"/>
    <mergeCell ref="U705:V705"/>
    <mergeCell ref="W705:Z705"/>
    <mergeCell ref="C706:F706"/>
    <mergeCell ref="G706:T706"/>
    <mergeCell ref="U706:V706"/>
    <mergeCell ref="W706:Z706"/>
    <mergeCell ref="A731:A735"/>
    <mergeCell ref="B731:B735"/>
    <mergeCell ref="A727:A730"/>
    <mergeCell ref="B727:B730"/>
    <mergeCell ref="A724:A726"/>
    <mergeCell ref="B724:B726"/>
    <mergeCell ref="A717:A720"/>
    <mergeCell ref="B717:B720"/>
    <mergeCell ref="A721:A723"/>
    <mergeCell ref="B721:B723"/>
    <mergeCell ref="C702:F702"/>
    <mergeCell ref="G702:T702"/>
    <mergeCell ref="U702:V702"/>
    <mergeCell ref="W702:Z702"/>
    <mergeCell ref="U695:V695"/>
    <mergeCell ref="W695:Z695"/>
    <mergeCell ref="C696:F696"/>
    <mergeCell ref="G696:T696"/>
    <mergeCell ref="U696:V696"/>
    <mergeCell ref="W696:Z696"/>
    <mergeCell ref="A701:L701"/>
    <mergeCell ref="M701:R701"/>
    <mergeCell ref="S701:Z701"/>
    <mergeCell ref="C689:F689"/>
    <mergeCell ref="G689:T689"/>
    <mergeCell ref="U689:V689"/>
    <mergeCell ref="W689:Z689"/>
    <mergeCell ref="C690:F690"/>
    <mergeCell ref="G690:T690"/>
    <mergeCell ref="U690:V690"/>
    <mergeCell ref="W690:Z690"/>
    <mergeCell ref="C691:F691"/>
    <mergeCell ref="G691:T691"/>
    <mergeCell ref="U691:V691"/>
    <mergeCell ref="W691:Z691"/>
    <mergeCell ref="C686:F686"/>
    <mergeCell ref="G686:T686"/>
    <mergeCell ref="U686:V686"/>
    <mergeCell ref="W686:Z686"/>
    <mergeCell ref="C687:F687"/>
    <mergeCell ref="G687:T687"/>
    <mergeCell ref="U687:V687"/>
    <mergeCell ref="W687:Z687"/>
    <mergeCell ref="C688:F688"/>
    <mergeCell ref="G688:T688"/>
    <mergeCell ref="U688:V688"/>
    <mergeCell ref="W688:Z688"/>
    <mergeCell ref="W683:Z683"/>
    <mergeCell ref="C684:F684"/>
    <mergeCell ref="G684:T684"/>
    <mergeCell ref="U684:V684"/>
    <mergeCell ref="W684:Z684"/>
    <mergeCell ref="C685:F685"/>
    <mergeCell ref="G685:T685"/>
    <mergeCell ref="U685:V685"/>
    <mergeCell ref="W685:Z685"/>
    <mergeCell ref="W680:Z680"/>
    <mergeCell ref="C681:F681"/>
    <mergeCell ref="G681:T681"/>
    <mergeCell ref="U681:V681"/>
    <mergeCell ref="W681:Z681"/>
    <mergeCell ref="C682:F682"/>
    <mergeCell ref="G682:T682"/>
    <mergeCell ref="U682:V682"/>
    <mergeCell ref="W682:Z682"/>
    <mergeCell ref="W677:Z677"/>
    <mergeCell ref="C678:F678"/>
    <mergeCell ref="G678:T678"/>
    <mergeCell ref="U678:V678"/>
    <mergeCell ref="W678:Z678"/>
    <mergeCell ref="C679:F679"/>
    <mergeCell ref="G679:T679"/>
    <mergeCell ref="U679:V679"/>
    <mergeCell ref="W679:Z679"/>
    <mergeCell ref="W674:Z674"/>
    <mergeCell ref="C675:F675"/>
    <mergeCell ref="G675:T675"/>
    <mergeCell ref="U675:V675"/>
    <mergeCell ref="W675:Z675"/>
    <mergeCell ref="C676:F676"/>
    <mergeCell ref="G676:T676"/>
    <mergeCell ref="U676:V676"/>
    <mergeCell ref="W676:Z676"/>
    <mergeCell ref="W671:Z671"/>
    <mergeCell ref="C672:F672"/>
    <mergeCell ref="G672:T672"/>
    <mergeCell ref="U672:V672"/>
    <mergeCell ref="W672:Z672"/>
    <mergeCell ref="C673:F673"/>
    <mergeCell ref="G673:T673"/>
    <mergeCell ref="U673:V673"/>
    <mergeCell ref="W673:Z673"/>
    <mergeCell ref="W668:Z668"/>
    <mergeCell ref="C669:F669"/>
    <mergeCell ref="G669:T669"/>
    <mergeCell ref="U669:V669"/>
    <mergeCell ref="W669:Z669"/>
    <mergeCell ref="C670:F670"/>
    <mergeCell ref="G670:T670"/>
    <mergeCell ref="U670:V670"/>
    <mergeCell ref="W670:Z670"/>
    <mergeCell ref="A689:A691"/>
    <mergeCell ref="B689:B691"/>
    <mergeCell ref="A682:A685"/>
    <mergeCell ref="B682:B685"/>
    <mergeCell ref="A686:A688"/>
    <mergeCell ref="B686:B688"/>
    <mergeCell ref="C668:F668"/>
    <mergeCell ref="G668:T668"/>
    <mergeCell ref="U668:V668"/>
    <mergeCell ref="C671:F671"/>
    <mergeCell ref="G671:T671"/>
    <mergeCell ref="U671:V671"/>
    <mergeCell ref="C674:F674"/>
    <mergeCell ref="G674:T674"/>
    <mergeCell ref="U674:V674"/>
    <mergeCell ref="C677:F677"/>
    <mergeCell ref="G677:T677"/>
    <mergeCell ref="U677:V677"/>
    <mergeCell ref="C680:F680"/>
    <mergeCell ref="G680:T680"/>
    <mergeCell ref="U680:V680"/>
    <mergeCell ref="C683:F683"/>
    <mergeCell ref="G683:T683"/>
    <mergeCell ref="U683:V683"/>
    <mergeCell ref="K697:L697"/>
    <mergeCell ref="K698:L699"/>
    <mergeCell ref="K700:L700"/>
    <mergeCell ref="M697:Y700"/>
    <mergeCell ref="Z697:Z698"/>
    <mergeCell ref="Z699:Z700"/>
    <mergeCell ref="A696:A700"/>
    <mergeCell ref="B696:B700"/>
    <mergeCell ref="A692:A695"/>
    <mergeCell ref="B692:B695"/>
    <mergeCell ref="C692:F692"/>
    <mergeCell ref="G692:T692"/>
    <mergeCell ref="U692:V692"/>
    <mergeCell ref="W692:Z692"/>
    <mergeCell ref="C693:F693"/>
    <mergeCell ref="G693:T693"/>
    <mergeCell ref="U693:V693"/>
    <mergeCell ref="W693:Z693"/>
    <mergeCell ref="C694:F694"/>
    <mergeCell ref="G694:T694"/>
    <mergeCell ref="U694:V694"/>
    <mergeCell ref="W694:Z694"/>
    <mergeCell ref="C695:F695"/>
    <mergeCell ref="G695:T695"/>
    <mergeCell ref="C698:C699"/>
    <mergeCell ref="D697:E697"/>
    <mergeCell ref="D698:E699"/>
    <mergeCell ref="D700:E700"/>
    <mergeCell ref="F697:H697"/>
    <mergeCell ref="F698:H699"/>
    <mergeCell ref="F700:H700"/>
    <mergeCell ref="I700:J700"/>
    <mergeCell ref="I697:J697"/>
    <mergeCell ref="I698:J699"/>
    <mergeCell ref="C661:F661"/>
    <mergeCell ref="G661:T661"/>
    <mergeCell ref="U661:V661"/>
    <mergeCell ref="W661:Z661"/>
    <mergeCell ref="A666:L666"/>
    <mergeCell ref="M666:R666"/>
    <mergeCell ref="S666:Z666"/>
    <mergeCell ref="D665:E665"/>
    <mergeCell ref="F665:H665"/>
    <mergeCell ref="I665:J665"/>
    <mergeCell ref="K665:L665"/>
    <mergeCell ref="I662:J662"/>
    <mergeCell ref="I663:J664"/>
    <mergeCell ref="K662:L662"/>
    <mergeCell ref="K663:L664"/>
    <mergeCell ref="M662:Y665"/>
    <mergeCell ref="Z662:Z663"/>
    <mergeCell ref="Z664:Z665"/>
    <mergeCell ref="C658:F658"/>
    <mergeCell ref="G658:T658"/>
    <mergeCell ref="U658:V658"/>
    <mergeCell ref="W658:Z658"/>
    <mergeCell ref="C659:F659"/>
    <mergeCell ref="G659:T659"/>
    <mergeCell ref="U659:V659"/>
    <mergeCell ref="W659:Z659"/>
    <mergeCell ref="C660:F660"/>
    <mergeCell ref="G660:T660"/>
    <mergeCell ref="U660:V660"/>
    <mergeCell ref="W660:Z660"/>
    <mergeCell ref="C655:F655"/>
    <mergeCell ref="G655:T655"/>
    <mergeCell ref="U655:V655"/>
    <mergeCell ref="W655:Z655"/>
    <mergeCell ref="C656:F656"/>
    <mergeCell ref="G656:T656"/>
    <mergeCell ref="U656:V656"/>
    <mergeCell ref="W656:Z656"/>
    <mergeCell ref="C657:F657"/>
    <mergeCell ref="G657:T657"/>
    <mergeCell ref="U657:V657"/>
    <mergeCell ref="W657:Z657"/>
    <mergeCell ref="C652:F652"/>
    <mergeCell ref="G652:T652"/>
    <mergeCell ref="U652:V652"/>
    <mergeCell ref="W652:Z652"/>
    <mergeCell ref="C653:F653"/>
    <mergeCell ref="G653:T653"/>
    <mergeCell ref="U653:V653"/>
    <mergeCell ref="W653:Z653"/>
    <mergeCell ref="C654:F654"/>
    <mergeCell ref="G654:T654"/>
    <mergeCell ref="U654:V654"/>
    <mergeCell ref="W654:Z654"/>
    <mergeCell ref="C649:F649"/>
    <mergeCell ref="G649:T649"/>
    <mergeCell ref="U649:V649"/>
    <mergeCell ref="W649:Z649"/>
    <mergeCell ref="C650:F650"/>
    <mergeCell ref="G650:T650"/>
    <mergeCell ref="U650:V650"/>
    <mergeCell ref="W650:Z650"/>
    <mergeCell ref="C651:F651"/>
    <mergeCell ref="G651:T651"/>
    <mergeCell ref="U651:V651"/>
    <mergeCell ref="W651:Z651"/>
    <mergeCell ref="C646:F646"/>
    <mergeCell ref="G646:T646"/>
    <mergeCell ref="U646:V646"/>
    <mergeCell ref="W646:Z646"/>
    <mergeCell ref="C647:F647"/>
    <mergeCell ref="G647:T647"/>
    <mergeCell ref="U647:V647"/>
    <mergeCell ref="W647:Z647"/>
    <mergeCell ref="C648:F648"/>
    <mergeCell ref="G648:T648"/>
    <mergeCell ref="U648:V648"/>
    <mergeCell ref="W648:Z648"/>
    <mergeCell ref="C643:F643"/>
    <mergeCell ref="G643:T643"/>
    <mergeCell ref="U643:V643"/>
    <mergeCell ref="W643:Z643"/>
    <mergeCell ref="C644:F644"/>
    <mergeCell ref="G644:T644"/>
    <mergeCell ref="U644:V644"/>
    <mergeCell ref="W644:Z644"/>
    <mergeCell ref="C645:F645"/>
    <mergeCell ref="G645:T645"/>
    <mergeCell ref="U645:V645"/>
    <mergeCell ref="W645:Z645"/>
    <mergeCell ref="C640:F640"/>
    <mergeCell ref="G640:T640"/>
    <mergeCell ref="U640:V640"/>
    <mergeCell ref="W640:Z640"/>
    <mergeCell ref="C641:F641"/>
    <mergeCell ref="G641:T641"/>
    <mergeCell ref="U641:V641"/>
    <mergeCell ref="W641:Z641"/>
    <mergeCell ref="C642:F642"/>
    <mergeCell ref="G642:T642"/>
    <mergeCell ref="U642:V642"/>
    <mergeCell ref="W642:Z642"/>
    <mergeCell ref="C637:F637"/>
    <mergeCell ref="G637:T637"/>
    <mergeCell ref="U637:V637"/>
    <mergeCell ref="W637:Z637"/>
    <mergeCell ref="C638:F638"/>
    <mergeCell ref="G638:T638"/>
    <mergeCell ref="U638:V638"/>
    <mergeCell ref="W638:Z638"/>
    <mergeCell ref="C639:F639"/>
    <mergeCell ref="G639:T639"/>
    <mergeCell ref="U639:V639"/>
    <mergeCell ref="W639:Z639"/>
    <mergeCell ref="C634:F634"/>
    <mergeCell ref="G634:T634"/>
    <mergeCell ref="U634:V634"/>
    <mergeCell ref="W634:Z634"/>
    <mergeCell ref="C635:F635"/>
    <mergeCell ref="G635:T635"/>
    <mergeCell ref="U635:V635"/>
    <mergeCell ref="W635:Z635"/>
    <mergeCell ref="C636:F636"/>
    <mergeCell ref="G636:T636"/>
    <mergeCell ref="U636:V636"/>
    <mergeCell ref="W636:Z636"/>
    <mergeCell ref="A661:A665"/>
    <mergeCell ref="B661:B665"/>
    <mergeCell ref="A657:A660"/>
    <mergeCell ref="B657:B660"/>
    <mergeCell ref="A654:A656"/>
    <mergeCell ref="B654:B656"/>
    <mergeCell ref="A647:A650"/>
    <mergeCell ref="B647:B650"/>
    <mergeCell ref="A651:A653"/>
    <mergeCell ref="B651:B653"/>
    <mergeCell ref="C632:F632"/>
    <mergeCell ref="G632:T632"/>
    <mergeCell ref="U632:V632"/>
    <mergeCell ref="W632:Z632"/>
    <mergeCell ref="U625:V625"/>
    <mergeCell ref="W625:Z625"/>
    <mergeCell ref="C626:F626"/>
    <mergeCell ref="G626:T626"/>
    <mergeCell ref="U626:V626"/>
    <mergeCell ref="W626:Z626"/>
    <mergeCell ref="A631:L631"/>
    <mergeCell ref="M631:R631"/>
    <mergeCell ref="S631:Z631"/>
    <mergeCell ref="C619:F619"/>
    <mergeCell ref="G619:T619"/>
    <mergeCell ref="U619:V619"/>
    <mergeCell ref="W619:Z619"/>
    <mergeCell ref="C620:F620"/>
    <mergeCell ref="G620:T620"/>
    <mergeCell ref="U620:V620"/>
    <mergeCell ref="W620:Z620"/>
    <mergeCell ref="C621:F621"/>
    <mergeCell ref="G621:T621"/>
    <mergeCell ref="U621:V621"/>
    <mergeCell ref="W621:Z621"/>
    <mergeCell ref="C616:F616"/>
    <mergeCell ref="G616:T616"/>
    <mergeCell ref="U616:V616"/>
    <mergeCell ref="W616:Z616"/>
    <mergeCell ref="C617:F617"/>
    <mergeCell ref="G617:T617"/>
    <mergeCell ref="U617:V617"/>
    <mergeCell ref="W617:Z617"/>
    <mergeCell ref="C618:F618"/>
    <mergeCell ref="G618:T618"/>
    <mergeCell ref="U618:V618"/>
    <mergeCell ref="W618:Z618"/>
    <mergeCell ref="W613:Z613"/>
    <mergeCell ref="C614:F614"/>
    <mergeCell ref="G614:T614"/>
    <mergeCell ref="U614:V614"/>
    <mergeCell ref="W614:Z614"/>
    <mergeCell ref="C615:F615"/>
    <mergeCell ref="G615:T615"/>
    <mergeCell ref="U615:V615"/>
    <mergeCell ref="W615:Z615"/>
    <mergeCell ref="W610:Z610"/>
    <mergeCell ref="C611:F611"/>
    <mergeCell ref="G611:T611"/>
    <mergeCell ref="U611:V611"/>
    <mergeCell ref="W611:Z611"/>
    <mergeCell ref="C612:F612"/>
    <mergeCell ref="G612:T612"/>
    <mergeCell ref="U612:V612"/>
    <mergeCell ref="W612:Z612"/>
    <mergeCell ref="W607:Z607"/>
    <mergeCell ref="C608:F608"/>
    <mergeCell ref="G608:T608"/>
    <mergeCell ref="U608:V608"/>
    <mergeCell ref="W608:Z608"/>
    <mergeCell ref="C609:F609"/>
    <mergeCell ref="G609:T609"/>
    <mergeCell ref="U609:V609"/>
    <mergeCell ref="W609:Z609"/>
    <mergeCell ref="W604:Z604"/>
    <mergeCell ref="C605:F605"/>
    <mergeCell ref="G605:T605"/>
    <mergeCell ref="U605:V605"/>
    <mergeCell ref="W605:Z605"/>
    <mergeCell ref="C606:F606"/>
    <mergeCell ref="G606:T606"/>
    <mergeCell ref="U606:V606"/>
    <mergeCell ref="W606:Z606"/>
    <mergeCell ref="W601:Z601"/>
    <mergeCell ref="C602:F602"/>
    <mergeCell ref="G602:T602"/>
    <mergeCell ref="U602:V602"/>
    <mergeCell ref="W602:Z602"/>
    <mergeCell ref="C603:F603"/>
    <mergeCell ref="G603:T603"/>
    <mergeCell ref="U603:V603"/>
    <mergeCell ref="W603:Z603"/>
    <mergeCell ref="W598:Z598"/>
    <mergeCell ref="C599:F599"/>
    <mergeCell ref="G599:T599"/>
    <mergeCell ref="U599:V599"/>
    <mergeCell ref="W599:Z599"/>
    <mergeCell ref="C600:F600"/>
    <mergeCell ref="G600:T600"/>
    <mergeCell ref="U600:V600"/>
    <mergeCell ref="W600:Z600"/>
    <mergeCell ref="A619:A621"/>
    <mergeCell ref="B619:B621"/>
    <mergeCell ref="A612:A615"/>
    <mergeCell ref="B612:B615"/>
    <mergeCell ref="A616:A618"/>
    <mergeCell ref="B616:B618"/>
    <mergeCell ref="C598:F598"/>
    <mergeCell ref="G598:T598"/>
    <mergeCell ref="U598:V598"/>
    <mergeCell ref="C601:F601"/>
    <mergeCell ref="G601:T601"/>
    <mergeCell ref="U601:V601"/>
    <mergeCell ref="C604:F604"/>
    <mergeCell ref="G604:T604"/>
    <mergeCell ref="U604:V604"/>
    <mergeCell ref="C607:F607"/>
    <mergeCell ref="G607:T607"/>
    <mergeCell ref="U607:V607"/>
    <mergeCell ref="C610:F610"/>
    <mergeCell ref="G610:T610"/>
    <mergeCell ref="U610:V610"/>
    <mergeCell ref="C613:F613"/>
    <mergeCell ref="G613:T613"/>
    <mergeCell ref="U613:V613"/>
    <mergeCell ref="K627:L627"/>
    <mergeCell ref="K628:L629"/>
    <mergeCell ref="K630:L630"/>
    <mergeCell ref="M627:Y630"/>
    <mergeCell ref="Z627:Z628"/>
    <mergeCell ref="Z629:Z630"/>
    <mergeCell ref="A626:A630"/>
    <mergeCell ref="B626:B630"/>
    <mergeCell ref="A622:A625"/>
    <mergeCell ref="B622:B625"/>
    <mergeCell ref="C622:F622"/>
    <mergeCell ref="G622:T622"/>
    <mergeCell ref="U622:V622"/>
    <mergeCell ref="W622:Z622"/>
    <mergeCell ref="C623:F623"/>
    <mergeCell ref="G623:T623"/>
    <mergeCell ref="U623:V623"/>
    <mergeCell ref="W623:Z623"/>
    <mergeCell ref="C624:F624"/>
    <mergeCell ref="G624:T624"/>
    <mergeCell ref="U624:V624"/>
    <mergeCell ref="W624:Z624"/>
    <mergeCell ref="C625:F625"/>
    <mergeCell ref="G625:T625"/>
    <mergeCell ref="C628:C629"/>
    <mergeCell ref="D627:E627"/>
    <mergeCell ref="D628:E629"/>
    <mergeCell ref="D630:E630"/>
    <mergeCell ref="F627:H627"/>
    <mergeCell ref="F628:H629"/>
    <mergeCell ref="F630:H630"/>
    <mergeCell ref="I630:J630"/>
    <mergeCell ref="I627:J627"/>
    <mergeCell ref="I628:J629"/>
    <mergeCell ref="C591:F591"/>
    <mergeCell ref="G591:T591"/>
    <mergeCell ref="U591:V591"/>
    <mergeCell ref="W591:Z591"/>
    <mergeCell ref="A596:L596"/>
    <mergeCell ref="M596:R596"/>
    <mergeCell ref="S596:Z596"/>
    <mergeCell ref="C593:C594"/>
    <mergeCell ref="D592:E592"/>
    <mergeCell ref="D593:E594"/>
    <mergeCell ref="D595:E595"/>
    <mergeCell ref="F592:H592"/>
    <mergeCell ref="F593:H594"/>
    <mergeCell ref="F595:H595"/>
    <mergeCell ref="I595:J595"/>
    <mergeCell ref="I592:J592"/>
    <mergeCell ref="I593:J594"/>
    <mergeCell ref="K592:L592"/>
    <mergeCell ref="K593:L594"/>
    <mergeCell ref="K595:L595"/>
    <mergeCell ref="C588:F588"/>
    <mergeCell ref="G588:T588"/>
    <mergeCell ref="U588:V588"/>
    <mergeCell ref="W588:Z588"/>
    <mergeCell ref="C589:F589"/>
    <mergeCell ref="G589:T589"/>
    <mergeCell ref="U589:V589"/>
    <mergeCell ref="W589:Z589"/>
    <mergeCell ref="C590:F590"/>
    <mergeCell ref="G590:T590"/>
    <mergeCell ref="U590:V590"/>
    <mergeCell ref="W590:Z590"/>
    <mergeCell ref="C585:F585"/>
    <mergeCell ref="G585:T585"/>
    <mergeCell ref="U585:V585"/>
    <mergeCell ref="W585:Z585"/>
    <mergeCell ref="C586:F586"/>
    <mergeCell ref="G586:T586"/>
    <mergeCell ref="U586:V586"/>
    <mergeCell ref="W586:Z586"/>
    <mergeCell ref="C587:F587"/>
    <mergeCell ref="G587:T587"/>
    <mergeCell ref="U587:V587"/>
    <mergeCell ref="W587:Z587"/>
    <mergeCell ref="C582:F582"/>
    <mergeCell ref="G582:T582"/>
    <mergeCell ref="U582:V582"/>
    <mergeCell ref="W582:Z582"/>
    <mergeCell ref="C583:F583"/>
    <mergeCell ref="G583:T583"/>
    <mergeCell ref="U583:V583"/>
    <mergeCell ref="W583:Z583"/>
    <mergeCell ref="C584:F584"/>
    <mergeCell ref="G584:T584"/>
    <mergeCell ref="U584:V584"/>
    <mergeCell ref="W584:Z584"/>
    <mergeCell ref="C579:F579"/>
    <mergeCell ref="G579:T579"/>
    <mergeCell ref="U579:V579"/>
    <mergeCell ref="W579:Z579"/>
    <mergeCell ref="C580:F580"/>
    <mergeCell ref="G580:T580"/>
    <mergeCell ref="U580:V580"/>
    <mergeCell ref="W580:Z580"/>
    <mergeCell ref="C581:F581"/>
    <mergeCell ref="G581:T581"/>
    <mergeCell ref="U581:V581"/>
    <mergeCell ref="W581:Z581"/>
    <mergeCell ref="C576:F576"/>
    <mergeCell ref="G576:T576"/>
    <mergeCell ref="U576:V576"/>
    <mergeCell ref="W576:Z576"/>
    <mergeCell ref="C577:F577"/>
    <mergeCell ref="G577:T577"/>
    <mergeCell ref="U577:V577"/>
    <mergeCell ref="W577:Z577"/>
    <mergeCell ref="C578:F578"/>
    <mergeCell ref="G578:T578"/>
    <mergeCell ref="U578:V578"/>
    <mergeCell ref="W578:Z578"/>
    <mergeCell ref="C573:F573"/>
    <mergeCell ref="G573:T573"/>
    <mergeCell ref="U573:V573"/>
    <mergeCell ref="W573:Z573"/>
    <mergeCell ref="C574:F574"/>
    <mergeCell ref="G574:T574"/>
    <mergeCell ref="U574:V574"/>
    <mergeCell ref="W574:Z574"/>
    <mergeCell ref="C575:F575"/>
    <mergeCell ref="G575:T575"/>
    <mergeCell ref="U575:V575"/>
    <mergeCell ref="W575:Z575"/>
    <mergeCell ref="C570:F570"/>
    <mergeCell ref="G570:T570"/>
    <mergeCell ref="U570:V570"/>
    <mergeCell ref="W570:Z570"/>
    <mergeCell ref="C571:F571"/>
    <mergeCell ref="G571:T571"/>
    <mergeCell ref="U571:V571"/>
    <mergeCell ref="W571:Z571"/>
    <mergeCell ref="C572:F572"/>
    <mergeCell ref="G572:T572"/>
    <mergeCell ref="U572:V572"/>
    <mergeCell ref="W572:Z572"/>
    <mergeCell ref="C567:F567"/>
    <mergeCell ref="G567:T567"/>
    <mergeCell ref="U567:V567"/>
    <mergeCell ref="W567:Z567"/>
    <mergeCell ref="C568:F568"/>
    <mergeCell ref="G568:T568"/>
    <mergeCell ref="U568:V568"/>
    <mergeCell ref="W568:Z568"/>
    <mergeCell ref="C569:F569"/>
    <mergeCell ref="G569:T569"/>
    <mergeCell ref="U569:V569"/>
    <mergeCell ref="W569:Z569"/>
    <mergeCell ref="C564:F564"/>
    <mergeCell ref="G564:T564"/>
    <mergeCell ref="U564:V564"/>
    <mergeCell ref="W564:Z564"/>
    <mergeCell ref="C565:F565"/>
    <mergeCell ref="G565:T565"/>
    <mergeCell ref="U565:V565"/>
    <mergeCell ref="W565:Z565"/>
    <mergeCell ref="C566:F566"/>
    <mergeCell ref="G566:T566"/>
    <mergeCell ref="U566:V566"/>
    <mergeCell ref="W566:Z566"/>
    <mergeCell ref="A591:A595"/>
    <mergeCell ref="B591:B595"/>
    <mergeCell ref="A587:A590"/>
    <mergeCell ref="B587:B590"/>
    <mergeCell ref="A584:A586"/>
    <mergeCell ref="B584:B586"/>
    <mergeCell ref="A577:A580"/>
    <mergeCell ref="B577:B580"/>
    <mergeCell ref="A581:A583"/>
    <mergeCell ref="B581:B583"/>
    <mergeCell ref="C562:F562"/>
    <mergeCell ref="G562:T562"/>
    <mergeCell ref="U562:V562"/>
    <mergeCell ref="W562:Z562"/>
    <mergeCell ref="U555:V555"/>
    <mergeCell ref="W555:Z555"/>
    <mergeCell ref="C556:F556"/>
    <mergeCell ref="G556:T556"/>
    <mergeCell ref="U556:V556"/>
    <mergeCell ref="W556:Z556"/>
    <mergeCell ref="A561:L561"/>
    <mergeCell ref="M561:R561"/>
    <mergeCell ref="S561:Z561"/>
    <mergeCell ref="C549:F549"/>
    <mergeCell ref="G549:T549"/>
    <mergeCell ref="U549:V549"/>
    <mergeCell ref="W549:Z549"/>
    <mergeCell ref="C550:F550"/>
    <mergeCell ref="G550:T550"/>
    <mergeCell ref="U550:V550"/>
    <mergeCell ref="W550:Z550"/>
    <mergeCell ref="C551:F551"/>
    <mergeCell ref="G551:T551"/>
    <mergeCell ref="U551:V551"/>
    <mergeCell ref="W551:Z551"/>
    <mergeCell ref="C546:F546"/>
    <mergeCell ref="G546:T546"/>
    <mergeCell ref="U546:V546"/>
    <mergeCell ref="W546:Z546"/>
    <mergeCell ref="C547:F547"/>
    <mergeCell ref="G547:T547"/>
    <mergeCell ref="U547:V547"/>
    <mergeCell ref="W547:Z547"/>
    <mergeCell ref="C548:F548"/>
    <mergeCell ref="G548:T548"/>
    <mergeCell ref="U548:V548"/>
    <mergeCell ref="W548:Z548"/>
    <mergeCell ref="W543:Z543"/>
    <mergeCell ref="C544:F544"/>
    <mergeCell ref="G544:T544"/>
    <mergeCell ref="U544:V544"/>
    <mergeCell ref="W544:Z544"/>
    <mergeCell ref="C545:F545"/>
    <mergeCell ref="G545:T545"/>
    <mergeCell ref="U545:V545"/>
    <mergeCell ref="W545:Z545"/>
    <mergeCell ref="W540:Z540"/>
    <mergeCell ref="C541:F541"/>
    <mergeCell ref="G541:T541"/>
    <mergeCell ref="U541:V541"/>
    <mergeCell ref="W541:Z541"/>
    <mergeCell ref="C542:F542"/>
    <mergeCell ref="G542:T542"/>
    <mergeCell ref="U542:V542"/>
    <mergeCell ref="W542:Z542"/>
    <mergeCell ref="W537:Z537"/>
    <mergeCell ref="C538:F538"/>
    <mergeCell ref="G538:T538"/>
    <mergeCell ref="U538:V538"/>
    <mergeCell ref="W538:Z538"/>
    <mergeCell ref="C539:F539"/>
    <mergeCell ref="G539:T539"/>
    <mergeCell ref="U539:V539"/>
    <mergeCell ref="W539:Z539"/>
    <mergeCell ref="W534:Z534"/>
    <mergeCell ref="C535:F535"/>
    <mergeCell ref="G535:T535"/>
    <mergeCell ref="U535:V535"/>
    <mergeCell ref="W535:Z535"/>
    <mergeCell ref="C536:F536"/>
    <mergeCell ref="G536:T536"/>
    <mergeCell ref="U536:V536"/>
    <mergeCell ref="W536:Z536"/>
    <mergeCell ref="W531:Z531"/>
    <mergeCell ref="C532:F532"/>
    <mergeCell ref="G532:T532"/>
    <mergeCell ref="U532:V532"/>
    <mergeCell ref="W532:Z532"/>
    <mergeCell ref="C533:F533"/>
    <mergeCell ref="G533:T533"/>
    <mergeCell ref="U533:V533"/>
    <mergeCell ref="W533:Z533"/>
    <mergeCell ref="W528:Z528"/>
    <mergeCell ref="C529:F529"/>
    <mergeCell ref="G529:T529"/>
    <mergeCell ref="U529:V529"/>
    <mergeCell ref="W529:Z529"/>
    <mergeCell ref="C530:F530"/>
    <mergeCell ref="G530:T530"/>
    <mergeCell ref="U530:V530"/>
    <mergeCell ref="W530:Z530"/>
    <mergeCell ref="A549:A551"/>
    <mergeCell ref="B549:B551"/>
    <mergeCell ref="A542:A545"/>
    <mergeCell ref="B542:B545"/>
    <mergeCell ref="A546:A548"/>
    <mergeCell ref="B546:B548"/>
    <mergeCell ref="C528:F528"/>
    <mergeCell ref="G528:T528"/>
    <mergeCell ref="U528:V528"/>
    <mergeCell ref="C531:F531"/>
    <mergeCell ref="G531:T531"/>
    <mergeCell ref="U531:V531"/>
    <mergeCell ref="C534:F534"/>
    <mergeCell ref="G534:T534"/>
    <mergeCell ref="U534:V534"/>
    <mergeCell ref="C537:F537"/>
    <mergeCell ref="G537:T537"/>
    <mergeCell ref="U537:V537"/>
    <mergeCell ref="C540:F540"/>
    <mergeCell ref="G540:T540"/>
    <mergeCell ref="U540:V540"/>
    <mergeCell ref="C543:F543"/>
    <mergeCell ref="G543:T543"/>
    <mergeCell ref="U543:V543"/>
    <mergeCell ref="K557:L557"/>
    <mergeCell ref="K558:L559"/>
    <mergeCell ref="K560:L560"/>
    <mergeCell ref="M557:Y560"/>
    <mergeCell ref="Z557:Z558"/>
    <mergeCell ref="Z559:Z560"/>
    <mergeCell ref="A556:A560"/>
    <mergeCell ref="B556:B560"/>
    <mergeCell ref="A552:A555"/>
    <mergeCell ref="B552:B555"/>
    <mergeCell ref="C552:F552"/>
    <mergeCell ref="G552:T552"/>
    <mergeCell ref="U552:V552"/>
    <mergeCell ref="W552:Z552"/>
    <mergeCell ref="C553:F553"/>
    <mergeCell ref="G553:T553"/>
    <mergeCell ref="U553:V553"/>
    <mergeCell ref="W553:Z553"/>
    <mergeCell ref="C554:F554"/>
    <mergeCell ref="G554:T554"/>
    <mergeCell ref="U554:V554"/>
    <mergeCell ref="W554:Z554"/>
    <mergeCell ref="C555:F555"/>
    <mergeCell ref="G555:T555"/>
    <mergeCell ref="C558:C559"/>
    <mergeCell ref="D557:E557"/>
    <mergeCell ref="D558:E559"/>
    <mergeCell ref="D560:E560"/>
    <mergeCell ref="F557:H557"/>
    <mergeCell ref="F558:H559"/>
    <mergeCell ref="F560:H560"/>
    <mergeCell ref="I560:J560"/>
    <mergeCell ref="I557:J557"/>
    <mergeCell ref="I558:J559"/>
    <mergeCell ref="C521:F521"/>
    <mergeCell ref="G521:T521"/>
    <mergeCell ref="U521:V521"/>
    <mergeCell ref="W521:Z521"/>
    <mergeCell ref="A526:L526"/>
    <mergeCell ref="M526:R526"/>
    <mergeCell ref="S526:Z526"/>
    <mergeCell ref="D525:E525"/>
    <mergeCell ref="F525:H525"/>
    <mergeCell ref="I525:J525"/>
    <mergeCell ref="K525:L525"/>
    <mergeCell ref="C523:C524"/>
    <mergeCell ref="D522:E522"/>
    <mergeCell ref="D523:E524"/>
    <mergeCell ref="F522:H522"/>
    <mergeCell ref="F523:H524"/>
    <mergeCell ref="I522:J522"/>
    <mergeCell ref="I523:J524"/>
    <mergeCell ref="K522:L522"/>
    <mergeCell ref="K523:L524"/>
    <mergeCell ref="C518:F518"/>
    <mergeCell ref="G518:T518"/>
    <mergeCell ref="U518:V518"/>
    <mergeCell ref="W518:Z518"/>
    <mergeCell ref="C519:F519"/>
    <mergeCell ref="G519:T519"/>
    <mergeCell ref="U519:V519"/>
    <mergeCell ref="W519:Z519"/>
    <mergeCell ref="C520:F520"/>
    <mergeCell ref="G520:T520"/>
    <mergeCell ref="U520:V520"/>
    <mergeCell ref="W520:Z520"/>
    <mergeCell ref="C515:F515"/>
    <mergeCell ref="G515:T515"/>
    <mergeCell ref="U515:V515"/>
    <mergeCell ref="W515:Z515"/>
    <mergeCell ref="C516:F516"/>
    <mergeCell ref="G516:T516"/>
    <mergeCell ref="U516:V516"/>
    <mergeCell ref="W516:Z516"/>
    <mergeCell ref="C517:F517"/>
    <mergeCell ref="G517:T517"/>
    <mergeCell ref="U517:V517"/>
    <mergeCell ref="W517:Z517"/>
    <mergeCell ref="C512:F512"/>
    <mergeCell ref="G512:T512"/>
    <mergeCell ref="U512:V512"/>
    <mergeCell ref="W512:Z512"/>
    <mergeCell ref="C513:F513"/>
    <mergeCell ref="G513:T513"/>
    <mergeCell ref="U513:V513"/>
    <mergeCell ref="W513:Z513"/>
    <mergeCell ref="C514:F514"/>
    <mergeCell ref="G514:T514"/>
    <mergeCell ref="U514:V514"/>
    <mergeCell ref="W514:Z514"/>
    <mergeCell ref="C509:F509"/>
    <mergeCell ref="G509:T509"/>
    <mergeCell ref="U509:V509"/>
    <mergeCell ref="W509:Z509"/>
    <mergeCell ref="C510:F510"/>
    <mergeCell ref="G510:T510"/>
    <mergeCell ref="U510:V510"/>
    <mergeCell ref="W510:Z510"/>
    <mergeCell ref="C511:F511"/>
    <mergeCell ref="G511:T511"/>
    <mergeCell ref="U511:V511"/>
    <mergeCell ref="W511:Z511"/>
    <mergeCell ref="C506:F506"/>
    <mergeCell ref="G506:T506"/>
    <mergeCell ref="U506:V506"/>
    <mergeCell ref="W506:Z506"/>
    <mergeCell ref="C507:F507"/>
    <mergeCell ref="G507:T507"/>
    <mergeCell ref="U507:V507"/>
    <mergeCell ref="W507:Z507"/>
    <mergeCell ref="C508:F508"/>
    <mergeCell ref="G508:T508"/>
    <mergeCell ref="U508:V508"/>
    <mergeCell ref="W508:Z508"/>
    <mergeCell ref="C503:F503"/>
    <mergeCell ref="G503:T503"/>
    <mergeCell ref="U503:V503"/>
    <mergeCell ref="W503:Z503"/>
    <mergeCell ref="C504:F504"/>
    <mergeCell ref="G504:T504"/>
    <mergeCell ref="U504:V504"/>
    <mergeCell ref="W504:Z504"/>
    <mergeCell ref="C505:F505"/>
    <mergeCell ref="G505:T505"/>
    <mergeCell ref="U505:V505"/>
    <mergeCell ref="W505:Z505"/>
    <mergeCell ref="C500:F500"/>
    <mergeCell ref="G500:T500"/>
    <mergeCell ref="U500:V500"/>
    <mergeCell ref="W500:Z500"/>
    <mergeCell ref="C501:F501"/>
    <mergeCell ref="G501:T501"/>
    <mergeCell ref="U501:V501"/>
    <mergeCell ref="W501:Z501"/>
    <mergeCell ref="C502:F502"/>
    <mergeCell ref="G502:T502"/>
    <mergeCell ref="U502:V502"/>
    <mergeCell ref="W502:Z502"/>
    <mergeCell ref="C497:F497"/>
    <mergeCell ref="G497:T497"/>
    <mergeCell ref="U497:V497"/>
    <mergeCell ref="W497:Z497"/>
    <mergeCell ref="C498:F498"/>
    <mergeCell ref="G498:T498"/>
    <mergeCell ref="U498:V498"/>
    <mergeCell ref="W498:Z498"/>
    <mergeCell ref="C499:F499"/>
    <mergeCell ref="G499:T499"/>
    <mergeCell ref="U499:V499"/>
    <mergeCell ref="W499:Z499"/>
    <mergeCell ref="C494:F494"/>
    <mergeCell ref="G494:T494"/>
    <mergeCell ref="U494:V494"/>
    <mergeCell ref="W494:Z494"/>
    <mergeCell ref="C495:F495"/>
    <mergeCell ref="G495:T495"/>
    <mergeCell ref="U495:V495"/>
    <mergeCell ref="W495:Z495"/>
    <mergeCell ref="C496:F496"/>
    <mergeCell ref="G496:T496"/>
    <mergeCell ref="U496:V496"/>
    <mergeCell ref="W496:Z496"/>
    <mergeCell ref="A521:A525"/>
    <mergeCell ref="B521:B525"/>
    <mergeCell ref="A517:A520"/>
    <mergeCell ref="B517:B520"/>
    <mergeCell ref="A514:A516"/>
    <mergeCell ref="B514:B516"/>
    <mergeCell ref="A507:A510"/>
    <mergeCell ref="B507:B510"/>
    <mergeCell ref="A511:A513"/>
    <mergeCell ref="B511:B513"/>
    <mergeCell ref="C492:F492"/>
    <mergeCell ref="G492:T492"/>
    <mergeCell ref="U492:V492"/>
    <mergeCell ref="W492:Z492"/>
    <mergeCell ref="U485:V485"/>
    <mergeCell ref="W485:Z485"/>
    <mergeCell ref="C486:F486"/>
    <mergeCell ref="G486:T486"/>
    <mergeCell ref="U486:V486"/>
    <mergeCell ref="W486:Z486"/>
    <mergeCell ref="A491:L491"/>
    <mergeCell ref="M491:R491"/>
    <mergeCell ref="S491:Z491"/>
    <mergeCell ref="C479:F479"/>
    <mergeCell ref="G479:T479"/>
    <mergeCell ref="U479:V479"/>
    <mergeCell ref="W479:Z479"/>
    <mergeCell ref="C480:F480"/>
    <mergeCell ref="G480:T480"/>
    <mergeCell ref="U480:V480"/>
    <mergeCell ref="W480:Z480"/>
    <mergeCell ref="C481:F481"/>
    <mergeCell ref="G481:T481"/>
    <mergeCell ref="U481:V481"/>
    <mergeCell ref="W481:Z481"/>
    <mergeCell ref="C476:F476"/>
    <mergeCell ref="G476:T476"/>
    <mergeCell ref="U476:V476"/>
    <mergeCell ref="W476:Z476"/>
    <mergeCell ref="C477:F477"/>
    <mergeCell ref="G477:T477"/>
    <mergeCell ref="U477:V477"/>
    <mergeCell ref="W477:Z477"/>
    <mergeCell ref="C478:F478"/>
    <mergeCell ref="G478:T478"/>
    <mergeCell ref="U478:V478"/>
    <mergeCell ref="W478:Z478"/>
    <mergeCell ref="W473:Z473"/>
    <mergeCell ref="C474:F474"/>
    <mergeCell ref="G474:T474"/>
    <mergeCell ref="U474:V474"/>
    <mergeCell ref="W474:Z474"/>
    <mergeCell ref="C475:F475"/>
    <mergeCell ref="G475:T475"/>
    <mergeCell ref="U475:V475"/>
    <mergeCell ref="W475:Z475"/>
    <mergeCell ref="W470:Z470"/>
    <mergeCell ref="C471:F471"/>
    <mergeCell ref="G471:T471"/>
    <mergeCell ref="U471:V471"/>
    <mergeCell ref="W471:Z471"/>
    <mergeCell ref="C472:F472"/>
    <mergeCell ref="G472:T472"/>
    <mergeCell ref="U472:V472"/>
    <mergeCell ref="W472:Z472"/>
    <mergeCell ref="W467:Z467"/>
    <mergeCell ref="C468:F468"/>
    <mergeCell ref="G468:T468"/>
    <mergeCell ref="U468:V468"/>
    <mergeCell ref="W468:Z468"/>
    <mergeCell ref="C469:F469"/>
    <mergeCell ref="G469:T469"/>
    <mergeCell ref="U469:V469"/>
    <mergeCell ref="W469:Z469"/>
    <mergeCell ref="W464:Z464"/>
    <mergeCell ref="C465:F465"/>
    <mergeCell ref="G465:T465"/>
    <mergeCell ref="U465:V465"/>
    <mergeCell ref="W465:Z465"/>
    <mergeCell ref="C466:F466"/>
    <mergeCell ref="G466:T466"/>
    <mergeCell ref="U466:V466"/>
    <mergeCell ref="W466:Z466"/>
    <mergeCell ref="W461:Z461"/>
    <mergeCell ref="C462:F462"/>
    <mergeCell ref="G462:T462"/>
    <mergeCell ref="U462:V462"/>
    <mergeCell ref="W462:Z462"/>
    <mergeCell ref="C463:F463"/>
    <mergeCell ref="G463:T463"/>
    <mergeCell ref="U463:V463"/>
    <mergeCell ref="W463:Z463"/>
    <mergeCell ref="W458:Z458"/>
    <mergeCell ref="C459:F459"/>
    <mergeCell ref="G459:T459"/>
    <mergeCell ref="U459:V459"/>
    <mergeCell ref="W459:Z459"/>
    <mergeCell ref="C460:F460"/>
    <mergeCell ref="G460:T460"/>
    <mergeCell ref="U460:V460"/>
    <mergeCell ref="W460:Z460"/>
    <mergeCell ref="A479:A481"/>
    <mergeCell ref="B479:B481"/>
    <mergeCell ref="A472:A475"/>
    <mergeCell ref="B472:B475"/>
    <mergeCell ref="A476:A478"/>
    <mergeCell ref="B476:B478"/>
    <mergeCell ref="C458:F458"/>
    <mergeCell ref="G458:T458"/>
    <mergeCell ref="U458:V458"/>
    <mergeCell ref="C461:F461"/>
    <mergeCell ref="G461:T461"/>
    <mergeCell ref="U461:V461"/>
    <mergeCell ref="C464:F464"/>
    <mergeCell ref="G464:T464"/>
    <mergeCell ref="U464:V464"/>
    <mergeCell ref="C467:F467"/>
    <mergeCell ref="G467:T467"/>
    <mergeCell ref="U467:V467"/>
    <mergeCell ref="C470:F470"/>
    <mergeCell ref="G470:T470"/>
    <mergeCell ref="U470:V470"/>
    <mergeCell ref="C473:F473"/>
    <mergeCell ref="G473:T473"/>
    <mergeCell ref="U473:V473"/>
    <mergeCell ref="K487:L487"/>
    <mergeCell ref="K488:L489"/>
    <mergeCell ref="K490:L490"/>
    <mergeCell ref="M487:Y490"/>
    <mergeCell ref="Z487:Z488"/>
    <mergeCell ref="Z489:Z490"/>
    <mergeCell ref="A486:A490"/>
    <mergeCell ref="B486:B490"/>
    <mergeCell ref="A482:A485"/>
    <mergeCell ref="B482:B485"/>
    <mergeCell ref="C482:F482"/>
    <mergeCell ref="G482:T482"/>
    <mergeCell ref="U482:V482"/>
    <mergeCell ref="W482:Z482"/>
    <mergeCell ref="C483:F483"/>
    <mergeCell ref="G483:T483"/>
    <mergeCell ref="U483:V483"/>
    <mergeCell ref="W483:Z483"/>
    <mergeCell ref="C484:F484"/>
    <mergeCell ref="G484:T484"/>
    <mergeCell ref="U484:V484"/>
    <mergeCell ref="W484:Z484"/>
    <mergeCell ref="C485:F485"/>
    <mergeCell ref="G485:T485"/>
    <mergeCell ref="C488:C489"/>
    <mergeCell ref="D487:E487"/>
    <mergeCell ref="D488:E489"/>
    <mergeCell ref="D490:E490"/>
    <mergeCell ref="F487:H487"/>
    <mergeCell ref="F488:H489"/>
    <mergeCell ref="F490:H490"/>
    <mergeCell ref="I490:J490"/>
    <mergeCell ref="I487:J487"/>
    <mergeCell ref="I488:J489"/>
    <mergeCell ref="C451:F451"/>
    <mergeCell ref="G451:T451"/>
    <mergeCell ref="U451:V451"/>
    <mergeCell ref="W451:Z451"/>
    <mergeCell ref="A456:L456"/>
    <mergeCell ref="M456:R456"/>
    <mergeCell ref="S456:Z456"/>
    <mergeCell ref="C453:C454"/>
    <mergeCell ref="D452:E452"/>
    <mergeCell ref="D453:E454"/>
    <mergeCell ref="D455:E455"/>
    <mergeCell ref="F452:H452"/>
    <mergeCell ref="F453:H454"/>
    <mergeCell ref="F455:H455"/>
    <mergeCell ref="I455:J455"/>
    <mergeCell ref="I452:J452"/>
    <mergeCell ref="I453:J454"/>
    <mergeCell ref="K452:L452"/>
    <mergeCell ref="K453:L454"/>
    <mergeCell ref="K455:L455"/>
    <mergeCell ref="C448:F448"/>
    <mergeCell ref="G448:T448"/>
    <mergeCell ref="U448:V448"/>
    <mergeCell ref="W448:Z448"/>
    <mergeCell ref="C449:F449"/>
    <mergeCell ref="G449:T449"/>
    <mergeCell ref="U449:V449"/>
    <mergeCell ref="W449:Z449"/>
    <mergeCell ref="C450:F450"/>
    <mergeCell ref="G450:T450"/>
    <mergeCell ref="U450:V450"/>
    <mergeCell ref="W450:Z450"/>
    <mergeCell ref="C445:F445"/>
    <mergeCell ref="G445:T445"/>
    <mergeCell ref="U445:V445"/>
    <mergeCell ref="W445:Z445"/>
    <mergeCell ref="C446:F446"/>
    <mergeCell ref="G446:T446"/>
    <mergeCell ref="U446:V446"/>
    <mergeCell ref="W446:Z446"/>
    <mergeCell ref="C447:F447"/>
    <mergeCell ref="G447:T447"/>
    <mergeCell ref="U447:V447"/>
    <mergeCell ref="W447:Z447"/>
    <mergeCell ref="C442:F442"/>
    <mergeCell ref="G442:T442"/>
    <mergeCell ref="U442:V442"/>
    <mergeCell ref="W442:Z442"/>
    <mergeCell ref="C443:F443"/>
    <mergeCell ref="G443:T443"/>
    <mergeCell ref="U443:V443"/>
    <mergeCell ref="W443:Z443"/>
    <mergeCell ref="C444:F444"/>
    <mergeCell ref="G444:T444"/>
    <mergeCell ref="U444:V444"/>
    <mergeCell ref="W444:Z444"/>
    <mergeCell ref="C439:F439"/>
    <mergeCell ref="G439:T439"/>
    <mergeCell ref="U439:V439"/>
    <mergeCell ref="W439:Z439"/>
    <mergeCell ref="C440:F440"/>
    <mergeCell ref="G440:T440"/>
    <mergeCell ref="U440:V440"/>
    <mergeCell ref="W440:Z440"/>
    <mergeCell ref="C441:F441"/>
    <mergeCell ref="G441:T441"/>
    <mergeCell ref="U441:V441"/>
    <mergeCell ref="W441:Z441"/>
    <mergeCell ref="C436:F436"/>
    <mergeCell ref="G436:T436"/>
    <mergeCell ref="U436:V436"/>
    <mergeCell ref="W436:Z436"/>
    <mergeCell ref="C437:F437"/>
    <mergeCell ref="G437:T437"/>
    <mergeCell ref="U437:V437"/>
    <mergeCell ref="W437:Z437"/>
    <mergeCell ref="C438:F438"/>
    <mergeCell ref="G438:T438"/>
    <mergeCell ref="U438:V438"/>
    <mergeCell ref="W438:Z438"/>
    <mergeCell ref="C433:F433"/>
    <mergeCell ref="G433:T433"/>
    <mergeCell ref="U433:V433"/>
    <mergeCell ref="W433:Z433"/>
    <mergeCell ref="C434:F434"/>
    <mergeCell ref="G434:T434"/>
    <mergeCell ref="U434:V434"/>
    <mergeCell ref="W434:Z434"/>
    <mergeCell ref="C435:F435"/>
    <mergeCell ref="G435:T435"/>
    <mergeCell ref="U435:V435"/>
    <mergeCell ref="W435:Z435"/>
    <mergeCell ref="C430:F430"/>
    <mergeCell ref="G430:T430"/>
    <mergeCell ref="U430:V430"/>
    <mergeCell ref="W430:Z430"/>
    <mergeCell ref="C431:F431"/>
    <mergeCell ref="G431:T431"/>
    <mergeCell ref="U431:V431"/>
    <mergeCell ref="W431:Z431"/>
    <mergeCell ref="C432:F432"/>
    <mergeCell ref="G432:T432"/>
    <mergeCell ref="U432:V432"/>
    <mergeCell ref="W432:Z432"/>
    <mergeCell ref="C427:F427"/>
    <mergeCell ref="G427:T427"/>
    <mergeCell ref="U427:V427"/>
    <mergeCell ref="W427:Z427"/>
    <mergeCell ref="C428:F428"/>
    <mergeCell ref="G428:T428"/>
    <mergeCell ref="U428:V428"/>
    <mergeCell ref="W428:Z428"/>
    <mergeCell ref="C429:F429"/>
    <mergeCell ref="G429:T429"/>
    <mergeCell ref="U429:V429"/>
    <mergeCell ref="W429:Z429"/>
    <mergeCell ref="C424:F424"/>
    <mergeCell ref="G424:T424"/>
    <mergeCell ref="U424:V424"/>
    <mergeCell ref="W424:Z424"/>
    <mergeCell ref="C425:F425"/>
    <mergeCell ref="G425:T425"/>
    <mergeCell ref="U425:V425"/>
    <mergeCell ref="W425:Z425"/>
    <mergeCell ref="C426:F426"/>
    <mergeCell ref="G426:T426"/>
    <mergeCell ref="U426:V426"/>
    <mergeCell ref="W426:Z426"/>
    <mergeCell ref="A451:A455"/>
    <mergeCell ref="B451:B455"/>
    <mergeCell ref="A447:A450"/>
    <mergeCell ref="B447:B450"/>
    <mergeCell ref="A444:A446"/>
    <mergeCell ref="B444:B446"/>
    <mergeCell ref="A437:A440"/>
    <mergeCell ref="B437:B440"/>
    <mergeCell ref="A441:A443"/>
    <mergeCell ref="B441:B443"/>
    <mergeCell ref="C422:F422"/>
    <mergeCell ref="G422:T422"/>
    <mergeCell ref="U422:V422"/>
    <mergeCell ref="W422:Z422"/>
    <mergeCell ref="U415:V415"/>
    <mergeCell ref="W415:Z415"/>
    <mergeCell ref="C416:F416"/>
    <mergeCell ref="G416:T416"/>
    <mergeCell ref="U416:V416"/>
    <mergeCell ref="W416:Z416"/>
    <mergeCell ref="A421:L421"/>
    <mergeCell ref="M421:R421"/>
    <mergeCell ref="S421:Z421"/>
    <mergeCell ref="C409:F409"/>
    <mergeCell ref="G409:T409"/>
    <mergeCell ref="U409:V409"/>
    <mergeCell ref="W409:Z409"/>
    <mergeCell ref="C410:F410"/>
    <mergeCell ref="G410:T410"/>
    <mergeCell ref="U410:V410"/>
    <mergeCell ref="W410:Z410"/>
    <mergeCell ref="C411:F411"/>
    <mergeCell ref="G411:T411"/>
    <mergeCell ref="U411:V411"/>
    <mergeCell ref="W411:Z411"/>
    <mergeCell ref="C406:F406"/>
    <mergeCell ref="G406:T406"/>
    <mergeCell ref="U406:V406"/>
    <mergeCell ref="W406:Z406"/>
    <mergeCell ref="C407:F407"/>
    <mergeCell ref="G407:T407"/>
    <mergeCell ref="U407:V407"/>
    <mergeCell ref="W407:Z407"/>
    <mergeCell ref="C408:F408"/>
    <mergeCell ref="G408:T408"/>
    <mergeCell ref="U408:V408"/>
    <mergeCell ref="W408:Z408"/>
    <mergeCell ref="W403:Z403"/>
    <mergeCell ref="C404:F404"/>
    <mergeCell ref="G404:T404"/>
    <mergeCell ref="U404:V404"/>
    <mergeCell ref="W404:Z404"/>
    <mergeCell ref="C405:F405"/>
    <mergeCell ref="G405:T405"/>
    <mergeCell ref="U405:V405"/>
    <mergeCell ref="W405:Z405"/>
    <mergeCell ref="W400:Z400"/>
    <mergeCell ref="C401:F401"/>
    <mergeCell ref="G401:T401"/>
    <mergeCell ref="U401:V401"/>
    <mergeCell ref="W401:Z401"/>
    <mergeCell ref="C402:F402"/>
    <mergeCell ref="G402:T402"/>
    <mergeCell ref="U402:V402"/>
    <mergeCell ref="W402:Z402"/>
    <mergeCell ref="W397:Z397"/>
    <mergeCell ref="C398:F398"/>
    <mergeCell ref="G398:T398"/>
    <mergeCell ref="U398:V398"/>
    <mergeCell ref="W398:Z398"/>
    <mergeCell ref="C399:F399"/>
    <mergeCell ref="G399:T399"/>
    <mergeCell ref="U399:V399"/>
    <mergeCell ref="W399:Z399"/>
    <mergeCell ref="W394:Z394"/>
    <mergeCell ref="C395:F395"/>
    <mergeCell ref="G395:T395"/>
    <mergeCell ref="U395:V395"/>
    <mergeCell ref="W395:Z395"/>
    <mergeCell ref="C396:F396"/>
    <mergeCell ref="G396:T396"/>
    <mergeCell ref="U396:V396"/>
    <mergeCell ref="W396:Z396"/>
    <mergeCell ref="W391:Z391"/>
    <mergeCell ref="C392:F392"/>
    <mergeCell ref="G392:T392"/>
    <mergeCell ref="U392:V392"/>
    <mergeCell ref="W392:Z392"/>
    <mergeCell ref="C393:F393"/>
    <mergeCell ref="G393:T393"/>
    <mergeCell ref="U393:V393"/>
    <mergeCell ref="W393:Z393"/>
    <mergeCell ref="W388:Z388"/>
    <mergeCell ref="C389:F389"/>
    <mergeCell ref="G389:T389"/>
    <mergeCell ref="U389:V389"/>
    <mergeCell ref="W389:Z389"/>
    <mergeCell ref="C390:F390"/>
    <mergeCell ref="G390:T390"/>
    <mergeCell ref="U390:V390"/>
    <mergeCell ref="W390:Z390"/>
    <mergeCell ref="A409:A411"/>
    <mergeCell ref="B409:B411"/>
    <mergeCell ref="A402:A405"/>
    <mergeCell ref="B402:B405"/>
    <mergeCell ref="A406:A408"/>
    <mergeCell ref="B406:B408"/>
    <mergeCell ref="C388:F388"/>
    <mergeCell ref="G388:T388"/>
    <mergeCell ref="U388:V388"/>
    <mergeCell ref="C391:F391"/>
    <mergeCell ref="G391:T391"/>
    <mergeCell ref="U391:V391"/>
    <mergeCell ref="C394:F394"/>
    <mergeCell ref="G394:T394"/>
    <mergeCell ref="U394:V394"/>
    <mergeCell ref="C397:F397"/>
    <mergeCell ref="G397:T397"/>
    <mergeCell ref="U397:V397"/>
    <mergeCell ref="C400:F400"/>
    <mergeCell ref="G400:T400"/>
    <mergeCell ref="U400:V400"/>
    <mergeCell ref="C403:F403"/>
    <mergeCell ref="G403:T403"/>
    <mergeCell ref="U403:V403"/>
    <mergeCell ref="K417:L417"/>
    <mergeCell ref="K418:L419"/>
    <mergeCell ref="K420:L420"/>
    <mergeCell ref="M417:Y420"/>
    <mergeCell ref="Z417:Z418"/>
    <mergeCell ref="Z419:Z420"/>
    <mergeCell ref="A416:A420"/>
    <mergeCell ref="B416:B420"/>
    <mergeCell ref="A412:A415"/>
    <mergeCell ref="B412:B415"/>
    <mergeCell ref="C412:F412"/>
    <mergeCell ref="G412:T412"/>
    <mergeCell ref="U412:V412"/>
    <mergeCell ref="W412:Z412"/>
    <mergeCell ref="C413:F413"/>
    <mergeCell ref="G413:T413"/>
    <mergeCell ref="U413:V413"/>
    <mergeCell ref="W413:Z413"/>
    <mergeCell ref="C414:F414"/>
    <mergeCell ref="G414:T414"/>
    <mergeCell ref="U414:V414"/>
    <mergeCell ref="W414:Z414"/>
    <mergeCell ref="C415:F415"/>
    <mergeCell ref="G415:T415"/>
    <mergeCell ref="C418:C419"/>
    <mergeCell ref="D417:E417"/>
    <mergeCell ref="D418:E419"/>
    <mergeCell ref="D420:E420"/>
    <mergeCell ref="F417:H417"/>
    <mergeCell ref="F418:H419"/>
    <mergeCell ref="F420:H420"/>
    <mergeCell ref="I420:J420"/>
    <mergeCell ref="I417:J417"/>
    <mergeCell ref="I418:J419"/>
    <mergeCell ref="C381:F381"/>
    <mergeCell ref="G381:T381"/>
    <mergeCell ref="U381:V381"/>
    <mergeCell ref="W381:Z381"/>
    <mergeCell ref="A386:L386"/>
    <mergeCell ref="M386:R386"/>
    <mergeCell ref="S386:Z386"/>
    <mergeCell ref="D385:E385"/>
    <mergeCell ref="F385:H385"/>
    <mergeCell ref="I385:J385"/>
    <mergeCell ref="K385:L385"/>
    <mergeCell ref="C378:F378"/>
    <mergeCell ref="G378:T378"/>
    <mergeCell ref="U378:V378"/>
    <mergeCell ref="W378:Z378"/>
    <mergeCell ref="C379:F379"/>
    <mergeCell ref="G379:T379"/>
    <mergeCell ref="U379:V379"/>
    <mergeCell ref="W379:Z379"/>
    <mergeCell ref="C380:F380"/>
    <mergeCell ref="G380:T380"/>
    <mergeCell ref="U380:V380"/>
    <mergeCell ref="W380:Z380"/>
    <mergeCell ref="C375:F375"/>
    <mergeCell ref="G375:T375"/>
    <mergeCell ref="U375:V375"/>
    <mergeCell ref="W375:Z375"/>
    <mergeCell ref="C376:F376"/>
    <mergeCell ref="G376:T376"/>
    <mergeCell ref="U376:V376"/>
    <mergeCell ref="W376:Z376"/>
    <mergeCell ref="C377:F377"/>
    <mergeCell ref="G377:T377"/>
    <mergeCell ref="U377:V377"/>
    <mergeCell ref="W377:Z377"/>
    <mergeCell ref="C372:F372"/>
    <mergeCell ref="G372:T372"/>
    <mergeCell ref="U372:V372"/>
    <mergeCell ref="W372:Z372"/>
    <mergeCell ref="C373:F373"/>
    <mergeCell ref="G373:T373"/>
    <mergeCell ref="U373:V373"/>
    <mergeCell ref="W373:Z373"/>
    <mergeCell ref="C374:F374"/>
    <mergeCell ref="G374:T374"/>
    <mergeCell ref="U374:V374"/>
    <mergeCell ref="W374:Z374"/>
    <mergeCell ref="C369:F369"/>
    <mergeCell ref="G369:T369"/>
    <mergeCell ref="U369:V369"/>
    <mergeCell ref="W369:Z369"/>
    <mergeCell ref="C370:F370"/>
    <mergeCell ref="G370:T370"/>
    <mergeCell ref="U370:V370"/>
    <mergeCell ref="W370:Z370"/>
    <mergeCell ref="C371:F371"/>
    <mergeCell ref="G371:T371"/>
    <mergeCell ref="U371:V371"/>
    <mergeCell ref="W371:Z371"/>
    <mergeCell ref="C366:F366"/>
    <mergeCell ref="G366:T366"/>
    <mergeCell ref="U366:V366"/>
    <mergeCell ref="W366:Z366"/>
    <mergeCell ref="C367:F367"/>
    <mergeCell ref="G367:T367"/>
    <mergeCell ref="U367:V367"/>
    <mergeCell ref="W367:Z367"/>
    <mergeCell ref="C368:F368"/>
    <mergeCell ref="G368:T368"/>
    <mergeCell ref="U368:V368"/>
    <mergeCell ref="W368:Z368"/>
    <mergeCell ref="C363:F363"/>
    <mergeCell ref="G363:T363"/>
    <mergeCell ref="U363:V363"/>
    <mergeCell ref="W363:Z363"/>
    <mergeCell ref="C364:F364"/>
    <mergeCell ref="G364:T364"/>
    <mergeCell ref="U364:V364"/>
    <mergeCell ref="W364:Z364"/>
    <mergeCell ref="C365:F365"/>
    <mergeCell ref="G365:T365"/>
    <mergeCell ref="U365:V365"/>
    <mergeCell ref="W365:Z365"/>
    <mergeCell ref="C360:F360"/>
    <mergeCell ref="G360:T360"/>
    <mergeCell ref="U360:V360"/>
    <mergeCell ref="W360:Z360"/>
    <mergeCell ref="C361:F361"/>
    <mergeCell ref="G361:T361"/>
    <mergeCell ref="U361:V361"/>
    <mergeCell ref="W361:Z361"/>
    <mergeCell ref="C362:F362"/>
    <mergeCell ref="G362:T362"/>
    <mergeCell ref="U362:V362"/>
    <mergeCell ref="W362:Z362"/>
    <mergeCell ref="C357:F357"/>
    <mergeCell ref="G357:T357"/>
    <mergeCell ref="U357:V357"/>
    <mergeCell ref="W357:Z357"/>
    <mergeCell ref="C358:F358"/>
    <mergeCell ref="G358:T358"/>
    <mergeCell ref="U358:V358"/>
    <mergeCell ref="W358:Z358"/>
    <mergeCell ref="C359:F359"/>
    <mergeCell ref="G359:T359"/>
    <mergeCell ref="U359:V359"/>
    <mergeCell ref="W359:Z359"/>
    <mergeCell ref="C354:F354"/>
    <mergeCell ref="G354:T354"/>
    <mergeCell ref="U354:V354"/>
    <mergeCell ref="W354:Z354"/>
    <mergeCell ref="C355:F355"/>
    <mergeCell ref="G355:T355"/>
    <mergeCell ref="U355:V355"/>
    <mergeCell ref="W355:Z355"/>
    <mergeCell ref="C356:F356"/>
    <mergeCell ref="G356:T356"/>
    <mergeCell ref="U356:V356"/>
    <mergeCell ref="W356:Z356"/>
    <mergeCell ref="A381:A385"/>
    <mergeCell ref="B381:B385"/>
    <mergeCell ref="A377:A380"/>
    <mergeCell ref="B377:B380"/>
    <mergeCell ref="A374:A376"/>
    <mergeCell ref="B374:B376"/>
    <mergeCell ref="A367:A370"/>
    <mergeCell ref="B367:B370"/>
    <mergeCell ref="A371:A373"/>
    <mergeCell ref="B371:B373"/>
    <mergeCell ref="C352:F352"/>
    <mergeCell ref="G352:T352"/>
    <mergeCell ref="U352:V352"/>
    <mergeCell ref="W352:Z352"/>
    <mergeCell ref="U345:V345"/>
    <mergeCell ref="W345:Z345"/>
    <mergeCell ref="C346:F346"/>
    <mergeCell ref="G346:T346"/>
    <mergeCell ref="U346:V346"/>
    <mergeCell ref="W346:Z346"/>
    <mergeCell ref="A351:L351"/>
    <mergeCell ref="M351:R351"/>
    <mergeCell ref="S351:Z351"/>
    <mergeCell ref="C339:F339"/>
    <mergeCell ref="G339:T339"/>
    <mergeCell ref="U339:V339"/>
    <mergeCell ref="W339:Z339"/>
    <mergeCell ref="C340:F340"/>
    <mergeCell ref="G340:T340"/>
    <mergeCell ref="U340:V340"/>
    <mergeCell ref="W340:Z340"/>
    <mergeCell ref="C341:F341"/>
    <mergeCell ref="G341:T341"/>
    <mergeCell ref="U341:V341"/>
    <mergeCell ref="W341:Z341"/>
    <mergeCell ref="C336:F336"/>
    <mergeCell ref="G336:T336"/>
    <mergeCell ref="U336:V336"/>
    <mergeCell ref="W336:Z336"/>
    <mergeCell ref="C337:F337"/>
    <mergeCell ref="G337:T337"/>
    <mergeCell ref="U337:V337"/>
    <mergeCell ref="W337:Z337"/>
    <mergeCell ref="C338:F338"/>
    <mergeCell ref="G338:T338"/>
    <mergeCell ref="U338:V338"/>
    <mergeCell ref="W338:Z338"/>
    <mergeCell ref="W333:Z333"/>
    <mergeCell ref="C334:F334"/>
    <mergeCell ref="G334:T334"/>
    <mergeCell ref="U334:V334"/>
    <mergeCell ref="W334:Z334"/>
    <mergeCell ref="C335:F335"/>
    <mergeCell ref="G335:T335"/>
    <mergeCell ref="U335:V335"/>
    <mergeCell ref="W335:Z335"/>
    <mergeCell ref="W330:Z330"/>
    <mergeCell ref="C331:F331"/>
    <mergeCell ref="G331:T331"/>
    <mergeCell ref="U331:V331"/>
    <mergeCell ref="W331:Z331"/>
    <mergeCell ref="C332:F332"/>
    <mergeCell ref="G332:T332"/>
    <mergeCell ref="U332:V332"/>
    <mergeCell ref="W332:Z332"/>
    <mergeCell ref="W327:Z327"/>
    <mergeCell ref="C328:F328"/>
    <mergeCell ref="G328:T328"/>
    <mergeCell ref="U328:V328"/>
    <mergeCell ref="W328:Z328"/>
    <mergeCell ref="C329:F329"/>
    <mergeCell ref="G329:T329"/>
    <mergeCell ref="U329:V329"/>
    <mergeCell ref="W329:Z329"/>
    <mergeCell ref="W324:Z324"/>
    <mergeCell ref="C325:F325"/>
    <mergeCell ref="G325:T325"/>
    <mergeCell ref="U325:V325"/>
    <mergeCell ref="W325:Z325"/>
    <mergeCell ref="C326:F326"/>
    <mergeCell ref="G326:T326"/>
    <mergeCell ref="U326:V326"/>
    <mergeCell ref="W326:Z326"/>
    <mergeCell ref="W321:Z321"/>
    <mergeCell ref="C322:F322"/>
    <mergeCell ref="G322:T322"/>
    <mergeCell ref="U322:V322"/>
    <mergeCell ref="W322:Z322"/>
    <mergeCell ref="C323:F323"/>
    <mergeCell ref="G323:T323"/>
    <mergeCell ref="U323:V323"/>
    <mergeCell ref="W323:Z323"/>
    <mergeCell ref="W318:Z318"/>
    <mergeCell ref="C319:F319"/>
    <mergeCell ref="G319:T319"/>
    <mergeCell ref="U319:V319"/>
    <mergeCell ref="W319:Z319"/>
    <mergeCell ref="C320:F320"/>
    <mergeCell ref="G320:T320"/>
    <mergeCell ref="U320:V320"/>
    <mergeCell ref="W320:Z320"/>
    <mergeCell ref="A339:A341"/>
    <mergeCell ref="B339:B341"/>
    <mergeCell ref="A332:A335"/>
    <mergeCell ref="B332:B335"/>
    <mergeCell ref="A336:A338"/>
    <mergeCell ref="B336:B338"/>
    <mergeCell ref="C318:F318"/>
    <mergeCell ref="G318:T318"/>
    <mergeCell ref="U318:V318"/>
    <mergeCell ref="C321:F321"/>
    <mergeCell ref="G321:T321"/>
    <mergeCell ref="U321:V321"/>
    <mergeCell ref="C324:F324"/>
    <mergeCell ref="G324:T324"/>
    <mergeCell ref="U324:V324"/>
    <mergeCell ref="C327:F327"/>
    <mergeCell ref="G327:T327"/>
    <mergeCell ref="U327:V327"/>
    <mergeCell ref="C330:F330"/>
    <mergeCell ref="G330:T330"/>
    <mergeCell ref="U330:V330"/>
    <mergeCell ref="C333:F333"/>
    <mergeCell ref="G333:T333"/>
    <mergeCell ref="U333:V333"/>
    <mergeCell ref="K347:L347"/>
    <mergeCell ref="K348:L349"/>
    <mergeCell ref="K350:L350"/>
    <mergeCell ref="M347:Y350"/>
    <mergeCell ref="Z347:Z348"/>
    <mergeCell ref="Z349:Z350"/>
    <mergeCell ref="A346:A350"/>
    <mergeCell ref="B346:B350"/>
    <mergeCell ref="A342:A345"/>
    <mergeCell ref="B342:B345"/>
    <mergeCell ref="C342:F342"/>
    <mergeCell ref="G342:T342"/>
    <mergeCell ref="U342:V342"/>
    <mergeCell ref="W342:Z342"/>
    <mergeCell ref="C343:F343"/>
    <mergeCell ref="G343:T343"/>
    <mergeCell ref="U343:V343"/>
    <mergeCell ref="W343:Z343"/>
    <mergeCell ref="C344:F344"/>
    <mergeCell ref="G344:T344"/>
    <mergeCell ref="U344:V344"/>
    <mergeCell ref="W344:Z344"/>
    <mergeCell ref="C345:F345"/>
    <mergeCell ref="G345:T345"/>
    <mergeCell ref="C348:C349"/>
    <mergeCell ref="D347:E347"/>
    <mergeCell ref="D348:E349"/>
    <mergeCell ref="D350:E350"/>
    <mergeCell ref="F347:H347"/>
    <mergeCell ref="F348:H349"/>
    <mergeCell ref="F350:H350"/>
    <mergeCell ref="I350:J350"/>
    <mergeCell ref="I347:J347"/>
    <mergeCell ref="I348:J349"/>
    <mergeCell ref="C311:F311"/>
    <mergeCell ref="G311:T311"/>
    <mergeCell ref="U311:V311"/>
    <mergeCell ref="W311:Z311"/>
    <mergeCell ref="A316:L316"/>
    <mergeCell ref="M316:R316"/>
    <mergeCell ref="S316:Z316"/>
    <mergeCell ref="I312:J312"/>
    <mergeCell ref="I313:J314"/>
    <mergeCell ref="K312:L312"/>
    <mergeCell ref="K313:L314"/>
    <mergeCell ref="K315:L315"/>
    <mergeCell ref="M312:Y315"/>
    <mergeCell ref="Z312:Z313"/>
    <mergeCell ref="Z314:Z315"/>
    <mergeCell ref="C308:F308"/>
    <mergeCell ref="G308:T308"/>
    <mergeCell ref="U308:V308"/>
    <mergeCell ref="W308:Z308"/>
    <mergeCell ref="C309:F309"/>
    <mergeCell ref="G309:T309"/>
    <mergeCell ref="U309:V309"/>
    <mergeCell ref="W309:Z309"/>
    <mergeCell ref="C310:F310"/>
    <mergeCell ref="G310:T310"/>
    <mergeCell ref="U310:V310"/>
    <mergeCell ref="W310:Z310"/>
    <mergeCell ref="C305:F305"/>
    <mergeCell ref="G305:T305"/>
    <mergeCell ref="U305:V305"/>
    <mergeCell ref="W305:Z305"/>
    <mergeCell ref="C306:F306"/>
    <mergeCell ref="G306:T306"/>
    <mergeCell ref="U306:V306"/>
    <mergeCell ref="W306:Z306"/>
    <mergeCell ref="C307:F307"/>
    <mergeCell ref="G307:T307"/>
    <mergeCell ref="U307:V307"/>
    <mergeCell ref="W307:Z307"/>
    <mergeCell ref="C302:F302"/>
    <mergeCell ref="G302:T302"/>
    <mergeCell ref="U302:V302"/>
    <mergeCell ref="W302:Z302"/>
    <mergeCell ref="C303:F303"/>
    <mergeCell ref="G303:T303"/>
    <mergeCell ref="U303:V303"/>
    <mergeCell ref="W303:Z303"/>
    <mergeCell ref="C304:F304"/>
    <mergeCell ref="G304:T304"/>
    <mergeCell ref="U304:V304"/>
    <mergeCell ref="W304:Z304"/>
    <mergeCell ref="C299:F299"/>
    <mergeCell ref="G299:T299"/>
    <mergeCell ref="U299:V299"/>
    <mergeCell ref="W299:Z299"/>
    <mergeCell ref="C300:F300"/>
    <mergeCell ref="G300:T300"/>
    <mergeCell ref="U300:V300"/>
    <mergeCell ref="W300:Z300"/>
    <mergeCell ref="C301:F301"/>
    <mergeCell ref="G301:T301"/>
    <mergeCell ref="U301:V301"/>
    <mergeCell ref="W301:Z301"/>
    <mergeCell ref="C296:F296"/>
    <mergeCell ref="G296:T296"/>
    <mergeCell ref="U296:V296"/>
    <mergeCell ref="W296:Z296"/>
    <mergeCell ref="C297:F297"/>
    <mergeCell ref="G297:T297"/>
    <mergeCell ref="U297:V297"/>
    <mergeCell ref="W297:Z297"/>
    <mergeCell ref="C298:F298"/>
    <mergeCell ref="G298:T298"/>
    <mergeCell ref="U298:V298"/>
    <mergeCell ref="W298:Z298"/>
    <mergeCell ref="C293:F293"/>
    <mergeCell ref="G293:T293"/>
    <mergeCell ref="U293:V293"/>
    <mergeCell ref="W293:Z293"/>
    <mergeCell ref="C294:F294"/>
    <mergeCell ref="G294:T294"/>
    <mergeCell ref="U294:V294"/>
    <mergeCell ref="W294:Z294"/>
    <mergeCell ref="C295:F295"/>
    <mergeCell ref="G295:T295"/>
    <mergeCell ref="U295:V295"/>
    <mergeCell ref="W295:Z295"/>
    <mergeCell ref="C290:F290"/>
    <mergeCell ref="G290:T290"/>
    <mergeCell ref="U290:V290"/>
    <mergeCell ref="W290:Z290"/>
    <mergeCell ref="C291:F291"/>
    <mergeCell ref="G291:T291"/>
    <mergeCell ref="U291:V291"/>
    <mergeCell ref="W291:Z291"/>
    <mergeCell ref="C292:F292"/>
    <mergeCell ref="G292:T292"/>
    <mergeCell ref="U292:V292"/>
    <mergeCell ref="W292:Z292"/>
    <mergeCell ref="C287:F287"/>
    <mergeCell ref="G287:T287"/>
    <mergeCell ref="U287:V287"/>
    <mergeCell ref="W287:Z287"/>
    <mergeCell ref="C288:F288"/>
    <mergeCell ref="G288:T288"/>
    <mergeCell ref="U288:V288"/>
    <mergeCell ref="W288:Z288"/>
    <mergeCell ref="C289:F289"/>
    <mergeCell ref="G289:T289"/>
    <mergeCell ref="U289:V289"/>
    <mergeCell ref="W289:Z289"/>
    <mergeCell ref="C284:F284"/>
    <mergeCell ref="G284:T284"/>
    <mergeCell ref="U284:V284"/>
    <mergeCell ref="W284:Z284"/>
    <mergeCell ref="C285:F285"/>
    <mergeCell ref="G285:T285"/>
    <mergeCell ref="U285:V285"/>
    <mergeCell ref="W285:Z285"/>
    <mergeCell ref="C286:F286"/>
    <mergeCell ref="G286:T286"/>
    <mergeCell ref="U286:V286"/>
    <mergeCell ref="W286:Z286"/>
    <mergeCell ref="A311:A315"/>
    <mergeCell ref="B311:B315"/>
    <mergeCell ref="A307:A310"/>
    <mergeCell ref="B307:B310"/>
    <mergeCell ref="A304:A306"/>
    <mergeCell ref="B304:B306"/>
    <mergeCell ref="A297:A300"/>
    <mergeCell ref="B297:B300"/>
    <mergeCell ref="A301:A303"/>
    <mergeCell ref="B301:B303"/>
    <mergeCell ref="C282:F282"/>
    <mergeCell ref="G282:T282"/>
    <mergeCell ref="U282:V282"/>
    <mergeCell ref="W282:Z282"/>
    <mergeCell ref="U275:V275"/>
    <mergeCell ref="W275:Z275"/>
    <mergeCell ref="C276:F276"/>
    <mergeCell ref="G276:T276"/>
    <mergeCell ref="U276:V276"/>
    <mergeCell ref="W276:Z276"/>
    <mergeCell ref="A281:L281"/>
    <mergeCell ref="M281:R281"/>
    <mergeCell ref="S281:Z281"/>
    <mergeCell ref="C269:F269"/>
    <mergeCell ref="G269:T269"/>
    <mergeCell ref="U269:V269"/>
    <mergeCell ref="W269:Z269"/>
    <mergeCell ref="C270:F270"/>
    <mergeCell ref="G270:T270"/>
    <mergeCell ref="U270:V270"/>
    <mergeCell ref="W270:Z270"/>
    <mergeCell ref="C271:F271"/>
    <mergeCell ref="G271:T271"/>
    <mergeCell ref="U271:V271"/>
    <mergeCell ref="W271:Z271"/>
    <mergeCell ref="C266:F266"/>
    <mergeCell ref="G266:T266"/>
    <mergeCell ref="U266:V266"/>
    <mergeCell ref="W266:Z266"/>
    <mergeCell ref="C267:F267"/>
    <mergeCell ref="G267:T267"/>
    <mergeCell ref="U267:V267"/>
    <mergeCell ref="W267:Z267"/>
    <mergeCell ref="C268:F268"/>
    <mergeCell ref="G268:T268"/>
    <mergeCell ref="U268:V268"/>
    <mergeCell ref="W268:Z268"/>
    <mergeCell ref="W263:Z263"/>
    <mergeCell ref="C264:F264"/>
    <mergeCell ref="G264:T264"/>
    <mergeCell ref="U264:V264"/>
    <mergeCell ref="W264:Z264"/>
    <mergeCell ref="C265:F265"/>
    <mergeCell ref="G265:T265"/>
    <mergeCell ref="U265:V265"/>
    <mergeCell ref="W265:Z265"/>
    <mergeCell ref="W260:Z260"/>
    <mergeCell ref="C261:F261"/>
    <mergeCell ref="G261:T261"/>
    <mergeCell ref="U261:V261"/>
    <mergeCell ref="W261:Z261"/>
    <mergeCell ref="C262:F262"/>
    <mergeCell ref="G262:T262"/>
    <mergeCell ref="U262:V262"/>
    <mergeCell ref="W262:Z262"/>
    <mergeCell ref="W257:Z257"/>
    <mergeCell ref="C258:F258"/>
    <mergeCell ref="G258:T258"/>
    <mergeCell ref="U258:V258"/>
    <mergeCell ref="W258:Z258"/>
    <mergeCell ref="C259:F259"/>
    <mergeCell ref="G259:T259"/>
    <mergeCell ref="U259:V259"/>
    <mergeCell ref="W259:Z259"/>
    <mergeCell ref="W254:Z254"/>
    <mergeCell ref="C255:F255"/>
    <mergeCell ref="G255:T255"/>
    <mergeCell ref="U255:V255"/>
    <mergeCell ref="W255:Z255"/>
    <mergeCell ref="C256:F256"/>
    <mergeCell ref="G256:T256"/>
    <mergeCell ref="U256:V256"/>
    <mergeCell ref="W256:Z256"/>
    <mergeCell ref="W251:Z251"/>
    <mergeCell ref="C252:F252"/>
    <mergeCell ref="G252:T252"/>
    <mergeCell ref="U252:V252"/>
    <mergeCell ref="W252:Z252"/>
    <mergeCell ref="C253:F253"/>
    <mergeCell ref="G253:T253"/>
    <mergeCell ref="U253:V253"/>
    <mergeCell ref="W253:Z253"/>
    <mergeCell ref="W248:Z248"/>
    <mergeCell ref="C249:F249"/>
    <mergeCell ref="G249:T249"/>
    <mergeCell ref="U249:V249"/>
    <mergeCell ref="W249:Z249"/>
    <mergeCell ref="C250:F250"/>
    <mergeCell ref="G250:T250"/>
    <mergeCell ref="U250:V250"/>
    <mergeCell ref="W250:Z250"/>
    <mergeCell ref="A269:A271"/>
    <mergeCell ref="B269:B271"/>
    <mergeCell ref="A262:A265"/>
    <mergeCell ref="B262:B265"/>
    <mergeCell ref="A266:A268"/>
    <mergeCell ref="B266:B268"/>
    <mergeCell ref="C248:F248"/>
    <mergeCell ref="G248:T248"/>
    <mergeCell ref="U248:V248"/>
    <mergeCell ref="C251:F251"/>
    <mergeCell ref="G251:T251"/>
    <mergeCell ref="U251:V251"/>
    <mergeCell ref="C254:F254"/>
    <mergeCell ref="G254:T254"/>
    <mergeCell ref="U254:V254"/>
    <mergeCell ref="C257:F257"/>
    <mergeCell ref="G257:T257"/>
    <mergeCell ref="U257:V257"/>
    <mergeCell ref="C260:F260"/>
    <mergeCell ref="G260:T260"/>
    <mergeCell ref="U260:V260"/>
    <mergeCell ref="C263:F263"/>
    <mergeCell ref="G263:T263"/>
    <mergeCell ref="U263:V263"/>
    <mergeCell ref="K277:L277"/>
    <mergeCell ref="K278:L279"/>
    <mergeCell ref="K280:L280"/>
    <mergeCell ref="M277:Y280"/>
    <mergeCell ref="Z277:Z278"/>
    <mergeCell ref="Z279:Z280"/>
    <mergeCell ref="A276:A280"/>
    <mergeCell ref="B276:B280"/>
    <mergeCell ref="A272:A275"/>
    <mergeCell ref="B272:B275"/>
    <mergeCell ref="C272:F272"/>
    <mergeCell ref="G272:T272"/>
    <mergeCell ref="U272:V272"/>
    <mergeCell ref="W272:Z272"/>
    <mergeCell ref="C273:F273"/>
    <mergeCell ref="G273:T273"/>
    <mergeCell ref="U273:V273"/>
    <mergeCell ref="W273:Z273"/>
    <mergeCell ref="C274:F274"/>
    <mergeCell ref="G274:T274"/>
    <mergeCell ref="U274:V274"/>
    <mergeCell ref="W274:Z274"/>
    <mergeCell ref="C275:F275"/>
    <mergeCell ref="G275:T275"/>
    <mergeCell ref="C278:C279"/>
    <mergeCell ref="D277:E277"/>
    <mergeCell ref="D278:E279"/>
    <mergeCell ref="D280:E280"/>
    <mergeCell ref="F277:H277"/>
    <mergeCell ref="F278:H279"/>
    <mergeCell ref="F280:H280"/>
    <mergeCell ref="I280:J280"/>
    <mergeCell ref="I277:J277"/>
    <mergeCell ref="I278:J279"/>
    <mergeCell ref="C241:F241"/>
    <mergeCell ref="G241:T241"/>
    <mergeCell ref="U241:V241"/>
    <mergeCell ref="W241:Z241"/>
    <mergeCell ref="A246:L246"/>
    <mergeCell ref="M246:R246"/>
    <mergeCell ref="S246:Z246"/>
    <mergeCell ref="C243:C244"/>
    <mergeCell ref="D242:E242"/>
    <mergeCell ref="D243:E244"/>
    <mergeCell ref="D245:E245"/>
    <mergeCell ref="F242:H242"/>
    <mergeCell ref="F243:H244"/>
    <mergeCell ref="F245:H245"/>
    <mergeCell ref="I245:J245"/>
    <mergeCell ref="I242:J242"/>
    <mergeCell ref="I243:J244"/>
    <mergeCell ref="K242:L242"/>
    <mergeCell ref="K243:L244"/>
    <mergeCell ref="K245:L245"/>
    <mergeCell ref="C238:F238"/>
    <mergeCell ref="G238:T238"/>
    <mergeCell ref="U238:V238"/>
    <mergeCell ref="W238:Z238"/>
    <mergeCell ref="C239:F239"/>
    <mergeCell ref="G239:T239"/>
    <mergeCell ref="U239:V239"/>
    <mergeCell ref="W239:Z239"/>
    <mergeCell ref="C240:F240"/>
    <mergeCell ref="G240:T240"/>
    <mergeCell ref="U240:V240"/>
    <mergeCell ref="W240:Z240"/>
    <mergeCell ref="C235:F235"/>
    <mergeCell ref="G235:T235"/>
    <mergeCell ref="U235:V235"/>
    <mergeCell ref="W235:Z235"/>
    <mergeCell ref="C236:F236"/>
    <mergeCell ref="G236:T236"/>
    <mergeCell ref="U236:V236"/>
    <mergeCell ref="W236:Z236"/>
    <mergeCell ref="C237:F237"/>
    <mergeCell ref="G237:T237"/>
    <mergeCell ref="U237:V237"/>
    <mergeCell ref="W237:Z237"/>
    <mergeCell ref="C232:F232"/>
    <mergeCell ref="G232:T232"/>
    <mergeCell ref="U232:V232"/>
    <mergeCell ref="W232:Z232"/>
    <mergeCell ref="C233:F233"/>
    <mergeCell ref="G233:T233"/>
    <mergeCell ref="U233:V233"/>
    <mergeCell ref="W233:Z233"/>
    <mergeCell ref="C234:F234"/>
    <mergeCell ref="G234:T234"/>
    <mergeCell ref="U234:V234"/>
    <mergeCell ref="W234:Z234"/>
    <mergeCell ref="C229:F229"/>
    <mergeCell ref="G229:T229"/>
    <mergeCell ref="U229:V229"/>
    <mergeCell ref="W229:Z229"/>
    <mergeCell ref="C230:F230"/>
    <mergeCell ref="G230:T230"/>
    <mergeCell ref="U230:V230"/>
    <mergeCell ref="W230:Z230"/>
    <mergeCell ref="C231:F231"/>
    <mergeCell ref="G231:T231"/>
    <mergeCell ref="U231:V231"/>
    <mergeCell ref="W231:Z231"/>
    <mergeCell ref="C226:F226"/>
    <mergeCell ref="G226:T226"/>
    <mergeCell ref="U226:V226"/>
    <mergeCell ref="W226:Z226"/>
    <mergeCell ref="C227:F227"/>
    <mergeCell ref="G227:T227"/>
    <mergeCell ref="U227:V227"/>
    <mergeCell ref="W227:Z227"/>
    <mergeCell ref="C228:F228"/>
    <mergeCell ref="G228:T228"/>
    <mergeCell ref="U228:V228"/>
    <mergeCell ref="W228:Z228"/>
    <mergeCell ref="C223:F223"/>
    <mergeCell ref="G223:T223"/>
    <mergeCell ref="U223:V223"/>
    <mergeCell ref="W223:Z223"/>
    <mergeCell ref="C224:F224"/>
    <mergeCell ref="G224:T224"/>
    <mergeCell ref="U224:V224"/>
    <mergeCell ref="W224:Z224"/>
    <mergeCell ref="C225:F225"/>
    <mergeCell ref="G225:T225"/>
    <mergeCell ref="U225:V225"/>
    <mergeCell ref="W225:Z225"/>
    <mergeCell ref="C220:F220"/>
    <mergeCell ref="G220:T220"/>
    <mergeCell ref="U220:V220"/>
    <mergeCell ref="W220:Z220"/>
    <mergeCell ref="C221:F221"/>
    <mergeCell ref="G221:T221"/>
    <mergeCell ref="U221:V221"/>
    <mergeCell ref="W221:Z221"/>
    <mergeCell ref="C222:F222"/>
    <mergeCell ref="G222:T222"/>
    <mergeCell ref="U222:V222"/>
    <mergeCell ref="W222:Z222"/>
    <mergeCell ref="C217:F217"/>
    <mergeCell ref="G217:T217"/>
    <mergeCell ref="U217:V217"/>
    <mergeCell ref="W217:Z217"/>
    <mergeCell ref="C218:F218"/>
    <mergeCell ref="G218:T218"/>
    <mergeCell ref="U218:V218"/>
    <mergeCell ref="W218:Z218"/>
    <mergeCell ref="C219:F219"/>
    <mergeCell ref="G219:T219"/>
    <mergeCell ref="U219:V219"/>
    <mergeCell ref="W219:Z219"/>
    <mergeCell ref="C214:F214"/>
    <mergeCell ref="G214:T214"/>
    <mergeCell ref="U214:V214"/>
    <mergeCell ref="W214:Z214"/>
    <mergeCell ref="C215:F215"/>
    <mergeCell ref="G215:T215"/>
    <mergeCell ref="U215:V215"/>
    <mergeCell ref="W215:Z215"/>
    <mergeCell ref="C216:F216"/>
    <mergeCell ref="G216:T216"/>
    <mergeCell ref="U216:V216"/>
    <mergeCell ref="W216:Z216"/>
    <mergeCell ref="A241:A245"/>
    <mergeCell ref="B241:B245"/>
    <mergeCell ref="A237:A240"/>
    <mergeCell ref="B237:B240"/>
    <mergeCell ref="A234:A236"/>
    <mergeCell ref="B234:B236"/>
    <mergeCell ref="A227:A230"/>
    <mergeCell ref="B227:B230"/>
    <mergeCell ref="A231:A233"/>
    <mergeCell ref="B231:B233"/>
    <mergeCell ref="C212:F212"/>
    <mergeCell ref="G212:T212"/>
    <mergeCell ref="U212:V212"/>
    <mergeCell ref="W212:Z212"/>
    <mergeCell ref="U205:V205"/>
    <mergeCell ref="W205:Z205"/>
    <mergeCell ref="C206:F206"/>
    <mergeCell ref="G206:T206"/>
    <mergeCell ref="U206:V206"/>
    <mergeCell ref="W206:Z206"/>
    <mergeCell ref="A211:L211"/>
    <mergeCell ref="M211:R211"/>
    <mergeCell ref="S211:Z211"/>
    <mergeCell ref="C199:F199"/>
    <mergeCell ref="G199:T199"/>
    <mergeCell ref="U199:V199"/>
    <mergeCell ref="W199:Z199"/>
    <mergeCell ref="C200:F200"/>
    <mergeCell ref="G200:T200"/>
    <mergeCell ref="U200:V200"/>
    <mergeCell ref="W200:Z200"/>
    <mergeCell ref="C201:F201"/>
    <mergeCell ref="G201:T201"/>
    <mergeCell ref="U201:V201"/>
    <mergeCell ref="W201:Z201"/>
    <mergeCell ref="C196:F196"/>
    <mergeCell ref="G196:T196"/>
    <mergeCell ref="U196:V196"/>
    <mergeCell ref="W196:Z196"/>
    <mergeCell ref="C197:F197"/>
    <mergeCell ref="G197:T197"/>
    <mergeCell ref="U197:V197"/>
    <mergeCell ref="W197:Z197"/>
    <mergeCell ref="C198:F198"/>
    <mergeCell ref="G198:T198"/>
    <mergeCell ref="U198:V198"/>
    <mergeCell ref="W198:Z198"/>
    <mergeCell ref="W193:Z193"/>
    <mergeCell ref="C194:F194"/>
    <mergeCell ref="G194:T194"/>
    <mergeCell ref="U194:V194"/>
    <mergeCell ref="W194:Z194"/>
    <mergeCell ref="C195:F195"/>
    <mergeCell ref="G195:T195"/>
    <mergeCell ref="U195:V195"/>
    <mergeCell ref="W195:Z195"/>
    <mergeCell ref="W190:Z190"/>
    <mergeCell ref="C191:F191"/>
    <mergeCell ref="G191:T191"/>
    <mergeCell ref="U191:V191"/>
    <mergeCell ref="W191:Z191"/>
    <mergeCell ref="C192:F192"/>
    <mergeCell ref="G192:T192"/>
    <mergeCell ref="U192:V192"/>
    <mergeCell ref="W192:Z192"/>
    <mergeCell ref="W187:Z187"/>
    <mergeCell ref="C188:F188"/>
    <mergeCell ref="G188:T188"/>
    <mergeCell ref="U188:V188"/>
    <mergeCell ref="W188:Z188"/>
    <mergeCell ref="C189:F189"/>
    <mergeCell ref="G189:T189"/>
    <mergeCell ref="U189:V189"/>
    <mergeCell ref="W189:Z189"/>
    <mergeCell ref="W184:Z184"/>
    <mergeCell ref="C185:F185"/>
    <mergeCell ref="G185:T185"/>
    <mergeCell ref="U185:V185"/>
    <mergeCell ref="W185:Z185"/>
    <mergeCell ref="C186:F186"/>
    <mergeCell ref="G186:T186"/>
    <mergeCell ref="U186:V186"/>
    <mergeCell ref="W186:Z186"/>
    <mergeCell ref="W181:Z181"/>
    <mergeCell ref="C182:F182"/>
    <mergeCell ref="G182:T182"/>
    <mergeCell ref="U182:V182"/>
    <mergeCell ref="W182:Z182"/>
    <mergeCell ref="C183:F183"/>
    <mergeCell ref="G183:T183"/>
    <mergeCell ref="U183:V183"/>
    <mergeCell ref="W183:Z183"/>
    <mergeCell ref="W178:Z178"/>
    <mergeCell ref="C179:F179"/>
    <mergeCell ref="G179:T179"/>
    <mergeCell ref="U179:V179"/>
    <mergeCell ref="W179:Z179"/>
    <mergeCell ref="C180:F180"/>
    <mergeCell ref="G180:T180"/>
    <mergeCell ref="U180:V180"/>
    <mergeCell ref="W180:Z180"/>
    <mergeCell ref="A199:A201"/>
    <mergeCell ref="B199:B201"/>
    <mergeCell ref="A192:A195"/>
    <mergeCell ref="B192:B195"/>
    <mergeCell ref="A196:A198"/>
    <mergeCell ref="B196:B198"/>
    <mergeCell ref="C178:F178"/>
    <mergeCell ref="G178:T178"/>
    <mergeCell ref="U178:V178"/>
    <mergeCell ref="C181:F181"/>
    <mergeCell ref="G181:T181"/>
    <mergeCell ref="U181:V181"/>
    <mergeCell ref="C184:F184"/>
    <mergeCell ref="G184:T184"/>
    <mergeCell ref="U184:V184"/>
    <mergeCell ref="C187:F187"/>
    <mergeCell ref="G187:T187"/>
    <mergeCell ref="U187:V187"/>
    <mergeCell ref="C190:F190"/>
    <mergeCell ref="G190:T190"/>
    <mergeCell ref="U190:V190"/>
    <mergeCell ref="C193:F193"/>
    <mergeCell ref="G193:T193"/>
    <mergeCell ref="U193:V193"/>
    <mergeCell ref="K207:L207"/>
    <mergeCell ref="K208:L209"/>
    <mergeCell ref="K210:L210"/>
    <mergeCell ref="M207:Y210"/>
    <mergeCell ref="Z207:Z208"/>
    <mergeCell ref="Z209:Z210"/>
    <mergeCell ref="A206:A210"/>
    <mergeCell ref="B206:B210"/>
    <mergeCell ref="A202:A205"/>
    <mergeCell ref="B202:B205"/>
    <mergeCell ref="C202:F202"/>
    <mergeCell ref="G202:T202"/>
    <mergeCell ref="U202:V202"/>
    <mergeCell ref="W202:Z202"/>
    <mergeCell ref="C203:F203"/>
    <mergeCell ref="G203:T203"/>
    <mergeCell ref="U203:V203"/>
    <mergeCell ref="W203:Z203"/>
    <mergeCell ref="C204:F204"/>
    <mergeCell ref="G204:T204"/>
    <mergeCell ref="U204:V204"/>
    <mergeCell ref="W204:Z204"/>
    <mergeCell ref="C205:F205"/>
    <mergeCell ref="G205:T205"/>
    <mergeCell ref="C208:C209"/>
    <mergeCell ref="D207:E207"/>
    <mergeCell ref="D208:E209"/>
    <mergeCell ref="D210:E210"/>
    <mergeCell ref="F207:H207"/>
    <mergeCell ref="F208:H209"/>
    <mergeCell ref="F210:H210"/>
    <mergeCell ref="I210:J210"/>
    <mergeCell ref="I207:J207"/>
    <mergeCell ref="I208:J209"/>
    <mergeCell ref="C171:F171"/>
    <mergeCell ref="G171:T171"/>
    <mergeCell ref="U171:V171"/>
    <mergeCell ref="W171:Z171"/>
    <mergeCell ref="A176:L176"/>
    <mergeCell ref="M176:R176"/>
    <mergeCell ref="S176:Z176"/>
    <mergeCell ref="D175:E175"/>
    <mergeCell ref="F175:H175"/>
    <mergeCell ref="I175:J175"/>
    <mergeCell ref="K175:L175"/>
    <mergeCell ref="C168:F168"/>
    <mergeCell ref="G168:T168"/>
    <mergeCell ref="U168:V168"/>
    <mergeCell ref="W168:Z168"/>
    <mergeCell ref="C169:F169"/>
    <mergeCell ref="G169:T169"/>
    <mergeCell ref="U169:V169"/>
    <mergeCell ref="W169:Z169"/>
    <mergeCell ref="C170:F170"/>
    <mergeCell ref="G170:T170"/>
    <mergeCell ref="U170:V170"/>
    <mergeCell ref="W170:Z170"/>
    <mergeCell ref="C165:F165"/>
    <mergeCell ref="G165:T165"/>
    <mergeCell ref="U165:V165"/>
    <mergeCell ref="W165:Z165"/>
    <mergeCell ref="C166:F166"/>
    <mergeCell ref="G166:T166"/>
    <mergeCell ref="U166:V166"/>
    <mergeCell ref="W166:Z166"/>
    <mergeCell ref="C167:F167"/>
    <mergeCell ref="G167:T167"/>
    <mergeCell ref="U167:V167"/>
    <mergeCell ref="W167:Z167"/>
    <mergeCell ref="C162:F162"/>
    <mergeCell ref="G162:T162"/>
    <mergeCell ref="U162:V162"/>
    <mergeCell ref="W162:Z162"/>
    <mergeCell ref="C163:F163"/>
    <mergeCell ref="G163:T163"/>
    <mergeCell ref="U163:V163"/>
    <mergeCell ref="W163:Z163"/>
    <mergeCell ref="C164:F164"/>
    <mergeCell ref="G164:T164"/>
    <mergeCell ref="U164:V164"/>
    <mergeCell ref="W164:Z164"/>
    <mergeCell ref="C159:F159"/>
    <mergeCell ref="G159:T159"/>
    <mergeCell ref="U159:V159"/>
    <mergeCell ref="W159:Z159"/>
    <mergeCell ref="C160:F160"/>
    <mergeCell ref="G160:T160"/>
    <mergeCell ref="U160:V160"/>
    <mergeCell ref="W160:Z160"/>
    <mergeCell ref="C161:F161"/>
    <mergeCell ref="G161:T161"/>
    <mergeCell ref="U161:V161"/>
    <mergeCell ref="W161:Z161"/>
    <mergeCell ref="C156:F156"/>
    <mergeCell ref="G156:T156"/>
    <mergeCell ref="U156:V156"/>
    <mergeCell ref="W156:Z156"/>
    <mergeCell ref="C157:F157"/>
    <mergeCell ref="G157:T157"/>
    <mergeCell ref="U157:V157"/>
    <mergeCell ref="W157:Z157"/>
    <mergeCell ref="C158:F158"/>
    <mergeCell ref="G158:T158"/>
    <mergeCell ref="U158:V158"/>
    <mergeCell ref="W158:Z158"/>
    <mergeCell ref="C153:F153"/>
    <mergeCell ref="G153:T153"/>
    <mergeCell ref="U153:V153"/>
    <mergeCell ref="W153:Z153"/>
    <mergeCell ref="C154:F154"/>
    <mergeCell ref="G154:T154"/>
    <mergeCell ref="U154:V154"/>
    <mergeCell ref="W154:Z154"/>
    <mergeCell ref="C155:F155"/>
    <mergeCell ref="G155:T155"/>
    <mergeCell ref="U155:V155"/>
    <mergeCell ref="W155:Z155"/>
    <mergeCell ref="C150:F150"/>
    <mergeCell ref="G150:T150"/>
    <mergeCell ref="U150:V150"/>
    <mergeCell ref="W150:Z150"/>
    <mergeCell ref="C151:F151"/>
    <mergeCell ref="G151:T151"/>
    <mergeCell ref="U151:V151"/>
    <mergeCell ref="W151:Z151"/>
    <mergeCell ref="C152:F152"/>
    <mergeCell ref="G152:T152"/>
    <mergeCell ref="U152:V152"/>
    <mergeCell ref="W152:Z152"/>
    <mergeCell ref="C147:F147"/>
    <mergeCell ref="G147:T147"/>
    <mergeCell ref="U147:V147"/>
    <mergeCell ref="W147:Z147"/>
    <mergeCell ref="C148:F148"/>
    <mergeCell ref="G148:T148"/>
    <mergeCell ref="U148:V148"/>
    <mergeCell ref="W148:Z148"/>
    <mergeCell ref="C149:F149"/>
    <mergeCell ref="G149:T149"/>
    <mergeCell ref="U149:V149"/>
    <mergeCell ref="W149:Z149"/>
    <mergeCell ref="C144:F144"/>
    <mergeCell ref="G144:T144"/>
    <mergeCell ref="U144:V144"/>
    <mergeCell ref="W144:Z144"/>
    <mergeCell ref="C145:F145"/>
    <mergeCell ref="G145:T145"/>
    <mergeCell ref="U145:V145"/>
    <mergeCell ref="W145:Z145"/>
    <mergeCell ref="C146:F146"/>
    <mergeCell ref="G146:T146"/>
    <mergeCell ref="U146:V146"/>
    <mergeCell ref="W146:Z146"/>
    <mergeCell ref="A171:A175"/>
    <mergeCell ref="B171:B175"/>
    <mergeCell ref="A167:A170"/>
    <mergeCell ref="B167:B170"/>
    <mergeCell ref="A164:A166"/>
    <mergeCell ref="B164:B166"/>
    <mergeCell ref="A157:A160"/>
    <mergeCell ref="B157:B160"/>
    <mergeCell ref="A161:A163"/>
    <mergeCell ref="B161:B163"/>
    <mergeCell ref="C142:F142"/>
    <mergeCell ref="G142:T142"/>
    <mergeCell ref="U142:V142"/>
    <mergeCell ref="W142:Z142"/>
    <mergeCell ref="U132:V132"/>
    <mergeCell ref="W132:Z132"/>
    <mergeCell ref="C133:F133"/>
    <mergeCell ref="G133:T133"/>
    <mergeCell ref="U133:V133"/>
    <mergeCell ref="W133:Z133"/>
    <mergeCell ref="C134:F134"/>
    <mergeCell ref="G134:T134"/>
    <mergeCell ref="U134:V134"/>
    <mergeCell ref="W134:Z134"/>
    <mergeCell ref="U128:V128"/>
    <mergeCell ref="W128:Z128"/>
    <mergeCell ref="C129:F129"/>
    <mergeCell ref="G129:T129"/>
    <mergeCell ref="U129:V129"/>
    <mergeCell ref="W129:Z129"/>
    <mergeCell ref="C130:F130"/>
    <mergeCell ref="G130:T130"/>
    <mergeCell ref="U130:V130"/>
    <mergeCell ref="W130:Z130"/>
    <mergeCell ref="U124:V124"/>
    <mergeCell ref="W124:Z124"/>
    <mergeCell ref="C125:F125"/>
    <mergeCell ref="G125:T125"/>
    <mergeCell ref="U125:V125"/>
    <mergeCell ref="W125:Z125"/>
    <mergeCell ref="C126:F126"/>
    <mergeCell ref="G126:T126"/>
    <mergeCell ref="U126:V126"/>
    <mergeCell ref="W126:Z126"/>
    <mergeCell ref="U120:V120"/>
    <mergeCell ref="W120:Z120"/>
    <mergeCell ref="C121:F121"/>
    <mergeCell ref="G121:T121"/>
    <mergeCell ref="U121:V121"/>
    <mergeCell ref="W121:Z121"/>
    <mergeCell ref="C122:F122"/>
    <mergeCell ref="G122:T122"/>
    <mergeCell ref="U122:V122"/>
    <mergeCell ref="W122:Z122"/>
    <mergeCell ref="U116:V116"/>
    <mergeCell ref="W116:Z116"/>
    <mergeCell ref="C117:F117"/>
    <mergeCell ref="G117:T117"/>
    <mergeCell ref="U117:V117"/>
    <mergeCell ref="W117:Z117"/>
    <mergeCell ref="C118:F118"/>
    <mergeCell ref="G118:T118"/>
    <mergeCell ref="U118:V118"/>
    <mergeCell ref="W118:Z118"/>
    <mergeCell ref="C107:F107"/>
    <mergeCell ref="G107:T107"/>
    <mergeCell ref="U107:V107"/>
    <mergeCell ref="W107:Z107"/>
    <mergeCell ref="C37:F37"/>
    <mergeCell ref="G37:T37"/>
    <mergeCell ref="U37:V37"/>
    <mergeCell ref="W37:Z37"/>
    <mergeCell ref="M25:N26"/>
    <mergeCell ref="O25:R26"/>
    <mergeCell ref="S25:Z26"/>
    <mergeCell ref="M27:Z27"/>
    <mergeCell ref="C24:L24"/>
    <mergeCell ref="M24:Z24"/>
    <mergeCell ref="M28:Z30"/>
    <mergeCell ref="M31:R34"/>
    <mergeCell ref="F31:H31"/>
    <mergeCell ref="I31:J31"/>
    <mergeCell ref="K31:L31"/>
    <mergeCell ref="F32:H32"/>
    <mergeCell ref="I32:J32"/>
    <mergeCell ref="K32:L32"/>
    <mergeCell ref="C31:E31"/>
    <mergeCell ref="C32:E32"/>
    <mergeCell ref="C33:E33"/>
    <mergeCell ref="C34:E34"/>
    <mergeCell ref="C35:E35"/>
    <mergeCell ref="F28:H28"/>
    <mergeCell ref="I28:J28"/>
    <mergeCell ref="K28:L28"/>
    <mergeCell ref="F29:H29"/>
    <mergeCell ref="I29:J29"/>
    <mergeCell ref="K29:L29"/>
    <mergeCell ref="F30:H30"/>
    <mergeCell ref="I30:J30"/>
    <mergeCell ref="K30:L30"/>
    <mergeCell ref="F33:H33"/>
    <mergeCell ref="I33:J33"/>
    <mergeCell ref="K33:L33"/>
    <mergeCell ref="F34:H34"/>
    <mergeCell ref="I34:J34"/>
    <mergeCell ref="K34:L34"/>
    <mergeCell ref="A1:A6"/>
    <mergeCell ref="B1:B6"/>
    <mergeCell ref="A7:A13"/>
    <mergeCell ref="B7:B13"/>
    <mergeCell ref="A14:B15"/>
    <mergeCell ref="A16:A19"/>
    <mergeCell ref="B16:B19"/>
    <mergeCell ref="F35:H35"/>
    <mergeCell ref="C25:L27"/>
    <mergeCell ref="C1:F1"/>
    <mergeCell ref="G1:T1"/>
    <mergeCell ref="C9:F9"/>
    <mergeCell ref="G9:T9"/>
    <mergeCell ref="C13:F13"/>
    <mergeCell ref="G13:T13"/>
    <mergeCell ref="C17:F17"/>
    <mergeCell ref="G17:T17"/>
    <mergeCell ref="C21:F21"/>
    <mergeCell ref="G21:T21"/>
    <mergeCell ref="C23:F23"/>
    <mergeCell ref="G23:T23"/>
    <mergeCell ref="M35:R35"/>
    <mergeCell ref="D28:E28"/>
    <mergeCell ref="D29:E29"/>
    <mergeCell ref="U1:V1"/>
    <mergeCell ref="W1:Z1"/>
    <mergeCell ref="C2:F2"/>
    <mergeCell ref="G2:T2"/>
    <mergeCell ref="U2:V2"/>
    <mergeCell ref="W2:Z2"/>
    <mergeCell ref="A20:A22"/>
    <mergeCell ref="B20:B22"/>
    <mergeCell ref="C5:F5"/>
    <mergeCell ref="G5:T5"/>
    <mergeCell ref="U5:V5"/>
    <mergeCell ref="W5:Z5"/>
    <mergeCell ref="C6:F6"/>
    <mergeCell ref="G6:T6"/>
    <mergeCell ref="U6:V6"/>
    <mergeCell ref="W6:Z6"/>
    <mergeCell ref="C3:F3"/>
    <mergeCell ref="G3:T3"/>
    <mergeCell ref="U3:V3"/>
    <mergeCell ref="W3:Z3"/>
    <mergeCell ref="C4:F4"/>
    <mergeCell ref="G4:T4"/>
    <mergeCell ref="U4:V4"/>
    <mergeCell ref="W4:Z4"/>
    <mergeCell ref="U9:V9"/>
    <mergeCell ref="W9:Z9"/>
    <mergeCell ref="C10:F10"/>
    <mergeCell ref="G10:T10"/>
    <mergeCell ref="U10:V10"/>
    <mergeCell ref="W10:Z10"/>
    <mergeCell ref="C7:F7"/>
    <mergeCell ref="G7:T7"/>
    <mergeCell ref="U7:V7"/>
    <mergeCell ref="W7:Z7"/>
    <mergeCell ref="C8:F8"/>
    <mergeCell ref="G8:T8"/>
    <mergeCell ref="U8:V8"/>
    <mergeCell ref="W8:Z8"/>
    <mergeCell ref="U13:V13"/>
    <mergeCell ref="W13:Z13"/>
    <mergeCell ref="C14:F14"/>
    <mergeCell ref="G14:T14"/>
    <mergeCell ref="U14:V14"/>
    <mergeCell ref="W14:Z14"/>
    <mergeCell ref="C11:F11"/>
    <mergeCell ref="G11:T11"/>
    <mergeCell ref="U11:V11"/>
    <mergeCell ref="W11:Z11"/>
    <mergeCell ref="C12:F12"/>
    <mergeCell ref="G12:T12"/>
    <mergeCell ref="U12:V12"/>
    <mergeCell ref="W12:Z12"/>
    <mergeCell ref="U17:V17"/>
    <mergeCell ref="W17:Z17"/>
    <mergeCell ref="C18:F18"/>
    <mergeCell ref="G18:T18"/>
    <mergeCell ref="U18:V18"/>
    <mergeCell ref="W18:Z18"/>
    <mergeCell ref="C15:F15"/>
    <mergeCell ref="G15:T15"/>
    <mergeCell ref="U15:V15"/>
    <mergeCell ref="W15:Z15"/>
    <mergeCell ref="C16:F16"/>
    <mergeCell ref="G16:T16"/>
    <mergeCell ref="U16:V16"/>
    <mergeCell ref="W16:Z16"/>
    <mergeCell ref="U21:V21"/>
    <mergeCell ref="W21:Z21"/>
    <mergeCell ref="C22:F22"/>
    <mergeCell ref="G22:T22"/>
    <mergeCell ref="U22:V22"/>
    <mergeCell ref="W22:Z22"/>
    <mergeCell ref="C19:F19"/>
    <mergeCell ref="G19:T19"/>
    <mergeCell ref="U19:V19"/>
    <mergeCell ref="W19:Z19"/>
    <mergeCell ref="C20:F20"/>
    <mergeCell ref="G20:T20"/>
    <mergeCell ref="U20:V20"/>
    <mergeCell ref="W20:Z20"/>
    <mergeCell ref="U23:V23"/>
    <mergeCell ref="W23:Z23"/>
    <mergeCell ref="A36:L36"/>
    <mergeCell ref="M36:R36"/>
    <mergeCell ref="S36:Z36"/>
    <mergeCell ref="I35:J35"/>
    <mergeCell ref="K35:L35"/>
    <mergeCell ref="S31:U31"/>
    <mergeCell ref="V31:X31"/>
    <mergeCell ref="Y31:Z31"/>
    <mergeCell ref="V32:X32"/>
    <mergeCell ref="Y32:Z32"/>
    <mergeCell ref="S33:Z35"/>
    <mergeCell ref="A31:A35"/>
    <mergeCell ref="B31:B35"/>
    <mergeCell ref="A23:A25"/>
    <mergeCell ref="B23:B25"/>
    <mergeCell ref="A26:A30"/>
    <mergeCell ref="B26:B30"/>
    <mergeCell ref="D30:E30"/>
    <mergeCell ref="A59:A61"/>
    <mergeCell ref="B59:B61"/>
    <mergeCell ref="A52:A55"/>
    <mergeCell ref="B52:B55"/>
    <mergeCell ref="A56:A58"/>
    <mergeCell ref="B56:B58"/>
    <mergeCell ref="M67:Y70"/>
    <mergeCell ref="Z67:Z68"/>
    <mergeCell ref="Z69:Z70"/>
    <mergeCell ref="A66:A70"/>
    <mergeCell ref="B66:B70"/>
    <mergeCell ref="A62:A65"/>
    <mergeCell ref="B62:B65"/>
    <mergeCell ref="C62:F62"/>
    <mergeCell ref="G62:T62"/>
    <mergeCell ref="U62:V62"/>
    <mergeCell ref="I70:J70"/>
    <mergeCell ref="I67:J67"/>
    <mergeCell ref="I68:J69"/>
    <mergeCell ref="K67:L67"/>
    <mergeCell ref="K68:L69"/>
    <mergeCell ref="K70:L70"/>
    <mergeCell ref="C68:C69"/>
    <mergeCell ref="D67:E67"/>
    <mergeCell ref="C40:F40"/>
    <mergeCell ref="G40:T40"/>
    <mergeCell ref="U40:V40"/>
    <mergeCell ref="W40:Z40"/>
    <mergeCell ref="C41:F41"/>
    <mergeCell ref="G41:T41"/>
    <mergeCell ref="U41:V41"/>
    <mergeCell ref="W41:Z41"/>
    <mergeCell ref="C38:F38"/>
    <mergeCell ref="G38:T38"/>
    <mergeCell ref="U38:V38"/>
    <mergeCell ref="W38:Z38"/>
    <mergeCell ref="C39:F39"/>
    <mergeCell ref="G39:T39"/>
    <mergeCell ref="U39:V39"/>
    <mergeCell ref="W39:Z39"/>
    <mergeCell ref="C44:F44"/>
    <mergeCell ref="G44:T44"/>
    <mergeCell ref="U44:V44"/>
    <mergeCell ref="W44:Z44"/>
    <mergeCell ref="C45:F45"/>
    <mergeCell ref="G45:T45"/>
    <mergeCell ref="U45:V45"/>
    <mergeCell ref="W45:Z45"/>
    <mergeCell ref="C42:F42"/>
    <mergeCell ref="G42:T42"/>
    <mergeCell ref="U42:V42"/>
    <mergeCell ref="W42:Z42"/>
    <mergeCell ref="C43:F43"/>
    <mergeCell ref="G43:T43"/>
    <mergeCell ref="U43:V43"/>
    <mergeCell ref="W43:Z43"/>
    <mergeCell ref="C48:F48"/>
    <mergeCell ref="G48:T48"/>
    <mergeCell ref="U48:V48"/>
    <mergeCell ref="W48:Z48"/>
    <mergeCell ref="C49:F49"/>
    <mergeCell ref="G49:T49"/>
    <mergeCell ref="U49:V49"/>
    <mergeCell ref="W49:Z49"/>
    <mergeCell ref="C46:F46"/>
    <mergeCell ref="G46:T46"/>
    <mergeCell ref="U46:V46"/>
    <mergeCell ref="W46:Z46"/>
    <mergeCell ref="C47:F47"/>
    <mergeCell ref="G47:T47"/>
    <mergeCell ref="U47:V47"/>
    <mergeCell ref="W47:Z47"/>
    <mergeCell ref="C52:F52"/>
    <mergeCell ref="G52:T52"/>
    <mergeCell ref="U52:V52"/>
    <mergeCell ref="W52:Z52"/>
    <mergeCell ref="C53:F53"/>
    <mergeCell ref="G53:T53"/>
    <mergeCell ref="U53:V53"/>
    <mergeCell ref="W53:Z53"/>
    <mergeCell ref="C50:F50"/>
    <mergeCell ref="G50:T50"/>
    <mergeCell ref="U50:V50"/>
    <mergeCell ref="W50:Z50"/>
    <mergeCell ref="C51:F51"/>
    <mergeCell ref="G51:T51"/>
    <mergeCell ref="U51:V51"/>
    <mergeCell ref="W51:Z51"/>
    <mergeCell ref="C56:F56"/>
    <mergeCell ref="G56:T56"/>
    <mergeCell ref="U56:V56"/>
    <mergeCell ref="W56:Z56"/>
    <mergeCell ref="C57:F57"/>
    <mergeCell ref="G57:T57"/>
    <mergeCell ref="U57:V57"/>
    <mergeCell ref="W57:Z57"/>
    <mergeCell ref="C54:F54"/>
    <mergeCell ref="G54:T54"/>
    <mergeCell ref="U54:V54"/>
    <mergeCell ref="W54:Z54"/>
    <mergeCell ref="C55:F55"/>
    <mergeCell ref="G55:T55"/>
    <mergeCell ref="U55:V55"/>
    <mergeCell ref="W55:Z55"/>
    <mergeCell ref="C60:F60"/>
    <mergeCell ref="G60:T60"/>
    <mergeCell ref="U60:V60"/>
    <mergeCell ref="W60:Z60"/>
    <mergeCell ref="C61:F61"/>
    <mergeCell ref="G61:T61"/>
    <mergeCell ref="U61:V61"/>
    <mergeCell ref="W61:Z61"/>
    <mergeCell ref="C58:F58"/>
    <mergeCell ref="G58:T58"/>
    <mergeCell ref="U58:V58"/>
    <mergeCell ref="W58:Z58"/>
    <mergeCell ref="C59:F59"/>
    <mergeCell ref="G59:T59"/>
    <mergeCell ref="U59:V59"/>
    <mergeCell ref="W59:Z59"/>
    <mergeCell ref="W62:Z62"/>
    <mergeCell ref="C63:F63"/>
    <mergeCell ref="G63:T63"/>
    <mergeCell ref="U63:V63"/>
    <mergeCell ref="W63:Z63"/>
    <mergeCell ref="C64:F64"/>
    <mergeCell ref="G64:T64"/>
    <mergeCell ref="U64:V64"/>
    <mergeCell ref="W64:Z64"/>
    <mergeCell ref="A101:A105"/>
    <mergeCell ref="B101:B105"/>
    <mergeCell ref="A97:A100"/>
    <mergeCell ref="C65:F65"/>
    <mergeCell ref="G65:T65"/>
    <mergeCell ref="U65:V65"/>
    <mergeCell ref="W65:Z65"/>
    <mergeCell ref="C66:F66"/>
    <mergeCell ref="G66:T66"/>
    <mergeCell ref="U66:V66"/>
    <mergeCell ref="W66:Z66"/>
    <mergeCell ref="D68:E69"/>
    <mergeCell ref="D70:E70"/>
    <mergeCell ref="F67:H67"/>
    <mergeCell ref="F68:H69"/>
    <mergeCell ref="F70:H70"/>
    <mergeCell ref="A71:L71"/>
    <mergeCell ref="M71:R71"/>
    <mergeCell ref="S71:Z71"/>
    <mergeCell ref="C72:F72"/>
    <mergeCell ref="G72:T72"/>
    <mergeCell ref="U72:V72"/>
    <mergeCell ref="G97:T97"/>
    <mergeCell ref="U97:V97"/>
    <mergeCell ref="W72:Z72"/>
    <mergeCell ref="I105:J105"/>
    <mergeCell ref="I102:J102"/>
    <mergeCell ref="I103:J104"/>
    <mergeCell ref="K102:L102"/>
    <mergeCell ref="K103:L104"/>
    <mergeCell ref="K105:L105"/>
    <mergeCell ref="C103:C104"/>
    <mergeCell ref="D102:E102"/>
    <mergeCell ref="C100:F100"/>
    <mergeCell ref="G100:T100"/>
    <mergeCell ref="D103:E104"/>
    <mergeCell ref="D105:E105"/>
    <mergeCell ref="F102:H102"/>
    <mergeCell ref="F103:H104"/>
    <mergeCell ref="F105:H105"/>
    <mergeCell ref="M102:Y105"/>
    <mergeCell ref="W100:Z100"/>
    <mergeCell ref="C101:F101"/>
    <mergeCell ref="G101:T101"/>
    <mergeCell ref="U101:V101"/>
    <mergeCell ref="W101:Z101"/>
    <mergeCell ref="Z102:Z103"/>
    <mergeCell ref="Z104:Z105"/>
    <mergeCell ref="U100:V100"/>
    <mergeCell ref="C74:F74"/>
    <mergeCell ref="G74:T74"/>
    <mergeCell ref="U74:V74"/>
    <mergeCell ref="W74:Z74"/>
    <mergeCell ref="C79:F79"/>
    <mergeCell ref="G79:T79"/>
    <mergeCell ref="U79:V79"/>
    <mergeCell ref="W79:Z79"/>
    <mergeCell ref="C80:F80"/>
    <mergeCell ref="G80:T80"/>
    <mergeCell ref="U80:V80"/>
    <mergeCell ref="W80:Z80"/>
    <mergeCell ref="C77:F77"/>
    <mergeCell ref="G77:T77"/>
    <mergeCell ref="U77:V77"/>
    <mergeCell ref="W77:Z77"/>
    <mergeCell ref="C78:F78"/>
    <mergeCell ref="G78:T78"/>
    <mergeCell ref="U78:V78"/>
    <mergeCell ref="W78:Z78"/>
    <mergeCell ref="C83:F83"/>
    <mergeCell ref="G83:T83"/>
    <mergeCell ref="U83:V83"/>
    <mergeCell ref="W83:Z83"/>
    <mergeCell ref="C84:F84"/>
    <mergeCell ref="G84:T84"/>
    <mergeCell ref="U84:V84"/>
    <mergeCell ref="W84:Z84"/>
    <mergeCell ref="C81:F81"/>
    <mergeCell ref="G81:T81"/>
    <mergeCell ref="U81:V81"/>
    <mergeCell ref="W81:Z81"/>
    <mergeCell ref="C82:F82"/>
    <mergeCell ref="G82:T82"/>
    <mergeCell ref="U82:V82"/>
    <mergeCell ref="W82:Z82"/>
    <mergeCell ref="C87:F87"/>
    <mergeCell ref="G87:T87"/>
    <mergeCell ref="U87:V87"/>
    <mergeCell ref="W87:Z87"/>
    <mergeCell ref="C88:F88"/>
    <mergeCell ref="G88:T88"/>
    <mergeCell ref="U88:V88"/>
    <mergeCell ref="W88:Z88"/>
    <mergeCell ref="C85:F85"/>
    <mergeCell ref="G85:T85"/>
    <mergeCell ref="U85:V85"/>
    <mergeCell ref="W85:Z85"/>
    <mergeCell ref="C86:F86"/>
    <mergeCell ref="G86:T86"/>
    <mergeCell ref="U86:V86"/>
    <mergeCell ref="W86:Z86"/>
    <mergeCell ref="C91:F91"/>
    <mergeCell ref="G91:T91"/>
    <mergeCell ref="U91:V91"/>
    <mergeCell ref="W91:Z91"/>
    <mergeCell ref="C92:F92"/>
    <mergeCell ref="G92:T92"/>
    <mergeCell ref="U92:V92"/>
    <mergeCell ref="W92:Z92"/>
    <mergeCell ref="C89:F89"/>
    <mergeCell ref="G89:T89"/>
    <mergeCell ref="U89:V89"/>
    <mergeCell ref="W89:Z89"/>
    <mergeCell ref="C90:F90"/>
    <mergeCell ref="G90:T90"/>
    <mergeCell ref="U90:V90"/>
    <mergeCell ref="W90:Z90"/>
    <mergeCell ref="C95:F95"/>
    <mergeCell ref="G95:T95"/>
    <mergeCell ref="U95:V95"/>
    <mergeCell ref="W95:Z95"/>
    <mergeCell ref="C96:F96"/>
    <mergeCell ref="G96:T96"/>
    <mergeCell ref="U96:V96"/>
    <mergeCell ref="W96:Z96"/>
    <mergeCell ref="C93:F93"/>
    <mergeCell ref="G93:T93"/>
    <mergeCell ref="U93:V93"/>
    <mergeCell ref="W93:Z93"/>
    <mergeCell ref="C94:F94"/>
    <mergeCell ref="G94:T94"/>
    <mergeCell ref="U94:V94"/>
    <mergeCell ref="W94:Z94"/>
    <mergeCell ref="W97:Z97"/>
    <mergeCell ref="C98:F98"/>
    <mergeCell ref="G98:T98"/>
    <mergeCell ref="U98:V98"/>
    <mergeCell ref="W98:Z98"/>
    <mergeCell ref="C99:F99"/>
    <mergeCell ref="G99:T99"/>
    <mergeCell ref="U99:V99"/>
    <mergeCell ref="W99:Z99"/>
    <mergeCell ref="A106:L106"/>
    <mergeCell ref="M106:R106"/>
    <mergeCell ref="S106:Z106"/>
    <mergeCell ref="C110:F110"/>
    <mergeCell ref="G110:T110"/>
    <mergeCell ref="U110:V110"/>
    <mergeCell ref="W110:Z110"/>
    <mergeCell ref="C111:F111"/>
    <mergeCell ref="G111:T111"/>
    <mergeCell ref="U111:V111"/>
    <mergeCell ref="W111:Z111"/>
    <mergeCell ref="C112:F112"/>
    <mergeCell ref="G112:T112"/>
    <mergeCell ref="U112:V112"/>
    <mergeCell ref="W112:Z112"/>
    <mergeCell ref="C113:F113"/>
    <mergeCell ref="G113:T113"/>
    <mergeCell ref="U113:V113"/>
    <mergeCell ref="W113:Z113"/>
    <mergeCell ref="C114:F114"/>
    <mergeCell ref="G114:T114"/>
    <mergeCell ref="U114:V114"/>
    <mergeCell ref="W114:Z114"/>
    <mergeCell ref="C115:F115"/>
    <mergeCell ref="G115:T115"/>
    <mergeCell ref="U115:V115"/>
    <mergeCell ref="W115:Z115"/>
    <mergeCell ref="C116:F116"/>
    <mergeCell ref="G116:T116"/>
    <mergeCell ref="C119:F119"/>
    <mergeCell ref="G119:T119"/>
    <mergeCell ref="U119:V119"/>
    <mergeCell ref="W119:Z119"/>
    <mergeCell ref="C120:F120"/>
    <mergeCell ref="G120:T120"/>
    <mergeCell ref="C123:F123"/>
    <mergeCell ref="G123:T123"/>
    <mergeCell ref="U123:V123"/>
    <mergeCell ref="W123:Z123"/>
    <mergeCell ref="C124:F124"/>
    <mergeCell ref="G124:T124"/>
    <mergeCell ref="C127:F127"/>
    <mergeCell ref="G127:T127"/>
    <mergeCell ref="U127:V127"/>
    <mergeCell ref="W127:Z127"/>
    <mergeCell ref="C128:F128"/>
    <mergeCell ref="G128:T128"/>
    <mergeCell ref="C131:F131"/>
    <mergeCell ref="G131:T131"/>
    <mergeCell ref="U131:V131"/>
    <mergeCell ref="W131:Z131"/>
    <mergeCell ref="C132:F132"/>
    <mergeCell ref="G132:T132"/>
    <mergeCell ref="C135:F135"/>
    <mergeCell ref="G135:T135"/>
    <mergeCell ref="U135:V135"/>
    <mergeCell ref="W135:Z135"/>
    <mergeCell ref="C136:F136"/>
    <mergeCell ref="G136:T136"/>
    <mergeCell ref="U136:V136"/>
    <mergeCell ref="W136:Z136"/>
    <mergeCell ref="D137:E137"/>
    <mergeCell ref="D138:E139"/>
    <mergeCell ref="D140:E140"/>
    <mergeCell ref="F137:H137"/>
    <mergeCell ref="F138:H139"/>
    <mergeCell ref="F140:H140"/>
    <mergeCell ref="I140:J140"/>
    <mergeCell ref="A141:L141"/>
    <mergeCell ref="M141:R141"/>
    <mergeCell ref="S141:Z141"/>
    <mergeCell ref="A129:A131"/>
    <mergeCell ref="B129:B131"/>
    <mergeCell ref="A122:A125"/>
    <mergeCell ref="B122:B125"/>
    <mergeCell ref="A126:A128"/>
    <mergeCell ref="B126:B128"/>
    <mergeCell ref="Z137:Z138"/>
    <mergeCell ref="Z139:Z140"/>
    <mergeCell ref="A136:A140"/>
    <mergeCell ref="B136:B140"/>
    <mergeCell ref="A132:A135"/>
    <mergeCell ref="B132:B135"/>
    <mergeCell ref="I137:J137"/>
    <mergeCell ref="I138:J139"/>
    <mergeCell ref="K137:L137"/>
    <mergeCell ref="K138:L139"/>
    <mergeCell ref="K140:L140"/>
    <mergeCell ref="M137:Y140"/>
    <mergeCell ref="C138:C139"/>
  </mergeCells>
  <hyperlinks>
    <hyperlink ref="AA1" location="список!A1" display="список" xr:uid="{CCC7FBEC-7157-4ABB-817A-0E7CC607C444}"/>
  </hyperlinks>
  <printOptions horizontalCentered="1" verticalCentered="1"/>
  <pageMargins left="0" right="0" top="0" bottom="0" header="0.3" footer="0.3"/>
  <pageSetup paperSize="9" scale="98" orientation="portrait" r:id="rId1"/>
  <rowBreaks count="24" manualBreakCount="24">
    <brk id="36" max="25" man="1"/>
    <brk id="71" max="25" man="1"/>
    <brk id="106" max="25" man="1"/>
    <brk id="141" max="25" man="1"/>
    <brk id="176" max="25" man="1"/>
    <brk id="211" max="25" man="1"/>
    <brk id="246" max="25" man="1"/>
    <brk id="281" max="25" man="1"/>
    <brk id="316" max="25" man="1"/>
    <brk id="351" max="25" man="1"/>
    <brk id="386" max="25" man="1"/>
    <brk id="421" max="25" man="1"/>
    <brk id="456" max="25" man="1"/>
    <brk id="491" max="25" man="1"/>
    <brk id="526" max="25" man="1"/>
    <brk id="561" max="25" man="1"/>
    <brk id="596" max="25" man="1"/>
    <brk id="631" max="25" man="1"/>
    <brk id="666" max="25" man="1"/>
    <brk id="701" max="25" man="1"/>
    <brk id="736" max="25" man="1"/>
    <brk id="771" max="25" man="1"/>
    <brk id="806" max="25" man="1"/>
    <brk id="841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11BA-18B7-42BF-8DB2-311D2CF2ACB6}">
  <dimension ref="A1:BN2"/>
  <sheetViews>
    <sheetView workbookViewId="0">
      <selection activeCell="G2" sqref="G2"/>
    </sheetView>
  </sheetViews>
  <sheetFormatPr defaultRowHeight="15" x14ac:dyDescent="0.3"/>
  <cols>
    <col min="1" max="1" width="28.6640625" style="2" bestFit="1" customWidth="1"/>
    <col min="2" max="3" width="24.33203125" style="2" bestFit="1" customWidth="1"/>
    <col min="4" max="4" width="32.33203125" style="2" bestFit="1" customWidth="1"/>
    <col min="5" max="5" width="8.5546875" style="2" bestFit="1" customWidth="1"/>
    <col min="6" max="6" width="19.33203125" style="2" bestFit="1" customWidth="1"/>
    <col min="7" max="7" width="9.21875" style="2" bestFit="1" customWidth="1"/>
    <col min="8" max="8" width="9.33203125" style="2" bestFit="1" customWidth="1"/>
    <col min="9" max="9" width="10.77734375" style="2" bestFit="1" customWidth="1"/>
    <col min="10" max="10" width="10" style="2" bestFit="1" customWidth="1"/>
    <col min="11" max="11" width="8.6640625" style="2" bestFit="1" customWidth="1"/>
    <col min="12" max="12" width="8.77734375" style="2" bestFit="1" customWidth="1"/>
    <col min="13" max="13" width="7.44140625" style="2" bestFit="1" customWidth="1"/>
    <col min="14" max="16" width="7.5546875" style="2" bestFit="1" customWidth="1"/>
    <col min="17" max="17" width="7.33203125" style="2" bestFit="1" customWidth="1"/>
    <col min="18" max="18" width="5.33203125" style="2" bestFit="1" customWidth="1"/>
    <col min="19" max="19" width="7.6640625" style="2" bestFit="1" customWidth="1"/>
    <col min="20" max="20" width="11.5546875" style="2" bestFit="1" customWidth="1"/>
    <col min="21" max="21" width="7.5546875" style="2" bestFit="1" customWidth="1"/>
    <col min="22" max="22" width="4.88671875" style="2" bestFit="1" customWidth="1"/>
    <col min="23" max="23" width="8.44140625" style="2" bestFit="1" customWidth="1"/>
    <col min="24" max="24" width="12.33203125" style="2" bestFit="1" customWidth="1"/>
    <col min="25" max="25" width="8.5546875" style="2" bestFit="1" customWidth="1"/>
    <col min="26" max="26" width="8.6640625" style="2" bestFit="1" customWidth="1"/>
    <col min="27" max="27" width="9.109375" style="2" bestFit="1" customWidth="1"/>
    <col min="28" max="28" width="15.6640625" style="2" bestFit="1" customWidth="1"/>
    <col min="29" max="29" width="20.77734375" style="2" bestFit="1" customWidth="1"/>
    <col min="30" max="31" width="15.44140625" style="2" bestFit="1" customWidth="1"/>
    <col min="32" max="32" width="20.5546875" style="2" bestFit="1" customWidth="1"/>
    <col min="33" max="33" width="18.6640625" style="2" bestFit="1" customWidth="1"/>
    <col min="34" max="34" width="13.21875" style="2" bestFit="1" customWidth="1"/>
    <col min="35" max="35" width="12.6640625" style="2" bestFit="1" customWidth="1"/>
    <col min="36" max="36" width="17" style="2" bestFit="1" customWidth="1"/>
    <col min="37" max="37" width="13.6640625" style="2" bestFit="1" customWidth="1"/>
    <col min="38" max="38" width="17" style="2" bestFit="1" customWidth="1"/>
    <col min="39" max="39" width="8.77734375" style="2" bestFit="1" customWidth="1"/>
    <col min="40" max="45" width="11.77734375" style="2" bestFit="1" customWidth="1"/>
    <col min="46" max="51" width="13.44140625" style="2" bestFit="1" customWidth="1"/>
    <col min="52" max="57" width="18.33203125" style="2" bestFit="1" customWidth="1"/>
    <col min="58" max="63" width="18.5546875" style="2" bestFit="1" customWidth="1"/>
    <col min="64" max="64" width="17" style="2" bestFit="1" customWidth="1"/>
    <col min="65" max="65" width="24.88671875" style="2" bestFit="1" customWidth="1"/>
    <col min="66" max="66" width="26.6640625" style="2" bestFit="1" customWidth="1"/>
    <col min="67" max="16384" width="8.88671875" style="2"/>
  </cols>
  <sheetData>
    <row r="1" spans="1:6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5" t="s">
        <v>65</v>
      </c>
    </row>
    <row r="2" spans="1:66" x14ac:dyDescent="0.3">
      <c r="A2" s="2" t="s">
        <v>643</v>
      </c>
      <c r="B2" s="6" t="s">
        <v>86</v>
      </c>
      <c r="C2" s="2" t="s">
        <v>644</v>
      </c>
      <c r="D2" s="2" t="s">
        <v>645</v>
      </c>
      <c r="E2" s="2" t="s">
        <v>70</v>
      </c>
      <c r="F2" s="2" t="s">
        <v>646</v>
      </c>
      <c r="G2" s="2" t="s">
        <v>647</v>
      </c>
      <c r="H2" s="2" t="s">
        <v>77</v>
      </c>
      <c r="I2" s="2" t="s">
        <v>78</v>
      </c>
      <c r="J2" s="2" t="s">
        <v>79</v>
      </c>
      <c r="K2" s="2" t="s">
        <v>80</v>
      </c>
      <c r="L2" s="2" t="s">
        <v>81</v>
      </c>
      <c r="M2" s="2" t="s">
        <v>70</v>
      </c>
      <c r="N2" s="2" t="s">
        <v>70</v>
      </c>
      <c r="O2" s="2" t="s">
        <v>70</v>
      </c>
      <c r="P2" s="2" t="s">
        <v>70</v>
      </c>
      <c r="Q2" s="2" t="s">
        <v>70</v>
      </c>
      <c r="R2" s="2" t="s">
        <v>70</v>
      </c>
      <c r="S2" s="2" t="s">
        <v>70</v>
      </c>
      <c r="T2" s="2" t="s">
        <v>70</v>
      </c>
      <c r="U2" s="2" t="s">
        <v>70</v>
      </c>
      <c r="V2" s="2" t="s">
        <v>71</v>
      </c>
      <c r="X2" s="2" t="s">
        <v>70</v>
      </c>
      <c r="Y2" s="2" t="s">
        <v>70</v>
      </c>
      <c r="Z2" s="2" t="s">
        <v>70</v>
      </c>
      <c r="AA2" s="2" t="s">
        <v>70</v>
      </c>
      <c r="AB2" s="2" t="s">
        <v>70</v>
      </c>
      <c r="AC2" s="2" t="s">
        <v>70</v>
      </c>
      <c r="AD2" s="2" t="s">
        <v>70</v>
      </c>
      <c r="AE2" s="2" t="s">
        <v>70</v>
      </c>
      <c r="AF2" s="2" t="s">
        <v>70</v>
      </c>
      <c r="AG2" s="3"/>
      <c r="AI2" s="3" t="s">
        <v>70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70</v>
      </c>
      <c r="AU2" s="3" t="s">
        <v>70</v>
      </c>
      <c r="AV2" s="3" t="s">
        <v>70</v>
      </c>
      <c r="AW2" s="3" t="s">
        <v>70</v>
      </c>
      <c r="AX2" s="3" t="s">
        <v>70</v>
      </c>
      <c r="AY2" s="3" t="s">
        <v>70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>
        <v>1</v>
      </c>
      <c r="BM2" s="4">
        <v>-1</v>
      </c>
      <c r="BN2" s="3" t="s">
        <v>70</v>
      </c>
    </row>
  </sheetData>
  <hyperlinks>
    <hyperlink ref="B2" location="'ЛУБА.469335.192 ПЭ3'!A1" display="ЛУБА.469335.192 ПЭ3" xr:uid="{FF0D0B75-2410-4029-A1AC-50CDAE71C97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ЛУБА.469335.192 ПЭ3</vt:lpstr>
      <vt:lpstr>список</vt:lpstr>
      <vt:lpstr>'ЛУБА.469335.192 ПЭ3'!Область_печати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Сагунов</dc:creator>
  <cp:lastModifiedBy>Paul</cp:lastModifiedBy>
  <cp:lastPrinted>2021-09-10T09:53:55Z</cp:lastPrinted>
  <dcterms:created xsi:type="dcterms:W3CDTF">2020-10-22T09:14:41Z</dcterms:created>
  <dcterms:modified xsi:type="dcterms:W3CDTF">2021-09-10T09:54:55Z</dcterms:modified>
</cp:coreProperties>
</file>