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car\Desktop\Data Analysis Course\Crowd funding Analysis\"/>
    </mc:Choice>
  </mc:AlternateContent>
  <xr:revisionPtr revIDLastSave="0" documentId="13_ncr:1_{3AFA5555-9A78-4C71-9EF7-EBFE5108343F}" xr6:coauthVersionLast="47" xr6:coauthVersionMax="47" xr10:uidLastSave="{00000000-0000-0000-0000-000000000000}"/>
  <bookViews>
    <workbookView xWindow="25275" yWindow="1635" windowWidth="38400" windowHeight="21000" firstSheet="3" activeTab="6" xr2:uid="{00000000-000D-0000-FFFF-FFFF00000000}"/>
  </bookViews>
  <sheets>
    <sheet name="Kickstarter" sheetId="1" r:id="rId1"/>
    <sheet name="Outcomes Based on Goals" sheetId="16" r:id="rId2"/>
    <sheet name="Theater Outcomes by Launch Date" sheetId="15" r:id="rId3"/>
    <sheet name="Category Statistics" sheetId="2" r:id="rId4"/>
    <sheet name="Subcategory Statistics" sheetId="4" r:id="rId5"/>
    <sheet name="Outcomes Based on Launch Date" sheetId="7" r:id="rId6"/>
    <sheet name="Edinburgh Research" sheetId="8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6" l="1"/>
  <c r="H2" i="16"/>
  <c r="G3" i="16"/>
  <c r="H3" i="16"/>
  <c r="G4" i="16"/>
  <c r="H4" i="16"/>
  <c r="G5" i="16"/>
  <c r="H5" i="16"/>
  <c r="G6" i="16"/>
  <c r="H6" i="16"/>
  <c r="G7" i="16"/>
  <c r="H7" i="16"/>
  <c r="G8" i="16"/>
  <c r="H8" i="16"/>
  <c r="G9" i="16"/>
  <c r="H9" i="16"/>
  <c r="G10" i="16"/>
  <c r="H10" i="16"/>
  <c r="G11" i="16"/>
  <c r="H11" i="16"/>
  <c r="G12" i="16"/>
  <c r="H12" i="16"/>
  <c r="G13" i="16"/>
  <c r="H13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<sst xmlns="http://schemas.openxmlformats.org/spreadsheetml/2006/main" count="33086" uniqueCount="8404">
  <si>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</si>
  <si>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</si>
  <si>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</si>
  <si>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</si>
  <si>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</si>
  <si>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</si>
  <si>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</si>
  <si>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</si>
  <si>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</si>
  <si>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</si>
  <si>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</si>
  <si>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</si>
  <si>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</si>
  <si>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</si>
  <si>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</si>
  <si>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</si>
  <si>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</si>
  <si>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</si>
  <si>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</si>
  <si>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</si>
  <si>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</si>
  <si>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</si>
  <si>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</si>
  <si>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</si>
  <si>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</si>
  <si>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</si>
  <si>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</si>
  <si>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</si>
  <si>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</si>
  <si>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</si>
  <si>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</si>
  <si>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</si>
  <si>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</si>
  <si>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</si>
  <si>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</si>
  <si>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</si>
  <si>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</si>
  <si>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</si>
  <si>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</si>
  <si>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</si>
  <si>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</si>
  <si>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</si>
  <si>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</si>
  <si>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</si>
  <si>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</si>
  <si>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</si>
  <si>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</si>
  <si>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</si>
  <si>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</si>
  <si>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</si>
  <si>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</si>
  <si>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</si>
  <si>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</si>
  <si>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</si>
  <si>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</si>
  <si>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</si>
  <si>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</si>
  <si>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</si>
  <si>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</si>
  <si>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</si>
  <si>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</si>
  <si>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</si>
  <si>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</si>
  <si>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</si>
  <si>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</si>
  <si>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</si>
  <si>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</si>
  <si>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</si>
  <si>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</si>
  <si>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</si>
  <si>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</si>
  <si>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</si>
  <si>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</si>
  <si>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</si>
  <si>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</si>
  <si>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</si>
  <si>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</si>
  <si>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</si>
  <si>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</si>
  <si>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</si>
  <si>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</si>
  <si>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</si>
  <si>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</si>
  <si>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</si>
  <si>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</si>
  <si>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</si>
  <si>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</si>
  <si>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</si>
  <si>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</si>
  <si>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</si>
  <si>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</si>
  <si>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</si>
  <si>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</si>
  <si>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</si>
  <si>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</si>
  <si>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</si>
  <si>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</si>
  <si>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</si>
  <si>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</si>
  <si>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</si>
  <si>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</si>
  <si>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</si>
  <si>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</si>
  <si>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</si>
  <si>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</si>
  <si>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</si>
  <si>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</si>
  <si>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</si>
  <si>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</si>
  <si>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</si>
  <si>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</si>
  <si>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</si>
  <si>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</si>
  <si>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</si>
  <si>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</si>
  <si>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</si>
  <si>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</si>
  <si>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</si>
  <si>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</si>
  <si>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</si>
  <si>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</si>
  <si>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</si>
  <si>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</si>
  <si>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</si>
  <si>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</si>
  <si>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</si>
  <si>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</si>
  <si>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</si>
  <si>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</si>
  <si>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</si>
  <si>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</si>
  <si>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</si>
  <si>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</si>
  <si>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</si>
  <si>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</si>
  <si>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</si>
  <si>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</si>
  <si>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</si>
  <si>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</si>
  <si>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</si>
  <si>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</si>
  <si>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</si>
  <si>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</si>
  <si>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</si>
  <si>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</si>
  <si>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</si>
  <si>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</si>
  <si>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</si>
  <si>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</si>
  <si>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</si>
  <si>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</si>
  <si>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</si>
  <si>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</si>
  <si>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</si>
  <si>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</si>
  <si>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</si>
  <si>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</si>
  <si>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</si>
  <si>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</si>
  <si>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</si>
  <si>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</si>
  <si>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</si>
  <si>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</si>
  <si>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</si>
  <si>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</si>
  <si>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</si>
  <si>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</si>
  <si>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</si>
  <si>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</si>
  <si>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</si>
  <si>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</si>
  <si>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</si>
  <si>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</si>
  <si>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</si>
  <si>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</si>
  <si>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</si>
  <si>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</si>
  <si>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</si>
  <si>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</si>
  <si>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</si>
  <si>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</si>
  <si>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</si>
  <si>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</si>
  <si>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</si>
  <si>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</si>
  <si>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</si>
  <si>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</si>
  <si>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</si>
  <si>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</si>
  <si>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</si>
  <si>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</si>
  <si>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</si>
  <si>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</si>
  <si>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</si>
  <si>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</si>
  <si>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</si>
  <si>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</si>
  <si>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</si>
  <si>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</si>
  <si>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</si>
  <si>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</si>
  <si>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</si>
  <si>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</si>
  <si>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</si>
  <si>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</si>
  <si>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</si>
  <si>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</si>
  <si>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</si>
  <si>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</si>
  <si>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</si>
  <si>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</si>
  <si>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</si>
  <si>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</si>
  <si>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</si>
  <si>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</si>
  <si>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</si>
  <si>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</si>
  <si>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</si>
  <si>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</si>
  <si>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</si>
  <si>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</si>
  <si>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</si>
  <si>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</si>
  <si>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</si>
  <si>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</si>
  <si>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</si>
  <si>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</si>
  <si>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</si>
  <si>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</si>
  <si>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</si>
  <si>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</si>
  <si>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</si>
  <si>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</si>
  <si>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</si>
  <si>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</si>
  <si>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</si>
  <si>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</si>
  <si>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</si>
  <si>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</si>
  <si>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</si>
  <si>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</si>
  <si>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</si>
  <si>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</si>
  <si>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</si>
  <si>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</si>
  <si>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</si>
  <si>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</si>
  <si>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</si>
  <si>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</si>
  <si>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</si>
  <si>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</si>
  <si>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</si>
  <si>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</si>
  <si>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</si>
  <si>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</si>
  <si>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</si>
  <si>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</si>
  <si>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</si>
  <si>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</si>
  <si>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</si>
  <si>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</si>
  <si>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</si>
  <si>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</si>
  <si>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</si>
  <si>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</si>
  <si>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</si>
  <si>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</si>
  <si>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</si>
  <si>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</si>
  <si>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</si>
  <si>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</si>
  <si>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</si>
  <si>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</si>
  <si>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</si>
  <si>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</si>
  <si>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</si>
  <si>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</si>
  <si>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</si>
  <si>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</si>
  <si>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</si>
  <si>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</si>
  <si>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</si>
  <si>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</si>
  <si>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</si>
  <si>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</si>
  <si>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</si>
  <si>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</si>
  <si>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</si>
  <si>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</si>
  <si>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</si>
  <si>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</si>
  <si>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</si>
  <si>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</si>
  <si>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</si>
  <si>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</si>
  <si>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</si>
  <si>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</si>
  <si>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</si>
  <si>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</si>
  <si>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</si>
  <si>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</si>
  <si>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</si>
  <si>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</si>
  <si>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</si>
  <si>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</si>
  <si>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</si>
  <si>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</si>
  <si>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</si>
  <si>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</si>
  <si>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</si>
  <si>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</si>
  <si>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</si>
  <si>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</si>
  <si>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</si>
  <si>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</si>
  <si>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</si>
  <si>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</si>
  <si>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</si>
  <si>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</si>
  <si>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</si>
  <si>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</si>
  <si>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</si>
  <si>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</si>
  <si>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</si>
  <si>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</si>
  <si>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</si>
  <si>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</si>
  <si>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</si>
  <si>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</si>
  <si>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</si>
  <si>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</si>
  <si>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</si>
  <si>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</si>
  <si>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</si>
  <si>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</si>
  <si>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</si>
  <si>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</si>
  <si>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</si>
  <si>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</si>
  <si>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</si>
  <si>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</si>
  <si>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</si>
  <si>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</si>
  <si>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</si>
  <si>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</si>
  <si>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</si>
  <si>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</si>
  <si>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</si>
  <si>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</si>
  <si>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</si>
  <si>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</si>
  <si>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</si>
  <si>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</si>
  <si>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</si>
  <si>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</si>
  <si>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</si>
  <si>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</si>
  <si>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</si>
  <si>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</si>
  <si>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</si>
  <si>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</si>
  <si>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</si>
  <si>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</si>
  <si>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</si>
  <si>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</si>
  <si>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</si>
  <si>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</si>
  <si>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</si>
  <si>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</si>
  <si>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</si>
  <si>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</si>
  <si>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</si>
  <si>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</si>
  <si>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</si>
  <si>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</si>
  <si>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</si>
  <si>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</si>
  <si>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</si>
  <si>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</si>
  <si>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</si>
  <si>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</si>
  <si>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</si>
  <si>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</si>
  <si>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</si>
  <si>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</si>
  <si>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</si>
  <si>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</si>
  <si>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</si>
  <si>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</si>
  <si>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</si>
  <si>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</si>
  <si>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</si>
  <si>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</si>
  <si>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</si>
  <si>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</si>
  <si>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</si>
  <si>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</si>
  <si>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</si>
  <si>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</si>
  <si>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</si>
  <si>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</si>
  <si>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</si>
  <si>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</si>
  <si>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</si>
  <si>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</si>
  <si>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</si>
  <si>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</si>
  <si>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</si>
  <si>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</si>
  <si>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</si>
  <si>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</si>
  <si>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</si>
  <si>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</si>
  <si>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</si>
  <si>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</si>
  <si>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</si>
  <si>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</si>
  <si>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</si>
  <si>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</si>
  <si>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</si>
  <si>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</si>
  <si>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</si>
  <si>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</si>
  <si>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</si>
  <si>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</si>
  <si>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</si>
  <si>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</si>
  <si>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</si>
  <si>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</si>
  <si>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</si>
  <si>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</si>
  <si>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</si>
  <si>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</si>
  <si>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</si>
  <si>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</si>
  <si>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</si>
  <si>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</si>
  <si>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</si>
  <si>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</si>
  <si>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</si>
  <si>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</si>
  <si>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</si>
  <si>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</si>
  <si>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</si>
  <si>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</si>
  <si>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</si>
  <si>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</si>
  <si>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</si>
  <si>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</si>
  <si>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</si>
  <si>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</si>
  <si>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</si>
  <si>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</si>
  <si>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</si>
  <si>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</si>
  <si>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</si>
  <si>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</si>
  <si>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</si>
  <si>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</si>
  <si>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</si>
  <si>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</si>
  <si>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</si>
  <si>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</si>
  <si>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</si>
  <si>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</si>
  <si>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</si>
  <si>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</si>
  <si>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</si>
  <si>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</si>
  <si>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</si>
  <si>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</si>
  <si>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</si>
  <si>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</si>
  <si>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</si>
  <si>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</si>
  <si>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</si>
  <si>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</si>
  <si>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</si>
  <si>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</si>
  <si>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</si>
  <si>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</si>
  <si>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</si>
  <si>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</si>
  <si>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</si>
  <si>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</si>
  <si>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</si>
  <si>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</si>
  <si>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</si>
  <si>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</si>
  <si>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</si>
  <si>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</si>
  <si>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</si>
  <si>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</si>
  <si>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</si>
  <si>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</si>
  <si>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</si>
  <si>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</si>
  <si>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</si>
  <si>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</si>
  <si>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</si>
  <si>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</si>
  <si>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</si>
  <si>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</si>
  <si>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</si>
  <si>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</si>
  <si>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</si>
  <si>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</si>
  <si>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</si>
  <si>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</si>
  <si>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</si>
  <si>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</si>
  <si>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</si>
  <si>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</si>
  <si>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</si>
  <si>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</si>
  <si>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</si>
  <si>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</si>
  <si>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</si>
  <si>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</si>
  <si>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</si>
  <si>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</si>
  <si>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</si>
  <si>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</si>
  <si>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</si>
  <si>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</si>
  <si>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</si>
  <si>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</si>
  <si>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</si>
  <si>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</si>
  <si>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</si>
  <si>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</si>
  <si>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</si>
  <si>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</si>
  <si>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</si>
  <si>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</si>
  <si>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</si>
  <si>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</si>
  <si>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</si>
  <si>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</si>
  <si>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</si>
  <si>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</si>
  <si>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</si>
  <si>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</si>
  <si>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</si>
  <si>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</si>
  <si>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</si>
  <si>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</si>
  <si>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</si>
  <si>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</si>
  <si>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</si>
  <si>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</si>
  <si>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</si>
  <si>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</si>
  <si>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</si>
  <si>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</si>
  <si>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</si>
  <si>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</si>
  <si>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</si>
  <si>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</si>
  <si>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</si>
  <si>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</si>
  <si>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</si>
  <si>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</si>
  <si>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</si>
  <si>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</si>
  <si>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</si>
  <si>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</si>
  <si>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</si>
  <si>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</si>
  <si>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</si>
  <si>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</si>
  <si>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</si>
  <si>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</si>
  <si>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</si>
  <si>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</si>
  <si>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</si>
  <si>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</si>
  <si>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</si>
  <si>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</si>
  <si>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</si>
  <si>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</si>
  <si>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</si>
  <si>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</si>
  <si>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</si>
  <si>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</si>
  <si>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</si>
  <si>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</si>
  <si>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</si>
  <si>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</si>
  <si>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</si>
  <si>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</si>
  <si>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</si>
  <si>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</si>
  <si>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</si>
  <si>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</si>
  <si>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</si>
  <si>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</si>
  <si>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</si>
  <si>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</si>
  <si>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</si>
  <si>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</si>
  <si>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</si>
  <si>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</si>
  <si>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</si>
  <si>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</si>
  <si>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</si>
  <si>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</si>
  <si>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</si>
  <si>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</si>
  <si>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</si>
  <si>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</si>
  <si>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</si>
  <si>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</si>
  <si>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</si>
  <si>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</si>
  <si>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</si>
  <si>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</si>
  <si>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</si>
  <si>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</si>
  <si>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</si>
  <si>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</si>
  <si>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</si>
  <si>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</si>
  <si>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</si>
  <si>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</si>
  <si>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</si>
  <si>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</si>
  <si>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</si>
  <si>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</si>
  <si>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</si>
  <si>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</si>
  <si>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</si>
  <si>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</si>
  <si>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</si>
  <si>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</si>
  <si>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</si>
  <si>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</si>
  <si>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</si>
  <si>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</si>
  <si>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</si>
  <si>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</si>
  <si>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</si>
  <si>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</si>
  <si>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</si>
  <si>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</si>
  <si>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</si>
  <si>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</si>
  <si>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</si>
  <si>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</si>
  <si>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</si>
  <si>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</si>
  <si>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</si>
  <si>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</si>
  <si>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</si>
  <si>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</si>
  <si>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</si>
  <si>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</si>
  <si>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</si>
  <si>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</si>
  <si>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</si>
  <si>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</si>
  <si>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</si>
  <si>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</si>
  <si>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</si>
  <si>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</si>
  <si>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</si>
  <si>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</si>
  <si>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</si>
  <si>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</si>
  <si>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</si>
  <si>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</si>
  <si>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</si>
  <si>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</si>
  <si>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</si>
  <si>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</si>
  <si>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</si>
  <si>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</si>
  <si>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</si>
  <si>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</si>
  <si>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</si>
  <si>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</si>
  <si>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</si>
  <si>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</si>
  <si>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</si>
  <si>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</si>
  <si>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</si>
  <si>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</si>
  <si>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</si>
  <si>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</si>
  <si>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</si>
  <si>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</si>
  <si>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</si>
  <si>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</si>
  <si>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</si>
  <si>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</si>
  <si>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</si>
  <si>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</si>
  <si>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</si>
  <si>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</si>
  <si>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</si>
  <si>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</si>
  <si>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</si>
  <si>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</si>
  <si>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</si>
  <si>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</si>
  <si>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</si>
  <si>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</si>
  <si>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</si>
  <si>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</si>
  <si>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</si>
  <si>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</si>
  <si>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</si>
  <si>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</si>
  <si>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</si>
  <si>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</si>
  <si>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</si>
  <si>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</si>
  <si>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</si>
  <si>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</si>
  <si>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</si>
  <si>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</si>
  <si>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</si>
  <si>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</si>
  <si>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</si>
  <si>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</si>
  <si>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</si>
  <si>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</si>
  <si>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</si>
  <si>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</si>
  <si>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</si>
  <si>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</si>
  <si>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</si>
  <si>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</si>
  <si>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</si>
  <si>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</si>
  <si>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</si>
  <si>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</si>
  <si>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</si>
  <si>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</si>
  <si>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</si>
  <si>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</si>
  <si>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</si>
  <si>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</si>
  <si>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</si>
  <si>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</si>
  <si>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</si>
  <si>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</si>
  <si>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</si>
  <si>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</si>
  <si>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</si>
  <si>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</si>
  <si>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</si>
  <si>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</si>
  <si>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</si>
  <si>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</si>
  <si>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</si>
  <si>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</si>
  <si>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</si>
  <si>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</si>
  <si>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</si>
  <si>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</si>
  <si>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</si>
  <si>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</si>
  <si>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</si>
  <si>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</si>
  <si>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</si>
  <si>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</si>
  <si>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</si>
  <si>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</si>
  <si>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</si>
  <si>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</si>
  <si>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</si>
  <si>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</si>
  <si>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</si>
  <si>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</si>
  <si>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</si>
  <si>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</si>
  <si>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</si>
  <si>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</si>
  <si>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</si>
  <si>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</si>
  <si>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</si>
  <si>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</si>
  <si>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</si>
  <si>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</si>
  <si>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</si>
  <si>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</si>
  <si>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</si>
  <si>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</si>
  <si>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</si>
  <si>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</si>
  <si>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</si>
  <si>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</si>
  <si>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</si>
  <si>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</si>
  <si>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</si>
  <si>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</si>
  <si>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</si>
  <si>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</si>
  <si>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</si>
  <si>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</si>
  <si>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</si>
  <si>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</si>
  <si>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</si>
  <si>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</si>
  <si>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</si>
  <si>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</si>
  <si>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</si>
  <si>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</si>
  <si>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</si>
  <si>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</si>
  <si>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</si>
  <si>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</si>
  <si>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</si>
  <si>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</si>
  <si>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</si>
  <si>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</si>
  <si>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</si>
  <si>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</si>
  <si>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</si>
  <si>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</si>
  <si>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</si>
  <si>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</si>
  <si>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</si>
  <si>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</si>
  <si>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</si>
  <si>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</si>
  <si>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</si>
  <si>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</si>
  <si>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</si>
  <si>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</si>
  <si>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</si>
  <si>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</si>
  <si>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</si>
  <si>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</si>
  <si>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</si>
  <si>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</si>
  <si>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</si>
  <si>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</si>
  <si>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</si>
  <si>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</si>
  <si>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</si>
  <si>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</si>
  <si>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</si>
  <si>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</si>
  <si>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</si>
  <si>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</si>
  <si>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</si>
  <si>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</si>
  <si>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</si>
  <si>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</si>
  <si>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</si>
  <si>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</si>
  <si>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</si>
  <si>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</si>
  <si>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</si>
  <si>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</si>
  <si>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</si>
  <si>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</si>
  <si>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</si>
  <si>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</si>
  <si>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</si>
  <si>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</si>
  <si>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</si>
  <si>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</si>
  <si>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</si>
  <si>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</si>
  <si>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</si>
  <si>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</si>
  <si>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</si>
  <si>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</si>
  <si>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</si>
  <si>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</si>
  <si>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</si>
  <si>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</si>
  <si>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</si>
  <si>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</si>
  <si>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</si>
  <si>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</si>
  <si>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</si>
  <si>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</si>
  <si>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</si>
  <si>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</si>
  <si>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</si>
  <si>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</si>
  <si>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</si>
  <si>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</si>
  <si>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</si>
  <si>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</si>
  <si>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</si>
  <si>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</si>
  <si>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</si>
  <si>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</si>
  <si>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</si>
  <si>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</si>
  <si>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</si>
  <si>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</si>
  <si>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</si>
  <si>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</si>
  <si>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</si>
  <si>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</si>
  <si>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</si>
  <si>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</si>
  <si>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</si>
  <si>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</si>
  <si>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</si>
  <si>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</si>
  <si>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</si>
  <si>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</si>
  <si>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</si>
  <si>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</si>
  <si>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</si>
  <si>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</si>
  <si>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</si>
  <si>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</si>
  <si>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</si>
  <si>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</si>
  <si>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</si>
  <si>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</si>
  <si>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</si>
  <si>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</si>
  <si>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</si>
  <si>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</si>
  <si>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</si>
  <si>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</si>
  <si>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</si>
  <si>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</si>
  <si>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</si>
  <si>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</si>
  <si>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</si>
  <si>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</si>
  <si>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</si>
  <si>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</si>
  <si>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</si>
  <si>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</si>
  <si>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</si>
  <si>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</si>
  <si>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</si>
  <si>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</si>
  <si>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</si>
  <si>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</si>
  <si>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</si>
  <si>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</si>
  <si>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</si>
  <si>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</si>
  <si>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</si>
  <si>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</si>
  <si>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</si>
  <si>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</si>
  <si>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</si>
  <si>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</si>
  <si>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</si>
  <si>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</si>
  <si>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</si>
  <si>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</si>
  <si>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</si>
  <si>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</si>
  <si>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</si>
  <si>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</si>
  <si>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</si>
  <si>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</si>
  <si>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</si>
  <si>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</si>
  <si>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</si>
  <si>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</si>
  <si>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</si>
  <si>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</si>
  <si>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</si>
  <si>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</si>
  <si>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</si>
  <si>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</si>
  <si>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</si>
  <si>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</si>
  <si>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</si>
  <si>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</si>
  <si>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</si>
  <si>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</si>
  <si>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</si>
  <si>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</si>
  <si>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</si>
  <si>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</si>
  <si>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</si>
  <si>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</si>
  <si>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</si>
  <si>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</si>
  <si>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</si>
  <si>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</si>
  <si>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</si>
  <si>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</si>
  <si>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</si>
  <si>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</si>
  <si>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</si>
  <si>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</si>
  <si>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</si>
  <si>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</si>
  <si>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</si>
  <si>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</si>
  <si>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</si>
  <si>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</si>
  <si>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</si>
  <si>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</si>
  <si>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</si>
  <si>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</si>
  <si>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</si>
  <si>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</si>
  <si>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</si>
  <si>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</si>
  <si>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</si>
  <si>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</si>
  <si>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</si>
  <si>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</si>
  <si>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</si>
  <si>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</si>
  <si>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</si>
  <si>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</si>
  <si>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</si>
  <si>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</si>
  <si>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</si>
  <si>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</si>
  <si>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</si>
  <si>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</si>
  <si>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</si>
  <si>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</si>
  <si>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</si>
  <si>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</si>
  <si>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</si>
  <si>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</si>
  <si>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</si>
  <si>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</si>
  <si>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</si>
  <si>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</si>
  <si>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</si>
  <si>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</si>
  <si>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</si>
  <si>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</si>
  <si>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</si>
  <si>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</si>
  <si>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</si>
  <si>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</si>
  <si>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</si>
  <si>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</si>
  <si>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</si>
  <si>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</si>
  <si>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</si>
  <si>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</si>
  <si>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</si>
  <si>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</si>
  <si>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</si>
  <si>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</si>
  <si>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</si>
  <si>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</si>
  <si>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</si>
  <si>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</si>
  <si>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</si>
  <si>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</si>
  <si>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</si>
  <si>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</si>
  <si>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</si>
  <si>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</si>
  <si>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</si>
  <si>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</si>
  <si>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</si>
  <si>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</si>
  <si>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</si>
  <si>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</si>
  <si>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</si>
  <si>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</si>
  <si>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</si>
  <si>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</si>
  <si>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</si>
  <si>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</si>
  <si>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</si>
  <si>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</si>
  <si>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</si>
  <si>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</si>
  <si>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</si>
  <si>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</si>
  <si>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</si>
  <si>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</si>
  <si>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</si>
  <si>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</si>
  <si>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</si>
  <si>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</si>
  <si>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</si>
  <si>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</si>
  <si>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</si>
  <si>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</si>
  <si>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</si>
  <si>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</si>
  <si>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</si>
  <si>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</si>
  <si>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</si>
  <si>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</si>
  <si>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</si>
  <si>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</si>
  <si>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</si>
  <si>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</si>
  <si>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</si>
  <si>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</si>
  <si>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</si>
  <si>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</si>
  <si>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</si>
  <si>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</si>
  <si>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</si>
  <si>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</si>
  <si>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</si>
  <si>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</si>
  <si>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</si>
  <si>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</si>
  <si>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</si>
  <si>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</si>
  <si>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</si>
  <si>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</si>
  <si>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</si>
  <si>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</si>
  <si>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</si>
  <si>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</si>
  <si>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</si>
  <si>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</si>
  <si>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</si>
  <si>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</si>
  <si>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</si>
  <si>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</si>
  <si>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</si>
  <si>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</si>
  <si>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</si>
  <si>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</si>
  <si>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</si>
  <si>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</si>
  <si>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</si>
  <si>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</si>
  <si>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</si>
  <si>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</si>
  <si>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</si>
  <si>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</si>
  <si>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</si>
  <si>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</si>
  <si>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</si>
  <si>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</si>
  <si>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</si>
  <si>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</si>
  <si>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</si>
  <si>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</si>
  <si>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</si>
  <si>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</si>
  <si>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</si>
  <si>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</si>
  <si>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</si>
  <si>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</si>
  <si>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</si>
  <si>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</si>
  <si>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</si>
  <si>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</si>
  <si>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</si>
  <si>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</si>
  <si>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</si>
  <si>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</si>
  <si>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</si>
  <si>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</si>
  <si>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</si>
  <si>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</si>
  <si>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</si>
  <si>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</si>
  <si>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</si>
  <si>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</si>
  <si>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</si>
  <si>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</si>
  <si>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</si>
  <si>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</si>
  <si>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</si>
  <si>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</si>
  <si>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</si>
  <si>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</si>
  <si>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</si>
  <si>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</si>
  <si>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</si>
  <si>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</si>
  <si>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</si>
  <si>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</si>
  <si>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</si>
  <si>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</si>
  <si>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</si>
  <si>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</si>
  <si>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</si>
  <si>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</si>
  <si>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</si>
  <si>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</si>
  <si>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</si>
  <si>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</si>
  <si>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</si>
  <si>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</si>
  <si>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</si>
  <si>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</si>
  <si>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</si>
  <si>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</si>
  <si>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</si>
  <si>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</si>
  <si>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</si>
  <si>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</si>
  <si>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</si>
  <si>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</si>
  <si>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</si>
  <si>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</si>
  <si>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</si>
  <si>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</si>
  <si>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</si>
  <si>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</si>
  <si>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</si>
  <si>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</si>
  <si>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</si>
  <si>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</si>
  <si>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</si>
  <si>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</si>
  <si>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</si>
  <si>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</si>
  <si>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</si>
  <si>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</si>
  <si>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</si>
  <si>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</si>
  <si>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</si>
  <si>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</si>
  <si>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</si>
  <si>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</si>
  <si>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</si>
  <si>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</si>
  <si>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</si>
  <si>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</si>
  <si>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</si>
  <si>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</si>
  <si>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</si>
  <si>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</si>
  <si>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</si>
  <si>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</si>
  <si>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</si>
  <si>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</si>
  <si>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</si>
  <si>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</si>
  <si>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</si>
  <si>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</si>
  <si>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</si>
  <si>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</si>
  <si>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</si>
  <si>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</si>
  <si>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</si>
  <si>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</si>
  <si>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</si>
  <si>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</si>
  <si>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</si>
  <si>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</si>
  <si>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</si>
  <si>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</si>
  <si>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</si>
  <si>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</si>
  <si>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</si>
  <si>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</si>
  <si>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</si>
  <si>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</si>
  <si>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</si>
  <si>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</si>
  <si>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</si>
  <si>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</si>
  <si>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</si>
  <si>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</si>
  <si>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</si>
  <si>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</si>
  <si>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</si>
  <si>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</si>
  <si>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</si>
  <si>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</si>
  <si>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</si>
  <si>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</si>
  <si>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</si>
  <si>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</si>
  <si>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</si>
  <si>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</si>
  <si>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</si>
  <si>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</si>
  <si>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</si>
  <si>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</si>
  <si>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</si>
  <si>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</si>
  <si>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</si>
  <si>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</si>
  <si>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</si>
  <si>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</si>
  <si>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</si>
  <si>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</si>
  <si>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</si>
  <si>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</si>
  <si>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</si>
  <si>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</si>
  <si>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</si>
  <si>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</si>
  <si>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</si>
  <si>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</si>
  <si>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</si>
  <si>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</si>
  <si>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</si>
  <si>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</si>
  <si>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</si>
  <si>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</si>
  <si>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</si>
  <si>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</si>
  <si>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</si>
  <si>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</si>
  <si>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</si>
  <si>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</si>
  <si>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</si>
  <si>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</si>
  <si>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</si>
  <si>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</si>
  <si>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</si>
  <si>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</si>
  <si>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</si>
  <si>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</si>
  <si>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</si>
  <si>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</si>
  <si>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</si>
  <si>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</si>
  <si>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</si>
  <si>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</si>
  <si>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</si>
  <si>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</si>
  <si>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</si>
  <si>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</si>
  <si>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</si>
  <si>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</si>
  <si>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</si>
  <si>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</si>
  <si>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</si>
  <si>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</si>
  <si>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</si>
  <si>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</si>
  <si>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</si>
  <si>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</si>
  <si>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</si>
  <si>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</si>
  <si>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</si>
  <si>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</si>
  <si>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</si>
  <si>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</si>
  <si>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</si>
  <si>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</si>
  <si>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</si>
  <si>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</si>
  <si>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</si>
  <si>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</si>
  <si>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</si>
  <si>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</si>
  <si>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</si>
  <si>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</si>
  <si>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</si>
  <si>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</si>
  <si>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</si>
  <si>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</si>
  <si>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</si>
  <si>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</si>
  <si>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</si>
  <si>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</si>
  <si>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</si>
  <si>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</si>
  <si>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</si>
  <si>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</si>
  <si>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</si>
  <si>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</si>
  <si>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</si>
  <si>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</si>
  <si>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</si>
  <si>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</si>
  <si>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</si>
  <si>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</si>
  <si>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</si>
  <si>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</si>
  <si>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</si>
  <si>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</si>
  <si>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</si>
  <si>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</si>
  <si>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</si>
  <si>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</si>
  <si>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</si>
  <si>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</si>
  <si>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</si>
  <si>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</si>
  <si>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</si>
  <si>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</si>
  <si>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</si>
  <si>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</si>
  <si>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</si>
  <si>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</si>
  <si>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</si>
  <si>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</si>
  <si>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</si>
  <si>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</si>
  <si>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</si>
  <si>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</si>
  <si>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</si>
  <si>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</si>
  <si>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</si>
  <si>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</si>
  <si>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</si>
  <si>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</si>
  <si>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</si>
  <si>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</si>
  <si>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</si>
  <si>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</si>
  <si>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</si>
  <si>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</si>
  <si>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</si>
  <si>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</si>
  <si>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</si>
  <si>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</si>
  <si>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</si>
  <si>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</si>
  <si>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</si>
  <si>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</si>
  <si>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</si>
  <si>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</si>
  <si>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</si>
  <si>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</si>
  <si>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</si>
  <si>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</si>
  <si>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</si>
  <si>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</si>
  <si>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</si>
  <si>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</si>
  <si>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</si>
  <si>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</si>
  <si>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</si>
  <si>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</si>
  <si>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</si>
  <si>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</si>
  <si>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</si>
  <si>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</si>
  <si>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</si>
  <si>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</si>
  <si>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</si>
  <si>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</si>
  <si>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</si>
  <si>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</si>
  <si>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</si>
  <si>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</si>
  <si>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</si>
  <si>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</si>
  <si>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</si>
  <si>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</si>
  <si>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</si>
  <si>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</si>
  <si>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</si>
  <si>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</si>
  <si>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</si>
  <si>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</si>
  <si>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</si>
  <si>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</si>
  <si>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</si>
  <si>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</si>
  <si>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</si>
  <si>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</si>
  <si>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</si>
  <si>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</si>
  <si>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</si>
  <si>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</si>
  <si>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</si>
  <si>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</si>
  <si>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</si>
  <si>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</si>
  <si>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</si>
  <si>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</si>
  <si>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</si>
  <si>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</si>
  <si>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</si>
  <si>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</si>
  <si>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</si>
  <si>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</si>
  <si>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</si>
  <si>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</si>
  <si>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</si>
  <si>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</si>
  <si>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</si>
  <si>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</si>
  <si>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</si>
  <si>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</si>
  <si>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</si>
  <si>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</si>
  <si>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</si>
  <si>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</si>
  <si>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</si>
  <si>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</si>
  <si>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</si>
  <si>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</si>
  <si>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</si>
  <si>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</si>
  <si>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</si>
  <si>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</si>
  <si>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</si>
  <si>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</si>
  <si>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</si>
  <si>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</si>
  <si>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</si>
  <si>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</si>
  <si>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</si>
  <si>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</si>
  <si>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</si>
  <si>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</si>
  <si>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</si>
  <si>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</si>
  <si>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</si>
  <si>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</si>
  <si>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</si>
  <si>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</si>
  <si>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</si>
  <si>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</si>
  <si>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</si>
  <si>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</si>
  <si>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</si>
  <si>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</si>
  <si>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</si>
  <si>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</si>
  <si>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</si>
  <si>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</si>
  <si>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</si>
  <si>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</si>
  <si>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</si>
  <si>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</si>
  <si>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</si>
  <si>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</si>
  <si>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</si>
  <si>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</si>
  <si>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</si>
  <si>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</si>
  <si>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</si>
  <si>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</si>
  <si>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</si>
  <si>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</si>
  <si>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</si>
  <si>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</si>
  <si>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</si>
  <si>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</si>
  <si>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</si>
  <si>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</si>
  <si>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</si>
  <si>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</si>
  <si>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</si>
  <si>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</si>
  <si>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</si>
  <si>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</si>
  <si>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</si>
  <si>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</si>
  <si>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</si>
  <si>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</si>
  <si>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</si>
  <si>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</si>
  <si>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</si>
  <si>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</si>
  <si>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</si>
  <si>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</si>
  <si>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</si>
  <si>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</si>
  <si>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</si>
  <si>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</si>
  <si>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</si>
  <si>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</si>
  <si>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</si>
  <si>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</si>
  <si>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</si>
  <si>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</si>
  <si>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</si>
  <si>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</si>
  <si>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</si>
  <si>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</si>
  <si>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</si>
  <si>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</si>
  <si>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</si>
  <si>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</si>
  <si>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</si>
  <si>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</si>
  <si>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</si>
  <si>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</si>
  <si>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</si>
  <si>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</si>
  <si>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</si>
  <si>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</si>
  <si>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</si>
  <si>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</si>
  <si>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</si>
  <si>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</si>
  <si>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</si>
  <si>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</si>
  <si>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</si>
  <si>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</si>
  <si>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</si>
  <si>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</si>
  <si>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</si>
  <si>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</si>
  <si>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</si>
  <si>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</si>
  <si>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</si>
  <si>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</si>
  <si>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</si>
  <si>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</si>
  <si>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</si>
  <si>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</si>
  <si>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</si>
  <si>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</si>
  <si>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</si>
  <si>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</si>
  <si>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</si>
  <si>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</si>
  <si>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</si>
  <si>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</si>
  <si>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</si>
  <si>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</si>
  <si>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</si>
  <si>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</si>
  <si>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</si>
  <si>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</si>
  <si>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</si>
  <si>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</si>
  <si>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</si>
  <si>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</si>
  <si>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</si>
  <si>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</si>
  <si>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</si>
  <si>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</si>
  <si>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</si>
  <si>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</si>
  <si>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</si>
  <si>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</si>
  <si>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</si>
  <si>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</si>
  <si>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</si>
  <si>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</si>
  <si>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</si>
  <si>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</si>
  <si>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</si>
  <si>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</si>
  <si>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</si>
  <si>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</si>
  <si>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</si>
  <si>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</si>
  <si>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</si>
  <si>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</si>
  <si>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</si>
  <si>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</si>
  <si>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</si>
  <si>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</si>
  <si>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</si>
  <si>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</si>
  <si>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</si>
  <si>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</si>
  <si>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</si>
  <si>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</si>
  <si>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</si>
  <si>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</si>
  <si>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</si>
  <si>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</si>
  <si>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</si>
  <si>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</si>
  <si>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</si>
  <si>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</si>
  <si>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</si>
  <si>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</si>
  <si>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</si>
  <si>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</si>
  <si>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</si>
  <si>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</si>
  <si>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</si>
  <si>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</si>
  <si>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</si>
  <si>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</si>
  <si>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</si>
  <si>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</si>
  <si>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</si>
  <si>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</si>
  <si>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</si>
  <si>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</si>
  <si>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</si>
  <si>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</si>
  <si>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</si>
  <si>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</si>
  <si>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</si>
  <si>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</si>
  <si>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</si>
  <si>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</si>
  <si>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</si>
  <si>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</si>
  <si>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</si>
  <si>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</si>
  <si>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</si>
  <si>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</si>
  <si>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</si>
  <si>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</si>
  <si>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</si>
  <si>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</si>
  <si>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</si>
  <si>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</si>
  <si>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</si>
  <si>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</si>
  <si>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</si>
  <si>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</si>
  <si>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</si>
  <si>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</si>
  <si>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</si>
  <si>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</si>
  <si>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</si>
  <si>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</si>
  <si>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</si>
  <si>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</si>
  <si>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</si>
  <si>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</si>
  <si>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</si>
  <si>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</si>
  <si>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</si>
  <si>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</si>
  <si>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</si>
  <si>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</si>
  <si>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</si>
  <si>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</si>
  <si>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</si>
  <si>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</si>
  <si>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</si>
  <si>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</si>
  <si>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</si>
  <si>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</si>
  <si>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</si>
  <si>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</si>
  <si>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</si>
  <si>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</si>
  <si>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</si>
  <si>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</si>
  <si>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</si>
  <si>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</si>
  <si>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</si>
  <si>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</si>
  <si>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</si>
  <si>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</si>
  <si>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</si>
  <si>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</si>
  <si>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</si>
  <si>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</si>
  <si>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</si>
  <si>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</si>
  <si>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</si>
  <si>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</si>
  <si>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</si>
  <si>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</si>
  <si>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</si>
  <si>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</si>
  <si>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</si>
  <si>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</si>
  <si>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</si>
  <si>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</si>
  <si>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</si>
  <si>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</si>
  <si>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</si>
  <si>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</si>
  <si>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</si>
  <si>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</si>
  <si>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</si>
  <si>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</si>
  <si>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</si>
  <si>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</si>
  <si>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</si>
  <si>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</si>
  <si>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</si>
  <si>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</si>
  <si>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</si>
  <si>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</si>
  <si>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</si>
  <si>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</si>
  <si>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</si>
  <si>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</si>
  <si>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</si>
  <si>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</si>
  <si>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</si>
  <si>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</si>
  <si>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</si>
  <si>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</si>
  <si>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</si>
  <si>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</si>
  <si>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</si>
  <si>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</si>
  <si>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</si>
  <si>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</si>
  <si>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</si>
  <si>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</si>
  <si>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</si>
  <si>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</si>
  <si>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</si>
  <si>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</si>
  <si>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</si>
  <si>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</si>
  <si>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</si>
  <si>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</si>
  <si>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</si>
  <si>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</si>
  <si>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</si>
  <si>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</si>
  <si>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</si>
  <si>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</si>
  <si>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</si>
  <si>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</si>
  <si>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</si>
  <si>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</si>
  <si>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</si>
  <si>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</si>
  <si>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</si>
  <si>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</si>
  <si>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</si>
  <si>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</si>
  <si>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</si>
  <si>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</si>
  <si>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</si>
  <si>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</si>
  <si>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</si>
  <si>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</si>
  <si>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</si>
  <si>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</si>
  <si>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</si>
  <si>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</si>
  <si>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</si>
  <si>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</si>
  <si>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</si>
  <si>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</si>
  <si>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</si>
  <si>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</si>
  <si>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</si>
  <si>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</si>
  <si>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</si>
  <si>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</si>
  <si>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</si>
  <si>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</si>
  <si>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</si>
  <si>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</si>
  <si>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</si>
  <si>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</si>
  <si>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</si>
  <si>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</si>
  <si>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</si>
  <si>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</si>
  <si>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</si>
  <si>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</si>
  <si>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</si>
  <si>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</si>
  <si>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</si>
  <si>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</si>
  <si>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</si>
  <si>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</si>
  <si>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</si>
  <si>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</si>
  <si>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</si>
  <si>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</si>
  <si>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</si>
  <si>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</si>
  <si>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</si>
  <si>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</si>
  <si>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</si>
  <si>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</si>
  <si>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</si>
  <si>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</si>
  <si>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</si>
  <si>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</si>
  <si>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</si>
  <si>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</si>
  <si>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</si>
  <si>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</si>
  <si>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</si>
  <si>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</si>
  <si>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</si>
  <si>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</si>
  <si>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</si>
  <si>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</si>
  <si>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</si>
  <si>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</si>
  <si>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</si>
  <si>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</si>
  <si>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</si>
  <si>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</si>
  <si>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</si>
  <si>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</si>
  <si>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</si>
  <si>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</si>
  <si>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</si>
  <si>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</si>
  <si>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</si>
  <si>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</si>
  <si>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</si>
  <si>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</si>
  <si>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</si>
  <si>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</si>
  <si>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</si>
  <si>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</si>
  <si>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</si>
  <si>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</si>
  <si>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</si>
  <si>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</si>
  <si>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</si>
  <si>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</si>
  <si>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</si>
  <si>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</si>
  <si>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</si>
  <si>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</si>
  <si>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</si>
  <si>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</si>
  <si>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</si>
  <si>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</si>
  <si>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</si>
  <si>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</si>
  <si>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</si>
  <si>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</si>
  <si>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</si>
  <si>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</si>
  <si>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</si>
  <si>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</si>
  <si>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</si>
  <si>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</si>
  <si>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</si>
  <si>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</si>
  <si>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</si>
  <si>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</si>
  <si>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</si>
  <si>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</si>
  <si>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</si>
  <si>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</si>
  <si>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</si>
  <si>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</si>
  <si>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</si>
  <si>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</si>
  <si>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</si>
  <si>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</si>
  <si>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</si>
  <si>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</si>
  <si>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</si>
  <si>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</si>
  <si>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</si>
  <si>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</si>
  <si>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</si>
  <si>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</si>
  <si>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</si>
  <si>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</si>
  <si>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</si>
  <si>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</si>
  <si>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</si>
  <si>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</si>
  <si>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</si>
  <si>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</si>
  <si>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</si>
  <si>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</si>
  <si>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</si>
  <si>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</si>
  <si>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</si>
  <si>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</si>
  <si>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</si>
  <si>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</si>
  <si>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</si>
  <si>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</si>
  <si>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</si>
  <si>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</si>
  <si>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</si>
  <si>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</si>
  <si>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</si>
  <si>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</si>
  <si>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</si>
  <si>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</si>
  <si>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</si>
  <si>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</si>
  <si>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</si>
  <si>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</si>
  <si>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</si>
  <si>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</si>
  <si>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</si>
  <si>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</si>
  <si>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</si>
  <si>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</si>
  <si>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</si>
  <si>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</si>
  <si>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</si>
  <si>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</si>
  <si>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</si>
  <si>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</si>
  <si>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</si>
  <si>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</si>
  <si>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</si>
  <si>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</si>
  <si>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</si>
  <si>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</si>
  <si>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</si>
  <si>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</si>
  <si>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</si>
  <si>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</si>
  <si>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</si>
  <si>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</si>
  <si>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</si>
  <si>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</si>
  <si>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</si>
  <si>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</si>
  <si>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</si>
  <si>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</si>
  <si>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</si>
  <si>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</si>
  <si>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</si>
  <si>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</si>
  <si>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</si>
  <si>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</si>
  <si>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</si>
  <si>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</si>
  <si>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</si>
  <si>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</si>
  <si>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</si>
  <si>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</si>
  <si>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</si>
  <si>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</si>
  <si>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</si>
  <si>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</si>
  <si>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</si>
  <si>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</si>
  <si>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</si>
  <si>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</si>
  <si>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</si>
  <si>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</si>
  <si>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</si>
  <si>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</si>
  <si>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</si>
  <si>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</si>
  <si>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</si>
  <si>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</si>
  <si>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</si>
  <si>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</si>
  <si>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</si>
  <si>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</si>
  <si>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</si>
  <si>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</si>
  <si>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</si>
  <si>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</si>
  <si>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</si>
  <si>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</si>
  <si>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</si>
  <si>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</si>
  <si>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</si>
  <si>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</si>
  <si>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</si>
  <si>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</si>
  <si>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</si>
  <si>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</si>
  <si>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</si>
  <si>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</si>
  <si>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</si>
  <si>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</si>
  <si>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</si>
  <si>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</si>
  <si>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</si>
  <si>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</si>
  <si>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</si>
  <si>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</si>
  <si>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</si>
  <si>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</si>
  <si>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</si>
  <si>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</si>
  <si>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</si>
  <si>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</si>
  <si>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</si>
  <si>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</si>
  <si>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</si>
  <si>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</si>
  <si>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</si>
  <si>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</si>
  <si>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</si>
  <si>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</si>
  <si>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</si>
  <si>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</si>
  <si>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</si>
  <si>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</si>
  <si>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</si>
  <si>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</si>
  <si>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</si>
  <si>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</si>
  <si>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</si>
  <si>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</si>
  <si>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</si>
  <si>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</si>
  <si>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</si>
  <si>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</si>
  <si>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</si>
  <si>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</si>
  <si>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</si>
  <si>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</si>
  <si>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</si>
  <si>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</si>
  <si>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</si>
  <si>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</si>
  <si>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</si>
  <si>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</si>
  <si>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</si>
  <si>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</si>
  <si>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</si>
  <si>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</si>
  <si>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</si>
  <si>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</si>
  <si>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</si>
  <si>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</si>
  <si>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</si>
  <si>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</si>
  <si>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</si>
  <si>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</si>
  <si>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</si>
  <si>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</si>
  <si>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</si>
  <si>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</si>
  <si>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</si>
  <si>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</si>
  <si>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</si>
  <si>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</si>
  <si>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</si>
  <si>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</si>
  <si>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</si>
  <si>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</si>
  <si>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</si>
  <si>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</si>
  <si>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</si>
  <si>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</si>
  <si>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</si>
  <si>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</si>
  <si>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</si>
  <si>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</si>
  <si>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</si>
  <si>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</si>
  <si>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</si>
  <si>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</si>
  <si>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</si>
  <si>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</si>
  <si>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</si>
  <si>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</si>
  <si>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</si>
  <si>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</si>
  <si>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</si>
  <si>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</si>
  <si>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</si>
  <si>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</si>
  <si>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</si>
  <si>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</si>
  <si>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</si>
  <si>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</si>
  <si>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</si>
  <si>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</si>
  <si>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</si>
  <si>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</si>
  <si>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</si>
  <si>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</si>
  <si>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</si>
  <si>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</si>
  <si>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</si>
  <si>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</si>
  <si>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</si>
  <si>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</si>
  <si>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</si>
  <si>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</si>
  <si>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</si>
  <si>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</si>
  <si>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</si>
  <si>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</si>
  <si>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</si>
  <si>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</si>
  <si>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</si>
  <si>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</si>
  <si>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</si>
  <si>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</si>
  <si>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</si>
  <si>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</si>
  <si>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</si>
  <si>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</si>
  <si>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</si>
  <si>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</si>
  <si>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</si>
  <si>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</si>
  <si>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</si>
  <si>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</si>
  <si>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</si>
  <si>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</si>
  <si>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</si>
  <si>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</si>
  <si>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</si>
  <si>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</si>
  <si>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</si>
  <si>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</si>
  <si>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</si>
  <si>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</si>
  <si>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</si>
  <si>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</si>
  <si>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</si>
  <si>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</si>
  <si>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</si>
  <si>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</si>
  <si>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</si>
  <si>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</si>
  <si>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</si>
  <si>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</si>
  <si>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</si>
  <si>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</si>
  <si>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</si>
  <si>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</si>
  <si>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</si>
  <si>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</si>
  <si>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</si>
  <si>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</si>
  <si>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</si>
  <si>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</si>
  <si>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</si>
  <si>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</si>
  <si>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</si>
  <si>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</si>
  <si>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</si>
  <si>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</si>
  <si>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</si>
  <si>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</si>
  <si>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</si>
  <si>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</si>
  <si>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</si>
  <si>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</si>
  <si>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</si>
  <si>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</si>
  <si>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</si>
  <si>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</si>
  <si>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</si>
  <si>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</si>
  <si>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</si>
  <si>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</si>
  <si>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</si>
  <si>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</si>
  <si>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</si>
  <si>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</si>
  <si>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</si>
  <si>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</si>
  <si>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</si>
  <si>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</si>
  <si>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</si>
  <si>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</si>
  <si>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</si>
  <si>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</si>
  <si>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</si>
  <si>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</si>
  <si>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</si>
  <si>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</si>
  <si>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</si>
  <si>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</si>
  <si>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</si>
  <si>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</si>
  <si>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</si>
  <si>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</si>
  <si>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</si>
  <si>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</si>
  <si>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</si>
  <si>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</si>
  <si>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</si>
  <si>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</si>
  <si>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</si>
  <si>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</si>
  <si>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</si>
  <si>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</si>
  <si>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</si>
  <si>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</si>
  <si>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</si>
  <si>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</si>
  <si>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</si>
  <si>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</si>
  <si>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</si>
  <si>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</si>
  <si>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</si>
  <si>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</si>
  <si>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</si>
  <si>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</si>
  <si>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</si>
  <si>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</si>
  <si>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</si>
  <si>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</si>
  <si>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</si>
  <si>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</si>
  <si>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</si>
  <si>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</si>
  <si>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</si>
  <si>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</si>
  <si>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</si>
  <si>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</si>
  <si>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</si>
  <si>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</si>
  <si>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</si>
  <si>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</si>
  <si>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</si>
  <si>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</si>
  <si>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</si>
  <si>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</si>
  <si>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</si>
  <si>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</si>
  <si>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</si>
  <si>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</si>
  <si>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</si>
  <si>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</si>
  <si>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</si>
  <si>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</si>
  <si>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</si>
  <si>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</si>
  <si>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</si>
  <si>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</si>
  <si>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</si>
  <si>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</si>
  <si>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</si>
  <si>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</si>
  <si>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</si>
  <si>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</si>
  <si>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</si>
  <si>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</si>
  <si>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</si>
  <si>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</si>
  <si>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</si>
  <si>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</si>
  <si>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</si>
  <si>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</si>
  <si>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</si>
  <si>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</si>
  <si>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</si>
  <si>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</si>
  <si>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</si>
  <si>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</si>
  <si>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</si>
  <si>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</si>
  <si>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</si>
  <si>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</si>
  <si>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</si>
  <si>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</si>
  <si>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</si>
  <si>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</si>
  <si>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</si>
  <si>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</si>
  <si>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</si>
  <si>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</si>
  <si>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</si>
  <si>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</si>
  <si>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</si>
  <si>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</si>
  <si>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</si>
  <si>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</si>
  <si>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</si>
  <si>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</si>
  <si>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</si>
  <si>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</si>
  <si>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</si>
  <si>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</si>
  <si>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</si>
  <si>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</si>
  <si>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</si>
  <si>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</si>
  <si>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</si>
  <si>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</si>
  <si>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</si>
  <si>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</si>
  <si>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</si>
  <si>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</si>
  <si>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</si>
  <si>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</si>
  <si>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</si>
  <si>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</si>
  <si>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</si>
  <si>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</si>
  <si>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</si>
  <si>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</si>
  <si>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</si>
  <si>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</si>
  <si>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</si>
  <si>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</si>
  <si>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</si>
  <si>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</si>
  <si>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</si>
  <si>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</si>
  <si>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</si>
  <si>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</si>
  <si>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</si>
  <si>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</si>
  <si>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</si>
  <si>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</si>
  <si>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</si>
  <si>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</si>
  <si>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</si>
  <si>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</si>
  <si>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</si>
  <si>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</si>
  <si>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</si>
  <si>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</si>
  <si>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</si>
  <si>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</si>
  <si>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</si>
  <si>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</si>
  <si>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</si>
  <si>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</si>
  <si>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</si>
  <si>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</si>
  <si>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</si>
  <si>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</si>
  <si>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</si>
  <si>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</si>
  <si>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</si>
  <si>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</si>
  <si>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</si>
  <si>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</si>
  <si>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</si>
  <si>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</si>
  <si>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</si>
  <si>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</si>
  <si>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</si>
  <si>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</si>
  <si>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</si>
  <si>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</si>
  <si>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</si>
  <si>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</si>
  <si>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</si>
  <si>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</si>
  <si>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</si>
  <si>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</si>
  <si>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</si>
  <si>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</si>
  <si>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</si>
  <si>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</si>
  <si>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</si>
  <si>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</si>
  <si>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</si>
  <si>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</si>
  <si>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</si>
  <si>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</si>
  <si>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</si>
  <si>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</si>
  <si>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</si>
  <si>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</si>
  <si>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</si>
  <si>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</si>
  <si>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</si>
  <si>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</si>
  <si>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</si>
  <si>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</si>
  <si>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</si>
  <si>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</si>
  <si>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</si>
  <si>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</si>
  <si>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</si>
  <si>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</si>
  <si>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</si>
  <si>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</si>
  <si>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</si>
  <si>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</si>
  <si>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</si>
  <si>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</si>
  <si>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</si>
  <si>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</si>
  <si>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</si>
  <si>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</si>
  <si>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</si>
  <si>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</si>
  <si>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</si>
  <si>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</si>
  <si>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</si>
  <si>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</si>
  <si>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</si>
  <si>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</si>
  <si>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</si>
  <si>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</si>
  <si>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</si>
  <si>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</si>
  <si>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</si>
  <si>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</si>
  <si>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</si>
  <si>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</si>
  <si>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</si>
  <si>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</si>
  <si>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</si>
  <si>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</si>
  <si>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</si>
  <si>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</si>
  <si>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</si>
  <si>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</si>
  <si>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</si>
  <si>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</si>
  <si>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</si>
  <si>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</si>
  <si>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</si>
  <si>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</si>
  <si>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</si>
  <si>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</si>
  <si>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</si>
  <si>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</si>
  <si>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</si>
  <si>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</si>
  <si>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</si>
  <si>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</si>
  <si>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</si>
  <si>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</si>
  <si>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</si>
  <si>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</si>
  <si>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</si>
  <si>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</si>
  <si>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</si>
  <si>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</si>
  <si>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</si>
  <si>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</si>
  <si>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</si>
  <si>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</si>
  <si>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</si>
  <si>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</si>
  <si>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</si>
  <si>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</si>
  <si>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</si>
  <si>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</si>
  <si>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</si>
  <si>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</si>
  <si>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</si>
  <si>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</si>
  <si>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</si>
  <si>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</si>
  <si>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</si>
  <si>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</si>
  <si>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</si>
  <si>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</si>
  <si>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</si>
  <si>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</si>
  <si>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</si>
  <si>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</si>
  <si>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</si>
  <si>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</si>
  <si>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</si>
  <si>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</si>
  <si>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</si>
  <si>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</si>
  <si>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</si>
  <si>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</si>
  <si>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</si>
  <si>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</si>
  <si>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</si>
  <si>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</si>
  <si>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</si>
  <si>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</si>
  <si>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</si>
  <si>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</si>
  <si>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</si>
  <si>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</si>
  <si>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</si>
  <si>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</si>
  <si>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</si>
  <si>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</si>
  <si>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</si>
  <si>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</si>
  <si>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</si>
  <si>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</si>
  <si>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</si>
  <si>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</si>
  <si>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</si>
  <si>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</si>
  <si>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</si>
  <si>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</si>
  <si>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</si>
  <si>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</si>
  <si>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</si>
  <si>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</si>
  <si>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</si>
  <si>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</si>
  <si>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</si>
  <si>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</si>
  <si>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</si>
  <si>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</si>
  <si>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</si>
  <si>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</si>
  <si>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</si>
  <si>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</si>
  <si>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</si>
  <si>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</si>
  <si>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</si>
  <si>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</si>
  <si>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</si>
  <si>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</si>
  <si>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</si>
  <si>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</si>
  <si>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</si>
  <si>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</si>
  <si>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</si>
  <si>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</si>
  <si>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</si>
  <si>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</si>
  <si>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</si>
  <si>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</si>
  <si>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</si>
  <si>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</si>
  <si>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</si>
  <si>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</si>
  <si>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</si>
  <si>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</si>
  <si>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</si>
  <si>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</si>
  <si>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</si>
  <si>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</si>
  <si>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</si>
  <si>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</si>
  <si>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</si>
  <si>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</si>
  <si>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</si>
  <si>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</si>
  <si>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</si>
  <si>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</si>
  <si>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</si>
  <si>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</si>
  <si>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</si>
  <si>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</si>
  <si>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</si>
  <si>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</si>
  <si>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</si>
  <si>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</si>
  <si>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</si>
  <si>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</si>
  <si>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</si>
  <si>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</si>
  <si>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</si>
  <si>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</si>
  <si>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</si>
  <si>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</si>
  <si>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</si>
  <si>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</si>
  <si>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</si>
  <si>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</si>
  <si>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</si>
  <si>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</si>
  <si>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</si>
  <si>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</si>
  <si>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</si>
  <si>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</si>
  <si>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</si>
  <si>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</si>
  <si>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</si>
  <si>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</si>
  <si>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</si>
  <si>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</si>
  <si>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</si>
  <si>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</si>
  <si>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</si>
  <si>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</si>
  <si>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</si>
  <si>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</si>
  <si>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</si>
  <si>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</si>
  <si>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</si>
  <si>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</si>
  <si>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</si>
  <si>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</si>
  <si>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</si>
  <si>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</si>
  <si>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</si>
  <si>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</si>
  <si>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</si>
  <si>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</si>
  <si>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</si>
  <si>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</si>
  <si>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</si>
  <si>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</si>
  <si>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</si>
  <si>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</si>
  <si>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</si>
  <si>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</si>
  <si>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</si>
  <si>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</si>
  <si>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</si>
  <si>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</si>
  <si>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</si>
  <si>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</si>
  <si>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</si>
  <si>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</si>
  <si>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</si>
  <si>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</si>
  <si>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</si>
  <si>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</si>
  <si>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</si>
  <si>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</si>
  <si>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</si>
  <si>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</si>
  <si>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</si>
  <si>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</si>
  <si>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</si>
  <si>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</si>
  <si>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</si>
  <si>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</si>
  <si>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</si>
  <si>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</si>
  <si>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</si>
  <si>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</si>
  <si>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</si>
  <si>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</si>
  <si>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</si>
  <si>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</si>
  <si>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</si>
  <si>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</si>
  <si>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</si>
  <si>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</si>
  <si>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</si>
  <si>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</si>
  <si>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</si>
  <si>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</si>
  <si>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</si>
  <si>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</si>
  <si>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</si>
  <si>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</si>
  <si>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</si>
  <si>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</si>
  <si>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</si>
  <si>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</si>
  <si>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</si>
  <si>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</si>
  <si>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</si>
  <si>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</si>
  <si>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</si>
  <si>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</si>
  <si>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</si>
  <si>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</si>
  <si>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</si>
  <si>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</si>
  <si>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</si>
  <si>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</si>
  <si>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</si>
  <si>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</si>
  <si>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</si>
  <si>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</si>
  <si>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</si>
  <si>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</si>
  <si>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</si>
  <si>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</si>
  <si>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</si>
  <si>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</si>
  <si>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</si>
  <si>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</si>
  <si>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</si>
  <si>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</si>
  <si>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</si>
  <si>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</si>
  <si>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</si>
  <si>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</si>
  <si>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</si>
  <si>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</si>
  <si>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</si>
  <si>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</si>
  <si>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</si>
  <si>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</si>
  <si>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</si>
  <si>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</si>
  <si>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</si>
  <si>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</si>
  <si>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</si>
  <si>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</si>
  <si>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</si>
  <si>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</si>
  <si>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</si>
  <si>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</si>
  <si>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</si>
  <si>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</si>
  <si>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</si>
  <si>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</si>
  <si>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</si>
  <si>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</si>
  <si>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</si>
  <si>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</si>
  <si>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</si>
  <si>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</si>
  <si>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</si>
  <si>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</si>
  <si>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</si>
  <si>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</si>
  <si>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</si>
  <si>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</si>
  <si>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</si>
  <si>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</si>
  <si>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</si>
  <si>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</si>
  <si>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</si>
  <si>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</si>
  <si>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</si>
  <si>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</si>
  <si>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</si>
  <si>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</si>
  <si>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</si>
  <si>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</si>
  <si>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</si>
  <si>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</si>
  <si>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</si>
  <si>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</si>
  <si>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</si>
  <si>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</si>
  <si>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</si>
  <si>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</si>
  <si>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</si>
  <si>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</si>
  <si>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</si>
  <si>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</si>
  <si>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</si>
  <si>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</si>
  <si>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</si>
  <si>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</si>
  <si>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</si>
  <si>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</si>
  <si>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</si>
  <si>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</si>
  <si>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</si>
  <si>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</si>
  <si>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</si>
  <si>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</si>
  <si>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</si>
  <si>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</si>
  <si>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</si>
  <si>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</si>
  <si>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</si>
  <si>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</si>
  <si>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</si>
  <si>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</si>
  <si>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</si>
  <si>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</si>
  <si>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</si>
  <si>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</si>
  <si>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</si>
  <si>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</si>
  <si>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</si>
  <si>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</si>
  <si>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</si>
  <si>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</si>
  <si>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</si>
  <si>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</si>
  <si>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</si>
  <si>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</si>
  <si>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</si>
  <si>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</si>
  <si>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</si>
  <si>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</si>
  <si>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</si>
  <si>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</si>
  <si>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</si>
  <si>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</si>
  <si>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</si>
  <si>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</si>
  <si>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</si>
  <si>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</si>
  <si>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</si>
  <si>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</si>
  <si>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</si>
  <si>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</si>
  <si>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</si>
  <si>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</si>
  <si>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</si>
  <si>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</si>
  <si>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</si>
  <si>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</si>
  <si>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</si>
  <si>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</si>
  <si>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</si>
  <si>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</si>
  <si>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</si>
  <si>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</si>
  <si>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</si>
  <si>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</si>
  <si>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</si>
  <si>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</si>
  <si>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</si>
  <si>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</si>
  <si>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</si>
  <si>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</si>
  <si>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</si>
  <si>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</si>
  <si>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</si>
  <si>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</si>
  <si>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</si>
  <si>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</si>
  <si>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</si>
  <si>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</si>
  <si>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</si>
  <si>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</si>
  <si>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</si>
  <si>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</si>
  <si>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</si>
  <si>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</si>
  <si>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</si>
  <si>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</si>
  <si>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</si>
  <si>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</si>
  <si>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</si>
  <si>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</si>
  <si>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</si>
  <si>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</si>
  <si>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</si>
  <si>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</si>
  <si>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</si>
  <si>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</si>
  <si>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</si>
  <si>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</si>
  <si>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</si>
  <si>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</si>
  <si>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</si>
  <si>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</si>
  <si>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</si>
  <si>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</si>
  <si>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</si>
  <si>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</si>
  <si>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</si>
  <si>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</si>
  <si>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</si>
  <si>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</si>
  <si>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</si>
  <si>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</si>
  <si>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</si>
  <si>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</si>
  <si>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</si>
  <si>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</si>
  <si>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</si>
  <si>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</si>
  <si>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</si>
  <si>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</si>
  <si>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</si>
  <si>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</si>
  <si>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</si>
  <si>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</si>
  <si>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</si>
  <si>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</si>
  <si>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</si>
  <si>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</si>
  <si>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</si>
  <si>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</si>
  <si>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</si>
  <si>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</si>
  <si>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</si>
  <si>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</si>
  <si>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</si>
  <si>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</si>
  <si>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</si>
  <si>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</si>
  <si>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</si>
  <si>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</si>
  <si>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</si>
  <si>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</si>
  <si>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</si>
  <si>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</si>
  <si>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</si>
  <si>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</si>
  <si>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</si>
  <si>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</si>
  <si>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</si>
  <si>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</si>
  <si>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</si>
  <si>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</si>
  <si>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</si>
  <si>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</si>
  <si>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</si>
  <si>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</si>
  <si>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</si>
  <si>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</si>
  <si>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</si>
  <si>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</si>
  <si>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</si>
  <si>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</si>
  <si>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</si>
  <si>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</si>
  <si>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</si>
  <si>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</si>
  <si>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</si>
  <si>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</si>
  <si>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</si>
  <si>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</si>
  <si>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</si>
  <si>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</si>
  <si>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</si>
  <si>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</si>
  <si>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</si>
  <si>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</si>
  <si>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</si>
  <si>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</si>
  <si>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</si>
  <si>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</si>
  <si>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</si>
  <si>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</si>
  <si>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</si>
  <si>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</si>
  <si>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</si>
  <si>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</si>
  <si>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</si>
  <si>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</si>
  <si>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</si>
  <si>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</si>
  <si>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</si>
  <si>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</si>
  <si>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</si>
  <si>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</si>
  <si>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</si>
  <si>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</si>
  <si>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</si>
  <si>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</si>
  <si>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</si>
  <si>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</si>
  <si>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</si>
  <si>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</si>
  <si>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</si>
  <si>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</si>
  <si>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</si>
  <si>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</si>
  <si>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</si>
  <si>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</si>
  <si>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</si>
  <si>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</si>
  <si>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</si>
  <si>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</si>
  <si>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</si>
  <si>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</si>
  <si>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</si>
  <si>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</si>
  <si>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</si>
  <si>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</si>
  <si>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</si>
  <si>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</si>
  <si>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</si>
  <si>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</si>
  <si>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</si>
  <si>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</si>
  <si>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</si>
  <si>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</si>
  <si>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</si>
  <si>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</si>
  <si>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</si>
  <si>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</si>
  <si>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</si>
  <si>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</si>
  <si>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</si>
  <si>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</si>
  <si>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</si>
  <si>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</si>
  <si>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</si>
  <si>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</si>
  <si>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</si>
  <si>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</si>
  <si>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</si>
  <si>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</si>
  <si>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</si>
  <si>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</si>
  <si>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</si>
  <si>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</si>
  <si>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</si>
  <si>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</si>
  <si>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</si>
  <si>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</si>
  <si>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</si>
  <si>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</si>
  <si>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</si>
  <si>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</si>
  <si>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</si>
  <si>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</si>
  <si>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</si>
  <si>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</si>
  <si>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</si>
  <si>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</si>
  <si>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</si>
  <si>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</si>
  <si>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</si>
  <si>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</si>
  <si>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</si>
  <si>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</si>
  <si>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</si>
  <si>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</si>
  <si>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</si>
  <si>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</si>
  <si>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</si>
  <si>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</si>
  <si>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</si>
  <si>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</si>
  <si>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</si>
  <si>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</si>
  <si>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</si>
  <si>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</si>
  <si>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</si>
  <si>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</si>
  <si>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</si>
  <si>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</si>
  <si>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</si>
  <si>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</si>
  <si>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</si>
  <si>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</si>
  <si>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</si>
  <si>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</si>
  <si>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</si>
  <si>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</si>
  <si>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</si>
  <si>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</si>
  <si>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</si>
  <si>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</si>
  <si>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</si>
  <si>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</si>
  <si>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</si>
  <si>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</si>
  <si>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</si>
  <si>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</si>
  <si>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</si>
  <si>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</si>
  <si>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</si>
  <si>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</si>
  <si>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</si>
  <si>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</si>
  <si>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</si>
  <si>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</si>
  <si>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</si>
  <si>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</si>
  <si>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</si>
  <si>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</si>
  <si>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</si>
  <si>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</si>
  <si>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</si>
  <si>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</si>
  <si>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</si>
  <si>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</si>
  <si>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</si>
  <si>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</si>
  <si>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</si>
  <si>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</si>
  <si>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</si>
  <si>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</si>
  <si>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</si>
  <si>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</si>
  <si>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</si>
  <si>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</si>
  <si>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</si>
  <si>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</si>
  <si>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</si>
  <si>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</si>
  <si>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</si>
  <si>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</si>
  <si>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</si>
  <si>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</si>
  <si>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</si>
  <si>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</si>
  <si>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</si>
  <si>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</si>
  <si>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</si>
  <si>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</si>
  <si>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</si>
  <si>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</si>
  <si>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</si>
  <si>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</si>
  <si>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</si>
  <si>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</si>
  <si>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</si>
  <si>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</si>
  <si>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</si>
  <si>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</si>
  <si>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</si>
  <si>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</si>
  <si>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</si>
  <si>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</si>
  <si>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</si>
  <si>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</si>
  <si>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</si>
  <si>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</si>
  <si>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</si>
  <si>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</si>
  <si>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</si>
  <si>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</si>
  <si>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</si>
  <si>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</si>
  <si>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</si>
  <si>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</si>
  <si>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</si>
  <si>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</si>
  <si>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</si>
  <si>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</si>
  <si>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</si>
  <si>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</si>
  <si>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</si>
  <si>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</si>
  <si>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</si>
  <si>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</si>
  <si>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</si>
  <si>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</si>
  <si>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</si>
  <si>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</si>
  <si>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</si>
  <si>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</si>
  <si>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</si>
  <si>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</si>
  <si>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</si>
  <si>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</si>
  <si>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</si>
  <si>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</si>
  <si>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</si>
  <si>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</si>
  <si>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</si>
  <si>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</si>
  <si>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</si>
  <si>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</si>
  <si>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</si>
  <si>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</si>
  <si>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</si>
  <si>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</si>
  <si>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</si>
  <si>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</si>
  <si>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</si>
  <si>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</si>
  <si>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</si>
  <si>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</si>
  <si>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</si>
  <si>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</si>
  <si>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</si>
  <si>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</si>
  <si>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</si>
  <si>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</si>
  <si>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</si>
  <si>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</si>
  <si>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</si>
  <si>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</si>
  <si>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</si>
  <si>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</si>
  <si>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</si>
  <si>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</si>
  <si>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</si>
  <si>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</si>
  <si>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</si>
  <si>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</si>
  <si>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</si>
  <si>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</si>
  <si>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</si>
  <si>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</si>
  <si>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</si>
  <si>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</si>
  <si>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</si>
  <si>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</si>
  <si>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</si>
  <si>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</si>
  <si>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</si>
  <si>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</si>
  <si>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</si>
  <si>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</si>
  <si>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</si>
  <si>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</si>
  <si>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</si>
  <si>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</si>
  <si>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</si>
  <si>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</si>
  <si>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</si>
  <si>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</si>
  <si>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</si>
  <si>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</si>
  <si>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</si>
  <si>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</si>
  <si>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</si>
  <si>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</si>
  <si>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</si>
  <si>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</si>
  <si>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</si>
  <si>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</si>
  <si>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</si>
  <si>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</si>
  <si>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</si>
  <si>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</si>
  <si>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</si>
  <si>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</si>
  <si>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</si>
  <si>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</si>
  <si>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</si>
  <si>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</si>
  <si>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</si>
  <si>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</si>
  <si>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</si>
  <si>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</si>
  <si>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</si>
  <si>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</si>
  <si>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</si>
  <si>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</si>
  <si>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</si>
  <si>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</si>
  <si>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</si>
  <si>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</si>
  <si>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</si>
  <si>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</si>
  <si>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</si>
  <si>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</si>
  <si>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</si>
  <si>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</si>
  <si>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</si>
  <si>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</si>
  <si>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</si>
  <si>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</si>
  <si>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</si>
  <si>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</si>
  <si>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</si>
  <si>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</si>
  <si>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</si>
  <si>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</si>
  <si>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</si>
  <si>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</si>
  <si>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</si>
  <si>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</si>
  <si>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</si>
  <si>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</si>
  <si>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</si>
  <si>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</si>
  <si>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</si>
  <si>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</si>
  <si>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</si>
  <si>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</si>
  <si>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</si>
  <si>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</si>
  <si>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</si>
  <si>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</si>
  <si>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</si>
  <si>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</si>
  <si>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</si>
  <si>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</si>
  <si>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</si>
  <si>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</si>
  <si>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</si>
  <si>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</si>
  <si>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</si>
  <si>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</si>
  <si>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</si>
  <si>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</si>
  <si>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</si>
  <si>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</si>
  <si>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</si>
  <si>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</si>
  <si>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</si>
  <si>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</si>
  <si>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</si>
  <si>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</si>
  <si>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</si>
  <si>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</si>
  <si>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</si>
  <si>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</si>
  <si>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</si>
  <si>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</si>
  <si>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</si>
  <si>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</si>
  <si>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</si>
  <si>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</si>
  <si>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</si>
  <si>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</si>
  <si>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</si>
  <si>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</si>
  <si>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</si>
  <si>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</si>
  <si>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</si>
  <si>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</si>
  <si>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</si>
  <si>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</si>
  <si>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</si>
  <si>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</si>
  <si>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</si>
  <si>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</si>
  <si>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</si>
  <si>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</si>
  <si>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</si>
  <si>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</si>
  <si>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</si>
  <si>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</si>
  <si>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</si>
  <si>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</si>
  <si>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</si>
  <si>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</si>
  <si>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</si>
  <si>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</si>
  <si>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</si>
  <si>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</si>
  <si>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</si>
  <si>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</si>
  <si>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</si>
  <si>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</si>
  <si>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</si>
  <si>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</si>
  <si>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</si>
  <si>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</si>
  <si>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</si>
  <si>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</si>
  <si>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</si>
  <si>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</si>
  <si>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</si>
  <si>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</si>
  <si>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</si>
  <si>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</si>
  <si>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</si>
  <si>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</si>
  <si>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</si>
  <si>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</si>
  <si>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</si>
  <si>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</si>
  <si>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</si>
  <si>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</si>
  <si>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</si>
  <si>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</si>
  <si>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</si>
  <si>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</si>
  <si>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</si>
  <si>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</si>
  <si>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</si>
  <si>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</si>
  <si>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</si>
  <si>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</si>
  <si>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</si>
  <si>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</si>
  <si>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</si>
  <si>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</si>
  <si>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</si>
  <si>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</si>
  <si>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</si>
  <si>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</si>
  <si>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</si>
  <si>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</si>
  <si>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</si>
  <si>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</si>
  <si>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</si>
  <si>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</si>
  <si>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</si>
  <si>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</si>
  <si>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</si>
  <si>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</si>
  <si>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</si>
  <si>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</si>
  <si>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</si>
  <si>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</si>
  <si>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</si>
  <si>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</si>
  <si>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</si>
  <si>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</si>
  <si>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</si>
  <si>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</si>
  <si>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</si>
  <si>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</si>
  <si>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</si>
  <si>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</si>
  <si>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</si>
  <si>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</si>
  <si>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</si>
  <si>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</si>
  <si>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</si>
  <si>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</si>
  <si>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</si>
  <si>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</si>
  <si>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</si>
  <si>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</si>
  <si>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</si>
  <si>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</si>
  <si>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</si>
  <si>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</si>
  <si>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</si>
  <si>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</si>
  <si>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</si>
  <si>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</si>
  <si>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</si>
  <si>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</si>
  <si>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</si>
  <si>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</si>
  <si>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</si>
  <si>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</si>
  <si>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</si>
  <si>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</si>
  <si>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</si>
  <si>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</si>
  <si>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</si>
  <si>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</si>
  <si>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</si>
  <si>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</si>
  <si>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</si>
  <si>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</si>
  <si>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</si>
  <si>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</si>
  <si>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</si>
  <si>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</si>
  <si>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</si>
  <si>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</si>
  <si>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</si>
  <si>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</si>
  <si>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</si>
  <si>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</si>
  <si>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</si>
  <si>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</si>
  <si>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</si>
  <si>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</si>
  <si>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</si>
  <si>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</si>
  <si>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</si>
  <si>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</si>
  <si>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</si>
  <si>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</si>
  <si>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</si>
  <si>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</si>
  <si>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</si>
  <si>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</si>
  <si>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</si>
  <si>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</si>
  <si>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</si>
  <si>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</si>
  <si>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</si>
  <si>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</si>
  <si>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</si>
  <si>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</si>
  <si>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</si>
  <si>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</si>
  <si>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</si>
  <si>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</si>
  <si>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</si>
  <si>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</si>
  <si>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</si>
  <si>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</si>
  <si>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</si>
  <si>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</si>
  <si>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</si>
  <si>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</si>
  <si>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</si>
  <si>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</si>
  <si>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</si>
  <si>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</si>
  <si>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</si>
  <si>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</si>
  <si>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</si>
  <si>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</si>
  <si>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</si>
  <si>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</si>
  <si>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</si>
  <si>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</si>
  <si>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</si>
  <si>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</si>
  <si>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</si>
  <si>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</si>
  <si>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</si>
  <si>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</si>
  <si>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</si>
  <si>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</si>
  <si>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</si>
  <si>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</si>
  <si>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</si>
  <si>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</si>
  <si>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</si>
  <si>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</si>
  <si>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</si>
  <si>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</si>
  <si>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</si>
  <si>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</si>
  <si>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</si>
  <si>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</si>
  <si>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</si>
  <si>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</si>
  <si>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</si>
  <si>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</si>
  <si>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</si>
  <si>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</si>
  <si>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</si>
  <si>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</si>
  <si>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</si>
  <si>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</si>
  <si>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</si>
  <si>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</si>
  <si>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</si>
  <si>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</si>
  <si>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</si>
  <si>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</si>
  <si>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</si>
  <si>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</si>
  <si>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</si>
  <si>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</si>
  <si>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</si>
  <si>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</si>
  <si>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</si>
  <si>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</si>
  <si>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</si>
  <si>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</si>
  <si>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</si>
  <si>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</si>
  <si>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</si>
  <si>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</si>
  <si>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</si>
  <si>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</si>
  <si>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</si>
  <si>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</si>
  <si>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</si>
  <si>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</si>
  <si>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</si>
  <si>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</si>
  <si>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</si>
  <si>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</si>
  <si>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</si>
  <si>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</si>
  <si>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</si>
  <si>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</si>
  <si>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</si>
  <si>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</si>
  <si>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</si>
  <si>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</si>
  <si>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</si>
  <si>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</si>
  <si>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</si>
  <si>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</si>
  <si>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</si>
  <si>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</si>
  <si>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</si>
  <si>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</si>
  <si>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</si>
  <si>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</si>
  <si>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</si>
  <si>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</si>
  <si>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</si>
  <si>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</si>
  <si>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</si>
  <si>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</si>
  <si>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</si>
  <si>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</si>
  <si>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</si>
  <si>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</si>
  <si>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</si>
  <si>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</si>
  <si>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</si>
  <si>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</si>
  <si>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</si>
  <si>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</si>
  <si>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</si>
  <si>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</si>
  <si>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</si>
  <si>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</si>
  <si>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</si>
  <si>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</si>
  <si>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</si>
  <si>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</si>
  <si>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</si>
  <si>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</si>
  <si>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</si>
  <si>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</si>
  <si>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</si>
  <si>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</si>
  <si>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</si>
  <si>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</si>
  <si>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</si>
  <si>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</si>
  <si>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</si>
  <si>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</si>
  <si>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</si>
  <si>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</si>
  <si>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</si>
  <si>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</si>
  <si>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</si>
  <si>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</si>
  <si>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</si>
  <si>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</si>
  <si>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</si>
  <si>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</si>
  <si>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</si>
  <si>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</si>
  <si>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</si>
  <si>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</si>
  <si>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</si>
  <si>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</si>
  <si>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</si>
  <si>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</si>
  <si>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</si>
  <si>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</si>
  <si>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</si>
  <si>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</si>
  <si>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</si>
  <si>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</si>
  <si>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</si>
  <si>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</si>
  <si>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</si>
  <si>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</si>
  <si>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</si>
  <si>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</si>
  <si>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</si>
  <si>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</si>
  <si>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</si>
  <si>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</si>
  <si>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</si>
  <si>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</si>
  <si>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</si>
  <si>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</si>
  <si>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</si>
  <si>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</si>
  <si>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</si>
  <si>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</si>
  <si>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</si>
  <si>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</si>
  <si>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</si>
  <si>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</si>
  <si>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</si>
  <si>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</si>
  <si>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</si>
  <si>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</si>
  <si>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</si>
  <si>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</si>
  <si>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</si>
  <si>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</si>
  <si>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</si>
  <si>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</si>
  <si>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</si>
  <si>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</si>
  <si>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</si>
  <si>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</si>
  <si>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</si>
  <si>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</si>
  <si>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</si>
  <si>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</si>
  <si>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</si>
  <si>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</si>
  <si>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</si>
  <si>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</si>
  <si>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</si>
  <si>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</si>
  <si>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</si>
  <si>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</si>
  <si>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</si>
  <si>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</si>
  <si>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</si>
  <si>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</si>
  <si>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</si>
  <si>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</si>
  <si>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</si>
  <si>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</si>
  <si>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</si>
  <si>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</si>
  <si>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</si>
  <si>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</si>
  <si>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</si>
  <si>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</si>
  <si>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</si>
  <si>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</si>
  <si>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</si>
  <si>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</si>
  <si>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</si>
  <si>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</si>
  <si>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</si>
  <si>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</si>
  <si>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</si>
  <si>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</si>
  <si>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</si>
  <si>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</si>
  <si>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</si>
  <si>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</si>
  <si>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</si>
  <si>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</si>
  <si>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</si>
  <si>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</si>
  <si>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</si>
  <si>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</si>
  <si>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</si>
  <si>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</si>
  <si>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</si>
  <si>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</si>
  <si>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</si>
  <si>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</si>
  <si>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</si>
  <si>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</si>
  <si>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</si>
  <si>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</si>
  <si>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</si>
  <si>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</si>
  <si>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</si>
  <si>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</si>
  <si>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</si>
  <si>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</si>
  <si>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</si>
  <si>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</si>
  <si>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</si>
  <si>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</si>
  <si>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</si>
  <si>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</si>
  <si>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</si>
  <si>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</si>
  <si>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</si>
  <si>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</si>
  <si>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</si>
  <si>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</si>
  <si>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</si>
  <si>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</si>
  <si>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</si>
  <si>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</si>
  <si>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</si>
  <si>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</si>
  <si>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</si>
  <si>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</si>
  <si>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</si>
  <si>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</si>
  <si>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</si>
  <si>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</si>
  <si>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</si>
  <si>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</si>
  <si>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</si>
  <si>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</si>
  <si>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</si>
  <si>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</si>
  <si>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</si>
  <si>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</si>
  <si>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</si>
  <si>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</si>
  <si>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</si>
  <si>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</si>
  <si>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</si>
  <si>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</si>
  <si>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</si>
  <si>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</si>
  <si>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</si>
  <si>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</si>
  <si>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</si>
  <si>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</si>
  <si>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</si>
  <si>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</si>
  <si>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</si>
  <si>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</si>
  <si>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</si>
  <si>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</si>
  <si>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</si>
  <si>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</si>
  <si>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</si>
  <si>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</si>
  <si>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</si>
  <si>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</si>
  <si>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</si>
  <si>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</si>
  <si>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</si>
  <si>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</si>
  <si>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</si>
  <si>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</si>
  <si>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</si>
  <si>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</si>
  <si>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</si>
  <si>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</si>
  <si>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</si>
  <si>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</si>
  <si>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</si>
  <si>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</si>
  <si>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</si>
  <si>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</si>
  <si>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</si>
  <si>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</si>
  <si>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</si>
  <si>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</si>
  <si>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</si>
  <si>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</si>
  <si>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</si>
  <si>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</si>
  <si>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</si>
  <si>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</si>
  <si>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</si>
  <si>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</si>
  <si>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</si>
  <si>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</si>
  <si>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</si>
  <si>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</si>
  <si>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</si>
  <si>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</si>
  <si>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</si>
  <si>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</si>
  <si>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</si>
  <si>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</si>
  <si>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</si>
  <si>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</si>
  <si>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</si>
  <si>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</si>
  <si>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</si>
  <si>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</si>
  <si>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</si>
  <si>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</si>
  <si>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</si>
  <si>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</si>
  <si>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</si>
  <si>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</si>
  <si>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</si>
  <si>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</si>
  <si>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</si>
  <si>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</si>
  <si>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</si>
  <si>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</si>
  <si>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</si>
  <si>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</si>
  <si>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</si>
  <si>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</si>
  <si>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</si>
  <si>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</si>
  <si>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</si>
  <si>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</si>
  <si>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</si>
  <si>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</si>
  <si>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</si>
  <si>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</si>
  <si>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</si>
  <si>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</si>
  <si>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</si>
  <si>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</si>
  <si>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</si>
  <si>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</si>
  <si>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</si>
  <si>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</si>
  <si>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</si>
  <si>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</si>
  <si>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</si>
  <si>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</si>
  <si>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</si>
  <si>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</si>
  <si>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</si>
  <si>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</si>
  <si>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</si>
  <si>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</si>
  <si>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</si>
  <si>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</si>
  <si>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</si>
  <si>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</si>
  <si>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</si>
  <si>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</si>
  <si>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</si>
  <si>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</si>
  <si>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</si>
  <si>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</si>
  <si>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</si>
  <si>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</si>
  <si>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</si>
  <si>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</si>
  <si>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</si>
  <si>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</si>
  <si>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</si>
  <si>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</si>
  <si>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</si>
  <si>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</si>
  <si>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</si>
  <si>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</si>
  <si>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</si>
  <si>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</si>
  <si>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</si>
  <si>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</si>
  <si>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</si>
  <si>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</si>
  <si>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</si>
  <si>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</si>
  <si>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</si>
  <si>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</si>
  <si>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</si>
  <si>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</si>
  <si>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</si>
  <si>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</si>
  <si>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</si>
  <si>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</si>
  <si>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</si>
  <si>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</si>
  <si>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</si>
  <si>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</si>
  <si>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</si>
  <si>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</si>
  <si>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</si>
  <si>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</si>
  <si>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</si>
  <si>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</si>
  <si>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</si>
  <si>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</si>
  <si>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</si>
  <si>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</si>
  <si>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</si>
  <si>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</si>
  <si>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</si>
  <si>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</si>
  <si>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</si>
  <si>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</si>
  <si>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</si>
  <si>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</si>
  <si>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</si>
  <si>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</si>
  <si>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</si>
  <si>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</si>
  <si>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</si>
  <si>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</si>
  <si>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</si>
  <si>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</si>
  <si>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</si>
  <si>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</si>
  <si>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</si>
  <si>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</si>
  <si>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</si>
  <si>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</si>
  <si>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</si>
  <si>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</si>
  <si>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</si>
  <si>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</si>
  <si>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</si>
  <si>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</si>
  <si>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</si>
  <si>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</si>
  <si>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</si>
  <si>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</si>
  <si>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</si>
  <si>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</si>
  <si>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</si>
  <si>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</si>
  <si>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</si>
  <si>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</si>
  <si>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</si>
  <si>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</si>
  <si>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</si>
  <si>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</si>
  <si>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</si>
  <si>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</si>
  <si>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</si>
  <si>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</si>
  <si>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</si>
  <si>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</si>
  <si>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</si>
  <si>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</si>
  <si>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</si>
  <si>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</si>
  <si>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</si>
  <si>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</si>
  <si>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</si>
  <si>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</si>
  <si>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</si>
  <si>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</si>
  <si>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</si>
  <si>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</si>
  <si>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</si>
  <si>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</si>
  <si>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</si>
  <si>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</si>
  <si>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</si>
  <si>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</si>
  <si>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</si>
  <si>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</si>
  <si>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</si>
  <si>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</si>
  <si>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</si>
  <si>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</si>
  <si>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</si>
  <si>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</si>
  <si>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</si>
  <si>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</si>
  <si>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</si>
  <si>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</si>
  <si>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</si>
  <si>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</si>
  <si>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</si>
  <si>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</si>
  <si>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</si>
  <si>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</si>
  <si>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</si>
  <si>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</si>
  <si>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</si>
  <si>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</si>
  <si>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</si>
  <si>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</si>
  <si>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</si>
  <si>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</si>
  <si>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</si>
  <si>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</si>
  <si>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</si>
  <si>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</si>
  <si>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</si>
  <si>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</si>
  <si>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</si>
  <si>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</si>
  <si>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</si>
  <si>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</si>
  <si>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</si>
  <si>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</si>
  <si>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</si>
  <si>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</si>
  <si>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</si>
  <si>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</si>
  <si>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</si>
  <si>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</si>
  <si>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</si>
  <si>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</si>
  <si>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</si>
  <si>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</si>
  <si>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</si>
  <si>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</si>
  <si>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</si>
  <si>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</si>
  <si>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</si>
  <si>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</si>
  <si>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</si>
  <si>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</si>
  <si>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</si>
  <si>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</si>
  <si>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</si>
  <si>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</si>
  <si>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</si>
  <si>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</si>
  <si>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</si>
  <si>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</si>
  <si>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</si>
  <si>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</si>
  <si>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</si>
  <si>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</si>
  <si>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</si>
  <si>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</si>
  <si>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</si>
  <si>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</si>
  <si>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</si>
  <si>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</si>
  <si>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</si>
  <si>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</si>
  <si>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</si>
  <si>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</si>
  <si>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</si>
  <si>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</si>
  <si>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</si>
  <si>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</si>
  <si>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</si>
  <si>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</si>
  <si>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</si>
  <si>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</si>
  <si>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</si>
  <si>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</si>
  <si>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</si>
  <si>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</si>
  <si>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</si>
  <si>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</si>
  <si>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</si>
  <si>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</si>
  <si>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</si>
  <si>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</si>
  <si>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</si>
  <si>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</si>
  <si>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</si>
  <si>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</si>
  <si>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</si>
  <si>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</si>
  <si>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</si>
  <si>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</si>
  <si>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</si>
  <si>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</si>
  <si>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</si>
  <si>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</si>
  <si>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</si>
  <si>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</si>
  <si>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</si>
  <si>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</si>
  <si>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</si>
  <si>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</si>
  <si>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</si>
  <si>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</si>
  <si>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</si>
  <si>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</si>
  <si>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</si>
  <si>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</si>
  <si>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</si>
  <si>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</si>
  <si>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</si>
  <si>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</si>
  <si>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</si>
  <si>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</si>
  <si>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</si>
  <si>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</si>
  <si>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</si>
  <si>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</si>
  <si>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</si>
  <si>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</si>
  <si>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</si>
  <si>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</si>
  <si>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</si>
  <si>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</si>
  <si>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</si>
  <si>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</si>
  <si>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</si>
  <si>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</si>
  <si>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</si>
  <si>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</si>
  <si>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</si>
  <si>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</si>
  <si>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</si>
  <si>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</si>
  <si>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</si>
  <si>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</si>
  <si>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</si>
  <si>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</si>
  <si>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</si>
  <si>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</si>
  <si>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</si>
  <si>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</si>
  <si>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</si>
  <si>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</si>
  <si>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</si>
  <si>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</si>
  <si>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</si>
  <si>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</si>
  <si>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</si>
  <si>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</si>
  <si>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</si>
  <si>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</si>
  <si>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</si>
  <si>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</si>
  <si>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</si>
  <si>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</si>
  <si>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</si>
  <si>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</si>
  <si>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</si>
  <si>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</si>
  <si>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</si>
  <si>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</si>
  <si>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</si>
  <si>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</si>
  <si>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</si>
  <si>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</si>
  <si>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</si>
  <si>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</si>
  <si>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</si>
  <si>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</si>
  <si>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</si>
  <si>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</si>
  <si>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</si>
  <si>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</si>
  <si>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</si>
  <si>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</si>
  <si>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</si>
  <si>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</si>
  <si>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</si>
  <si>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</si>
  <si>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</si>
  <si>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</si>
  <si>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</si>
  <si>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</si>
  <si>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</si>
  <si>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</si>
  <si>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</si>
  <si>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</si>
  <si>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</si>
  <si>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</si>
  <si>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</si>
  <si>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</si>
  <si>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</si>
  <si>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</si>
  <si>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</si>
  <si>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</si>
  <si>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</si>
  <si>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</si>
  <si>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</si>
  <si>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</si>
  <si>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</si>
  <si>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</si>
  <si>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</si>
  <si>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</si>
  <si>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</si>
  <si>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</si>
  <si>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</si>
  <si>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</si>
  <si>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</si>
  <si>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</si>
  <si>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</si>
  <si>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</si>
  <si>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</si>
  <si>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</si>
  <si>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</si>
  <si>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</si>
  <si>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</si>
  <si>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</si>
  <si>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</si>
  <si>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</si>
  <si>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</si>
  <si>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</si>
  <si>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</si>
  <si>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</si>
  <si>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</si>
  <si>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</si>
  <si>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</si>
  <si>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</si>
  <si>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</si>
  <si>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</si>
  <si>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</si>
  <si>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</si>
  <si>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</si>
  <si>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</si>
  <si>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</si>
  <si>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</si>
  <si>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</si>
  <si>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</si>
  <si>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</si>
  <si>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</si>
  <si>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</si>
  <si>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</si>
  <si>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</si>
  <si>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</si>
  <si>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</si>
  <si>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</si>
  <si>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</si>
  <si>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</si>
  <si>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</si>
  <si>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</si>
  <si>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</si>
  <si>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</si>
  <si>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</si>
  <si>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</si>
  <si>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</si>
  <si>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</si>
  <si>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</si>
  <si>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</si>
  <si>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</si>
  <si>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</si>
  <si>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</si>
  <si>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</si>
  <si>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</si>
  <si>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</si>
  <si>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</si>
  <si>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</si>
  <si>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</si>
  <si>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</si>
  <si>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</si>
  <si>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</si>
  <si>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</si>
  <si>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</si>
  <si>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</si>
  <si>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</si>
  <si>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</si>
  <si>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</si>
  <si>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</si>
  <si>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</si>
  <si>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</si>
  <si>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</si>
  <si>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</si>
  <si>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</si>
  <si>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</si>
  <si>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</si>
  <si>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</si>
  <si>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</si>
  <si>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</si>
  <si>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</si>
  <si>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</si>
  <si>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</si>
  <si>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</si>
  <si>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</si>
  <si>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</si>
  <si>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</si>
  <si>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</si>
  <si>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</si>
  <si>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</si>
  <si>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</si>
  <si>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</si>
  <si>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</si>
  <si>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</si>
  <si>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</si>
  <si>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</si>
  <si>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</si>
  <si>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</si>
  <si>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</si>
  <si>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</si>
  <si>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</si>
  <si>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</si>
  <si>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</si>
  <si>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</si>
  <si>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</si>
  <si>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</si>
  <si>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</si>
  <si>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</si>
  <si>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</si>
  <si>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</si>
  <si>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</si>
  <si>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</si>
  <si>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</si>
  <si>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</si>
  <si>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</si>
  <si>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</si>
  <si>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</si>
  <si>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</si>
  <si>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</si>
  <si>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</si>
  <si>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</si>
  <si>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</si>
  <si>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</si>
  <si>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</si>
  <si>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</si>
  <si>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</si>
  <si>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</si>
  <si>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</si>
  <si>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</si>
  <si>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</si>
  <si>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</si>
  <si>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</si>
  <si>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</si>
  <si>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</si>
  <si>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</si>
  <si>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</si>
  <si>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</si>
  <si>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</si>
  <si>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</si>
  <si>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</si>
  <si>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</si>
  <si>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</si>
  <si>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</si>
  <si>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</si>
  <si>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</si>
  <si>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</si>
  <si>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</si>
  <si>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</si>
  <si>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</si>
  <si>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</si>
  <si>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</si>
  <si>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</si>
  <si>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</si>
  <si>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</si>
  <si>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</si>
  <si>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</si>
  <si>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</si>
  <si>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</si>
  <si>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</si>
  <si>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</si>
  <si>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</si>
  <si>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</si>
  <si>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</si>
  <si>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</si>
  <si>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</si>
  <si>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</si>
  <si>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</si>
  <si>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</si>
  <si>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</si>
  <si>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</si>
  <si>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</si>
  <si>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</si>
  <si>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</si>
  <si>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</si>
  <si>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</si>
  <si>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</si>
  <si>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</si>
  <si>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</si>
  <si>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</si>
  <si>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</si>
  <si>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</si>
  <si>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</si>
  <si>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</si>
  <si>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</si>
  <si>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</si>
  <si>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</si>
  <si>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</si>
  <si>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</si>
  <si>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</si>
  <si>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</si>
  <si>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</si>
  <si>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</si>
  <si>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</si>
  <si>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</si>
  <si>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</si>
  <si>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</si>
  <si>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</si>
  <si>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</si>
  <si>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</si>
  <si>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</si>
  <si>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</si>
  <si>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</si>
  <si>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</si>
  <si>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</si>
  <si>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</si>
  <si>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</si>
  <si>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</si>
  <si>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</si>
  <si>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</si>
  <si>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</si>
  <si>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</si>
  <si>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</si>
  <si>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</si>
  <si>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</si>
  <si>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</si>
  <si>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</si>
  <si>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</si>
  <si>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</si>
  <si>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</si>
  <si>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</si>
  <si>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</si>
  <si>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</si>
  <si>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</si>
  <si>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</si>
  <si>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</si>
  <si>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</si>
  <si>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</si>
  <si>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</si>
  <si>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</si>
  <si>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</si>
  <si>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</si>
  <si>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</si>
  <si>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</si>
  <si>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</si>
  <si>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</si>
  <si>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</si>
  <si>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</si>
  <si>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</si>
  <si>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</si>
  <si>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</si>
  <si>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</si>
  <si>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</si>
  <si>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</si>
  <si>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</si>
  <si>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</si>
  <si>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</si>
  <si>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</si>
  <si>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</si>
  <si>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</si>
  <si>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</si>
  <si>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</si>
  <si>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</si>
  <si>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</si>
  <si>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</si>
  <si>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</si>
  <si>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</si>
  <si>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</si>
  <si>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</si>
  <si>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</si>
  <si>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</si>
  <si>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</si>
  <si>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</si>
  <si>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</si>
  <si>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</si>
  <si>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</si>
  <si>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</si>
  <si>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</si>
  <si>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</si>
  <si>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</si>
  <si>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</si>
  <si>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</si>
  <si>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</si>
  <si>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</si>
  <si>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</si>
  <si>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</si>
  <si>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</si>
  <si>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</si>
  <si>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</si>
  <si>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</si>
  <si>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</si>
  <si>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</si>
  <si>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</si>
  <si>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</si>
  <si>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</si>
  <si>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</si>
  <si>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</si>
  <si>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</si>
  <si>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</si>
  <si>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</si>
  <si>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</si>
  <si>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</si>
  <si>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</si>
  <si>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</si>
  <si>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</si>
  <si>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</si>
  <si>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</si>
  <si>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</si>
  <si>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</si>
  <si>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</si>
  <si>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</si>
  <si>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</si>
  <si>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</si>
  <si>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</si>
  <si>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</si>
  <si>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</si>
  <si>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</si>
  <si>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</si>
  <si>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</si>
  <si>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</si>
  <si>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</si>
  <si>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</si>
  <si>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</si>
  <si>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</si>
  <si>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</si>
  <si>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</si>
  <si>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</si>
  <si>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</si>
  <si>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</si>
  <si>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</si>
  <si>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</si>
  <si>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</si>
  <si>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</si>
  <si>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</si>
  <si>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</si>
  <si>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</si>
  <si>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</si>
  <si>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</si>
  <si>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</si>
  <si>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</si>
  <si>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</si>
  <si>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</si>
  <si>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</si>
  <si>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</si>
  <si>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</si>
  <si>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</si>
  <si>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</si>
  <si>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</si>
  <si>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</si>
  <si>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</si>
  <si>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</si>
  <si>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</si>
  <si>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</si>
  <si>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</si>
  <si>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</si>
  <si>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</si>
  <si>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</si>
  <si>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</si>
  <si>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</si>
  <si>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</si>
  <si>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</si>
  <si>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</si>
  <si>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</si>
  <si>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</si>
  <si>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</si>
  <si>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</si>
  <si>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</si>
  <si>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</si>
  <si>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</si>
  <si>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</si>
  <si>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</si>
  <si>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</si>
  <si>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</si>
  <si>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</si>
  <si>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</si>
  <si>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</si>
  <si>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</si>
  <si>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</si>
  <si>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</si>
  <si>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</si>
  <si>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</si>
  <si>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</si>
  <si>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</si>
  <si>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</si>
  <si>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</si>
  <si>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</si>
  <si>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</si>
  <si>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</si>
  <si>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</si>
  <si>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</si>
  <si>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</si>
  <si>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</si>
  <si>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</si>
  <si>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</si>
  <si>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</si>
  <si>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</si>
  <si>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</si>
  <si>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</si>
  <si>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</si>
  <si>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</si>
  <si>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</si>
  <si>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</si>
  <si>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</si>
  <si>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</si>
  <si>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</si>
  <si>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</si>
  <si>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</si>
  <si>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</si>
  <si>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</si>
  <si>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</si>
  <si>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</si>
  <si>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</si>
  <si>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</si>
  <si>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</si>
  <si>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</si>
  <si>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</si>
  <si>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</si>
  <si>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</si>
  <si>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</si>
  <si>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</si>
  <si>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</si>
  <si>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</si>
  <si>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</si>
  <si>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</si>
  <si>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</si>
  <si>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</si>
  <si>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</si>
  <si>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</si>
  <si>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</si>
  <si>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</si>
  <si>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</si>
  <si>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</si>
  <si>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</si>
  <si>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</si>
  <si>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</si>
  <si>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</si>
  <si>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</si>
  <si>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</si>
  <si>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</si>
  <si>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</si>
  <si>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</si>
  <si>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</si>
  <si>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</si>
  <si>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</si>
  <si>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</si>
  <si>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</si>
  <si>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</si>
  <si>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</si>
  <si>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</si>
  <si>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</si>
  <si>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</si>
  <si>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</si>
  <si>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</si>
  <si>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</si>
  <si>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</si>
  <si>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</si>
  <si>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</si>
  <si>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</si>
  <si>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</si>
  <si>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</si>
  <si>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</si>
  <si>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</si>
  <si>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</si>
  <si>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</si>
  <si>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</si>
  <si>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</si>
  <si>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</si>
  <si>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</si>
  <si>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</si>
  <si>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</si>
  <si>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</si>
  <si>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</si>
  <si>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</si>
  <si>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</si>
  <si>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</si>
  <si>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</si>
  <si>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</si>
  <si>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</si>
  <si>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</si>
  <si>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</si>
  <si>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</si>
  <si>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</si>
  <si>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</si>
  <si>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</si>
  <si>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</si>
  <si>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</si>
  <si>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</si>
  <si>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</si>
  <si>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</si>
  <si>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</si>
  <si>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</si>
  <si>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</si>
  <si>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</si>
  <si>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</si>
  <si>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</si>
  <si>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</si>
  <si>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</si>
  <si>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</si>
  <si>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</si>
  <si>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</si>
  <si>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</si>
  <si>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</si>
  <si>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</si>
  <si>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</si>
  <si>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</si>
  <si>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</si>
  <si>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</si>
  <si>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</si>
  <si>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</si>
  <si>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</si>
  <si>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</si>
  <si>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</si>
  <si>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</si>
  <si>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</si>
  <si>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</si>
  <si>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</si>
  <si>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</si>
  <si>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</si>
  <si>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</si>
  <si>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</si>
  <si>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</si>
  <si>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</si>
  <si>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</si>
  <si>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</si>
  <si>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</si>
  <si>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</si>
  <si>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</si>
  <si>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</si>
  <si>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</si>
  <si>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</si>
  <si>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</si>
  <si>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</si>
  <si>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</si>
  <si>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</si>
  <si>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</si>
  <si>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</si>
  <si>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</si>
  <si>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</si>
  <si>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</si>
  <si>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</si>
  <si>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</si>
  <si>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</si>
  <si>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</si>
  <si>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</si>
  <si>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</si>
  <si>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</si>
  <si>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</si>
  <si>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</si>
  <si>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</si>
  <si>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</si>
  <si>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</si>
  <si>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</si>
  <si>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</si>
  <si>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</si>
  <si>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</si>
  <si>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</si>
  <si>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</si>
  <si>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</si>
  <si>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</si>
  <si>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</si>
  <si>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</si>
  <si>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</si>
  <si>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</si>
  <si>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</si>
  <si>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</si>
  <si>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</si>
  <si>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</si>
  <si>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</si>
  <si>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</si>
  <si>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</si>
  <si>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</si>
  <si>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</si>
  <si>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</si>
  <si>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</si>
  <si>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</si>
  <si>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</si>
  <si>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</si>
  <si>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</si>
  <si>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</si>
  <si>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</si>
  <si>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</si>
  <si>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</si>
  <si>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</si>
  <si>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</si>
  <si>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</si>
  <si>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</si>
  <si>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</si>
  <si>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</si>
  <si>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</si>
  <si>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</si>
  <si>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</si>
  <si>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</si>
  <si>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</si>
  <si>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</si>
  <si>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</si>
  <si>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</si>
  <si>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</si>
  <si>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</si>
  <si>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</si>
  <si>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</si>
  <si>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</si>
  <si>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</si>
  <si>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</si>
  <si>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</si>
  <si>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</si>
  <si>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</si>
  <si>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</si>
  <si>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</si>
  <si>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</si>
  <si>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</si>
  <si>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</si>
  <si>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</si>
  <si>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</si>
  <si>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</si>
  <si>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</si>
  <si>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</si>
  <si>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</si>
  <si>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</si>
  <si>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</si>
  <si>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</si>
  <si>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</si>
  <si>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</si>
  <si>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</si>
  <si>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</si>
  <si>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</si>
  <si>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</si>
  <si>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</si>
  <si>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</si>
  <si>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</si>
  <si>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</si>
  <si>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</si>
  <si>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</si>
  <si>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</si>
  <si>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</si>
  <si>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</si>
  <si>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</si>
  <si>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</si>
  <si>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</si>
  <si>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</si>
  <si>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</si>
  <si>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</si>
  <si>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</si>
  <si>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</si>
  <si>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</si>
  <si>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</si>
  <si>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</si>
  <si>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</si>
  <si>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</si>
  <si>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</si>
  <si>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</si>
  <si>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</si>
  <si>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</si>
  <si>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</si>
  <si>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</si>
  <si>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</si>
  <si>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</si>
  <si>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</si>
  <si>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</si>
  <si>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</si>
  <si>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</si>
  <si>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</si>
  <si>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</si>
  <si>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</si>
  <si>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</si>
  <si>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</si>
  <si>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</si>
  <si>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</si>
  <si>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</si>
  <si>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</si>
  <si>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</si>
  <si>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</si>
  <si>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</si>
  <si>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</si>
  <si>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</si>
  <si>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</si>
  <si>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</si>
  <si>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</si>
  <si>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</si>
  <si>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</si>
  <si>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</si>
  <si>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</si>
  <si>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</si>
  <si>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</si>
  <si>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</si>
  <si>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</si>
  <si>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</si>
  <si>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</si>
  <si>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</si>
  <si>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</si>
  <si>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</si>
  <si>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</si>
  <si>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</si>
  <si>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</si>
  <si>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</si>
  <si>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</si>
  <si>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</si>
  <si>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</si>
  <si>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</si>
  <si>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</si>
  <si>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</si>
  <si>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</si>
  <si>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</si>
  <si>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</si>
  <si>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</si>
  <si>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</si>
  <si>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</si>
  <si>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</si>
  <si>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</si>
  <si>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</si>
  <si>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</si>
  <si>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</si>
  <si>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</si>
  <si>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</si>
  <si>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</si>
  <si>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</si>
  <si>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</si>
  <si>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</si>
  <si>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</si>
  <si>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</si>
  <si>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</si>
  <si>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</si>
  <si>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</si>
  <si>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</si>
  <si>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</si>
  <si>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</si>
  <si>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</si>
  <si>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</si>
  <si>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</si>
  <si>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</si>
  <si>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</si>
  <si>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</si>
  <si>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</si>
  <si>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</si>
  <si>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</si>
  <si>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</si>
  <si>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</si>
  <si>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</si>
  <si>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</si>
  <si>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</si>
  <si>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</si>
  <si>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</si>
  <si>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</si>
  <si>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</si>
  <si>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</si>
  <si>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</si>
  <si>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</si>
  <si>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</si>
  <si>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</si>
  <si>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</si>
  <si>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</si>
  <si>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</si>
  <si>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</si>
  <si>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</si>
  <si>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</si>
  <si>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</si>
  <si>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</si>
  <si>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</si>
  <si>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</si>
  <si>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</si>
  <si>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</si>
  <si>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</si>
  <si>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</si>
  <si>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</si>
  <si>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</si>
  <si>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</si>
  <si>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</si>
  <si>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</si>
  <si>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</si>
  <si>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</si>
  <si>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</si>
  <si>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</si>
  <si>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</si>
  <si>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</si>
  <si>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</si>
  <si>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</si>
  <si>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</si>
  <si>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</si>
  <si>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</si>
  <si>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</si>
  <si>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</si>
  <si>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</si>
  <si>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</si>
  <si>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</si>
  <si>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</si>
  <si>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</si>
  <si>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</si>
  <si>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</si>
  <si>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</si>
  <si>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</si>
  <si>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</si>
  <si>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</si>
  <si>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</si>
  <si>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</si>
  <si>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</si>
  <si>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</si>
  <si>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</si>
  <si>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</si>
  <si>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</si>
  <si>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</si>
  <si>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</si>
  <si>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</si>
  <si>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</si>
  <si>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</si>
  <si>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</si>
  <si>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</si>
  <si>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</si>
  <si>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</si>
  <si>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</si>
  <si>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</si>
  <si>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</si>
  <si>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</si>
  <si>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</si>
  <si>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</si>
  <si>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</si>
  <si>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</si>
  <si>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</si>
  <si>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</si>
  <si>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</si>
  <si>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</si>
  <si>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</si>
  <si>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</si>
  <si>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</si>
  <si>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</si>
  <si>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</si>
  <si>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</si>
  <si>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</si>
  <si>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</si>
  <si>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</si>
  <si>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</si>
  <si>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</si>
  <si>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</si>
  <si>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</si>
  <si>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</si>
  <si>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</si>
  <si>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</si>
  <si>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</si>
  <si>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</si>
  <si>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</si>
  <si>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</si>
  <si>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</si>
  <si>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</si>
  <si>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</si>
  <si>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</si>
  <si>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</si>
  <si>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</si>
  <si>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</si>
  <si>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</si>
  <si>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</si>
  <si>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</si>
  <si>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</si>
  <si>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</si>
  <si>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</si>
  <si>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</si>
  <si>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</si>
  <si>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</si>
  <si>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</si>
  <si>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</si>
  <si>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</si>
  <si>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</si>
  <si>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</si>
  <si>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</si>
  <si>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</si>
  <si>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</si>
  <si>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</si>
  <si>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</si>
  <si>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</si>
  <si>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</si>
  <si>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</si>
  <si>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</si>
  <si>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</si>
  <si>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</si>
  <si>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</si>
  <si>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</si>
  <si>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</si>
  <si>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</si>
  <si>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</si>
  <si>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</si>
  <si>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</si>
  <si>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</si>
  <si>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</si>
  <si>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</si>
  <si>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</si>
  <si>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</si>
  <si>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</si>
  <si>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</si>
  <si>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</si>
  <si>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</si>
  <si>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</si>
  <si>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</si>
  <si>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</si>
  <si>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</si>
  <si>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</si>
  <si>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</si>
  <si>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</si>
  <si>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</si>
  <si>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</si>
  <si>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</si>
  <si>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</si>
  <si>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</si>
  <si>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</si>
  <si>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</si>
  <si>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</si>
  <si>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</si>
  <si>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</si>
  <si>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</si>
  <si>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</si>
  <si>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</si>
  <si>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</si>
  <si>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</si>
  <si>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</si>
  <si>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</si>
  <si>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</si>
  <si>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</si>
  <si>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</si>
  <si>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</si>
  <si>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</si>
  <si>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</si>
  <si>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</si>
  <si>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</si>
  <si>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</si>
  <si>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</si>
  <si>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</si>
  <si>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</si>
  <si>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</si>
  <si>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</si>
  <si>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</si>
  <si>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</si>
  <si>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</si>
  <si>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</si>
  <si>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</si>
  <si>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</si>
  <si>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</si>
  <si>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</si>
  <si>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</si>
  <si>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</si>
  <si>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</si>
  <si>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</si>
  <si>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</si>
  <si>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</si>
  <si>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</si>
  <si>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</si>
  <si>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</si>
  <si>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</si>
  <si>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</si>
  <si>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</si>
  <si>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</si>
  <si>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</si>
  <si>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</si>
  <si>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</si>
  <si>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</si>
  <si>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</si>
  <si>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</si>
  <si>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</si>
  <si>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</si>
  <si>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</si>
  <si>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</si>
  <si>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</si>
  <si>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</si>
  <si>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</si>
  <si>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</si>
  <si>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</si>
  <si>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</si>
  <si>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</si>
  <si>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</si>
  <si>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</si>
  <si>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</si>
  <si>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</si>
  <si>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</si>
  <si>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</si>
  <si>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</si>
  <si>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</si>
  <si>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</si>
  <si>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</si>
  <si>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</si>
  <si>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</si>
  <si>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</si>
  <si>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</si>
  <si>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</si>
  <si>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</si>
  <si>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</si>
  <si>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</si>
  <si>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</si>
  <si>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</si>
  <si>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</si>
  <si>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</si>
  <si>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</si>
  <si>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</si>
  <si>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</si>
  <si>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</si>
  <si>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</si>
  <si>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</si>
  <si>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</si>
  <si>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</si>
  <si>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</si>
  <si>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</si>
  <si>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</si>
  <si>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</si>
  <si>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</si>
  <si>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</si>
  <si>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</si>
  <si>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</si>
  <si>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</si>
  <si>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</si>
  <si>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</si>
  <si>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</si>
  <si>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</si>
  <si>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</si>
  <si>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</si>
  <si>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</si>
  <si>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</si>
  <si>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</si>
  <si>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</si>
  <si>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</si>
  <si>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</si>
  <si>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</si>
  <si>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</si>
  <si>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</si>
  <si>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</si>
  <si>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</si>
  <si>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</si>
  <si>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</si>
  <si>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</si>
  <si>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</si>
  <si>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</si>
  <si>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</si>
  <si>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</si>
  <si>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</si>
  <si>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</si>
  <si>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</si>
  <si>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</si>
  <si>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</si>
  <si>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</si>
  <si>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</si>
  <si>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</si>
  <si>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</si>
  <si>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</si>
  <si>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</si>
  <si>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</si>
  <si>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</si>
  <si>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</si>
  <si>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</si>
  <si>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</si>
  <si>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</si>
  <si>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</si>
  <si>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</si>
  <si>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</si>
  <si>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</si>
  <si>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</si>
  <si>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</si>
  <si>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</si>
  <si>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</si>
  <si>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</si>
  <si>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</si>
  <si>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</si>
  <si>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</si>
  <si>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</si>
  <si>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</si>
  <si>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</si>
  <si>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</si>
  <si>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</si>
  <si>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</si>
  <si>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</si>
  <si>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</si>
  <si>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</si>
  <si>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</si>
  <si>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</si>
  <si>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</si>
  <si>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</si>
  <si>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</si>
  <si>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</si>
  <si>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</si>
  <si>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</si>
  <si>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</si>
  <si>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</si>
  <si>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</si>
  <si>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</si>
  <si>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</si>
  <si>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</si>
  <si>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</si>
  <si>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</si>
  <si>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</si>
  <si>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</si>
  <si>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</si>
  <si>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</si>
  <si>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</si>
  <si>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</si>
  <si>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</si>
  <si>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</si>
  <si>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</si>
  <si>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</si>
  <si>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</si>
  <si>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</si>
  <si>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</si>
  <si>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</si>
  <si>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</si>
  <si>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</si>
  <si>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</si>
  <si>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</si>
  <si>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</si>
  <si>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</si>
  <si>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</si>
  <si>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</si>
  <si>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</si>
  <si>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</si>
  <si>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</si>
  <si>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</si>
  <si>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</si>
  <si>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</si>
  <si>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</si>
  <si>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</si>
  <si>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</si>
  <si>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</si>
  <si>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</si>
  <si>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</si>
  <si>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</si>
  <si>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</si>
  <si>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</si>
  <si>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</si>
  <si>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</si>
  <si>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</si>
  <si>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</si>
  <si>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</si>
  <si>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</si>
  <si>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</si>
  <si>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</si>
  <si>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</si>
  <si>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</si>
  <si>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</si>
  <si>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</si>
  <si>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</si>
  <si>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</si>
  <si>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</si>
  <si>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</si>
  <si>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</si>
  <si>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</si>
  <si>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</si>
  <si>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</si>
  <si>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</si>
  <si>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</si>
  <si>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</si>
  <si>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</si>
  <si>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</si>
  <si>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</si>
  <si>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</si>
  <si>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</si>
  <si>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</si>
  <si>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</si>
  <si>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</si>
  <si>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</si>
  <si>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</si>
  <si>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</si>
  <si>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</si>
  <si>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</si>
  <si>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</si>
  <si>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</si>
  <si>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</si>
  <si>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</si>
  <si>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</si>
  <si>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</si>
  <si>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</si>
  <si>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</si>
  <si>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</si>
  <si>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</si>
  <si>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</si>
  <si>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</si>
  <si>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</si>
  <si>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</si>
  <si>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</si>
  <si>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</si>
  <si>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</si>
  <si>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</si>
  <si>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</si>
  <si>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</si>
  <si>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</si>
  <si>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</si>
  <si>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</si>
  <si>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</si>
  <si>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</si>
  <si>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</si>
  <si>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</si>
  <si>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</si>
  <si>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</si>
  <si>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</si>
  <si>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</si>
  <si>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</si>
  <si>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</si>
  <si>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</si>
  <si>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</si>
  <si>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</si>
  <si>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</si>
  <si>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</si>
  <si>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</si>
  <si>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</si>
  <si>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</si>
  <si>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</si>
  <si>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</si>
  <si>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</si>
  <si>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</si>
  <si>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</si>
  <si>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</si>
  <si>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</si>
  <si>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</si>
  <si>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</si>
  <si>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</si>
  <si>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</si>
  <si>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</si>
  <si>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</si>
  <si>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</si>
  <si>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</si>
  <si>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</si>
  <si>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</si>
  <si>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</si>
  <si>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</si>
  <si>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</si>
  <si>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</si>
  <si>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</si>
  <si>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</si>
  <si>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</si>
  <si>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</si>
  <si>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</si>
  <si>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</si>
  <si>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</si>
  <si>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</si>
  <si>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</si>
  <si>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</si>
  <si>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</si>
  <si>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</si>
  <si>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</si>
  <si>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</si>
  <si>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</si>
  <si>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</si>
  <si>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</si>
  <si>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</si>
  <si>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</si>
  <si>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</si>
  <si>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</si>
  <si>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</si>
  <si>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</si>
  <si>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</si>
  <si>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</si>
  <si>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</si>
  <si>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</si>
  <si>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</si>
  <si>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</si>
  <si>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</si>
  <si>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</si>
  <si>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</si>
  <si>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</si>
  <si>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</si>
  <si>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</si>
  <si>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</si>
  <si>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</si>
  <si>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</si>
  <si>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</si>
  <si>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</si>
  <si>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</si>
  <si>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</si>
  <si>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</si>
  <si>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</si>
  <si>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</si>
  <si>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</si>
  <si>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</si>
  <si>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</si>
  <si>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</si>
  <si>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</si>
  <si>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</si>
  <si>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</si>
  <si>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</si>
  <si>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</si>
  <si>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</si>
  <si>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</si>
  <si>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</si>
  <si>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</si>
  <si>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</si>
  <si>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</si>
  <si>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</si>
  <si>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</si>
  <si>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</si>
  <si>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</si>
  <si>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</si>
  <si>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</si>
  <si>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</si>
  <si>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</si>
  <si>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</si>
  <si>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</si>
  <si>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</si>
  <si>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</si>
  <si>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</si>
  <si>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</si>
  <si>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</si>
  <si>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</si>
  <si>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</si>
  <si>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</si>
  <si>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</si>
  <si>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</si>
  <si>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</si>
  <si>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</si>
  <si>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</si>
  <si>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</si>
  <si>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</si>
  <si>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</si>
  <si>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</si>
  <si>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</si>
  <si>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</si>
  <si>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</si>
  <si>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</si>
  <si>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</si>
  <si>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</si>
  <si>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</si>
  <si>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</si>
  <si>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</si>
  <si>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</si>
  <si>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</si>
  <si>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</si>
  <si>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</si>
  <si>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</si>
  <si>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</si>
  <si>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</si>
  <si>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</si>
  <si>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</si>
  <si>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</si>
  <si>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</si>
  <si>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</si>
  <si>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</si>
  <si>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</si>
  <si>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</si>
  <si>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</si>
  <si>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</si>
  <si>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</si>
  <si>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</si>
  <si>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</si>
  <si>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</si>
  <si>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</si>
  <si>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</si>
  <si>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</si>
  <si>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</si>
  <si>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</si>
  <si>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</si>
  <si>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</si>
  <si>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</si>
  <si>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</si>
  <si>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</si>
  <si>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</si>
  <si>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</si>
  <si>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</si>
  <si>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</si>
  <si>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</si>
  <si>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</si>
  <si>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</si>
  <si>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</si>
  <si>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</si>
  <si>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</si>
  <si>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</si>
  <si>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</si>
  <si>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</si>
  <si>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</si>
  <si>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</si>
  <si>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</si>
  <si>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</si>
  <si>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</si>
  <si>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</si>
  <si>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</si>
  <si>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</si>
  <si>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</si>
  <si>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</si>
  <si>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</si>
  <si>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</si>
  <si>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</si>
  <si>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</si>
  <si>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</si>
  <si>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</si>
  <si>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</si>
  <si>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</si>
  <si>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</si>
  <si>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</si>
  <si>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</si>
  <si>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</si>
  <si>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</si>
  <si>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</si>
  <si>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</si>
  <si>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</si>
  <si>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</si>
  <si>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</si>
  <si>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</si>
  <si>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</si>
  <si>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</si>
  <si>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</si>
  <si>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</si>
  <si>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</si>
  <si>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</si>
  <si>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</si>
  <si>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</si>
  <si>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</si>
  <si>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</si>
  <si>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</si>
  <si>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</si>
  <si>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</si>
  <si>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</si>
  <si>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</si>
  <si>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</si>
  <si>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</si>
  <si>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</si>
  <si>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</si>
  <si>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</si>
  <si>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</si>
  <si>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</si>
  <si>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</si>
  <si>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</si>
  <si>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</si>
  <si>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</si>
  <si>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</si>
  <si>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</si>
  <si>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</si>
  <si>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</si>
  <si>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</si>
  <si>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</si>
  <si>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</si>
  <si>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</si>
  <si>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</si>
  <si>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</si>
  <si>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</si>
  <si>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</si>
  <si>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</si>
  <si>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</si>
  <si>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</si>
  <si>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</si>
  <si>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</si>
  <si>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</si>
  <si>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</si>
  <si>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</si>
  <si>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</si>
  <si>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</si>
  <si>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</si>
  <si>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</si>
  <si>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</si>
  <si>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</si>
  <si>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</si>
  <si>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</si>
  <si>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</si>
  <si>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</si>
  <si>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</si>
  <si>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</si>
  <si>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</si>
  <si>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</si>
  <si>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</si>
  <si>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</si>
  <si>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</si>
  <si>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</si>
  <si>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</si>
  <si>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</si>
  <si>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</si>
  <si>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</si>
  <si>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</si>
  <si>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</si>
  <si>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</si>
  <si>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</si>
  <si>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</si>
  <si>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</si>
  <si>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</si>
  <si>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</si>
  <si>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</si>
  <si>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</si>
  <si>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</si>
  <si>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</si>
  <si>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</si>
  <si>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</si>
  <si>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</si>
  <si>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</si>
  <si>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</si>
  <si>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</si>
  <si>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</si>
  <si>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</si>
  <si>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</si>
  <si>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</si>
  <si>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</si>
  <si>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</si>
  <si>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</si>
  <si>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</si>
  <si>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</si>
  <si>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</si>
  <si>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</si>
  <si>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</si>
  <si>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</si>
  <si>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</si>
  <si>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</si>
  <si>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</si>
  <si>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</si>
  <si>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</si>
  <si>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</si>
  <si>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</si>
  <si>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</si>
  <si>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</si>
  <si>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</si>
  <si>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</si>
  <si>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</si>
  <si>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</si>
  <si>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</si>
  <si>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</si>
  <si>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</si>
  <si>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</si>
  <si>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</si>
  <si>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</si>
  <si>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</si>
  <si>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</si>
  <si>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</si>
  <si>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</si>
  <si>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</si>
  <si>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</si>
  <si>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</si>
  <si>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</si>
  <si>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</si>
  <si>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</si>
  <si>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</si>
  <si>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</si>
  <si>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</si>
  <si>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</si>
  <si>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</si>
  <si>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</si>
  <si>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</si>
  <si>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</si>
  <si>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</si>
  <si>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</si>
  <si>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</si>
  <si>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</si>
  <si>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</si>
  <si>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</si>
  <si>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</si>
  <si>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</si>
  <si>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</si>
  <si>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</si>
  <si>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</si>
  <si>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</si>
  <si>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</si>
  <si>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</si>
  <si>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</si>
  <si>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</si>
  <si>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</si>
  <si>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</si>
  <si>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</si>
  <si>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</si>
  <si>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</si>
  <si>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</si>
  <si>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</si>
  <si>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</si>
  <si>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</si>
  <si>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</si>
  <si>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</si>
  <si>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</si>
  <si>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</si>
  <si>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</si>
  <si>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</si>
  <si>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</si>
  <si>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</si>
  <si>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</si>
  <si>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</si>
  <si>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</si>
  <si>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</si>
  <si>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</si>
  <si>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</si>
  <si>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</si>
  <si>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</si>
  <si>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</si>
  <si>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</si>
  <si>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</si>
  <si>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</si>
  <si>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</si>
  <si>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</si>
  <si>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</si>
  <si>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</si>
  <si>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</si>
  <si>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</si>
  <si>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</si>
  <si>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</si>
  <si>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</si>
  <si>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</si>
  <si>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</si>
  <si>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</si>
  <si>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</si>
  <si>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</si>
  <si>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</si>
  <si>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</si>
  <si>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</si>
  <si>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</si>
  <si>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</si>
  <si>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</si>
  <si>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</si>
  <si>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</si>
  <si>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</si>
  <si>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</si>
  <si>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</si>
  <si>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</si>
  <si>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</si>
  <si>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</si>
  <si>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</si>
  <si>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</si>
  <si>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</si>
  <si>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</si>
  <si>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</si>
  <si>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</si>
  <si>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</si>
  <si>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</si>
  <si>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</si>
  <si>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</si>
  <si>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</si>
  <si>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</si>
  <si>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</si>
  <si>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</si>
  <si>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</si>
  <si>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</si>
  <si>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</si>
  <si>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</si>
  <si>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</si>
  <si>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</si>
  <si>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</si>
  <si>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</si>
  <si>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</si>
  <si>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</si>
  <si>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</si>
  <si>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</si>
  <si>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</si>
  <si>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</si>
  <si>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</si>
  <si>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</si>
  <si>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</si>
  <si>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</si>
  <si>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</si>
  <si>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</si>
  <si>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</si>
  <si>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</si>
  <si>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</si>
  <si>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</si>
  <si>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</si>
  <si>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</si>
  <si>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</si>
  <si>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</si>
  <si>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</si>
  <si>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</si>
  <si>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</si>
  <si>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</si>
  <si>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</si>
  <si>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</si>
  <si>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</si>
  <si>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</si>
  <si>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</si>
  <si>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</si>
  <si>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</si>
  <si>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</si>
  <si>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</si>
  <si>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</si>
  <si>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</si>
  <si>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</si>
  <si>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</si>
  <si>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</si>
  <si>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</si>
  <si>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</si>
  <si>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</si>
  <si>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</si>
  <si>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</si>
  <si>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</si>
  <si>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</si>
  <si>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</si>
  <si>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</si>
  <si>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</si>
  <si>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</si>
  <si>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</si>
  <si>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</si>
  <si>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</si>
  <si>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</si>
  <si>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</si>
  <si>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</si>
  <si>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</si>
  <si>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</si>
  <si>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</si>
  <si>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</si>
  <si>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</si>
  <si>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</si>
  <si>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</si>
  <si>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</si>
  <si>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</si>
  <si>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</si>
  <si>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</si>
  <si>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</si>
  <si>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</si>
  <si>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</si>
  <si>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</si>
  <si>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</si>
  <si>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</si>
  <si>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</si>
  <si>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</si>
  <si>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</si>
  <si>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</si>
  <si>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</si>
  <si>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</si>
  <si>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</si>
  <si>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</si>
  <si>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</si>
  <si>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</si>
  <si>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</si>
  <si>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</si>
  <si>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</si>
  <si>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</si>
  <si>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</si>
  <si>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</si>
  <si>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</si>
  <si>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</si>
  <si>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</si>
  <si>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</si>
  <si>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</si>
  <si>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</si>
  <si>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</si>
  <si>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</si>
  <si>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</si>
  <si>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</si>
  <si>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</si>
  <si>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</si>
  <si>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</si>
  <si>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</si>
  <si>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</si>
  <si>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</si>
  <si>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</si>
  <si>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</si>
  <si>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</si>
  <si>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</si>
  <si>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</si>
  <si>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</si>
  <si>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</si>
  <si>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</si>
  <si>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</si>
  <si>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</si>
  <si>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</si>
  <si>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</si>
  <si>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</si>
  <si>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</si>
  <si>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</si>
  <si>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</si>
  <si>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</si>
  <si>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</si>
  <si>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</si>
  <si>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</si>
  <si>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</si>
  <si>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</si>
  <si>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</si>
  <si>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</si>
  <si>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</si>
  <si>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</si>
  <si>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</si>
  <si>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</si>
  <si>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</si>
  <si>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</si>
  <si>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</si>
  <si>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</si>
  <si>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</si>
  <si>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</si>
  <si>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</si>
  <si>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</si>
  <si>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</si>
  <si>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</si>
  <si>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</si>
  <si>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</si>
  <si>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</si>
  <si>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</si>
  <si>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</si>
  <si>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</si>
  <si>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</si>
  <si>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</si>
  <si>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</si>
  <si>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</si>
  <si>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</si>
  <si>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</si>
  <si>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</si>
  <si>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</si>
  <si>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</si>
  <si>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</si>
  <si>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</si>
  <si>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</si>
  <si>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</si>
  <si>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</si>
  <si>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</si>
  <si>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</si>
  <si>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</si>
  <si>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</si>
  <si>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</si>
  <si>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</si>
  <si>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</si>
  <si>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</si>
  <si>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</si>
  <si>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</si>
  <si>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</si>
  <si>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</si>
  <si>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</si>
  <si>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</si>
  <si>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</si>
  <si>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</si>
  <si>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</si>
  <si>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</si>
  <si>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</si>
  <si>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</si>
  <si>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</si>
  <si>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</si>
  <si>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</si>
  <si>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</si>
  <si>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</si>
  <si>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</si>
  <si>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</si>
  <si>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</si>
  <si>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</si>
  <si>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</si>
  <si>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</si>
  <si>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</si>
  <si>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</si>
  <si>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</si>
  <si>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</si>
  <si>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</si>
  <si>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</si>
  <si>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</si>
  <si>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</si>
  <si>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</si>
  <si>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</si>
  <si>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</si>
  <si>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</si>
  <si>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</si>
  <si>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</si>
  <si>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</si>
  <si>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</si>
  <si>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</si>
  <si>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</si>
  <si>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</si>
  <si>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</si>
  <si>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</si>
  <si>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</si>
  <si>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</si>
  <si>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</si>
  <si>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</si>
  <si>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</si>
  <si>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</si>
  <si>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</si>
  <si>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</si>
  <si>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</si>
  <si>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</si>
  <si>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</si>
  <si>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</si>
  <si>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</si>
  <si>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</si>
  <si>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</si>
  <si>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</si>
  <si>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</si>
  <si>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</si>
  <si>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</si>
  <si>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</si>
  <si>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</si>
  <si>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</si>
  <si>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</si>
  <si>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</si>
  <si>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</si>
  <si>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</si>
  <si>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</si>
  <si>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</si>
  <si>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</si>
  <si>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</si>
  <si>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</si>
  <si>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</si>
  <si>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</si>
  <si>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</si>
  <si>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</si>
  <si>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</si>
  <si>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</si>
  <si>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</si>
  <si>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</si>
  <si>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</si>
  <si>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</si>
  <si>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</si>
  <si>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</si>
  <si>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</si>
  <si>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</si>
  <si>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</si>
  <si>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</si>
  <si>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</si>
  <si>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</si>
  <si>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</si>
  <si>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</si>
  <si>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</si>
  <si>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</si>
  <si>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</si>
  <si>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</si>
  <si>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</si>
  <si>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</si>
  <si>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</si>
  <si>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</si>
  <si>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</si>
  <si>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</si>
  <si>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</si>
  <si>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</si>
  <si>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</si>
  <si>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</si>
  <si>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</si>
  <si>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</si>
  <si>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</si>
  <si>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</si>
  <si>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</si>
  <si>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</si>
  <si>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</si>
  <si>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</si>
  <si>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</si>
  <si>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</si>
  <si>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</si>
  <si>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</si>
  <si>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</si>
  <si>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</si>
  <si>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</si>
  <si>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</si>
  <si>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</si>
  <si>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</si>
  <si>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</si>
  <si>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</si>
  <si>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</si>
  <si>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</si>
  <si>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</si>
  <si>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</si>
  <si>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</si>
  <si>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</si>
  <si>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</si>
  <si>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</si>
  <si>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</si>
  <si>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</si>
  <si>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</si>
  <si>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</si>
  <si>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</si>
  <si>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</si>
  <si>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</si>
  <si>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</si>
  <si>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</si>
  <si>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</si>
  <si>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</si>
  <si>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</si>
  <si>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</si>
  <si>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</si>
  <si>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</si>
  <si>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</si>
  <si>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</si>
  <si>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</si>
  <si>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</si>
  <si>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</si>
  <si>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</si>
  <si>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</si>
  <si>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</si>
  <si>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</si>
  <si>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</si>
  <si>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</si>
  <si>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</si>
  <si>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</si>
  <si>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</si>
  <si>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</si>
  <si>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</si>
  <si>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</si>
  <si>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</si>
  <si>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</si>
  <si>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</si>
  <si>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</si>
  <si>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</si>
  <si>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</si>
  <si>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</si>
  <si>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</si>
  <si>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</si>
  <si>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</si>
  <si>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</si>
  <si>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</si>
  <si>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</si>
  <si>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</si>
  <si>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</si>
  <si>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</si>
  <si>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</si>
  <si>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</si>
  <si>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</si>
  <si>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</si>
  <si>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</si>
  <si>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</si>
  <si>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</si>
  <si>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</si>
  <si>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</si>
  <si>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</si>
  <si>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</si>
  <si>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</si>
  <si>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</si>
  <si>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</si>
  <si>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</si>
  <si>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</si>
  <si>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</si>
  <si>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</si>
  <si>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</si>
  <si>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</si>
  <si>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</si>
  <si>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</si>
  <si>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</si>
  <si>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</si>
  <si>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</si>
  <si>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</si>
  <si>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</si>
  <si>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</si>
  <si>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</si>
  <si>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</si>
  <si>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</si>
  <si>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</si>
  <si>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</si>
  <si>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</si>
  <si>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</si>
  <si>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</si>
  <si>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</si>
  <si>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</si>
  <si>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</si>
  <si>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</si>
  <si>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</si>
  <si>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</si>
  <si>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</si>
  <si>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</si>
  <si>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</si>
  <si>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</si>
  <si>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</si>
  <si>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</si>
  <si>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</si>
  <si>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</si>
  <si>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</si>
  <si>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</si>
  <si>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</si>
  <si>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</si>
  <si>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</si>
  <si>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</si>
  <si>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</si>
  <si>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</si>
  <si>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</si>
  <si>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</si>
  <si>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</si>
  <si>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</si>
  <si>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</si>
  <si>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</si>
  <si>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</si>
  <si>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</si>
  <si>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</si>
  <si>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</si>
  <si>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</si>
  <si>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</si>
  <si>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</si>
  <si>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</si>
  <si>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</si>
  <si>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</si>
  <si>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</si>
  <si>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</si>
  <si>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</si>
  <si>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</si>
  <si>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</si>
  <si>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</si>
  <si>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</si>
  <si>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</si>
  <si>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</si>
  <si>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</si>
  <si>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</si>
  <si>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</si>
  <si>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</si>
  <si>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</si>
  <si>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</si>
  <si>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</si>
  <si>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</si>
  <si>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</si>
  <si>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</si>
  <si>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</si>
  <si>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</si>
  <si>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</si>
  <si>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</si>
  <si>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</si>
  <si>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</si>
  <si>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</si>
  <si>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</si>
  <si>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</si>
  <si>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</si>
  <si>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</si>
  <si>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</si>
  <si>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</si>
  <si>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</si>
  <si>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</si>
  <si>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</si>
  <si>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</si>
  <si>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</si>
  <si>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</si>
  <si>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</si>
  <si>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</si>
  <si>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</si>
  <si>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</si>
  <si>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</si>
  <si>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</si>
  <si>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</si>
  <si>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</si>
  <si>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</si>
  <si>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</si>
  <si>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</si>
  <si>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</si>
  <si>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</si>
  <si>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</si>
  <si>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</si>
  <si>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</si>
  <si>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</si>
  <si>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</si>
  <si>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</si>
  <si>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</si>
  <si>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</si>
  <si>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</si>
  <si>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</si>
  <si>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</si>
  <si>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</si>
  <si>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</si>
  <si>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</si>
  <si>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</si>
  <si>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</si>
  <si>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</si>
  <si>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</si>
  <si>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</si>
  <si>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</si>
  <si>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</si>
  <si>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</si>
  <si>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</si>
  <si>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</si>
  <si>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</si>
  <si>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</si>
  <si>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</si>
  <si>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</si>
  <si>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</si>
  <si>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</si>
  <si>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</si>
  <si>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</si>
  <si>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</si>
  <si>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</si>
  <si>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</si>
  <si>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</si>
  <si>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</si>
  <si>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</si>
  <si>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</si>
  <si>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</si>
  <si>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</si>
  <si>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</si>
  <si>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</si>
  <si>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</si>
  <si>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</si>
  <si>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</si>
  <si>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</si>
  <si>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</si>
  <si>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</si>
  <si>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</si>
  <si>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</si>
  <si>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</si>
  <si>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</si>
  <si>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</si>
  <si>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</si>
  <si>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</si>
  <si>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</si>
  <si>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</si>
  <si>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</si>
  <si>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</si>
  <si>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</si>
  <si>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</si>
  <si>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</si>
  <si>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</si>
  <si>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</si>
  <si>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</si>
  <si>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</si>
  <si>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</si>
  <si>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</si>
  <si>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</si>
  <si>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</si>
  <si>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</si>
  <si>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</si>
  <si>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</si>
  <si>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</si>
  <si>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</si>
  <si>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</si>
  <si>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</si>
  <si>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</si>
  <si>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</si>
  <si>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</si>
  <si>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</si>
  <si>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</si>
  <si>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</si>
  <si>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</si>
  <si>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</si>
  <si>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</si>
  <si>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</si>
  <si>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</si>
  <si>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</si>
  <si>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</si>
  <si>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</si>
  <si>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</si>
  <si>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</si>
  <si>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</si>
  <si>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</si>
  <si>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</si>
  <si>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</si>
  <si>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</si>
  <si>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</si>
  <si>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</si>
  <si>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</si>
  <si>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</si>
  <si>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</si>
  <si>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</si>
  <si>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</si>
  <si>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</si>
  <si>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</si>
  <si>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</si>
  <si>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</si>
  <si>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</si>
  <si>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</si>
  <si>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</si>
  <si>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</si>
  <si>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</si>
  <si>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</si>
  <si>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</si>
  <si>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</si>
  <si>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</si>
  <si>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</si>
  <si>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</si>
  <si>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</si>
  <si>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</si>
  <si>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</si>
  <si>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</si>
  <si>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</si>
  <si>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</si>
  <si>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</si>
  <si>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</si>
  <si>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</si>
  <si>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</si>
  <si>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</si>
  <si>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</si>
  <si>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</si>
  <si>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</si>
  <si>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</si>
  <si>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</si>
  <si>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</si>
  <si>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</si>
  <si>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</si>
  <si>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</si>
  <si>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</si>
  <si>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</si>
  <si>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</si>
  <si>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</si>
  <si>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</si>
  <si>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</si>
  <si>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</si>
  <si>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</si>
  <si>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</si>
  <si>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</si>
  <si>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</si>
  <si>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</si>
  <si>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</si>
  <si>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</si>
  <si>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</si>
  <si>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</si>
  <si>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</si>
  <si>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</si>
  <si>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</si>
  <si>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</si>
  <si>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</si>
  <si>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</si>
  <si>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</si>
  <si>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</si>
  <si>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</si>
  <si>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</si>
  <si>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</si>
  <si>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</si>
  <si>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</si>
  <si>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</si>
  <si>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</si>
  <si>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</si>
  <si>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</si>
  <si>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</si>
  <si>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</si>
  <si>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</si>
  <si>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</si>
  <si>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</si>
  <si>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</si>
  <si>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</si>
  <si>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</si>
  <si>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</si>
  <si>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</si>
  <si>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</si>
  <si>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</si>
  <si>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</si>
  <si>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</si>
  <si>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</si>
  <si>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</si>
  <si>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</si>
  <si>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</si>
  <si>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</si>
  <si>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</si>
  <si>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</si>
  <si>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</si>
  <si>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</si>
  <si>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</si>
  <si>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</si>
  <si>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</si>
  <si>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</si>
  <si>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</si>
  <si>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</si>
  <si>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</si>
  <si>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</si>
  <si>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</si>
  <si>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</si>
  <si>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</si>
  <si>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</si>
  <si>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</si>
  <si>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</si>
  <si>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</si>
  <si>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</si>
  <si>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</si>
  <si>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</si>
  <si>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</si>
  <si>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</si>
  <si>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</si>
  <si>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</si>
  <si>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</si>
  <si>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</si>
  <si>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</si>
  <si>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</si>
  <si>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</si>
  <si>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</si>
  <si>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</si>
  <si>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</si>
  <si>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</si>
  <si>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</si>
  <si>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</si>
  <si>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</si>
  <si>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</si>
  <si>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</si>
  <si>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</si>
  <si>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</si>
  <si>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</si>
  <si>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</si>
  <si>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</si>
  <si>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</si>
  <si>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</si>
  <si>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</si>
  <si>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</si>
  <si>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</si>
  <si>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</si>
  <si>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</si>
  <si>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</si>
  <si>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</si>
  <si>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</si>
  <si>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</si>
  <si>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</si>
  <si>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</si>
  <si>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</si>
  <si>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</si>
  <si>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</si>
  <si>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</si>
  <si>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</si>
  <si>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</si>
  <si>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</si>
  <si>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</si>
  <si>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</si>
  <si>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</si>
  <si>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</si>
  <si>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</si>
  <si>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</si>
  <si>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</si>
  <si>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</si>
  <si>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</si>
  <si>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</si>
  <si>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</si>
  <si>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</si>
  <si>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</si>
  <si>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</si>
  <si>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</si>
  <si>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</si>
  <si>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</si>
  <si>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</si>
  <si>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</si>
  <si>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</si>
  <si>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</si>
  <si>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</si>
  <si>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</si>
  <si>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</si>
  <si>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</si>
  <si>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</si>
  <si>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</si>
  <si>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</si>
  <si>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</si>
  <si>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</si>
  <si>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</si>
  <si>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</si>
  <si>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</si>
  <si>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</si>
  <si>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</si>
  <si>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</si>
  <si>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</si>
  <si>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</si>
  <si>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</si>
  <si>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</si>
  <si>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</si>
  <si>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</si>
  <si>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</si>
  <si>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</si>
  <si>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</si>
  <si>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</si>
  <si>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</si>
  <si>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</si>
  <si>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</si>
  <si>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</si>
  <si>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</si>
  <si>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</si>
  <si>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</si>
  <si>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</si>
  <si>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</si>
  <si>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</si>
  <si>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</si>
  <si>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</si>
  <si>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</si>
  <si>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</si>
  <si>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</si>
  <si>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</si>
  <si>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</si>
  <si>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</si>
  <si>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</si>
  <si>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</si>
  <si>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</si>
  <si>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</si>
  <si>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</si>
  <si>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</si>
  <si>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</si>
  <si>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</si>
  <si>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</si>
  <si>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</si>
  <si>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</si>
  <si>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</si>
  <si>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</si>
  <si>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</si>
  <si>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</si>
  <si>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</si>
  <si>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</si>
  <si>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</si>
  <si>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</si>
  <si>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</si>
  <si>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</si>
  <si>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</si>
  <si>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</si>
  <si>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</si>
  <si>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</si>
  <si>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</si>
  <si>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</si>
  <si>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</si>
  <si>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</si>
  <si>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</si>
  <si>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</si>
  <si>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</si>
  <si>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</si>
  <si>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</si>
  <si>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</si>
  <si>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</si>
  <si>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</si>
  <si>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</si>
  <si>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</si>
  <si>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</si>
  <si>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</si>
  <si>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</si>
  <si>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</si>
  <si>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</si>
  <si>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</si>
  <si>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</si>
  <si>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</si>
  <si>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</si>
  <si>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</si>
  <si>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</si>
  <si>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</si>
  <si>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</si>
  <si>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</si>
  <si>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</si>
  <si>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</si>
  <si>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</si>
  <si>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</si>
  <si>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</si>
  <si>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</si>
  <si>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</si>
  <si>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</si>
  <si>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</si>
  <si>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</si>
  <si>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</si>
  <si>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</si>
  <si>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</si>
  <si>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</si>
  <si>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</si>
  <si>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</si>
  <si>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</si>
  <si>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</si>
  <si>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</si>
  <si>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</si>
  <si>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</si>
  <si>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</si>
  <si>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</si>
  <si>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</si>
  <si>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</si>
  <si>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</si>
  <si>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</si>
  <si>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</si>
  <si>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</si>
  <si>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</si>
  <si>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</si>
  <si>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</si>
  <si>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</si>
  <si>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</si>
  <si>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</si>
  <si>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</si>
  <si>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</si>
  <si>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</si>
  <si>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</si>
  <si>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</si>
  <si>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</si>
  <si>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</si>
  <si>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</si>
  <si>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</si>
  <si>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</si>
  <si>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</si>
  <si>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</si>
  <si>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</si>
  <si>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</si>
  <si>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</si>
  <si>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</si>
  <si>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</si>
  <si>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</si>
  <si>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</si>
  <si>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</si>
  <si>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</si>
  <si>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</si>
  <si>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</si>
  <si>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</si>
  <si>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</si>
  <si>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</si>
  <si>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</si>
  <si>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</si>
  <si>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</si>
  <si>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</si>
  <si>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</si>
  <si>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</si>
  <si>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</si>
  <si>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</si>
  <si>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</si>
  <si>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</si>
  <si>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</si>
  <si>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</si>
  <si>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</si>
  <si>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</si>
  <si>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</si>
  <si>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</si>
  <si>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</si>
  <si>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</si>
  <si>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</si>
  <si>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</si>
  <si>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</si>
  <si>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</si>
  <si>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</si>
  <si>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</si>
  <si>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</si>
  <si>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</si>
  <si>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</si>
  <si>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</si>
  <si>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</si>
  <si>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</si>
  <si>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</si>
  <si>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</si>
  <si>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</si>
  <si>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</si>
  <si>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</si>
  <si>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</si>
  <si>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</si>
  <si>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</si>
  <si>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</si>
  <si>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</si>
  <si>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</si>
  <si>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</si>
  <si>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</si>
  <si>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</si>
  <si>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</si>
  <si>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</si>
  <si>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</si>
  <si>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</si>
  <si>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</si>
  <si>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</si>
  <si>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</si>
  <si>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</si>
  <si>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</si>
  <si>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</si>
  <si>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</si>
  <si>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</si>
  <si>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</si>
  <si>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</si>
  <si>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</si>
  <si>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</si>
  <si>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</si>
  <si>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</si>
  <si>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</si>
  <si>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</si>
  <si>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</si>
  <si>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</si>
  <si>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</si>
  <si>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</si>
  <si>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</si>
  <si>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</si>
  <si>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</si>
  <si>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</si>
  <si>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</si>
  <si>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</si>
  <si>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</si>
  <si>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</si>
  <si>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</si>
  <si>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</si>
  <si>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</si>
  <si>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</si>
  <si>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</si>
  <si>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</si>
  <si>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</si>
  <si>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</si>
  <si>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</si>
  <si>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</si>
  <si>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</si>
  <si>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</si>
  <si>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</si>
  <si>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</si>
  <si>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</si>
  <si>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</si>
  <si>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</si>
  <si>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</si>
  <si>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</si>
  <si>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</si>
  <si>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</si>
  <si>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</si>
  <si>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</si>
  <si>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</si>
  <si>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</si>
  <si>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</si>
  <si>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</si>
  <si>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</si>
  <si>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</si>
  <si>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</si>
  <si>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</si>
  <si>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</si>
  <si>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</si>
  <si>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</si>
  <si>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</si>
  <si>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</si>
  <si>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</si>
  <si>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</si>
  <si>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</si>
  <si>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</si>
  <si>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</si>
  <si>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</si>
  <si>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</si>
  <si>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</si>
  <si>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</si>
  <si>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</si>
  <si>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</si>
  <si>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</si>
  <si>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</si>
  <si>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</si>
  <si>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</si>
  <si>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</si>
  <si>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</si>
  <si>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</si>
  <si>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</si>
  <si>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</si>
  <si>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</si>
  <si>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</si>
  <si>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</si>
  <si>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</si>
  <si>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</si>
  <si>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</si>
  <si>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</si>
  <si>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</si>
  <si>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</si>
  <si>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</si>
  <si>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</si>
  <si>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</si>
  <si>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</si>
  <si>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</si>
  <si>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</si>
  <si>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</si>
  <si>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</si>
  <si>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</si>
  <si>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</si>
  <si>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</si>
  <si>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</si>
  <si>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</si>
  <si>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</si>
  <si>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</si>
  <si>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</si>
  <si>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</si>
  <si>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</si>
  <si>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</si>
  <si>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</si>
  <si>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</si>
  <si>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</si>
  <si>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</si>
  <si>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</si>
  <si>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</si>
  <si>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</si>
  <si>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</si>
  <si>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</si>
  <si>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</si>
  <si>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</si>
  <si>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</si>
  <si>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</si>
  <si>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</si>
  <si>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</si>
  <si>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</si>
  <si>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</si>
  <si>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</si>
  <si>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</si>
  <si>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</si>
  <si>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</si>
  <si>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</si>
  <si>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</si>
  <si>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</si>
  <si>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</si>
  <si>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</si>
  <si>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</si>
  <si>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</si>
  <si>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</si>
  <si>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</si>
  <si>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</si>
  <si>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</si>
  <si>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</si>
  <si>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</si>
  <si>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</si>
  <si>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</si>
  <si>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</si>
  <si>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</si>
  <si>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</si>
  <si>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</si>
  <si>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</si>
  <si>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</si>
  <si>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</si>
  <si>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</si>
  <si>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</si>
  <si>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</si>
  <si>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</si>
  <si>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</si>
  <si>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</si>
  <si>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</si>
  <si>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</si>
  <si>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</si>
  <si>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</si>
  <si>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</si>
  <si>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</si>
  <si>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</si>
  <si>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</si>
  <si>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</si>
  <si>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</si>
  <si>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</si>
  <si>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</si>
  <si>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</si>
  <si>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</si>
  <si>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</si>
  <si>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</si>
  <si>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</si>
  <si>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</si>
  <si>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</si>
  <si>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</si>
  <si>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</si>
  <si>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</si>
  <si>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</si>
  <si>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</si>
  <si>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</si>
  <si>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</si>
  <si>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</si>
  <si>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</si>
  <si>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</si>
  <si>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</si>
  <si>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</si>
  <si>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</si>
  <si>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</si>
  <si>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</si>
  <si>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</si>
  <si>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</si>
  <si>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</si>
  <si>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</si>
  <si>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</si>
  <si>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</si>
  <si>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</si>
  <si>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</si>
  <si>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</si>
  <si>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</si>
  <si>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</si>
  <si>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</si>
  <si>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</si>
  <si>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</si>
  <si>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</si>
  <si>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</si>
  <si>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</si>
  <si>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</si>
  <si>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</si>
  <si>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</si>
  <si>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</si>
  <si>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</si>
  <si>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</si>
  <si>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</si>
  <si>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</si>
  <si>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</si>
  <si>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</si>
  <si>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</si>
  <si>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</si>
  <si>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</si>
  <si>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</si>
  <si>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</si>
  <si>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</si>
  <si>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</si>
  <si>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</si>
  <si>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</si>
  <si>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</si>
  <si>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</si>
  <si>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</si>
  <si>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</si>
  <si>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</si>
  <si>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</si>
  <si>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</si>
  <si>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</si>
  <si>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</si>
  <si>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</si>
  <si>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</si>
  <si>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</si>
  <si>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</si>
  <si>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</si>
  <si>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</si>
  <si>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</si>
  <si>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</si>
  <si>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</si>
  <si>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</si>
  <si>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</si>
  <si>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</si>
  <si>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</si>
  <si>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</si>
  <si>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</si>
  <si>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</si>
  <si>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</si>
  <si>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</si>
  <si>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</si>
  <si>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</si>
  <si>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</si>
  <si>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</si>
  <si>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</si>
  <si>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</si>
  <si>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</si>
  <si>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</si>
  <si>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</si>
  <si>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</si>
  <si>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</si>
  <si>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</si>
  <si>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</si>
  <si>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</si>
  <si>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</si>
  <si>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</si>
  <si>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</si>
  <si>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</si>
  <si>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</si>
  <si>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</si>
  <si>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</si>
  <si>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</si>
  <si>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</si>
  <si>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</si>
  <si>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</si>
  <si>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</si>
  <si>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</si>
  <si>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</si>
  <si>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</si>
  <si>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</si>
  <si>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</si>
  <si>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</si>
  <si>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</si>
  <si>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</si>
  <si>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</si>
  <si>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</si>
  <si>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</si>
  <si>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</si>
  <si>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</si>
  <si>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</si>
  <si>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</si>
  <si>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</si>
  <si>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</si>
  <si>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</si>
  <si>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</si>
  <si>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</si>
  <si>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</si>
  <si>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</si>
  <si>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</si>
  <si>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</si>
  <si>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</si>
  <si>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</si>
  <si>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</si>
  <si>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</si>
  <si>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</si>
  <si>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</si>
  <si>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</si>
  <si>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</si>
  <si>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</si>
  <si>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</si>
  <si>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</si>
  <si>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</si>
  <si>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</si>
  <si>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</si>
  <si>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</si>
  <si>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</si>
  <si>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</si>
  <si>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</si>
  <si>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</si>
  <si>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</si>
  <si>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</si>
  <si>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</si>
  <si>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</si>
  <si>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</si>
  <si>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</si>
  <si>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</si>
  <si>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</si>
  <si>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</si>
  <si>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</si>
  <si>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</si>
  <si>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</si>
  <si>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</si>
  <si>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</si>
  <si>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</si>
  <si>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</si>
  <si>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</si>
  <si>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</si>
  <si>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</si>
  <si>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</si>
  <si>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</si>
  <si>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</si>
  <si>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</si>
  <si>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</si>
  <si>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</si>
  <si>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</si>
  <si>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</si>
  <si>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</si>
  <si>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</si>
  <si>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</si>
  <si>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</si>
  <si>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</si>
  <si>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</si>
  <si>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</si>
  <si>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</si>
  <si>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</si>
  <si>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</si>
  <si>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</si>
  <si>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</si>
  <si>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</si>
  <si>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</si>
  <si>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</si>
  <si>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</si>
  <si>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</si>
  <si>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</si>
  <si>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</si>
  <si>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</si>
  <si>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</si>
  <si>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</si>
  <si>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</si>
  <si>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</si>
  <si>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</si>
  <si>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</si>
  <si>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</si>
  <si>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</si>
  <si>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</si>
  <si>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</si>
  <si>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</si>
  <si>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</si>
  <si>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</si>
  <si>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</si>
  <si>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</si>
  <si>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</si>
  <si>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</si>
  <si>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</si>
  <si>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</si>
  <si>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</si>
  <si>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</si>
  <si>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</si>
  <si>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</si>
  <si>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</si>
  <si>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</si>
  <si>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</si>
  <si>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</si>
  <si>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</si>
  <si>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</si>
  <si>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</si>
  <si>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</si>
  <si>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</si>
  <si>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</si>
  <si>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</si>
  <si>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</si>
  <si>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</si>
  <si>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</si>
  <si>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</si>
  <si>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</si>
  <si>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</si>
  <si>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</si>
  <si>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</si>
  <si>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</si>
  <si>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</si>
  <si>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</si>
  <si>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</si>
  <si>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</si>
  <si>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</si>
  <si>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</si>
  <si>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</si>
  <si>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</si>
  <si>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</si>
  <si>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</si>
  <si>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</si>
  <si>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</si>
  <si>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</si>
  <si>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</si>
  <si>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</si>
  <si>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</si>
  <si>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</si>
  <si>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</si>
  <si>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</si>
  <si>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</si>
  <si>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</si>
  <si>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</si>
  <si>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</si>
  <si>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</si>
  <si>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</si>
  <si>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</si>
  <si>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</si>
  <si>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</si>
  <si>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</si>
  <si>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</si>
  <si>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</si>
  <si>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</si>
  <si>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</si>
  <si>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</si>
  <si>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</si>
  <si>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</si>
  <si>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</si>
  <si>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</si>
  <si>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</si>
  <si>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</si>
  <si>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</si>
  <si>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</si>
  <si>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</si>
  <si>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</si>
  <si>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</si>
  <si>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</si>
  <si>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</si>
  <si>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</si>
  <si>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</si>
  <si>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</si>
  <si>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</si>
  <si>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</si>
  <si>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</si>
  <si>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</si>
  <si>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</si>
  <si>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</si>
  <si>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</si>
  <si>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</si>
  <si>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</si>
  <si>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</si>
  <si>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</si>
  <si>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</si>
  <si>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</si>
  <si>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</si>
  <si>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</si>
  <si>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</si>
  <si>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</si>
  <si>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</si>
  <si>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</si>
  <si>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</si>
  <si>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</si>
  <si>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</si>
  <si>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</si>
  <si>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</si>
  <si>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</si>
  <si>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</si>
  <si>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</si>
  <si>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</si>
  <si>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</si>
  <si>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</si>
  <si>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</si>
  <si>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</si>
  <si>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</si>
  <si>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</si>
  <si>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</si>
  <si>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</si>
  <si>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</si>
  <si>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</si>
  <si>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</si>
  <si>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</si>
  <si>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</si>
  <si>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</si>
  <si>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</si>
  <si>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</si>
  <si>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</si>
  <si>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</si>
  <si>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</si>
  <si>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</si>
  <si>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</si>
  <si>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</si>
  <si>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</si>
  <si>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</si>
  <si>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</si>
  <si>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</si>
  <si>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</si>
  <si>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</si>
  <si>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</si>
  <si>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</si>
  <si>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</si>
  <si>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</si>
  <si>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</si>
  <si>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</si>
  <si>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</si>
  <si>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</si>
  <si>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</si>
  <si>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</si>
  <si>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</si>
  <si>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</si>
  <si>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</si>
  <si>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</si>
  <si>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</si>
  <si>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</si>
  <si>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</si>
  <si>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</si>
  <si>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</si>
  <si>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</si>
  <si>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</si>
  <si>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</si>
  <si>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</si>
  <si>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</si>
  <si>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</si>
  <si>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</si>
  <si>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</si>
  <si>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</si>
  <si>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</si>
  <si>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</si>
  <si>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</si>
  <si>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</si>
  <si>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</si>
  <si>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</si>
  <si>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</si>
  <si>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</si>
  <si>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</si>
  <si>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</si>
  <si>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</si>
  <si>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</si>
  <si>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</si>
  <si>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</si>
  <si>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</si>
  <si>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</si>
  <si>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</si>
  <si>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</si>
  <si>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</si>
  <si>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</si>
  <si>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</si>
  <si>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</si>
  <si>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</si>
  <si>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</si>
  <si>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</si>
  <si>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</si>
  <si>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</si>
  <si>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</si>
  <si>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</si>
  <si>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</si>
  <si>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</si>
  <si>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</si>
  <si>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</si>
  <si>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</si>
  <si>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</si>
  <si>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</si>
  <si>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</si>
  <si>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</si>
  <si>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</si>
  <si>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</si>
  <si>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</si>
  <si>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</si>
  <si>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</si>
  <si>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</si>
  <si>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</si>
  <si>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</si>
  <si>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</si>
  <si>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</si>
  <si>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</si>
  <si>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</si>
  <si>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</si>
  <si>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</si>
  <si>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</si>
  <si>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</si>
  <si>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</si>
  <si>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</si>
  <si>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</si>
  <si>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</si>
  <si>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</si>
  <si>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</si>
  <si>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</si>
  <si>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</si>
  <si>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</si>
  <si>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</si>
  <si>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</si>
  <si>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</si>
  <si>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</si>
  <si>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</si>
  <si>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</si>
  <si>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</si>
  <si>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</si>
  <si>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</si>
  <si>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</si>
  <si>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</si>
  <si>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</si>
  <si>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</si>
  <si>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</si>
  <si>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</si>
  <si>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</si>
  <si>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</si>
  <si>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</si>
  <si>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</si>
  <si>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</si>
  <si>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</si>
  <si>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</si>
  <si>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</si>
  <si>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</si>
  <si>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</si>
  <si>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</si>
  <si>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</si>
  <si>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</si>
  <si>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</si>
  <si>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</si>
  <si>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</si>
  <si>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</si>
  <si>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</si>
  <si>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</si>
  <si>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</si>
  <si>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</si>
  <si>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</si>
  <si>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</si>
  <si>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</si>
  <si>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</si>
  <si>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</si>
  <si>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</si>
  <si>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</si>
  <si>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</si>
  <si>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</si>
  <si>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</si>
  <si>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</si>
  <si>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</si>
  <si>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</si>
  <si>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</si>
  <si>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</si>
  <si>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</si>
  <si>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</si>
  <si>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</si>
  <si>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</si>
  <si>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</si>
  <si>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</si>
  <si>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</si>
  <si>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</si>
  <si>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</si>
  <si>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</si>
  <si>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</si>
  <si>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</si>
  <si>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</si>
  <si>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</si>
  <si>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</si>
  <si>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</si>
  <si>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</si>
  <si>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</si>
  <si>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</si>
  <si>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</si>
  <si>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</si>
  <si>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</si>
  <si>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</si>
  <si>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</si>
  <si>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</si>
  <si>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</si>
  <si>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</si>
  <si>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</si>
  <si>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</si>
  <si>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</si>
  <si>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</si>
  <si>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</si>
  <si>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</si>
  <si>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</si>
  <si>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</si>
  <si>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</si>
  <si>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</si>
  <si>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</si>
  <si>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</si>
  <si>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</si>
  <si>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</si>
  <si>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</si>
  <si>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</si>
  <si>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</si>
  <si>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</si>
  <si>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</si>
  <si>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</si>
  <si>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</si>
  <si>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</si>
  <si>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</si>
  <si>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</si>
  <si>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</si>
  <si>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</si>
  <si>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</si>
  <si>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</si>
  <si>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</si>
  <si>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</si>
  <si>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</si>
  <si>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</si>
  <si>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</si>
  <si>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</si>
  <si>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</si>
  <si>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</si>
  <si>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</si>
  <si>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</si>
  <si>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</si>
  <si>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</si>
  <si>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</si>
  <si>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</si>
  <si>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</si>
  <si>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</si>
  <si>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</si>
  <si>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</si>
  <si>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</si>
  <si>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</si>
  <si>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</si>
  <si>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</si>
  <si>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</si>
  <si>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</si>
  <si>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</si>
  <si>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</si>
  <si>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</si>
  <si>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</si>
  <si>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</si>
  <si>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</si>
  <si>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</si>
  <si>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</si>
  <si>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</si>
  <si>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</si>
  <si>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</si>
  <si>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</si>
  <si>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</si>
  <si>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</si>
  <si>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</si>
  <si>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</si>
  <si>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</si>
  <si>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</si>
  <si>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</si>
  <si>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</si>
  <si>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</si>
  <si>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</si>
  <si>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</si>
  <si>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</si>
  <si>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</si>
  <si>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</si>
  <si>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</si>
  <si>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</si>
  <si>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</si>
  <si>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</si>
  <si>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</si>
  <si>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</si>
  <si>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</si>
  <si>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</si>
  <si>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</si>
  <si>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</si>
  <si>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</si>
  <si>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</si>
  <si>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</si>
  <si>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</si>
  <si>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</si>
  <si>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</si>
  <si>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</si>
  <si>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</si>
  <si>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</si>
  <si>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</si>
  <si>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</si>
  <si>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</si>
  <si>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</si>
  <si>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</si>
  <si>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</si>
  <si>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</si>
  <si>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</si>
  <si>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</si>
  <si>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</si>
  <si>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</si>
  <si>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</si>
  <si>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</si>
  <si>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</si>
  <si>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</si>
  <si>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</si>
  <si>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</si>
  <si>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</si>
  <si>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</si>
  <si>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</si>
  <si>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</si>
  <si>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</si>
  <si>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</si>
  <si>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</si>
  <si>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</si>
  <si>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</si>
  <si>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</si>
  <si>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</si>
  <si>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</si>
  <si>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</si>
  <si>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</si>
  <si>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</si>
  <si>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</si>
  <si>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</si>
  <si>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</si>
  <si>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</si>
  <si>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</si>
  <si>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</si>
  <si>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</si>
  <si>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</si>
  <si>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</si>
  <si>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</si>
  <si>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</si>
  <si>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</si>
  <si>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</si>
  <si>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</si>
  <si>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</si>
  <si>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</si>
  <si>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</si>
  <si>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</si>
  <si>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</si>
  <si>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</si>
  <si>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</si>
  <si>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</si>
  <si>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</si>
  <si>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</si>
  <si>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</si>
  <si>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</si>
  <si>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</si>
  <si>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</si>
  <si>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</si>
  <si>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</si>
  <si>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</si>
  <si>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</si>
  <si>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</si>
  <si>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</si>
  <si>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</si>
  <si>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</si>
  <si>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</si>
  <si>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</si>
  <si>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</si>
  <si>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</si>
  <si>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</si>
  <si>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</si>
  <si>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</si>
  <si>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</si>
  <si>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</si>
  <si>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</si>
  <si>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</si>
  <si>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</si>
  <si>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</si>
  <si>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</si>
  <si>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</si>
  <si>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</si>
  <si>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</si>
  <si>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</si>
  <si>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</si>
  <si>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</si>
  <si>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</si>
  <si>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</si>
  <si>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</si>
  <si>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</si>
  <si>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</si>
  <si>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</si>
  <si>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</si>
  <si>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</si>
  <si>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</si>
  <si>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</si>
  <si>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</si>
  <si>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</si>
  <si>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</si>
  <si>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</si>
  <si>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</si>
  <si>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</si>
  <si>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</si>
  <si>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</si>
  <si>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</si>
  <si>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</si>
  <si>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</si>
  <si>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</si>
  <si>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</si>
  <si>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</si>
  <si>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</si>
  <si>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</si>
  <si>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</si>
  <si>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</si>
  <si>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</si>
  <si>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</si>
  <si>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</si>
  <si>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</si>
  <si>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</si>
  <si>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</si>
  <si>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</si>
  <si>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</si>
  <si>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</si>
  <si>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</si>
  <si>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</si>
  <si>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</si>
  <si>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</si>
  <si>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</si>
  <si>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</si>
  <si>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</si>
  <si>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</si>
  <si>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</si>
  <si>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</si>
  <si>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</si>
  <si>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</si>
  <si>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</si>
  <si>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</si>
  <si>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</si>
  <si>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</si>
  <si>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</si>
  <si>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</si>
  <si>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</si>
  <si>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</si>
  <si>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</si>
  <si>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</si>
  <si>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</si>
  <si>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</si>
  <si>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</si>
  <si>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</si>
  <si>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</si>
  <si>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</si>
  <si>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</si>
  <si>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</si>
  <si>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</si>
  <si>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</si>
  <si>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</si>
  <si>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</si>
  <si>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</si>
  <si>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</si>
  <si>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</si>
  <si>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</si>
  <si>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</si>
  <si>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</si>
  <si>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</si>
  <si>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</si>
  <si>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</si>
  <si>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</si>
  <si>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</si>
  <si>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</si>
  <si>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</si>
  <si>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</si>
  <si>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</si>
  <si>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</si>
  <si>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</si>
  <si>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</si>
  <si>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</si>
  <si>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</si>
  <si>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</si>
  <si>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</si>
  <si>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</si>
  <si>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</si>
  <si>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</si>
  <si>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</si>
  <si>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</si>
  <si>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</si>
  <si>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</si>
  <si>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</si>
  <si>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</si>
  <si>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</si>
  <si>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</si>
  <si>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</si>
  <si>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</si>
  <si>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</si>
  <si>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</si>
  <si>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</si>
  <si>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</si>
  <si>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</si>
  <si>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</si>
  <si>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</si>
  <si>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</si>
  <si>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</si>
  <si>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</si>
  <si>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</si>
  <si>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</si>
  <si>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</si>
  <si>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</si>
  <si>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</si>
  <si>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</si>
  <si>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</si>
  <si>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</si>
  <si>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</si>
  <si>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</si>
  <si>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</si>
  <si>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</si>
  <si>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</si>
  <si>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</si>
  <si>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</si>
  <si>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</si>
  <si>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</si>
  <si>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</si>
  <si>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</si>
  <si>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</si>
  <si>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</si>
  <si>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</si>
  <si>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</si>
  <si>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</si>
  <si>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</si>
  <si>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</si>
  <si>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</si>
  <si>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</si>
  <si>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</si>
  <si>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</si>
  <si>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</si>
  <si>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</si>
  <si>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</si>
  <si>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</si>
  <si>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</si>
  <si>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</si>
  <si>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</si>
  <si>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</si>
  <si>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</si>
  <si>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</si>
  <si>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</si>
  <si>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</si>
  <si>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</si>
  <si>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</si>
  <si>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</si>
  <si>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</si>
  <si>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</si>
  <si>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</si>
  <si>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</si>
  <si>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</si>
  <si>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</si>
  <si>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</si>
  <si>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</si>
  <si>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</si>
  <si>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</si>
  <si>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</si>
  <si>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</si>
  <si>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</si>
  <si>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</si>
  <si>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</si>
  <si>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</si>
  <si>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</si>
  <si>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</si>
  <si>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</si>
  <si>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</si>
  <si>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</si>
  <si>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</si>
  <si>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</si>
  <si>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</si>
  <si>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</si>
  <si>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</si>
  <si>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</si>
  <si>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</si>
  <si>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</si>
  <si>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</si>
  <si>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</si>
  <si>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</si>
  <si>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</si>
  <si>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</si>
  <si>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</si>
  <si>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</si>
  <si>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</si>
  <si>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</si>
  <si>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</si>
  <si>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</si>
  <si>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</si>
  <si>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</si>
  <si>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</si>
  <si>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</si>
  <si>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</si>
  <si>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</si>
  <si>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</si>
  <si>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</si>
  <si>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</si>
  <si>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</si>
  <si>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</si>
  <si>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</si>
  <si>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</si>
  <si>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</si>
  <si>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</si>
  <si>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</si>
  <si>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</si>
  <si>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</si>
  <si>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</si>
  <si>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</si>
  <si>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</si>
  <si>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</si>
  <si>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</si>
  <si>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</si>
  <si>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</si>
  <si>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</si>
  <si>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</si>
  <si>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</si>
  <si>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</si>
  <si>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</si>
  <si>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</si>
  <si>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</si>
  <si>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</si>
  <si>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</si>
  <si>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</si>
  <si>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</si>
  <si>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</si>
  <si>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</si>
  <si>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</si>
  <si>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</si>
  <si>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</si>
  <si>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</si>
  <si>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</si>
  <si>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</si>
  <si>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</si>
  <si>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</si>
  <si>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</si>
  <si>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</si>
  <si>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</si>
  <si>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</si>
  <si>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</si>
  <si>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</si>
  <si>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</si>
  <si>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</si>
  <si>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</si>
  <si>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</si>
  <si>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</si>
  <si>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</si>
  <si>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</si>
  <si>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</si>
  <si>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</si>
  <si>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</si>
  <si>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</si>
  <si>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</si>
  <si>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</si>
  <si>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</si>
  <si>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</si>
  <si>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</si>
  <si>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</si>
  <si>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</si>
  <si>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</si>
  <si>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</si>
  <si>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</si>
  <si>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</si>
  <si>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</si>
  <si>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</si>
  <si>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</si>
  <si>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</si>
  <si>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</si>
  <si>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</si>
  <si>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</si>
  <si>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</si>
  <si>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</si>
  <si>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</si>
  <si>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</si>
  <si>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</si>
  <si>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</si>
  <si>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</si>
  <si>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</si>
  <si>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</si>
  <si>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</si>
  <si>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</si>
  <si>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</si>
  <si>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</si>
  <si>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</si>
  <si>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</si>
  <si>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</si>
  <si>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</si>
  <si>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</si>
  <si>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</si>
  <si>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</si>
  <si>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</si>
  <si>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</si>
  <si>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</si>
  <si>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</si>
  <si>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</si>
  <si>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</si>
  <si>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</si>
  <si>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</si>
  <si>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</si>
  <si>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</si>
  <si>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</si>
  <si>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</si>
  <si>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</si>
  <si>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</si>
  <si>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</si>
  <si>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</si>
  <si>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</si>
  <si>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</si>
  <si>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</si>
  <si>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</si>
  <si>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</si>
  <si>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</si>
  <si>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</si>
  <si>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</si>
  <si>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</si>
  <si>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</si>
  <si>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</si>
  <si>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</si>
  <si>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</si>
  <si>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</si>
  <si>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</si>
  <si>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</si>
  <si>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</si>
  <si>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</si>
  <si>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</si>
  <si>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</si>
  <si>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</si>
  <si>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</si>
  <si>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</si>
  <si>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</si>
  <si>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</si>
  <si>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</si>
  <si>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</si>
  <si>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</si>
  <si>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</si>
  <si>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</si>
  <si>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</si>
  <si>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</si>
  <si>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</si>
  <si>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</si>
  <si>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</si>
  <si>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</si>
  <si>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</si>
  <si>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</si>
  <si>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</si>
  <si>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</si>
  <si>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</si>
  <si>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</si>
  <si>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</si>
  <si>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</si>
  <si>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</si>
  <si>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</si>
  <si>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</si>
  <si>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</si>
  <si>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</si>
  <si>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</si>
  <si>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</si>
  <si>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</si>
  <si>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</si>
  <si>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</si>
  <si>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</si>
  <si>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</si>
  <si>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</si>
  <si>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</si>
  <si>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</si>
  <si>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</si>
  <si>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</si>
  <si>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</si>
  <si>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</si>
  <si>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</si>
  <si>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</si>
  <si>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</si>
  <si>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</si>
  <si>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</si>
  <si>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</si>
  <si>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</si>
  <si>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</si>
  <si>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</si>
  <si>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</si>
  <si>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</si>
  <si>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</si>
  <si>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</si>
  <si>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</si>
  <si>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</si>
  <si>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</si>
  <si>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</si>
  <si>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</si>
  <si>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</si>
  <si>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</si>
  <si>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</si>
  <si>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</si>
  <si>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</si>
  <si>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</si>
  <si>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</si>
  <si>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</si>
  <si>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</si>
  <si>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</si>
  <si>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</si>
  <si>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</si>
  <si>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</si>
  <si>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</si>
  <si>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</si>
  <si>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</si>
  <si>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</si>
  <si>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</si>
  <si>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</si>
  <si>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</si>
  <si>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</si>
  <si>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</si>
  <si>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</si>
  <si>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</si>
  <si>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</si>
  <si>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</si>
  <si>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</si>
  <si>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</si>
  <si>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</si>
  <si>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</si>
  <si>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</si>
  <si>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</si>
  <si>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</si>
  <si>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</si>
  <si>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</si>
  <si>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</si>
  <si>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</si>
  <si>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</si>
  <si>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</si>
  <si>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</si>
  <si>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</si>
  <si>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</si>
  <si>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</si>
  <si>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</si>
  <si>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</si>
  <si>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</si>
  <si>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</si>
  <si>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</si>
  <si>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</si>
  <si>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</si>
  <si>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</si>
  <si>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</si>
  <si>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</si>
  <si>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</si>
  <si>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</si>
  <si>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</si>
  <si>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</si>
  <si>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</si>
  <si>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</si>
  <si>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</si>
  <si>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</si>
  <si>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</si>
  <si>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</si>
  <si>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</si>
  <si>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</si>
  <si>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</si>
  <si>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</si>
  <si>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</si>
  <si>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</si>
  <si>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</si>
  <si>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</si>
  <si>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</si>
  <si>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</si>
  <si>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</si>
  <si>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</si>
  <si>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</si>
  <si>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</si>
  <si>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</si>
  <si>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</si>
  <si>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</si>
  <si>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</si>
  <si>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</si>
  <si>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</si>
  <si>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</si>
  <si>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</si>
  <si>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</si>
  <si>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</si>
  <si>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</si>
  <si>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</si>
  <si>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</si>
  <si>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</si>
  <si>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</si>
  <si>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</si>
  <si>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</si>
  <si>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</si>
  <si>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</si>
  <si>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</si>
  <si>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</si>
  <si>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</si>
  <si>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</si>
  <si>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</si>
  <si>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</si>
  <si>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</si>
  <si>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</si>
  <si>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</si>
  <si>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</si>
  <si>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</si>
  <si>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</si>
  <si>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</si>
  <si>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</si>
  <si>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</si>
  <si>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</si>
  <si>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</si>
  <si>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</si>
  <si>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</si>
  <si>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</si>
  <si>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</si>
  <si>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</si>
  <si>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</si>
  <si>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</si>
  <si>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</si>
  <si>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</si>
  <si>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</si>
  <si>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</si>
  <si>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</si>
  <si>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</si>
  <si>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</si>
  <si>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</si>
  <si>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</si>
  <si>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</si>
  <si>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</si>
  <si>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</si>
  <si>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</si>
  <si>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</si>
  <si>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</si>
  <si>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</si>
  <si>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</si>
  <si>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</si>
  <si>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</si>
  <si>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</si>
  <si>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</si>
  <si>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</si>
  <si>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</si>
  <si>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</si>
  <si>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</si>
  <si>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</si>
  <si>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</si>
  <si>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</si>
  <si>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</si>
  <si>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</si>
  <si>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</si>
  <si>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</si>
  <si>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</si>
  <si>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</si>
  <si>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</si>
  <si>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</si>
  <si>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</si>
  <si>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</si>
  <si>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</si>
  <si>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</si>
  <si>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</si>
  <si>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</si>
  <si>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</si>
  <si>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</si>
  <si>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</si>
  <si>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</si>
  <si>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</si>
  <si>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</si>
  <si>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</si>
  <si>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</si>
  <si>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</si>
  <si>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</si>
  <si>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</si>
  <si>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</si>
  <si>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</si>
  <si>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</si>
  <si>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</si>
  <si>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</si>
  <si>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</si>
  <si>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</si>
  <si>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</si>
  <si>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</si>
  <si>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</si>
  <si>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</si>
  <si>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</si>
  <si>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</si>
  <si>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</si>
  <si>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</si>
  <si>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</si>
  <si>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</si>
  <si>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</si>
  <si>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</si>
  <si>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</si>
  <si>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</si>
  <si>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</si>
  <si>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</si>
  <si>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</si>
  <si>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</si>
  <si>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</si>
  <si>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</si>
  <si>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</si>
  <si>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</si>
  <si>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</si>
  <si>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</si>
  <si>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</si>
  <si>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</si>
  <si>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</si>
  <si>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</si>
  <si>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</si>
  <si>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</si>
  <si>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</si>
  <si>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</si>
  <si>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</si>
  <si>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</si>
  <si>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</si>
  <si>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</si>
  <si>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</si>
  <si>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</si>
  <si>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</si>
  <si>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</si>
  <si>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</si>
  <si>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</si>
  <si>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</si>
  <si>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</si>
  <si>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</si>
  <si>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</si>
  <si>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</si>
  <si>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</si>
  <si>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</si>
  <si>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</si>
  <si>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</si>
  <si>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</si>
  <si>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</si>
  <si>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</si>
  <si>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</si>
  <si>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</si>
  <si>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</si>
  <si>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</si>
  <si>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</si>
  <si>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</si>
  <si>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</si>
  <si>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</si>
  <si>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</si>
  <si>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</si>
  <si>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</si>
  <si>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</si>
  <si>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</si>
  <si>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</si>
  <si>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</si>
  <si>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</si>
  <si>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</si>
  <si>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</si>
  <si>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</si>
  <si>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</si>
  <si>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</si>
  <si>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</si>
  <si>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</si>
  <si>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</si>
  <si>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</si>
  <si>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</si>
  <si>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</si>
  <si>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</si>
  <si>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</si>
  <si>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</si>
  <si>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</si>
  <si>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</si>
  <si>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</si>
  <si>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</si>
  <si>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</si>
  <si>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</si>
  <si>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</si>
  <si>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</si>
  <si>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</si>
  <si>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</si>
  <si>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</si>
  <si>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</si>
  <si>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</si>
  <si>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</si>
  <si>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</si>
  <si>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</si>
  <si>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</si>
  <si>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</si>
  <si>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</si>
  <si>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</si>
  <si>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</si>
  <si>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</si>
  <si>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</si>
  <si>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</si>
  <si>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</si>
  <si>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</si>
  <si>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</si>
  <si>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</si>
  <si>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</si>
  <si>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</si>
  <si>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</si>
  <si>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</si>
  <si>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</si>
  <si>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</si>
  <si>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</si>
  <si>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</si>
  <si>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</si>
  <si>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</si>
  <si>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</si>
  <si>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</si>
  <si>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</si>
  <si>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</si>
  <si>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</si>
  <si>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</si>
  <si>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</si>
  <si>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</si>
  <si>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</si>
  <si>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</si>
  <si>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</si>
  <si>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</si>
  <si>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</si>
  <si>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</si>
  <si>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</si>
  <si>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</si>
  <si>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</si>
  <si>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</si>
  <si>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</si>
  <si>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</si>
  <si>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</si>
  <si>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</si>
  <si>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30000</t>
  </si>
  <si>
    <t>30000 to 34999</t>
  </si>
  <si>
    <t>35000 to 40000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</si>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</sst>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4" fontId="1" fillId="0" borderId="0" xfId="0" applyNumberFormat="1" applyFont="1" applyAlignment="1"/>
    <xf numFmtId="0" fontId="1" fillId="0" borderId="0" xfId="0" applyFont="1" applyAlignment="1"/>
    <xf numFmtId="14" fontId="0" fillId="0" borderId="0" xfId="0" applyNumberFormat="1" applyAlignment="1"/>
    <xf numFmtId="0" fontId="0" fillId="0" borderId="0" xfId="0" applyAlignme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D5D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30000</c:v>
                </c:pt>
                <c:pt idx="7">
                  <c:v>30000 to 34999</c:v>
                </c:pt>
                <c:pt idx="8">
                  <c:v>35000 to 40000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BC-43AD-84AB-F9140504927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30000</c:v>
                </c:pt>
                <c:pt idx="7">
                  <c:v>30000 to 34999</c:v>
                </c:pt>
                <c:pt idx="8">
                  <c:v>35000 to 40000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BC-43AD-84AB-F9140504927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30000</c:v>
                </c:pt>
                <c:pt idx="7">
                  <c:v>30000 to 34999</c:v>
                </c:pt>
                <c:pt idx="8">
                  <c:v>35000 to 40000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BC-43AD-84AB-F91405049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6787679"/>
        <c:axId val="16667872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30000</c:v>
                      </c:pt>
                      <c:pt idx="7">
                        <c:v>30000 to 34999</c:v>
                      </c:pt>
                      <c:pt idx="8">
                        <c:v>35000 to 40000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8BC-43AD-84AB-F9140504927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30000</c:v>
                      </c:pt>
                      <c:pt idx="7">
                        <c:v>30000 to 34999</c:v>
                      </c:pt>
                      <c:pt idx="8">
                        <c:v>35000 to 40000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8BC-43AD-84AB-F9140504927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30000</c:v>
                      </c:pt>
                      <c:pt idx="7">
                        <c:v>30000 to 34999</c:v>
                      </c:pt>
                      <c:pt idx="8">
                        <c:v>35000 to 40000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8BC-43AD-84AB-F9140504927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30000</c:v>
                      </c:pt>
                      <c:pt idx="7">
                        <c:v>30000 to 34999</c:v>
                      </c:pt>
                      <c:pt idx="8">
                        <c:v>35000 to 40000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8BC-43AD-84AB-F9140504927D}"/>
                  </c:ext>
                </c:extLst>
              </c15:ser>
            </c15:filteredLineSeries>
          </c:ext>
        </c:extLst>
      </c:lineChart>
      <c:catAx>
        <c:axId val="166678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787263"/>
        <c:crosses val="autoZero"/>
        <c:auto val="1"/>
        <c:lblAlgn val="ctr"/>
        <c:lblOffset val="100"/>
        <c:noMultiLvlLbl val="0"/>
      </c:catAx>
      <c:valAx>
        <c:axId val="166678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78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77-4E02-BB18-90E0F044AF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77-4E02-BB18-90E0F044AF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77-4E02-BB18-90E0F044A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679840"/>
        <c:axId val="1875679424"/>
      </c:lineChart>
      <c:catAx>
        <c:axId val="187567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679424"/>
        <c:crosses val="autoZero"/>
        <c:auto val="1"/>
        <c:lblAlgn val="ctr"/>
        <c:lblOffset val="100"/>
        <c:noMultiLvlLbl val="0"/>
      </c:catAx>
      <c:valAx>
        <c:axId val="187567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67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46E-2"/>
          <c:y val="0.22018081073199183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F-499A-AF64-38C8550EA2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AF-499A-AF64-38C8550EA2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AF-499A-AF64-38C8550EA2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AF-499A-AF64-38C8550E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6870144"/>
        <c:axId val="1826863904"/>
      </c:barChart>
      <c:catAx>
        <c:axId val="182687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863904"/>
        <c:crosses val="autoZero"/>
        <c:auto val="1"/>
        <c:lblAlgn val="ctr"/>
        <c:lblOffset val="100"/>
        <c:noMultiLvlLbl val="0"/>
      </c:catAx>
      <c:valAx>
        <c:axId val="182686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87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[Kickstarter_Challenge.xlsx]Subcategory Statistics!Subcategory Statistics</c:name>
    <c:fmtId val="0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8-43B4-B110-8483E1395D8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F8-43B4-B110-8483E1395D8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F8-43B4-B110-8483E1395D8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F8-43B4-B110-8483E1395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23104"/>
        <c:axId val="3427264"/>
      </c:barChart>
      <c:catAx>
        <c:axId val="342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7264"/>
        <c:crosses val="autoZero"/>
        <c:auto val="1"/>
        <c:lblAlgn val="ctr"/>
        <c:lblOffset val="100"/>
        <c:noMultiLvlLbl val="0"/>
      </c:catAx>
      <c:valAx>
        <c:axId val="342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78-4F08-AC05-057892C765E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78-4F08-AC05-057892C765E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78-4F08-AC05-057892C76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667648"/>
        <c:axId val="78659744"/>
      </c:lineChart>
      <c:catAx>
        <c:axId val="786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59744"/>
        <c:crosses val="autoZero"/>
        <c:auto val="1"/>
        <c:lblAlgn val="ctr"/>
        <c:lblOffset val="100"/>
        <c:noMultiLvlLbl val="0"/>
      </c:catAx>
      <c:valAx>
        <c:axId val="7865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6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16</xdr:row>
      <xdr:rowOff>157161</xdr:rowOff>
    </xdr:from>
    <xdr:to>
      <xdr:col>9</xdr:col>
      <xdr:colOff>57150</xdr:colOff>
      <xdr:row>37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09AE0-90BB-470C-BAA3-3F82E1DB1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409575</xdr:colOff>
      <xdr:row>20</xdr:row>
      <xdr:rowOff>166686</xdr:rowOff>
    </xdr:from>
    <xdr:to>
      <xdr:col>19</xdr:col>
      <xdr:colOff>438150</xdr:colOff>
      <xdr:row>54</xdr:row>
      <xdr:rowOff>123825</xdr:rowOff>
    </xdr:to>
    <xdr:graphicFrame macro="">
      <xdr:nvGraphicFramePr>
        <xdr:cNvPr id="2" name="Theater Outcomes vs Launch">
          <a:extLst>
            <a:ext uri="{FF2B5EF4-FFF2-40B4-BE49-F238E27FC236}">
              <a16:creationId xmlns:a16="http://schemas.microsoft.com/office/drawing/2014/main" id="{A69632CB-7732-48F2-8929-5741D62FF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16</xdr:row>
      <xdr:rowOff>166686</xdr:rowOff>
    </xdr:from>
    <xdr:to>
      <xdr:col>16</xdr:col>
      <xdr:colOff>352425</xdr:colOff>
      <xdr:row>43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24267-3210-4427-8F70-4047E0889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128586</xdr:rowOff>
    </xdr:from>
    <xdr:to>
      <xdr:col>27</xdr:col>
      <xdr:colOff>504825</xdr:colOff>
      <xdr:row>38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70690A-64AA-4D98-8C48-45BAF768A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409575</xdr:colOff>
      <xdr:row>3</xdr:row>
      <xdr:rowOff>66675</xdr:rowOff>
    </xdr:from>
    <xdr:to>
      <xdr:col>23</xdr:col>
      <xdr:colOff>295275</xdr:colOff>
      <xdr:row>30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736BD-9292-4B79-AB8B-3CC91DEC1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Carpenter" refreshedDate="44602.755987268516" createdVersion="7" refreshedVersion="7" minRefreshableVersion="3" recordCount="4114" xr:uid="{4A769EFA-7E4C-422A-B1A2-A409AC72886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Carpenter" refreshedDate="44602.789704513889" createdVersion="7" refreshedVersion="7" minRefreshableVersion="3" recordCount="4114" xr:uid="{41462469-FCFC-46F5-8C95-3B4A6FDF962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e Carpenter" refreshedDate="44604.407266087961" createdVersion="7" refreshedVersion="7" minRefreshableVersion="3" recordCount="4114" xr:uid="{CAB19F9C-7D5E-44DD-A392-6A4863D8A1E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69985-6ABA-4FDD-B23A-F26DC6280000}" name="Theater Outcomes by Launch Date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D78CA-1424-4F1E-BB54-5573025453E3}" name="Category Statistics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8F4B1B-B92D-4C62-8124-C42C8539BF51}" name="Subcategory Statistics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7103A-ECFC-43A3-9E64-4F5AB8C4EE35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item="8" hier="-1"/>
    <pageField fld="17" item="24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95" zoomScaleNormal="95" workbookViewId="0">
      <selection activeCell="F2" sqref="F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4" style="18" bestFit="1" customWidth="1"/>
    <col min="20" max="20" width="22.28515625" style="19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6" t="s">
        <v>8365</v>
      </c>
      <c r="T1" s="17" t="s">
        <v>8366</v>
      </c>
      <c r="U1" s="15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10" t="s">
        <v>8308</v>
      </c>
      <c r="R2" t="s">
        <v>8309</v>
      </c>
      <c r="S2" s="18">
        <f>(((J2/60)/60)/24) + DATE(1970,1,1)</f>
        <v>42177.007071759261</v>
      </c>
      <c r="T2" s="18">
        <f>(((I2/60)/60)/24) + 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 0)</f>
        <v>185.48</v>
      </c>
      <c r="Q3" s="10" t="s">
        <v>8308</v>
      </c>
      <c r="R3" t="s">
        <v>8309</v>
      </c>
      <c r="S3" s="18">
        <f t="shared" ref="S3:S66" si="2">(((J3/60)/60)/24) + DATE(1970,1,1)</f>
        <v>42766.600497685184</v>
      </c>
      <c r="T3" s="18">
        <f t="shared" ref="T3:T66" si="3">(((I3/60)/60)/24) + 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 0)</f>
        <v>132.05000000000001</v>
      </c>
      <c r="Q67" s="10" t="s">
        <v>8308</v>
      </c>
      <c r="R67" t="s">
        <v>8310</v>
      </c>
      <c r="S67" s="18">
        <f t="shared" ref="S67:S130" si="7">(((J67/60)/60)/24) + DATE(1970,1,1)</f>
        <v>41835.821226851855</v>
      </c>
      <c r="T67" s="18">
        <f t="shared" ref="T67:T130" si="8">(((I67/60)/60)/24) + 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 0)</f>
        <v>0</v>
      </c>
      <c r="Q131" s="10" t="s">
        <v>8308</v>
      </c>
      <c r="R131" t="s">
        <v>8311</v>
      </c>
      <c r="S131" s="18">
        <f t="shared" ref="S131:S194" si="12">(((J131/60)/60)/24) + DATE(1970,1,1)</f>
        <v>41882.937303240738</v>
      </c>
      <c r="T131" s="18">
        <f t="shared" ref="T131:T194" si="13">(((I131/60)/60)/24) + 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 0)</f>
        <v>0</v>
      </c>
      <c r="Q195" s="10" t="s">
        <v>8308</v>
      </c>
      <c r="R195" t="s">
        <v>8312</v>
      </c>
      <c r="S195" s="18">
        <f t="shared" ref="S195:S258" si="17">(((J195/60)/60)/24) + DATE(1970,1,1)</f>
        <v>41911.934791666667</v>
      </c>
      <c r="T195" s="18">
        <f t="shared" ref="T195:T258" si="18">(((I195/60)/60)/24) + 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 0)</f>
        <v>66.7</v>
      </c>
      <c r="Q259" s="10" t="s">
        <v>8308</v>
      </c>
      <c r="R259" t="s">
        <v>8313</v>
      </c>
      <c r="S259" s="18">
        <f t="shared" ref="S259:S322" si="22">(((J259/60)/60)/24) + DATE(1970,1,1)</f>
        <v>42479.626875000002</v>
      </c>
      <c r="T259" s="18">
        <f t="shared" ref="T259:T322" si="23">(((I259/60)/60)/24) + 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 0)</f>
        <v>106.62</v>
      </c>
      <c r="Q323" s="10" t="s">
        <v>8308</v>
      </c>
      <c r="R323" t="s">
        <v>8313</v>
      </c>
      <c r="S323" s="18">
        <f t="shared" ref="S323:S386" si="27">(((J323/60)/60)/24) + DATE(1970,1,1)</f>
        <v>42647.446597222224</v>
      </c>
      <c r="T323" s="18">
        <f t="shared" ref="T323:T386" si="28">(((I323/60)/60)/24) + 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 0)</f>
        <v>111.8</v>
      </c>
      <c r="Q387" s="10" t="s">
        <v>8308</v>
      </c>
      <c r="R387" t="s">
        <v>8313</v>
      </c>
      <c r="S387" s="18">
        <f t="shared" ref="S387:S450" si="32">(((J387/60)/60)/24) + DATE(1970,1,1)</f>
        <v>41934.584502314814</v>
      </c>
      <c r="T387" s="18">
        <f t="shared" ref="T387:T450" si="33">(((I387/60)/60)/24) + 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 0)</f>
        <v>9</v>
      </c>
      <c r="Q451" s="10" t="s">
        <v>8308</v>
      </c>
      <c r="R451" t="s">
        <v>8314</v>
      </c>
      <c r="S451" s="18">
        <f t="shared" ref="S451:S514" si="37">(((J451/60)/60)/24) + DATE(1970,1,1)</f>
        <v>41534.568113425928</v>
      </c>
      <c r="T451" s="18">
        <f t="shared" ref="T451:T514" si="38">(((I451/60)/60)/24) + 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 0)</f>
        <v>102.38</v>
      </c>
      <c r="Q515" s="10" t="s">
        <v>8308</v>
      </c>
      <c r="R515" t="s">
        <v>8314</v>
      </c>
      <c r="S515" s="18">
        <f t="shared" ref="S515:S578" si="42">(((J515/60)/60)/24) + DATE(1970,1,1)</f>
        <v>42552.653993055559</v>
      </c>
      <c r="T515" s="18">
        <f t="shared" ref="T515:T578" si="43">(((I515/60)/60)/24) + 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 0)</f>
        <v>10</v>
      </c>
      <c r="Q579" s="10" t="s">
        <v>8317</v>
      </c>
      <c r="R579" t="s">
        <v>8318</v>
      </c>
      <c r="S579" s="18">
        <f t="shared" ref="S579:S642" si="47">(((J579/60)/60)/24) + DATE(1970,1,1)</f>
        <v>42450.589143518519</v>
      </c>
      <c r="T579" s="18">
        <f t="shared" ref="T579:T642" si="48">(((I579/60)/60)/24) + 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 0)</f>
        <v>151.32</v>
      </c>
      <c r="Q643" s="10" t="s">
        <v>8317</v>
      </c>
      <c r="R643" t="s">
        <v>8319</v>
      </c>
      <c r="S643" s="18">
        <f t="shared" ref="S643:S706" si="52">(((J643/60)/60)/24) + DATE(1970,1,1)</f>
        <v>42199.57</v>
      </c>
      <c r="T643" s="18">
        <f t="shared" ref="T643:T706" si="53">(((I643/60)/60)/24) + 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 0)</f>
        <v>195.4</v>
      </c>
      <c r="Q707" s="10" t="s">
        <v>8317</v>
      </c>
      <c r="R707" t="s">
        <v>8319</v>
      </c>
      <c r="S707" s="18">
        <f t="shared" ref="S707:S770" si="57">(((J707/60)/60)/24) + DATE(1970,1,1)</f>
        <v>42726.491643518515</v>
      </c>
      <c r="T707" s="18">
        <f t="shared" ref="T707:T770" si="58">(((I707/60)/60)/24) + 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 0)</f>
        <v>31.85</v>
      </c>
      <c r="Q771" s="10" t="s">
        <v>8320</v>
      </c>
      <c r="R771" t="s">
        <v>8322</v>
      </c>
      <c r="S771" s="18">
        <f t="shared" ref="S771:S834" si="62">(((J771/60)/60)/24) + DATE(1970,1,1)</f>
        <v>41604.996458333335</v>
      </c>
      <c r="T771" s="18">
        <f t="shared" ref="T771:T834" si="63">(((I771/60)/60)/24) + 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 0)</f>
        <v>148.78</v>
      </c>
      <c r="Q835" s="10" t="s">
        <v>8323</v>
      </c>
      <c r="R835" t="s">
        <v>8324</v>
      </c>
      <c r="S835" s="18">
        <f t="shared" ref="S835:S898" si="67">(((J835/60)/60)/24) + DATE(1970,1,1)</f>
        <v>41718.878182870372</v>
      </c>
      <c r="T835" s="18">
        <f t="shared" ref="T835:T898" si="68">(((I835/60)/60)/24) + 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 0)</f>
        <v>0</v>
      </c>
      <c r="Q899" s="10" t="s">
        <v>8323</v>
      </c>
      <c r="R899" t="s">
        <v>8327</v>
      </c>
      <c r="S899" s="18">
        <f t="shared" ref="S899:S962" si="72">(((J899/60)/60)/24) + DATE(1970,1,1)</f>
        <v>41211.688750000001</v>
      </c>
      <c r="T899" s="18">
        <f t="shared" ref="T899:T962" si="73">(((I899/60)/60)/24) + 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 0)</f>
        <v>364.35</v>
      </c>
      <c r="Q963" s="10" t="s">
        <v>8317</v>
      </c>
      <c r="R963" t="s">
        <v>8319</v>
      </c>
      <c r="S963" s="18">
        <f t="shared" ref="S963:S1026" si="77">(((J963/60)/60)/24) + DATE(1970,1,1)</f>
        <v>42740.693692129629</v>
      </c>
      <c r="T963" s="18">
        <f t="shared" ref="T963:T1026" si="78">(((I963/60)/60)/24) + 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 0)</f>
        <v>71.849999999999994</v>
      </c>
      <c r="Q1027" s="10" t="s">
        <v>8323</v>
      </c>
      <c r="R1027" t="s">
        <v>8328</v>
      </c>
      <c r="S1027" s="18">
        <f t="shared" ref="S1027:S1090" si="82">(((J1027/60)/60)/24) + DATE(1970,1,1)</f>
        <v>42049.833761574075</v>
      </c>
      <c r="T1027" s="18">
        <f t="shared" ref="T1027:T1090" si="83">(((I1027/60)/60)/24) + 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 0)</f>
        <v>23.96</v>
      </c>
      <c r="Q1091" s="10" t="s">
        <v>8331</v>
      </c>
      <c r="R1091" t="s">
        <v>8332</v>
      </c>
      <c r="S1091" s="18">
        <f t="shared" ref="S1091:S1154" si="87">(((J1091/60)/60)/24) + DATE(1970,1,1)</f>
        <v>42151.189525462964</v>
      </c>
      <c r="T1091" s="18">
        <f t="shared" ref="T1091:T1154" si="88">(((I1091/60)/60)/24) + 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 0)</f>
        <v>50</v>
      </c>
      <c r="Q1155" s="10" t="s">
        <v>8334</v>
      </c>
      <c r="R1155" t="s">
        <v>8335</v>
      </c>
      <c r="S1155" s="18">
        <f t="shared" ref="S1155:S1218" si="92">(((J1155/60)/60)/24) + DATE(1970,1,1)</f>
        <v>42143.714178240742</v>
      </c>
      <c r="T1155" s="18">
        <f t="shared" ref="T1155:T1218" si="93">(((I1155/60)/60)/24) + 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 0)</f>
        <v>148.57</v>
      </c>
      <c r="Q1219" s="10" t="s">
        <v>8336</v>
      </c>
      <c r="R1219" t="s">
        <v>8337</v>
      </c>
      <c r="S1219" s="18">
        <f t="shared" ref="S1219:S1282" si="97">(((J1219/60)/60)/24) + DATE(1970,1,1)</f>
        <v>42535.809490740736</v>
      </c>
      <c r="T1219" s="18">
        <f t="shared" ref="T1219:T1282" si="98">(((I1219/60)/60)/24) + 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 0)</f>
        <v>104.73</v>
      </c>
      <c r="Q1283" s="10" t="s">
        <v>8323</v>
      </c>
      <c r="R1283" t="s">
        <v>8324</v>
      </c>
      <c r="S1283" s="18">
        <f t="shared" ref="S1283:S1346" si="102">(((J1283/60)/60)/24) + DATE(1970,1,1)</f>
        <v>41463.743472222224</v>
      </c>
      <c r="T1283" s="18">
        <f t="shared" ref="T1283:T1346" si="103">(((I1283/60)/60)/24) + 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 0)</f>
        <v>53.57</v>
      </c>
      <c r="Q1347" s="10" t="s">
        <v>8320</v>
      </c>
      <c r="R1347" t="s">
        <v>8321</v>
      </c>
      <c r="S1347" s="18">
        <f t="shared" ref="S1347:S1410" si="107">(((J1347/60)/60)/24) + DATE(1970,1,1)</f>
        <v>41799.814340277779</v>
      </c>
      <c r="T1347" s="18">
        <f t="shared" ref="T1347:T1410" si="108">(((I1347/60)/60)/24) + 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 0)</f>
        <v>0</v>
      </c>
      <c r="Q1411" s="10" t="s">
        <v>8320</v>
      </c>
      <c r="R1411" t="s">
        <v>8339</v>
      </c>
      <c r="S1411" s="18">
        <f t="shared" ref="S1411:S1474" si="112">(((J1411/60)/60)/24) + DATE(1970,1,1)</f>
        <v>41945.133506944447</v>
      </c>
      <c r="T1411" s="18">
        <f t="shared" ref="T1411:T1474" si="113">(((I1411/60)/60)/24) + 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 0)</f>
        <v>38.46</v>
      </c>
      <c r="Q1475" s="10" t="s">
        <v>8320</v>
      </c>
      <c r="R1475" t="s">
        <v>8340</v>
      </c>
      <c r="S1475" s="18">
        <f t="shared" ref="S1475:S1538" si="117">(((J1475/60)/60)/24) + DATE(1970,1,1)</f>
        <v>40939.979618055557</v>
      </c>
      <c r="T1475" s="18">
        <f t="shared" ref="T1475:T1538" si="118">(((I1475/60)/60)/24) + 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 0)</f>
        <v>96.38</v>
      </c>
      <c r="Q1539" s="10" t="s">
        <v>8336</v>
      </c>
      <c r="R1539" t="s">
        <v>8337</v>
      </c>
      <c r="S1539" s="18">
        <f t="shared" ref="S1539:S1602" si="122">(((J1539/60)/60)/24) + DATE(1970,1,1)</f>
        <v>42552.315127314811</v>
      </c>
      <c r="T1539" s="18">
        <f t="shared" ref="T1539:T1602" si="123">(((I1539/60)/60)/24) + 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 0)</f>
        <v>48.33</v>
      </c>
      <c r="Q1603" s="10" t="s">
        <v>8323</v>
      </c>
      <c r="R1603" t="s">
        <v>8324</v>
      </c>
      <c r="S1603" s="18">
        <f t="shared" ref="S1603:S1666" si="127">(((J1603/60)/60)/24) + DATE(1970,1,1)</f>
        <v>40638.092974537038</v>
      </c>
      <c r="T1603" s="18">
        <f t="shared" ref="T1603:T1666" si="128">(((I1603/60)/60)/24) + 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 0)</f>
        <v>44.96</v>
      </c>
      <c r="Q1667" s="10" t="s">
        <v>8323</v>
      </c>
      <c r="R1667" t="s">
        <v>8344</v>
      </c>
      <c r="S1667" s="18">
        <f t="shared" ref="S1667:S1730" si="132">(((J1667/60)/60)/24) + DATE(1970,1,1)</f>
        <v>40564.649456018517</v>
      </c>
      <c r="T1667" s="18">
        <f t="shared" ref="T1667:T1730" si="133">(((I1667/60)/60)/24) + 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 0)</f>
        <v>0</v>
      </c>
      <c r="Q1731" s="10" t="s">
        <v>8323</v>
      </c>
      <c r="R1731" t="s">
        <v>8345</v>
      </c>
      <c r="S1731" s="18">
        <f t="shared" ref="S1731:S1794" si="137">(((J1731/60)/60)/24) + DATE(1970,1,1)</f>
        <v>42471.052152777775</v>
      </c>
      <c r="T1731" s="18">
        <f t="shared" ref="T1731:T1794" si="138">(((I1731/60)/60)/24) + 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 0)</f>
        <v>20</v>
      </c>
      <c r="Q1795" s="10" t="s">
        <v>8336</v>
      </c>
      <c r="R1795" t="s">
        <v>8337</v>
      </c>
      <c r="S1795" s="18">
        <f t="shared" ref="S1795:S1858" si="142">(((J1795/60)/60)/24) + DATE(1970,1,1)</f>
        <v>41940.89166666667</v>
      </c>
      <c r="T1795" s="18">
        <f t="shared" ref="T1795:T1858" si="143">(((I1795/60)/60)/24) + 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 0)</f>
        <v>136.36000000000001</v>
      </c>
      <c r="Q1859" s="10" t="s">
        <v>8323</v>
      </c>
      <c r="R1859" t="s">
        <v>8324</v>
      </c>
      <c r="S1859" s="18">
        <f t="shared" ref="S1859:S1922" si="147">(((J1859/60)/60)/24) + DATE(1970,1,1)</f>
        <v>41864.76866898148</v>
      </c>
      <c r="T1859" s="18">
        <f t="shared" ref="T1859:T1922" si="148">(((I1859/60)/60)/24) + 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 0)</f>
        <v>54</v>
      </c>
      <c r="Q1923" s="10" t="s">
        <v>8323</v>
      </c>
      <c r="R1923" t="s">
        <v>8327</v>
      </c>
      <c r="S1923" s="18">
        <f t="shared" ref="S1923:S1986" si="152">(((J1923/60)/60)/24) + DATE(1970,1,1)</f>
        <v>41074.221562500003</v>
      </c>
      <c r="T1923" s="18">
        <f t="shared" ref="T1923:T1986" si="153">(((I1923/60)/60)/24) + 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 0)</f>
        <v>12.75</v>
      </c>
      <c r="Q1987" s="10" t="s">
        <v>8336</v>
      </c>
      <c r="R1987" t="s">
        <v>8348</v>
      </c>
      <c r="S1987" s="18">
        <f t="shared" ref="S1987:S2050" si="157">(((J1987/60)/60)/24) + DATE(1970,1,1)</f>
        <v>42555.698738425926</v>
      </c>
      <c r="T1987" s="18">
        <f t="shared" ref="T1987:T2050" si="158">(((I1987/60)/60)/24) + 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 0)</f>
        <v>80.989999999999995</v>
      </c>
      <c r="Q2051" s="10" t="s">
        <v>8317</v>
      </c>
      <c r="R2051" t="s">
        <v>8347</v>
      </c>
      <c r="S2051" s="18">
        <f t="shared" ref="S2051:S2114" si="162">(((J2051/60)/60)/24) + DATE(1970,1,1)</f>
        <v>41575.527349537035</v>
      </c>
      <c r="T2051" s="18">
        <f t="shared" ref="T2051:T2114" si="163">(((I2051/60)/60)/24) + 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 0)</f>
        <v>68.599999999999994</v>
      </c>
      <c r="Q2115" s="10" t="s">
        <v>8323</v>
      </c>
      <c r="R2115" t="s">
        <v>8327</v>
      </c>
      <c r="S2115" s="18">
        <f t="shared" ref="S2115:S2178" si="167">(((J2115/60)/60)/24) + DATE(1970,1,1)</f>
        <v>41870.86546296296</v>
      </c>
      <c r="T2115" s="18">
        <f t="shared" ref="T2115:T2178" si="168">(((I2115/60)/60)/24) + 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 0)</f>
        <v>65.87</v>
      </c>
      <c r="Q2179" s="10" t="s">
        <v>8323</v>
      </c>
      <c r="R2179" t="s">
        <v>8324</v>
      </c>
      <c r="S2179" s="18">
        <f t="shared" ref="S2179:S2242" si="172">(((J2179/60)/60)/24) + DATE(1970,1,1)</f>
        <v>42502.250775462962</v>
      </c>
      <c r="T2179" s="18">
        <f t="shared" ref="T2179:T2242" si="173">(((I2179/60)/60)/24) + 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 0)</f>
        <v>49.47</v>
      </c>
      <c r="Q2243" s="10" t="s">
        <v>8331</v>
      </c>
      <c r="R2243" t="s">
        <v>8349</v>
      </c>
      <c r="S2243" s="18">
        <f t="shared" ref="S2243:S2306" si="177">(((J2243/60)/60)/24) + DATE(1970,1,1)</f>
        <v>42766.827546296292</v>
      </c>
      <c r="T2243" s="18">
        <f t="shared" ref="T2243:T2306" si="178">(((I2243/60)/60)/24) + 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 0)</f>
        <v>109.11</v>
      </c>
      <c r="Q2307" s="10" t="s">
        <v>8323</v>
      </c>
      <c r="R2307" t="s">
        <v>8327</v>
      </c>
      <c r="S2307" s="18">
        <f t="shared" ref="S2307:S2370" si="182">(((J2307/60)/60)/24) + DATE(1970,1,1)</f>
        <v>41834.695277777777</v>
      </c>
      <c r="T2307" s="18">
        <f t="shared" ref="T2307:T2370" si="183">(((I2307/60)/60)/24) + 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 0)</f>
        <v>0</v>
      </c>
      <c r="Q2371" s="10" t="s">
        <v>8317</v>
      </c>
      <c r="R2371" t="s">
        <v>8318</v>
      </c>
      <c r="S2371" s="18">
        <f t="shared" ref="S2371:S2434" si="187">(((J2371/60)/60)/24) + DATE(1970,1,1)</f>
        <v>42380.812627314815</v>
      </c>
      <c r="T2371" s="18">
        <f t="shared" ref="T2371:T2434" si="188">(((I2371/60)/60)/24) + 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 0)</f>
        <v>0</v>
      </c>
      <c r="Q2435" s="10" t="s">
        <v>8334</v>
      </c>
      <c r="R2435" t="s">
        <v>8335</v>
      </c>
      <c r="S2435" s="18">
        <f t="shared" ref="S2435:S2498" si="192">(((J2435/60)/60)/24) + DATE(1970,1,1)</f>
        <v>42397.89980324074</v>
      </c>
      <c r="T2435" s="18">
        <f t="shared" ref="T2435:T2498" si="193">(((I2435/60)/60)/24) + 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 0)</f>
        <v>80.55</v>
      </c>
      <c r="Q2499" s="10" t="s">
        <v>8323</v>
      </c>
      <c r="R2499" t="s">
        <v>8327</v>
      </c>
      <c r="S2499" s="18">
        <f t="shared" ref="S2499:S2562" si="197">(((J2499/60)/60)/24) + DATE(1970,1,1)</f>
        <v>40730.878912037035</v>
      </c>
      <c r="T2499" s="18">
        <f t="shared" ref="T2499:T2562" si="198">(((I2499/60)/60)/24) + 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 0)</f>
        <v>0</v>
      </c>
      <c r="Q2563" s="10" t="s">
        <v>8334</v>
      </c>
      <c r="R2563" t="s">
        <v>8335</v>
      </c>
      <c r="S2563" s="18">
        <f t="shared" ref="S2563:S2626" si="202">(((J2563/60)/60)/24) + DATE(1970,1,1)</f>
        <v>42260.528807870374</v>
      </c>
      <c r="T2563" s="18">
        <f t="shared" ref="T2563:T2626" si="203">(((I2563/60)/60)/24) + 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 0)</f>
        <v>27.58</v>
      </c>
      <c r="Q2627" s="10" t="s">
        <v>8317</v>
      </c>
      <c r="R2627" t="s">
        <v>8353</v>
      </c>
      <c r="S2627" s="18">
        <f t="shared" ref="S2627:S2690" si="207">(((J2627/60)/60)/24) + DATE(1970,1,1)</f>
        <v>42658.810277777782</v>
      </c>
      <c r="T2627" s="18">
        <f t="shared" ref="T2627:T2690" si="208">(((I2627/60)/60)/24) + 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 0)</f>
        <v>1</v>
      </c>
      <c r="Q2691" s="10" t="s">
        <v>8334</v>
      </c>
      <c r="R2691" t="s">
        <v>8335</v>
      </c>
      <c r="S2691" s="18">
        <f t="shared" ref="S2691:S2754" si="212">(((J2691/60)/60)/24) + DATE(1970,1,1)</f>
        <v>42551.961689814809</v>
      </c>
      <c r="T2691" s="18">
        <f t="shared" ref="T2691:T2754" si="213">(((I2691/60)/60)/24) + 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 0)</f>
        <v>47.5</v>
      </c>
      <c r="Q2755" s="10" t="s">
        <v>8320</v>
      </c>
      <c r="R2755" t="s">
        <v>8356</v>
      </c>
      <c r="S2755" s="18">
        <f t="shared" ref="S2755:S2818" si="217">(((J2755/60)/60)/24) + DATE(1970,1,1)</f>
        <v>41117.900729166664</v>
      </c>
      <c r="T2755" s="18">
        <f t="shared" ref="T2755:T2818" si="218">(((I2755/60)/60)/24) + 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 0)</f>
        <v>23.64</v>
      </c>
      <c r="Q2819" s="10" t="s">
        <v>8315</v>
      </c>
      <c r="R2819" t="s">
        <v>8316</v>
      </c>
      <c r="S2819" s="18">
        <f t="shared" ref="S2819:S2882" si="222">(((J2819/60)/60)/24) + DATE(1970,1,1)</f>
        <v>42023.634976851856</v>
      </c>
      <c r="T2819" s="18">
        <f t="shared" ref="T2819:T2882" si="223">(((I2819/60)/60)/24) + 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 0)</f>
        <v>0</v>
      </c>
      <c r="Q2883" s="10" t="s">
        <v>8315</v>
      </c>
      <c r="R2883" t="s">
        <v>8316</v>
      </c>
      <c r="S2883" s="18">
        <f t="shared" ref="S2883:S2946" si="227">(((J2883/60)/60)/24) + DATE(1970,1,1)</f>
        <v>41916.597638888888</v>
      </c>
      <c r="T2883" s="18">
        <f t="shared" ref="T2883:T2946" si="228">(((I2883/60)/60)/24) + 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 0)</f>
        <v>0</v>
      </c>
      <c r="Q2947" s="10" t="s">
        <v>8315</v>
      </c>
      <c r="R2947" t="s">
        <v>8355</v>
      </c>
      <c r="S2947" s="18">
        <f t="shared" ref="S2947:S3010" si="232">(((J2947/60)/60)/24) + DATE(1970,1,1)</f>
        <v>42118.139583333337</v>
      </c>
      <c r="T2947" s="18">
        <f t="shared" ref="T2947:T3010" si="233">(((I2947/60)/60)/24) + 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 0)</f>
        <v>233.9</v>
      </c>
      <c r="Q3011" s="10" t="s">
        <v>8315</v>
      </c>
      <c r="R3011" t="s">
        <v>8355</v>
      </c>
      <c r="S3011" s="18">
        <f t="shared" ref="S3011:S3074" si="237">(((J3011/60)/60)/24) + DATE(1970,1,1)</f>
        <v>41939.569907407407</v>
      </c>
      <c r="T3011" s="18">
        <f t="shared" ref="T3011:T3074" si="238">(((I3011/60)/60)/24) + 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 0)</f>
        <v>92.14</v>
      </c>
      <c r="Q3075" s="10" t="s">
        <v>8315</v>
      </c>
      <c r="R3075" t="s">
        <v>8355</v>
      </c>
      <c r="S3075" s="18">
        <f t="shared" ref="S3075:S3138" si="242">(((J3075/60)/60)/24) + DATE(1970,1,1)</f>
        <v>42111.684027777781</v>
      </c>
      <c r="T3075" s="18">
        <f t="shared" ref="T3075:T3138" si="243">(((I3075/60)/60)/24) + 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 0)</f>
        <v>50</v>
      </c>
      <c r="Q3139" s="10" t="s">
        <v>8315</v>
      </c>
      <c r="R3139" t="s">
        <v>8316</v>
      </c>
      <c r="S3139" s="18">
        <f t="shared" ref="S3139:S3202" si="247">(((J3139/60)/60)/24) + DATE(1970,1,1)</f>
        <v>42807.885057870371</v>
      </c>
      <c r="T3139" s="18">
        <f t="shared" ref="T3139:T3202" si="248">(((I3139/60)/60)/24) + 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 0)</f>
        <v>12.5</v>
      </c>
      <c r="Q3203" s="10" t="s">
        <v>8315</v>
      </c>
      <c r="R3203" t="s">
        <v>8357</v>
      </c>
      <c r="S3203" s="18">
        <f t="shared" ref="S3203:S3266" si="252">(((J3203/60)/60)/24) + DATE(1970,1,1)</f>
        <v>41861.767094907409</v>
      </c>
      <c r="T3203" s="18">
        <f t="shared" ref="T3203:T3266" si="253">(((I3203/60)/60)/24) + 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 0)</f>
        <v>70.290000000000006</v>
      </c>
      <c r="Q3267" s="10" t="s">
        <v>8315</v>
      </c>
      <c r="R3267" t="s">
        <v>8316</v>
      </c>
      <c r="S3267" s="18">
        <f t="shared" ref="S3267:S3330" si="257">(((J3267/60)/60)/24) + DATE(1970,1,1)</f>
        <v>42311.711979166663</v>
      </c>
      <c r="T3267" s="18">
        <f t="shared" ref="T3267:T3330" si="258">(((I3267/60)/60)/24) + 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 0)</f>
        <v>44.92</v>
      </c>
      <c r="Q3331" s="10" t="s">
        <v>8315</v>
      </c>
      <c r="R3331" t="s">
        <v>8316</v>
      </c>
      <c r="S3331" s="18">
        <f t="shared" ref="S3331:S3394" si="262">(((J3331/60)/60)/24) + DATE(1970,1,1)</f>
        <v>41837.323009259257</v>
      </c>
      <c r="T3331" s="18">
        <f t="shared" ref="T3331:T3394" si="263">(((I3331/60)/60)/24) + 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 0)</f>
        <v>36.07</v>
      </c>
      <c r="Q3395" s="10" t="s">
        <v>8315</v>
      </c>
      <c r="R3395" t="s">
        <v>8316</v>
      </c>
      <c r="S3395" s="18">
        <f t="shared" ref="S3395:S3458" si="267">(((J3395/60)/60)/24) + DATE(1970,1,1)</f>
        <v>41923.921643518523</v>
      </c>
      <c r="T3395" s="18">
        <f t="shared" ref="T3395:T3458" si="268">(((I3395/60)/60)/24) + 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 0)</f>
        <v>50.98</v>
      </c>
      <c r="Q3459" s="10" t="s">
        <v>8315</v>
      </c>
      <c r="R3459" t="s">
        <v>8316</v>
      </c>
      <c r="S3459" s="18">
        <f t="shared" ref="S3459:S3522" si="272">(((J3459/60)/60)/24) + DATE(1970,1,1)</f>
        <v>42016.706678240742</v>
      </c>
      <c r="T3459" s="18">
        <f t="shared" ref="T3459:T3522" si="273">(((I3459/60)/60)/24) + 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 0)</f>
        <v>45.62</v>
      </c>
      <c r="Q3523" s="10" t="s">
        <v>8315</v>
      </c>
      <c r="R3523" t="s">
        <v>8316</v>
      </c>
      <c r="S3523" s="18">
        <f t="shared" ref="S3523:S3586" si="277">(((J3523/60)/60)/24) + DATE(1970,1,1)</f>
        <v>41881.361342592594</v>
      </c>
      <c r="T3523" s="18">
        <f t="shared" ref="T3523:T3586" si="278">(((I3523/60)/60)/24) + 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 0)</f>
        <v>176.09</v>
      </c>
      <c r="Q3587" s="10" t="s">
        <v>8315</v>
      </c>
      <c r="R3587" t="s">
        <v>8316</v>
      </c>
      <c r="S3587" s="18">
        <f t="shared" ref="S3587:S3650" si="282">(((J3587/60)/60)/24) + DATE(1970,1,1)</f>
        <v>41964.716319444444</v>
      </c>
      <c r="T3587" s="18">
        <f t="shared" ref="T3587:T3650" si="283">(((I3587/60)/60)/24) + 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 0)</f>
        <v>97.5</v>
      </c>
      <c r="Q3651" s="10" t="s">
        <v>8315</v>
      </c>
      <c r="R3651" t="s">
        <v>8316</v>
      </c>
      <c r="S3651" s="18">
        <f t="shared" ref="S3651:S3714" si="287">(((J3651/60)/60)/24) + DATE(1970,1,1)</f>
        <v>41780.712893518517</v>
      </c>
      <c r="T3651" s="18">
        <f t="shared" ref="T3651:T3714" si="288">(((I3651/60)/60)/24) + 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 0)</f>
        <v>106.84</v>
      </c>
      <c r="Q3715" s="10" t="s">
        <v>8315</v>
      </c>
      <c r="R3715" t="s">
        <v>8316</v>
      </c>
      <c r="S3715" s="18">
        <f t="shared" ref="S3715:S3778" si="292">(((J3715/60)/60)/24) + DATE(1970,1,1)</f>
        <v>42505.738032407404</v>
      </c>
      <c r="T3715" s="18">
        <f t="shared" ref="T3715:T3778" si="293">(((I3715/60)/60)/24) + 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 0)</f>
        <v>48.54</v>
      </c>
      <c r="Q3779" s="10" t="s">
        <v>8315</v>
      </c>
      <c r="R3779" t="s">
        <v>8357</v>
      </c>
      <c r="S3779" s="18">
        <f t="shared" ref="S3779:S3842" si="297">(((J3779/60)/60)/24) + DATE(1970,1,1)</f>
        <v>41887.111354166671</v>
      </c>
      <c r="T3779" s="18">
        <f t="shared" ref="T3779:T3842" si="298">(((I3779/60)/60)/24) + 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 0)</f>
        <v>25.65</v>
      </c>
      <c r="Q3843" s="10" t="s">
        <v>8315</v>
      </c>
      <c r="R3843" t="s">
        <v>8316</v>
      </c>
      <c r="S3843" s="18">
        <f t="shared" ref="S3843:S3906" si="302">(((J3843/60)/60)/24) + DATE(1970,1,1)</f>
        <v>41780.785729166666</v>
      </c>
      <c r="T3843" s="18">
        <f t="shared" ref="T3843:T3906" si="303">(((I3843/60)/60)/24) + 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 0)</f>
        <v>24.71</v>
      </c>
      <c r="Q3907" s="10" t="s">
        <v>8315</v>
      </c>
      <c r="R3907" t="s">
        <v>8316</v>
      </c>
      <c r="S3907" s="18">
        <f t="shared" ref="S3907:S3970" si="307">(((J3907/60)/60)/24) + DATE(1970,1,1)</f>
        <v>42124.623877314814</v>
      </c>
      <c r="T3907" s="18">
        <f t="shared" ref="T3907:T3970" si="308">(((I3907/60)/60)/24) + 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 0)</f>
        <v>35.17</v>
      </c>
      <c r="Q3971" s="10" t="s">
        <v>8315</v>
      </c>
      <c r="R3971" t="s">
        <v>8316</v>
      </c>
      <c r="S3971" s="18">
        <f t="shared" ref="S3971:S4034" si="312">(((J3971/60)/60)/24) + DATE(1970,1,1)</f>
        <v>42601.854699074072</v>
      </c>
      <c r="T3971" s="18">
        <f t="shared" ref="T3971:T4034" si="313">(((I3971/60)/60)/24) + 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 0)</f>
        <v>65.34</v>
      </c>
      <c r="Q4035" s="10" t="s">
        <v>8315</v>
      </c>
      <c r="R4035" t="s">
        <v>8316</v>
      </c>
      <c r="S4035" s="18">
        <f t="shared" ref="S4035:S4098" si="317">(((J4035/60)/60)/24) + DATE(1970,1,1)</f>
        <v>42614.268796296295</v>
      </c>
      <c r="T4035" s="18">
        <f t="shared" ref="T4035:T4098" si="318">(((I4035/60)/60)/24) + 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 0)</f>
        <v>0</v>
      </c>
      <c r="Q4099" s="10" t="s">
        <v>8315</v>
      </c>
      <c r="R4099" t="s">
        <v>8316</v>
      </c>
      <c r="S4099" s="18">
        <f t="shared" ref="S4099:S4115" si="322">(((J4099/60)/60)/24) + DATE(1970,1,1)</f>
        <v>42344.824502314819</v>
      </c>
      <c r="T4099" s="18">
        <f t="shared" ref="T4099:T4115" si="323">(((I4099/60)/60)/24) + 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82BF5-182D-4E02-8CD1-EE6AC3BD52D9}">
  <dimension ref="A1:H13"/>
  <sheetViews>
    <sheetView workbookViewId="0">
      <selection activeCell="E48" sqref="E48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5">
      <c r="A2" t="s">
        <v>8392</v>
      </c>
      <c r="B2">
        <f>COUNTIFS(Kickstarter!$F:$F, "=successful", Kickstarter!$D:$D, "&lt;=1000", Kickstarter!$R:$R, "=plays")</f>
        <v>188</v>
      </c>
      <c r="C2">
        <f>COUNTIFS(Kickstarter!$F:$F, "=failed", Kickstarter!$D:$D, "&lt;=1000", Kickstarter!$R:$R, "=plays")</f>
        <v>63</v>
      </c>
      <c r="D2">
        <f>COUNTIFS(Kickstarter!$F:$F, "=canceled", Kickstarter!$D:$D, "&lt;=1000", Kickstarter!$R:$R, "=plays")</f>
        <v>0</v>
      </c>
      <c r="E2">
        <f>SUM(B2:D2)</f>
        <v>251</v>
      </c>
      <c r="F2" s="20">
        <f>B2/$E2</f>
        <v>0.74900398406374502</v>
      </c>
      <c r="G2" s="20">
        <f t="shared" ref="G2:H13" si="0">C2/$E2</f>
        <v>0.25099601593625498</v>
      </c>
      <c r="H2" s="20">
        <f t="shared" si="0"/>
        <v>0</v>
      </c>
    </row>
    <row r="3" spans="1:8" x14ac:dyDescent="0.25">
      <c r="A3" t="s">
        <v>8393</v>
      </c>
      <c r="B3">
        <f>COUNTIFS(Kickstarter!$F:$F, "=successful", Kickstarter!$D:$D, "&gt;=1000", Kickstarter!$D:$D, "&lt;5000", Kickstarter!$R:$R, "=plays")</f>
        <v>388</v>
      </c>
      <c r="C3">
        <f>COUNTIFS(Kickstarter!$F:$F, "=failed", Kickstarter!$D:$D, "&gt;=1000", Kickstarter!$D:$D, "&lt;5000", Kickstarter!$R:$R, "=plays")</f>
        <v>146</v>
      </c>
      <c r="D3">
        <f>COUNTIFS(Kickstarter!$F:$F, "=canceled", Kickstarter!$D:$D, "&gt;=1000", Kickstarter!$D:$D, "&lt;5000", Kickstarter!$R:$R, "=plays")</f>
        <v>0</v>
      </c>
      <c r="E3">
        <f t="shared" ref="E3:E13" si="1">SUM(B3:D3)</f>
        <v>534</v>
      </c>
      <c r="F3" s="20">
        <f t="shared" ref="F3:F13" si="2">B3/$E3</f>
        <v>0.72659176029962547</v>
      </c>
      <c r="G3" s="20">
        <f t="shared" si="0"/>
        <v>0.27340823970037453</v>
      </c>
      <c r="H3" s="20">
        <f t="shared" si="0"/>
        <v>0</v>
      </c>
    </row>
    <row r="4" spans="1:8" x14ac:dyDescent="0.25">
      <c r="A4" t="s">
        <v>8394</v>
      </c>
      <c r="B4">
        <f>COUNTIFS(Kickstarter!$F:$F, "=successful", Kickstarter!$D:$D, "&gt;=5000", Kickstarter!$D:$D, "&lt;10000", Kickstarter!$R:$R, "=plays")</f>
        <v>93</v>
      </c>
      <c r="C4">
        <f>COUNTIFS(Kickstarter!$F:$F, "=failed", Kickstarter!$D:$D, "&gt;=5000", Kickstarter!$D:$D, "&lt;10000", Kickstarter!$R:$R, "=plays")</f>
        <v>76</v>
      </c>
      <c r="D4">
        <f>COUNTIFS(Kickstarter!$F:$F, "=canceled", Kickstarter!$D:$D, "&gt;=5000", Kickstarter!$D:$D, "&lt;10000", Kickstarter!$R:$R, "=plays")</f>
        <v>0</v>
      </c>
      <c r="E4">
        <f t="shared" si="1"/>
        <v>169</v>
      </c>
      <c r="F4" s="20">
        <f t="shared" si="2"/>
        <v>0.55029585798816572</v>
      </c>
      <c r="G4" s="20">
        <f t="shared" si="0"/>
        <v>0.44970414201183434</v>
      </c>
      <c r="H4" s="20">
        <f t="shared" si="0"/>
        <v>0</v>
      </c>
    </row>
    <row r="5" spans="1:8" x14ac:dyDescent="0.25">
      <c r="A5" t="s">
        <v>8395</v>
      </c>
      <c r="B5">
        <f>COUNTIFS(Kickstarter!$F:$F, "=successful", Kickstarter!$D:$D, "&gt;=10000", Kickstarter!$D:$D, "&lt;15000", Kickstarter!$R:$R, "=plays")</f>
        <v>39</v>
      </c>
      <c r="C5">
        <f>COUNTIFS(Kickstarter!$F:$F, "=failed", Kickstarter!$D:$D, "&gt;=10000", Kickstarter!$D:$D, "&lt;15000", Kickstarter!$R:$R, "=plays")</f>
        <v>33</v>
      </c>
      <c r="D5">
        <f>COUNTIFS(Kickstarter!$F:$F, "=canceled", Kickstarter!$D:$D, "&gt;=10000", Kickstarter!$D:$D, "&lt;15000", Kickstarter!$R:$R, "=plays")</f>
        <v>0</v>
      </c>
      <c r="E5">
        <f t="shared" si="1"/>
        <v>72</v>
      </c>
      <c r="F5" s="20">
        <f t="shared" si="2"/>
        <v>0.54166666666666663</v>
      </c>
      <c r="G5" s="20">
        <f t="shared" si="0"/>
        <v>0.45833333333333331</v>
      </c>
      <c r="H5" s="20">
        <f t="shared" si="0"/>
        <v>0</v>
      </c>
    </row>
    <row r="6" spans="1:8" x14ac:dyDescent="0.25">
      <c r="A6" t="s">
        <v>8396</v>
      </c>
      <c r="B6">
        <f>COUNTIFS(Kickstarter!$F:$F, "=successful", Kickstarter!$D:$D, "&gt;=15000", Kickstarter!$D:$D, "&lt;20000", Kickstarter!$R:$R, "=plays")</f>
        <v>12</v>
      </c>
      <c r="C6">
        <f>COUNTIFS(Kickstarter!$F:$F, "=failed", Kickstarter!$D:$D, "&gt;=15000", Kickstarter!$D:$D, "&lt;20000", Kickstarter!$R:$R, "=plays")</f>
        <v>12</v>
      </c>
      <c r="D6">
        <f>COUNTIFS(Kickstarter!$F:$F, "=canceled", Kickstarter!$D:$D, "&gt;=15000", Kickstarter!$D:$D, "&lt;20000", Kickstarter!$R:$R, "=plays")</f>
        <v>0</v>
      </c>
      <c r="E6">
        <f t="shared" si="1"/>
        <v>24</v>
      </c>
      <c r="F6" s="20">
        <f t="shared" si="2"/>
        <v>0.5</v>
      </c>
      <c r="G6" s="20">
        <f t="shared" si="0"/>
        <v>0.5</v>
      </c>
      <c r="H6" s="20">
        <f t="shared" si="0"/>
        <v>0</v>
      </c>
    </row>
    <row r="7" spans="1:8" x14ac:dyDescent="0.25">
      <c r="A7" t="s">
        <v>8397</v>
      </c>
      <c r="B7">
        <f>COUNTIFS(Kickstarter!$F:$F, "=successful", Kickstarter!$D:$D, "&gt;=20000", Kickstarter!$D:$D, "&lt;25000", Kickstarter!$R:$R, "=plays")</f>
        <v>9</v>
      </c>
      <c r="C7">
        <f>COUNTIFS(Kickstarter!$F:$F, "=failed", Kickstarter!$D:$D, "&gt;=20000", Kickstarter!$D:$D, "&lt;25000", Kickstarter!$R:$R, "=plays")</f>
        <v>11</v>
      </c>
      <c r="D7">
        <f>COUNTIFS(Kickstarter!$F:$F, "=canceled", Kickstarter!$D:$D, "&gt;=20000", Kickstarter!$D:$D, "&lt;25000", Kickstarter!$R:$R, "=plays")</f>
        <v>0</v>
      </c>
      <c r="E7">
        <f t="shared" si="1"/>
        <v>20</v>
      </c>
      <c r="F7" s="20">
        <f t="shared" si="2"/>
        <v>0.45</v>
      </c>
      <c r="G7" s="20">
        <f t="shared" si="0"/>
        <v>0.55000000000000004</v>
      </c>
      <c r="H7" s="20">
        <f t="shared" si="0"/>
        <v>0</v>
      </c>
    </row>
    <row r="8" spans="1:8" x14ac:dyDescent="0.25">
      <c r="A8" t="s">
        <v>8398</v>
      </c>
      <c r="B8">
        <f>COUNTIFS(Kickstarter!$F:$F, "=successful", Kickstarter!$D:$D, "&gt;=25000", Kickstarter!$D:$D, "&lt;30000", Kickstarter!$R:$R, "=plays")</f>
        <v>1</v>
      </c>
      <c r="C8">
        <f>COUNTIFS(Kickstarter!$F:$F, "=failed", Kickstarter!$D:$D, "&gt;=25000", Kickstarter!$D:$D, "&lt;30000", Kickstarter!$R:$R, "=plays")</f>
        <v>4</v>
      </c>
      <c r="D8">
        <f>COUNTIFS(Kickstarter!$F:$F, "=canceled", Kickstarter!$D:$D, "&gt;=25000", Kickstarter!$D:$D, "&lt;30000", Kickstarter!$R:$R, "=plays")</f>
        <v>0</v>
      </c>
      <c r="E8">
        <f t="shared" si="1"/>
        <v>5</v>
      </c>
      <c r="F8" s="20">
        <f t="shared" si="2"/>
        <v>0.2</v>
      </c>
      <c r="G8" s="20">
        <f t="shared" si="0"/>
        <v>0.8</v>
      </c>
      <c r="H8" s="20">
        <f t="shared" si="0"/>
        <v>0</v>
      </c>
    </row>
    <row r="9" spans="1:8" x14ac:dyDescent="0.25">
      <c r="A9" t="s">
        <v>8399</v>
      </c>
      <c r="B9">
        <f>COUNTIFS(Kickstarter!$F:$F, "=successful", Kickstarter!$D:$D, "&gt;=30000", Kickstarter!$D:$D, "&lt;35000", Kickstarter!$R:$R, "=plays")</f>
        <v>3</v>
      </c>
      <c r="C9">
        <f>COUNTIFS(Kickstarter!$F:$F, "=failed", Kickstarter!$D:$D, "&gt;=30000", Kickstarter!$D:$D, "&lt;35000", Kickstarter!$R:$R, "=plays")</f>
        <v>8</v>
      </c>
      <c r="D9">
        <f>COUNTIFS(Kickstarter!$F:$F, "=canceled", Kickstarter!$D:$D, "&gt;=30000", Kickstarter!$D:$D, "&lt;35000", Kickstarter!$R:$R, "=plays")</f>
        <v>0</v>
      </c>
      <c r="E9">
        <f t="shared" si="1"/>
        <v>11</v>
      </c>
      <c r="F9" s="20">
        <f t="shared" si="2"/>
        <v>0.27272727272727271</v>
      </c>
      <c r="G9" s="20">
        <f t="shared" si="0"/>
        <v>0.72727272727272729</v>
      </c>
      <c r="H9" s="20">
        <f t="shared" si="0"/>
        <v>0</v>
      </c>
    </row>
    <row r="10" spans="1:8" x14ac:dyDescent="0.25">
      <c r="A10" t="s">
        <v>8400</v>
      </c>
      <c r="B10">
        <f>COUNTIFS(Kickstarter!$F:$F, "=successful", Kickstarter!$D:$D, "&gt;=35000", Kickstarter!$D:$D, "&lt;40000", Kickstarter!$R:$R, "=plays")</f>
        <v>4</v>
      </c>
      <c r="C10">
        <f>COUNTIFS(Kickstarter!$F:$F, "=failed", Kickstarter!$D:$D, "&gt;=35000", Kickstarter!$D:$D, "&lt;40000", Kickstarter!$R:$R, "=plays")</f>
        <v>2</v>
      </c>
      <c r="D10">
        <f>COUNTIFS(Kickstarter!$F:$F, "=canceled", Kickstarter!$D:$D, "&gt;=35000", Kickstarter!$D:$D, "&lt;40000", Kickstarter!$R:$R, "=plays")</f>
        <v>0</v>
      </c>
      <c r="E10">
        <f t="shared" si="1"/>
        <v>6</v>
      </c>
      <c r="F10" s="20">
        <f t="shared" si="2"/>
        <v>0.66666666666666663</v>
      </c>
      <c r="G10" s="20">
        <f t="shared" si="0"/>
        <v>0.33333333333333331</v>
      </c>
      <c r="H10" s="20">
        <f t="shared" si="0"/>
        <v>0</v>
      </c>
    </row>
    <row r="11" spans="1:8" x14ac:dyDescent="0.25">
      <c r="A11" t="s">
        <v>8401</v>
      </c>
      <c r="B11">
        <f>COUNTIFS(Kickstarter!$F:$F, "=successful", Kickstarter!$D:$D, "&gt;=40000", Kickstarter!$D:$D, "&lt;45000", Kickstarter!$R:$R, "=plays")</f>
        <v>2</v>
      </c>
      <c r="C11">
        <f>COUNTIFS(Kickstarter!$F:$F, "=failed", Kickstarter!$D:$D, "&gt;=40000", Kickstarter!$D:$D, "&lt;45000", Kickstarter!$R:$R, "=plays")</f>
        <v>1</v>
      </c>
      <c r="D11">
        <f>COUNTIFS(Kickstarter!$F:$F, "=canceled", Kickstarter!$D:$D, "&gt;=40000", Kickstarter!$D:$D, "&lt;45000", Kickstarter!$R:$R, "=plays")</f>
        <v>0</v>
      </c>
      <c r="E11">
        <f t="shared" si="1"/>
        <v>3</v>
      </c>
      <c r="F11" s="20">
        <f t="shared" si="2"/>
        <v>0.66666666666666663</v>
      </c>
      <c r="G11" s="20">
        <f t="shared" si="0"/>
        <v>0.33333333333333331</v>
      </c>
      <c r="H11" s="20">
        <f t="shared" si="0"/>
        <v>0</v>
      </c>
    </row>
    <row r="12" spans="1:8" x14ac:dyDescent="0.25">
      <c r="A12" t="s">
        <v>8402</v>
      </c>
      <c r="B12">
        <f>COUNTIFS(Kickstarter!$F:$F, "=successful", Kickstarter!$D:$D, "&gt;=45000", Kickstarter!$D:$D, "&lt;50000", Kickstarter!$R:$R, "=plays")</f>
        <v>0</v>
      </c>
      <c r="C12">
        <f>COUNTIFS(Kickstarter!$F:$F, "=failed", Kickstarter!$D:$D, "&gt;=45000", Kickstarter!$D:$D, "&lt;50000", Kickstarter!$R:$R, "=plays")</f>
        <v>1</v>
      </c>
      <c r="D12">
        <f>COUNTIFS(Kickstarter!$F:$F, "=canceled", Kickstarter!$D:$D, "&gt;=45000", Kickstarter!$D:$D, "&lt;50000", Kickstarter!$R:$R, "=plays")</f>
        <v>0</v>
      </c>
      <c r="E12">
        <f t="shared" si="1"/>
        <v>1</v>
      </c>
      <c r="F12" s="20">
        <f t="shared" si="2"/>
        <v>0</v>
      </c>
      <c r="G12" s="20">
        <f t="shared" si="0"/>
        <v>1</v>
      </c>
      <c r="H12" s="20">
        <f t="shared" si="0"/>
        <v>0</v>
      </c>
    </row>
    <row r="13" spans="1:8" x14ac:dyDescent="0.25">
      <c r="A13" t="s">
        <v>8403</v>
      </c>
      <c r="B13">
        <f>COUNTIFS(Kickstarter!$F:$F, "=successful", Kickstarter!$D:$D, "&gt;=50000", Kickstarter!$R:$R, "=plays")</f>
        <v>2</v>
      </c>
      <c r="C13">
        <f>COUNTIFS(Kickstarter!$F:$F, "=failed", Kickstarter!$D:$D, "&gt;=50000", Kickstarter!$R:$R, "=plays")</f>
        <v>14</v>
      </c>
      <c r="D13">
        <f>COUNTIFS(Kickstarter!$F:$F, "=canceled", Kickstarter!$D:$D, "&gt;=50000", Kickstarter!$R:$R, "=plays")</f>
        <v>0</v>
      </c>
      <c r="E13">
        <f t="shared" si="1"/>
        <v>16</v>
      </c>
      <c r="F13" s="20">
        <f t="shared" si="2"/>
        <v>0.125</v>
      </c>
      <c r="G13" s="20">
        <f t="shared" si="0"/>
        <v>0.875</v>
      </c>
      <c r="H13" s="20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65DB4-072C-4A5E-ACE5-4DF2AB1AA530}">
  <dimension ref="A1:E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4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4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4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4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4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4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4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4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4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4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4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4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44EE0-07E7-4DD3-B5EB-67EDD9C381D2}">
  <dimension ref="A1:F14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85C63-39C8-4E82-B7A4-4D2AABE61659}">
  <dimension ref="A1:F47"/>
  <sheetViews>
    <sheetView workbookViewId="0">
      <selection activeCell="N48" sqref="N4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DCF3-1395-4116-A3C5-8810C6C9AB27}">
  <dimension ref="A1:E19"/>
  <sheetViews>
    <sheetView topLeftCell="A4"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8359</v>
      </c>
      <c r="B2" t="s">
        <v>8316</v>
      </c>
    </row>
    <row r="3" spans="1:5" x14ac:dyDescent="0.25">
      <c r="A3" s="11" t="s">
        <v>8379</v>
      </c>
      <c r="B3" t="s">
        <v>8364</v>
      </c>
    </row>
    <row r="5" spans="1:5" x14ac:dyDescent="0.25">
      <c r="A5" s="11" t="s">
        <v>8363</v>
      </c>
      <c r="B5" s="11" t="s">
        <v>8360</v>
      </c>
    </row>
    <row r="6" spans="1:5" x14ac:dyDescent="0.25">
      <c r="A6" s="11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s="14" t="s">
        <v>8373</v>
      </c>
      <c r="B7" s="13">
        <v>20</v>
      </c>
      <c r="C7" s="13">
        <v>1</v>
      </c>
      <c r="D7" s="13">
        <v>43</v>
      </c>
      <c r="E7" s="13">
        <v>64</v>
      </c>
    </row>
    <row r="8" spans="1:5" x14ac:dyDescent="0.25">
      <c r="A8" s="14" t="s">
        <v>8374</v>
      </c>
      <c r="B8" s="13">
        <v>30</v>
      </c>
      <c r="C8" s="13">
        <v>6</v>
      </c>
      <c r="D8" s="13">
        <v>60</v>
      </c>
      <c r="E8" s="13">
        <v>96</v>
      </c>
    </row>
    <row r="9" spans="1:5" x14ac:dyDescent="0.25">
      <c r="A9" s="14" t="s">
        <v>8375</v>
      </c>
      <c r="B9" s="13">
        <v>21</v>
      </c>
      <c r="C9" s="13">
        <v>12</v>
      </c>
      <c r="D9" s="13">
        <v>46</v>
      </c>
      <c r="E9" s="13">
        <v>79</v>
      </c>
    </row>
    <row r="10" spans="1:5" x14ac:dyDescent="0.25">
      <c r="A10" s="14" t="s">
        <v>8376</v>
      </c>
      <c r="B10" s="13">
        <v>29</v>
      </c>
      <c r="C10" s="13"/>
      <c r="D10" s="13">
        <v>57</v>
      </c>
      <c r="E10" s="13">
        <v>86</v>
      </c>
    </row>
    <row r="11" spans="1:5" x14ac:dyDescent="0.25">
      <c r="A11" s="14" t="s">
        <v>8367</v>
      </c>
      <c r="B11" s="13">
        <v>42</v>
      </c>
      <c r="C11" s="13"/>
      <c r="D11" s="13">
        <v>93</v>
      </c>
      <c r="E11" s="13">
        <v>135</v>
      </c>
    </row>
    <row r="12" spans="1:5" x14ac:dyDescent="0.25">
      <c r="A12" s="14" t="s">
        <v>8377</v>
      </c>
      <c r="B12" s="13">
        <v>35</v>
      </c>
      <c r="C12" s="13"/>
      <c r="D12" s="13">
        <v>83</v>
      </c>
      <c r="E12" s="13">
        <v>118</v>
      </c>
    </row>
    <row r="13" spans="1:5" x14ac:dyDescent="0.25">
      <c r="A13" s="14" t="s">
        <v>8368</v>
      </c>
      <c r="B13" s="13">
        <v>37</v>
      </c>
      <c r="C13" s="13"/>
      <c r="D13" s="13">
        <v>75</v>
      </c>
      <c r="E13" s="13">
        <v>112</v>
      </c>
    </row>
    <row r="14" spans="1:5" x14ac:dyDescent="0.25">
      <c r="A14" s="14" t="s">
        <v>8369</v>
      </c>
      <c r="B14" s="13">
        <v>30</v>
      </c>
      <c r="C14" s="13"/>
      <c r="D14" s="13">
        <v>62</v>
      </c>
      <c r="E14" s="13">
        <v>92</v>
      </c>
    </row>
    <row r="15" spans="1:5" x14ac:dyDescent="0.25">
      <c r="A15" s="14" t="s">
        <v>8370</v>
      </c>
      <c r="B15" s="13">
        <v>24</v>
      </c>
      <c r="C15" s="13"/>
      <c r="D15" s="13">
        <v>46</v>
      </c>
      <c r="E15" s="13">
        <v>70</v>
      </c>
    </row>
    <row r="16" spans="1:5" x14ac:dyDescent="0.25">
      <c r="A16" s="14" t="s">
        <v>8371</v>
      </c>
      <c r="B16" s="13">
        <v>35</v>
      </c>
      <c r="C16" s="13"/>
      <c r="D16" s="13">
        <v>55</v>
      </c>
      <c r="E16" s="13">
        <v>90</v>
      </c>
    </row>
    <row r="17" spans="1:5" x14ac:dyDescent="0.25">
      <c r="A17" s="14" t="s">
        <v>8372</v>
      </c>
      <c r="B17" s="13">
        <v>21</v>
      </c>
      <c r="C17" s="13"/>
      <c r="D17" s="13">
        <v>47</v>
      </c>
      <c r="E17" s="13">
        <v>68</v>
      </c>
    </row>
    <row r="18" spans="1:5" x14ac:dyDescent="0.25">
      <c r="A18" s="14" t="s">
        <v>8378</v>
      </c>
      <c r="B18" s="13">
        <v>29</v>
      </c>
      <c r="C18" s="13"/>
      <c r="D18" s="13">
        <v>27</v>
      </c>
      <c r="E18" s="13">
        <v>56</v>
      </c>
    </row>
    <row r="19" spans="1:5" x14ac:dyDescent="0.25">
      <c r="A19" s="14" t="s">
        <v>8361</v>
      </c>
      <c r="B19" s="13">
        <v>353</v>
      </c>
      <c r="C19" s="13">
        <v>19</v>
      </c>
      <c r="D19" s="13">
        <v>694</v>
      </c>
      <c r="E19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1939-BB11-4337-BDA9-7E446D53BF87}">
  <dimension ref="A1:F6"/>
  <sheetViews>
    <sheetView tabSelected="1" workbookViewId="0">
      <selection activeCell="B6" sqref="B6"/>
    </sheetView>
  </sheetViews>
  <sheetFormatPr defaultRowHeight="15" x14ac:dyDescent="0.25"/>
  <cols>
    <col min="1" max="1" width="33.5703125" bestFit="1" customWidth="1"/>
    <col min="2" max="2" width="55.5703125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3" t="str">
        <f>VLOOKUP(A2, Kickstarter!B:E,2,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Kickstarter!B:T,15, FALSE)</f>
        <v>51.79</v>
      </c>
      <c r="F2">
        <f>VLOOKUP(A2, Kickstarter!B:T,11, FALSE)</f>
        <v>39</v>
      </c>
    </row>
    <row r="3" spans="1:6" ht="45" x14ac:dyDescent="0.25">
      <c r="A3" t="s">
        <v>3616</v>
      </c>
      <c r="B3" s="3" t="str">
        <f>VLOOKUP(A3, Kickstarter!B:E,2,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Kickstarter!B:T,15, FALSE)</f>
        <v>36.07</v>
      </c>
      <c r="F3">
        <f>VLOOKUP(A3, Kickstarter!B:T,11, FALSE)</f>
        <v>56</v>
      </c>
    </row>
    <row r="4" spans="1:6" ht="45" x14ac:dyDescent="0.25">
      <c r="A4" t="s">
        <v>3178</v>
      </c>
      <c r="B4" s="3" t="str">
        <f>VLOOKUP(A4, Kickstarter!B:E,2,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Kickstarter!B:T,15, FALSE)</f>
        <v>33.03</v>
      </c>
      <c r="F4">
        <f>VLOOKUP(A4, Kickstarter!B:T,11, FALSE)</f>
        <v>78</v>
      </c>
    </row>
    <row r="5" spans="1:6" ht="45" x14ac:dyDescent="0.25">
      <c r="A5" t="s">
        <v>3329</v>
      </c>
      <c r="B5" s="3" t="str">
        <f>VLOOKUP(A5, Kickstarter!B:E,2,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Kickstarter!B:T,15, FALSE)</f>
        <v>44.92</v>
      </c>
      <c r="F5">
        <f>VLOOKUP(A5, Kickstarter!B:T,11, FALSE)</f>
        <v>26</v>
      </c>
    </row>
    <row r="6" spans="1:6" ht="45" x14ac:dyDescent="0.25">
      <c r="A6" t="s">
        <v>3221</v>
      </c>
      <c r="B6" s="3" t="str">
        <f>VLOOKUP(A6, Kickstarter!B:E,2,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Kickstarter!B:T,15, FALSE)</f>
        <v>36.61</v>
      </c>
      <c r="F6">
        <f>VLOOKUP(A6, Kickstarter!B:T,11,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Chase Carpenter</cp:lastModifiedBy>
  <dcterms:created xsi:type="dcterms:W3CDTF">2017-04-20T15:17:24Z</dcterms:created>
  <dcterms:modified xsi:type="dcterms:W3CDTF">2022-02-18T15:33:31Z</dcterms:modified>
</cp:coreProperties>
</file>