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13_ncr:1_{8D5A2859-2A80-4952-B081-035213D847B1}" xr6:coauthVersionLast="47" xr6:coauthVersionMax="47" xr10:uidLastSave="{00000000-0000-0000-0000-000000000000}"/>
  <bookViews>
    <workbookView xWindow="17700" yWindow="240" windowWidth="11130" windowHeight="15090" xr2:uid="{52647218-75DF-49CC-A9F5-31A9A6BF8581}"/>
  </bookViews>
  <sheets>
    <sheet name="Front and Rear" sheetId="5" r:id="rId1"/>
    <sheet name="Total" sheetId="6" r:id="rId2"/>
    <sheet name="Front Only" sheetId="1" r:id="rId3"/>
    <sheet name="Rear Only" sheetId="4" r:id="rId4"/>
    <sheet name="Sheet1 (2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5" l="1"/>
  <c r="M97" i="5" s="1"/>
  <c r="M98" i="5" s="1"/>
  <c r="N95" i="5"/>
  <c r="N97" i="5" s="1"/>
  <c r="O95" i="5"/>
  <c r="O97" i="5" s="1"/>
  <c r="P95" i="5"/>
  <c r="L95" i="5"/>
  <c r="L97" i="5" s="1"/>
  <c r="C95" i="5"/>
  <c r="C97" i="5" s="1"/>
  <c r="C98" i="5" s="1"/>
  <c r="D95" i="5"/>
  <c r="D97" i="5" s="1"/>
  <c r="D98" i="5" s="1"/>
  <c r="E95" i="5"/>
  <c r="E97" i="5" s="1"/>
  <c r="F95" i="5"/>
  <c r="F97" i="5" s="1"/>
  <c r="G95" i="5"/>
  <c r="B95" i="5"/>
  <c r="B97" i="5" s="1"/>
  <c r="B98" i="5" s="1"/>
  <c r="O90" i="5"/>
  <c r="N90" i="5"/>
  <c r="M90" i="5"/>
  <c r="L90" i="5"/>
  <c r="M94" i="5"/>
  <c r="N94" i="5"/>
  <c r="N100" i="5" s="1"/>
  <c r="N101" i="5" s="1"/>
  <c r="O94" i="5"/>
  <c r="O100" i="5" s="1"/>
  <c r="O101" i="5" s="1"/>
  <c r="P94" i="5"/>
  <c r="L94" i="5"/>
  <c r="C94" i="5"/>
  <c r="D94" i="5"/>
  <c r="E94" i="5"/>
  <c r="E100" i="5" s="1"/>
  <c r="E101" i="5" s="1"/>
  <c r="F94" i="5"/>
  <c r="F100" i="5" s="1"/>
  <c r="F101" i="5" s="1"/>
  <c r="G94" i="5"/>
  <c r="B94" i="5"/>
  <c r="B100" i="5" s="1"/>
  <c r="B101" i="5" s="1"/>
  <c r="M93" i="5"/>
  <c r="N93" i="5"/>
  <c r="O93" i="5"/>
  <c r="P93" i="5"/>
  <c r="L93" i="5"/>
  <c r="C93" i="5"/>
  <c r="D93" i="5"/>
  <c r="E93" i="5"/>
  <c r="F93" i="5"/>
  <c r="G93" i="5"/>
  <c r="B93" i="5"/>
  <c r="F90" i="5"/>
  <c r="E90" i="5"/>
  <c r="D90" i="5"/>
  <c r="C90" i="5"/>
  <c r="B90" i="5"/>
  <c r="Q60" i="5"/>
  <c r="Q59" i="5"/>
  <c r="Q58" i="5"/>
  <c r="Q57" i="5"/>
  <c r="Q56" i="5"/>
  <c r="V52" i="5"/>
  <c r="V50" i="5"/>
  <c r="V49" i="5"/>
  <c r="V48" i="5"/>
  <c r="R45" i="5"/>
  <c r="Q45" i="5"/>
  <c r="P45" i="5"/>
  <c r="R44" i="5"/>
  <c r="Q44" i="5"/>
  <c r="P44" i="5"/>
  <c r="R43" i="5"/>
  <c r="Q43" i="5"/>
  <c r="P43" i="5"/>
  <c r="S40" i="5"/>
  <c r="P90" i="5" s="1"/>
  <c r="R40" i="5"/>
  <c r="Q40" i="5"/>
  <c r="P40" i="5"/>
  <c r="S39" i="5"/>
  <c r="R39" i="5"/>
  <c r="V39" i="5" s="1"/>
  <c r="P50" i="5" s="1"/>
  <c r="Q39" i="5"/>
  <c r="P39" i="5"/>
  <c r="S38" i="5"/>
  <c r="R38" i="5"/>
  <c r="Q38" i="5"/>
  <c r="P38" i="5"/>
  <c r="S37" i="5"/>
  <c r="R37" i="5"/>
  <c r="Q37" i="5"/>
  <c r="P37" i="5"/>
  <c r="S36" i="5"/>
  <c r="R36" i="5"/>
  <c r="Q36" i="5"/>
  <c r="P36" i="5"/>
  <c r="O30" i="5"/>
  <c r="V53" i="5" s="1"/>
  <c r="O25" i="5"/>
  <c r="O28" i="5" s="1"/>
  <c r="V51" i="5" s="1"/>
  <c r="F7" i="6"/>
  <c r="F5" i="6"/>
  <c r="F4" i="6"/>
  <c r="F3" i="6"/>
  <c r="F2" i="6"/>
  <c r="B7" i="6"/>
  <c r="B6" i="6"/>
  <c r="B5" i="6"/>
  <c r="B4" i="6"/>
  <c r="B3" i="6"/>
  <c r="B2" i="6"/>
  <c r="D57" i="4"/>
  <c r="D58" i="4"/>
  <c r="D59" i="4"/>
  <c r="D60" i="4"/>
  <c r="D56" i="4"/>
  <c r="D69" i="5"/>
  <c r="D70" i="5"/>
  <c r="D71" i="5"/>
  <c r="D72" i="5"/>
  <c r="D73" i="5"/>
  <c r="D68" i="5"/>
  <c r="D65" i="5"/>
  <c r="D64" i="5"/>
  <c r="D63" i="5"/>
  <c r="D62" i="5"/>
  <c r="D61" i="5"/>
  <c r="D60" i="5"/>
  <c r="I54" i="5"/>
  <c r="I53" i="5"/>
  <c r="I52" i="5"/>
  <c r="E49" i="5"/>
  <c r="D49" i="5"/>
  <c r="C49" i="5"/>
  <c r="E48" i="5"/>
  <c r="D48" i="5"/>
  <c r="C48" i="5"/>
  <c r="E47" i="5"/>
  <c r="D47" i="5"/>
  <c r="C47" i="5"/>
  <c r="E46" i="5"/>
  <c r="D46" i="5"/>
  <c r="C46" i="5"/>
  <c r="F43" i="5"/>
  <c r="E43" i="5"/>
  <c r="D43" i="5"/>
  <c r="C43" i="5"/>
  <c r="F42" i="5"/>
  <c r="G90" i="5" s="1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B32" i="5"/>
  <c r="I57" i="5" s="1"/>
  <c r="B31" i="5"/>
  <c r="I56" i="5" s="1"/>
  <c r="B27" i="5"/>
  <c r="B30" i="5" s="1"/>
  <c r="I55" i="5" s="1"/>
  <c r="I50" i="4"/>
  <c r="I49" i="4"/>
  <c r="I48" i="4"/>
  <c r="E45" i="4"/>
  <c r="D45" i="4"/>
  <c r="C45" i="4"/>
  <c r="E44" i="4"/>
  <c r="D44" i="4"/>
  <c r="C44" i="4"/>
  <c r="E43" i="4"/>
  <c r="D43" i="4"/>
  <c r="C43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B30" i="4"/>
  <c r="I53" i="4" s="1"/>
  <c r="I52" i="4"/>
  <c r="B25" i="4"/>
  <c r="B28" i="4" s="1"/>
  <c r="I51" i="4" s="1"/>
  <c r="J60" i="1"/>
  <c r="J61" i="1"/>
  <c r="J62" i="1"/>
  <c r="J63" i="1"/>
  <c r="J64" i="1"/>
  <c r="J65" i="1"/>
  <c r="J68" i="1"/>
  <c r="J69" i="1"/>
  <c r="J70" i="1"/>
  <c r="J71" i="1"/>
  <c r="J72" i="1"/>
  <c r="J73" i="1"/>
  <c r="J76" i="1"/>
  <c r="J77" i="1"/>
  <c r="J78" i="1"/>
  <c r="J79" i="1"/>
  <c r="J80" i="1"/>
  <c r="J81" i="1"/>
  <c r="J84" i="1"/>
  <c r="J85" i="1"/>
  <c r="J86" i="1"/>
  <c r="J87" i="1"/>
  <c r="J88" i="1"/>
  <c r="J89" i="1"/>
  <c r="J92" i="1"/>
  <c r="J93" i="1"/>
  <c r="J94" i="1"/>
  <c r="J95" i="1"/>
  <c r="J96" i="1"/>
  <c r="J97" i="1"/>
  <c r="J100" i="1"/>
  <c r="J101" i="1"/>
  <c r="J102" i="1"/>
  <c r="J103" i="1"/>
  <c r="J104" i="1"/>
  <c r="J105" i="1"/>
  <c r="A52" i="3"/>
  <c r="G38" i="3"/>
  <c r="I54" i="3"/>
  <c r="I53" i="3"/>
  <c r="I52" i="3"/>
  <c r="E48" i="3"/>
  <c r="D48" i="3"/>
  <c r="C48" i="3"/>
  <c r="E47" i="3"/>
  <c r="D47" i="3"/>
  <c r="C47" i="3"/>
  <c r="E46" i="3"/>
  <c r="D46" i="3"/>
  <c r="C46" i="3"/>
  <c r="E54" i="3"/>
  <c r="E53" i="3"/>
  <c r="E57" i="3" s="1"/>
  <c r="E52" i="3"/>
  <c r="F42" i="3"/>
  <c r="G42" i="3" s="1"/>
  <c r="F52" i="3" s="1"/>
  <c r="E42" i="3"/>
  <c r="I42" i="3" s="1"/>
  <c r="F54" i="3" s="1"/>
  <c r="D42" i="3"/>
  <c r="H42" i="3" s="1"/>
  <c r="F53" i="3" s="1"/>
  <c r="C42" i="3"/>
  <c r="F41" i="3"/>
  <c r="H41" i="3" s="1"/>
  <c r="C53" i="3" s="1"/>
  <c r="E41" i="3"/>
  <c r="I41" i="3" s="1"/>
  <c r="C54" i="3" s="1"/>
  <c r="D41" i="3"/>
  <c r="C41" i="3"/>
  <c r="H40" i="3"/>
  <c r="D53" i="3" s="1"/>
  <c r="G40" i="3"/>
  <c r="D52" i="3" s="1"/>
  <c r="F40" i="3"/>
  <c r="I40" i="3" s="1"/>
  <c r="D54" i="3" s="1"/>
  <c r="E40" i="3"/>
  <c r="D40" i="3"/>
  <c r="C40" i="3"/>
  <c r="I39" i="3"/>
  <c r="A54" i="3" s="1"/>
  <c r="H39" i="3"/>
  <c r="A53" i="3" s="1"/>
  <c r="A57" i="3" s="1"/>
  <c r="F39" i="3"/>
  <c r="E39" i="3"/>
  <c r="D39" i="3"/>
  <c r="C39" i="3"/>
  <c r="G39" i="3" s="1"/>
  <c r="I38" i="3"/>
  <c r="B54" i="3" s="1"/>
  <c r="F38" i="3"/>
  <c r="E38" i="3"/>
  <c r="D38" i="3"/>
  <c r="H38" i="3" s="1"/>
  <c r="B53" i="3" s="1"/>
  <c r="C38" i="3"/>
  <c r="B52" i="3" s="1"/>
  <c r="B32" i="3"/>
  <c r="I57" i="3" s="1"/>
  <c r="B31" i="3"/>
  <c r="I56" i="3" s="1"/>
  <c r="B27" i="3"/>
  <c r="B30" i="3" s="1"/>
  <c r="I55" i="3" s="1"/>
  <c r="B31" i="1"/>
  <c r="I56" i="1" s="1"/>
  <c r="D61" i="1"/>
  <c r="D62" i="1"/>
  <c r="D63" i="1"/>
  <c r="D64" i="1"/>
  <c r="D65" i="1"/>
  <c r="D60" i="1"/>
  <c r="B32" i="1"/>
  <c r="B27" i="1"/>
  <c r="I57" i="1" s="1"/>
  <c r="C47" i="1"/>
  <c r="E46" i="1"/>
  <c r="D46" i="1"/>
  <c r="C46" i="1"/>
  <c r="I54" i="1"/>
  <c r="I53" i="1"/>
  <c r="I52" i="1"/>
  <c r="E49" i="1"/>
  <c r="D49" i="1"/>
  <c r="C49" i="1"/>
  <c r="E48" i="1"/>
  <c r="D48" i="1"/>
  <c r="C48" i="1"/>
  <c r="E47" i="1"/>
  <c r="D47" i="1"/>
  <c r="E43" i="1"/>
  <c r="D43" i="1"/>
  <c r="C43" i="1"/>
  <c r="E42" i="1"/>
  <c r="D42" i="1"/>
  <c r="C42" i="1"/>
  <c r="E41" i="1"/>
  <c r="D41" i="1"/>
  <c r="C41" i="1"/>
  <c r="E40" i="1"/>
  <c r="C40" i="1"/>
  <c r="D40" i="1"/>
  <c r="E39" i="1"/>
  <c r="D39" i="1"/>
  <c r="C39" i="1"/>
  <c r="E38" i="1"/>
  <c r="D38" i="1"/>
  <c r="C38" i="1"/>
  <c r="F43" i="1"/>
  <c r="F42" i="1"/>
  <c r="F41" i="1"/>
  <c r="F40" i="1"/>
  <c r="F39" i="1"/>
  <c r="F38" i="1"/>
  <c r="P97" i="5" l="1"/>
  <c r="P98" i="5" s="1"/>
  <c r="O98" i="5"/>
  <c r="N98" i="5"/>
  <c r="L98" i="5"/>
  <c r="E98" i="5"/>
  <c r="G97" i="5"/>
  <c r="G98" i="5" s="1"/>
  <c r="F98" i="5"/>
  <c r="T36" i="5"/>
  <c r="O48" i="5" s="1"/>
  <c r="U38" i="5"/>
  <c r="Q49" i="5" s="1"/>
  <c r="U36" i="5"/>
  <c r="O49" i="5" s="1"/>
  <c r="O53" i="5" s="1"/>
  <c r="V36" i="5"/>
  <c r="O50" i="5" s="1"/>
  <c r="O51" i="5" s="1"/>
  <c r="T39" i="5"/>
  <c r="P48" i="5" s="1"/>
  <c r="T40" i="5"/>
  <c r="S48" i="5" s="1"/>
  <c r="V37" i="5"/>
  <c r="N50" i="5" s="1"/>
  <c r="V40" i="5"/>
  <c r="S50" i="5" s="1"/>
  <c r="V38" i="5"/>
  <c r="Q50" i="5" s="1"/>
  <c r="Q51" i="5" s="1"/>
  <c r="U40" i="5"/>
  <c r="S49" i="5" s="1"/>
  <c r="G42" i="5"/>
  <c r="F52" i="5" s="1"/>
  <c r="U39" i="5"/>
  <c r="P49" i="5" s="1"/>
  <c r="H38" i="5"/>
  <c r="B53" i="5" s="1"/>
  <c r="T37" i="5"/>
  <c r="N48" i="5" s="1"/>
  <c r="U37" i="5"/>
  <c r="N49" i="5" s="1"/>
  <c r="T38" i="5"/>
  <c r="Q48" i="5" s="1"/>
  <c r="Q53" i="5" s="1"/>
  <c r="H41" i="5"/>
  <c r="C53" i="5" s="1"/>
  <c r="G40" i="5"/>
  <c r="D52" i="5" s="1"/>
  <c r="I41" i="5"/>
  <c r="C54" i="5" s="1"/>
  <c r="H40" i="5"/>
  <c r="D53" i="5" s="1"/>
  <c r="D57" i="5" s="1"/>
  <c r="I40" i="5"/>
  <c r="D54" i="5" s="1"/>
  <c r="I42" i="5"/>
  <c r="F54" i="5" s="1"/>
  <c r="H39" i="5"/>
  <c r="A53" i="5" s="1"/>
  <c r="I39" i="5"/>
  <c r="A54" i="5" s="1"/>
  <c r="I38" i="5"/>
  <c r="B54" i="5" s="1"/>
  <c r="G39" i="5"/>
  <c r="A52" i="5" s="1"/>
  <c r="G43" i="5"/>
  <c r="E52" i="5" s="1"/>
  <c r="I43" i="5"/>
  <c r="E54" i="5" s="1"/>
  <c r="G38" i="5"/>
  <c r="B52" i="5" s="1"/>
  <c r="G41" i="5"/>
  <c r="C52" i="5" s="1"/>
  <c r="H42" i="5"/>
  <c r="F53" i="5" s="1"/>
  <c r="H43" i="5"/>
  <c r="E53" i="5" s="1"/>
  <c r="I37" i="4"/>
  <c r="A50" i="4" s="1"/>
  <c r="I40" i="4"/>
  <c r="F50" i="4" s="1"/>
  <c r="H38" i="4"/>
  <c r="D49" i="4" s="1"/>
  <c r="I39" i="4"/>
  <c r="C50" i="4" s="1"/>
  <c r="I38" i="4"/>
  <c r="D50" i="4" s="1"/>
  <c r="G36" i="4"/>
  <c r="B48" i="4" s="1"/>
  <c r="G39" i="4"/>
  <c r="C48" i="4" s="1"/>
  <c r="H36" i="4"/>
  <c r="B49" i="4" s="1"/>
  <c r="H37" i="4"/>
  <c r="A49" i="4" s="1"/>
  <c r="I36" i="4"/>
  <c r="B50" i="4" s="1"/>
  <c r="G38" i="4"/>
  <c r="D48" i="4" s="1"/>
  <c r="G37" i="4"/>
  <c r="A48" i="4" s="1"/>
  <c r="G40" i="4"/>
  <c r="F48" i="4" s="1"/>
  <c r="H40" i="4"/>
  <c r="F49" i="4" s="1"/>
  <c r="H39" i="4"/>
  <c r="C49" i="4" s="1"/>
  <c r="B30" i="1"/>
  <c r="I55" i="1" s="1"/>
  <c r="A56" i="3"/>
  <c r="A55" i="3"/>
  <c r="D57" i="3"/>
  <c r="F57" i="3"/>
  <c r="E56" i="3"/>
  <c r="E55" i="3"/>
  <c r="B56" i="3"/>
  <c r="B55" i="3"/>
  <c r="F56" i="3"/>
  <c r="F55" i="3"/>
  <c r="D55" i="3"/>
  <c r="D56" i="3"/>
  <c r="B57" i="3"/>
  <c r="C55" i="3"/>
  <c r="G41" i="3"/>
  <c r="C52" i="3" s="1"/>
  <c r="C57" i="3" s="1"/>
  <c r="G43" i="1"/>
  <c r="E52" i="1" s="1"/>
  <c r="G42" i="1"/>
  <c r="F52" i="1" s="1"/>
  <c r="H38" i="1"/>
  <c r="B53" i="1" s="1"/>
  <c r="H42" i="1"/>
  <c r="F53" i="1" s="1"/>
  <c r="H40" i="1"/>
  <c r="D53" i="1" s="1"/>
  <c r="I38" i="1"/>
  <c r="B54" i="1" s="1"/>
  <c r="I42" i="1"/>
  <c r="F54" i="1" s="1"/>
  <c r="H43" i="1"/>
  <c r="E53" i="1" s="1"/>
  <c r="E57" i="1" s="1"/>
  <c r="I41" i="1"/>
  <c r="C54" i="1" s="1"/>
  <c r="G39" i="1"/>
  <c r="A52" i="1" s="1"/>
  <c r="G41" i="1"/>
  <c r="C52" i="1" s="1"/>
  <c r="H39" i="1"/>
  <c r="A53" i="1" s="1"/>
  <c r="A57" i="1" s="1"/>
  <c r="H41" i="1"/>
  <c r="C53" i="1" s="1"/>
  <c r="I39" i="1"/>
  <c r="A54" i="1" s="1"/>
  <c r="I43" i="1"/>
  <c r="E54" i="1" s="1"/>
  <c r="G38" i="1"/>
  <c r="B52" i="1" s="1"/>
  <c r="G40" i="1"/>
  <c r="D52" i="1" s="1"/>
  <c r="I40" i="1"/>
  <c r="D54" i="1" s="1"/>
  <c r="F56" i="5" l="1"/>
  <c r="N53" i="5"/>
  <c r="S53" i="5"/>
  <c r="P53" i="5"/>
  <c r="B55" i="5"/>
  <c r="S51" i="5"/>
  <c r="A55" i="5"/>
  <c r="E57" i="5"/>
  <c r="B57" i="5"/>
  <c r="A57" i="5"/>
  <c r="E56" i="5"/>
  <c r="P51" i="5"/>
  <c r="N51" i="5"/>
  <c r="C57" i="5"/>
  <c r="C56" i="5"/>
  <c r="D56" i="5"/>
  <c r="C55" i="5"/>
  <c r="D55" i="5"/>
  <c r="F55" i="5"/>
  <c r="F57" i="5"/>
  <c r="A56" i="5"/>
  <c r="B56" i="5"/>
  <c r="E55" i="5"/>
  <c r="D51" i="4"/>
  <c r="B53" i="4"/>
  <c r="C53" i="4"/>
  <c r="F53" i="4"/>
  <c r="A51" i="4"/>
  <c r="F51" i="4"/>
  <c r="B51" i="4"/>
  <c r="D53" i="4"/>
  <c r="A53" i="4"/>
  <c r="C51" i="4"/>
  <c r="F57" i="1"/>
  <c r="E56" i="1"/>
  <c r="E55" i="1"/>
  <c r="A56" i="1"/>
  <c r="A55" i="1"/>
  <c r="C57" i="1"/>
  <c r="F56" i="1"/>
  <c r="F55" i="1"/>
  <c r="B56" i="1"/>
  <c r="B55" i="1"/>
  <c r="D57" i="1"/>
  <c r="D56" i="1"/>
  <c r="D55" i="1"/>
  <c r="C56" i="1"/>
  <c r="C55" i="1"/>
  <c r="B57" i="1"/>
  <c r="C56" i="3"/>
</calcChain>
</file>

<file path=xl/sharedStrings.xml><?xml version="1.0" encoding="utf-8"?>
<sst xmlns="http://schemas.openxmlformats.org/spreadsheetml/2006/main" count="612" uniqueCount="146">
  <si>
    <t>Front Suspension</t>
  </si>
  <si>
    <t>Position</t>
  </si>
  <si>
    <t>Reference Points</t>
  </si>
  <si>
    <t>Our Points</t>
  </si>
  <si>
    <t>X</t>
  </si>
  <si>
    <t>Y</t>
  </si>
  <si>
    <t>Z</t>
  </si>
  <si>
    <t>J</t>
  </si>
  <si>
    <t>K</t>
  </si>
  <si>
    <t>I</t>
  </si>
  <si>
    <t>M</t>
  </si>
  <si>
    <t>N</t>
  </si>
  <si>
    <t>L</t>
  </si>
  <si>
    <t>Q</t>
  </si>
  <si>
    <t>R</t>
  </si>
  <si>
    <t>P</t>
  </si>
  <si>
    <t>O</t>
  </si>
  <si>
    <t>A</t>
  </si>
  <si>
    <t>B</t>
  </si>
  <si>
    <t>C</t>
  </si>
  <si>
    <t>D</t>
  </si>
  <si>
    <t>E</t>
  </si>
  <si>
    <t>F</t>
  </si>
  <si>
    <t>G</t>
  </si>
  <si>
    <t>H</t>
  </si>
  <si>
    <t>Lower Arm (outer)</t>
  </si>
  <si>
    <t>Upper Arm (outer)</t>
  </si>
  <si>
    <t>Push Rod (outer)</t>
  </si>
  <si>
    <t>outer = closer to wheel
inner = closer to chassis</t>
  </si>
  <si>
    <t>Lower Arm (inner - rear)</t>
  </si>
  <si>
    <t>Lower Arm (inner - front)</t>
  </si>
  <si>
    <t>Upper Arm (inner - rear)</t>
  </si>
  <si>
    <t>Upper Arm (inner - front)</t>
  </si>
  <si>
    <t>Push Rod (inner)</t>
  </si>
  <si>
    <t>Tie Rod (outer)</t>
  </si>
  <si>
    <t>Tie Rod (inner)</t>
  </si>
  <si>
    <t>Members</t>
  </si>
  <si>
    <t>AB</t>
  </si>
  <si>
    <t>AC</t>
  </si>
  <si>
    <t>DE</t>
  </si>
  <si>
    <t>DF</t>
  </si>
  <si>
    <t>GH</t>
  </si>
  <si>
    <t>IJ</t>
  </si>
  <si>
    <t>Magnitude</t>
  </si>
  <si>
    <t>Unit Vector</t>
  </si>
  <si>
    <t>Vector</t>
  </si>
  <si>
    <t>Force Required</t>
  </si>
  <si>
    <t>F(AB)</t>
  </si>
  <si>
    <t>F(AC)</t>
  </si>
  <si>
    <t>F(DE)</t>
  </si>
  <si>
    <t>F(DF)</t>
  </si>
  <si>
    <t>F(GH)</t>
  </si>
  <si>
    <t>F(IJ)</t>
  </si>
  <si>
    <t>Wheel Center</t>
  </si>
  <si>
    <t>Fx</t>
  </si>
  <si>
    <t>Fy</t>
  </si>
  <si>
    <t>Fz</t>
  </si>
  <si>
    <t>Mx</t>
  </si>
  <si>
    <t>My</t>
  </si>
  <si>
    <t>Mz</t>
  </si>
  <si>
    <t>Forces (N)</t>
  </si>
  <si>
    <t>Moments (Nm)</t>
  </si>
  <si>
    <t>Distance to wheel center from the ground (m)</t>
  </si>
  <si>
    <t>rA</t>
  </si>
  <si>
    <t>rD</t>
  </si>
  <si>
    <t>rG</t>
  </si>
  <si>
    <t>rI</t>
  </si>
  <si>
    <t>Matrix</t>
  </si>
  <si>
    <t>=</t>
  </si>
  <si>
    <t>n</t>
  </si>
  <si>
    <t>rX</t>
  </si>
  <si>
    <t>rY</t>
  </si>
  <si>
    <t>rZ</t>
  </si>
  <si>
    <t>JK</t>
  </si>
  <si>
    <t>JI</t>
  </si>
  <si>
    <t>MN</t>
  </si>
  <si>
    <t>ML</t>
  </si>
  <si>
    <t>QR</t>
  </si>
  <si>
    <t>PO</t>
  </si>
  <si>
    <t>rJ</t>
  </si>
  <si>
    <t>rM</t>
  </si>
  <si>
    <t>rQ</t>
  </si>
  <si>
    <t>rP</t>
  </si>
  <si>
    <t>My=0</t>
  </si>
  <si>
    <t>My=</t>
  </si>
  <si>
    <t>azooz way</t>
  </si>
  <si>
    <t>KL</t>
  </si>
  <si>
    <t>KM</t>
  </si>
  <si>
    <t>NO</t>
  </si>
  <si>
    <t>NP</t>
  </si>
  <si>
    <t>Rear Suspension</t>
  </si>
  <si>
    <t>new measurements</t>
  </si>
  <si>
    <t>rK</t>
  </si>
  <si>
    <t>rN</t>
  </si>
  <si>
    <t>F(KL)</t>
  </si>
  <si>
    <t>F(KM)</t>
  </si>
  <si>
    <t>F(NO)</t>
  </si>
  <si>
    <t>F(NP)</t>
  </si>
  <si>
    <t>F(QR)</t>
  </si>
  <si>
    <t>F(-)</t>
  </si>
  <si>
    <t xml:space="preserve">Front </t>
  </si>
  <si>
    <t>Rear</t>
  </si>
  <si>
    <t>Elastic Modulus</t>
  </si>
  <si>
    <t>Tensile Strength</t>
  </si>
  <si>
    <t>Yield Strength</t>
  </si>
  <si>
    <t>Material</t>
  </si>
  <si>
    <t>4130 steel</t>
  </si>
  <si>
    <t>Length - mm</t>
  </si>
  <si>
    <t>ID - mm</t>
  </si>
  <si>
    <t>OD - mm</t>
  </si>
  <si>
    <t>Wall thickness - mm</t>
  </si>
  <si>
    <t>A - mm^2</t>
  </si>
  <si>
    <t>I - mm^4</t>
  </si>
  <si>
    <t xml:space="preserve">Front Member Geometry </t>
  </si>
  <si>
    <t>LCA [F]</t>
  </si>
  <si>
    <t>LCA [R]</t>
  </si>
  <si>
    <t>UCA [F]</t>
  </si>
  <si>
    <t>UCA [R]</t>
  </si>
  <si>
    <t>Push Rod [F]</t>
  </si>
  <si>
    <t>Push Rod [R]</t>
  </si>
  <si>
    <t>Tie Rod [F]</t>
  </si>
  <si>
    <t>Mechanical Properties</t>
  </si>
  <si>
    <t xml:space="preserve">Rear Member Geometry </t>
  </si>
  <si>
    <t>LCA [F] - AC</t>
  </si>
  <si>
    <t>LCA [R] - AB</t>
  </si>
  <si>
    <t>UCA [F] - DF</t>
  </si>
  <si>
    <t>UCA [R] - DE</t>
  </si>
  <si>
    <t>Push Rod - GH</t>
  </si>
  <si>
    <t>Tie Rod - IJ</t>
  </si>
  <si>
    <t>LCA [F] - KM</t>
  </si>
  <si>
    <t>LCA [R] - KL</t>
  </si>
  <si>
    <t>UCA [F] - NP</t>
  </si>
  <si>
    <t>UCA [R] - NO</t>
  </si>
  <si>
    <t>Push Rod - QR</t>
  </si>
  <si>
    <t>MPa</t>
  </si>
  <si>
    <t>Critical Load</t>
  </si>
  <si>
    <t>Column effective length factor</t>
  </si>
  <si>
    <t>k</t>
  </si>
  <si>
    <t>pinned</t>
  </si>
  <si>
    <t>Critical load - Pcr (N)</t>
  </si>
  <si>
    <t>Safety Factor</t>
  </si>
  <si>
    <t>Fx - azooz</t>
  </si>
  <si>
    <t>Fz - azooz</t>
  </si>
  <si>
    <t>Fy - azooz</t>
  </si>
  <si>
    <t>Axial Stress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</si>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</sst>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sz val="12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0" fillId="7" borderId="0" xfId="0" applyFill="1"/>
    <xf numFmtId="4" fontId="0" fillId="0" borderId="0" xfId="0" applyNumberFormat="1"/>
    <xf numFmtId="0" fontId="5" fillId="0" borderId="0" xfId="0" applyFont="1"/>
    <xf numFmtId="0" fontId="5" fillId="7" borderId="0" xfId="0" applyFont="1" applyFill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0" fillId="0" borderId="0" xfId="0" applyFill="1"/>
    <xf numFmtId="0" fontId="5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wrapText="1"/>
    </xf>
    <xf numFmtId="0" fontId="2" fillId="9" borderId="0" xfId="0" applyFont="1" applyFill="1"/>
    <xf numFmtId="0" fontId="0" fillId="8" borderId="0" xfId="0" applyFont="1" applyFill="1"/>
    <xf numFmtId="0" fontId="0" fillId="0" borderId="0" xfId="0" applyFont="1" applyFill="1"/>
    <xf numFmtId="0" fontId="0" fillId="2" borderId="0" xfId="0" applyFont="1" applyFill="1"/>
    <xf numFmtId="4" fontId="0" fillId="0" borderId="0" xfId="0" applyNumberFormat="1" applyFont="1"/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9" xfId="0" applyFont="1" applyBorder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1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1" xfId="0" applyFont="1" applyBorder="1"/>
    <xf numFmtId="0" fontId="0" fillId="7" borderId="0" xfId="0" applyFont="1" applyFill="1"/>
    <xf numFmtId="0" fontId="0" fillId="0" borderId="0" xfId="0" applyFont="1" applyFill="1" applyBorder="1"/>
    <xf numFmtId="0" fontId="0" fillId="8" borderId="0" xfId="0" applyFont="1" applyFill="1" applyBorder="1"/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2" fillId="10" borderId="0" xfId="0" applyFont="1" applyFill="1"/>
    <xf numFmtId="0" fontId="0" fillId="10" borderId="0" xfId="0" applyFont="1" applyFill="1"/>
    <xf numFmtId="0" fontId="0" fillId="11" borderId="0" xfId="0" applyFont="1" applyFill="1"/>
    <xf numFmtId="0" fontId="2" fillId="12" borderId="0" xfId="0" applyFont="1" applyFill="1"/>
    <xf numFmtId="0" fontId="0" fillId="12" borderId="0" xfId="0" applyFont="1" applyFill="1"/>
    <xf numFmtId="0" fontId="0" fillId="5" borderId="0" xfId="0" applyFont="1" applyFill="1"/>
    <xf numFmtId="0" fontId="2" fillId="7" borderId="0" xfId="0" applyFont="1" applyFill="1"/>
    <xf numFmtId="0" fontId="2" fillId="0" borderId="0" xfId="0" applyFont="1" applyFill="1" applyBorder="1"/>
    <xf numFmtId="0" fontId="0" fillId="10" borderId="0" xfId="0" applyFont="1" applyFill="1" applyBorder="1"/>
    <xf numFmtId="0" fontId="0" fillId="12" borderId="0" xfId="0" applyFont="1" applyFill="1" applyBorder="1"/>
    <xf numFmtId="0" fontId="0" fillId="7" borderId="0" xfId="0" applyFont="1" applyFill="1" applyBorder="1"/>
    <xf numFmtId="0" fontId="0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722E-76CC-4F82-93C1-EEF346FDE2E4}">
  <dimension ref="A1:X109"/>
  <sheetViews>
    <sheetView tabSelected="1" topLeftCell="N19" zoomScale="120" zoomScaleNormal="120" workbookViewId="0">
      <selection activeCell="O25" sqref="O25"/>
    </sheetView>
  </sheetViews>
  <sheetFormatPr defaultRowHeight="15" x14ac:dyDescent="0.25"/>
  <cols>
    <col min="1" max="1" width="19.140625" style="6" customWidth="1"/>
    <col min="2" max="2" width="14" style="6" customWidth="1"/>
    <col min="3" max="3" width="15.7109375" style="6" customWidth="1"/>
    <col min="4" max="4" width="13" style="6" customWidth="1"/>
    <col min="5" max="5" width="13.85546875" style="6" customWidth="1"/>
    <col min="6" max="7" width="15" style="6" customWidth="1"/>
    <col min="8" max="9" width="9.140625" style="6"/>
    <col min="10" max="10" width="18.85546875" style="6" customWidth="1"/>
    <col min="11" max="11" width="19.85546875" style="6" customWidth="1"/>
    <col min="12" max="12" width="13.140625" style="44" customWidth="1"/>
    <col min="13" max="13" width="13.7109375" style="44" customWidth="1"/>
    <col min="14" max="14" width="16.5703125" style="6" customWidth="1"/>
    <col min="15" max="15" width="13.42578125" style="6" customWidth="1"/>
    <col min="16" max="16" width="16" style="6" customWidth="1"/>
    <col min="17" max="17" width="14.42578125" style="6" customWidth="1"/>
    <col min="18" max="16384" width="9.140625" style="6"/>
  </cols>
  <sheetData>
    <row r="1" spans="1:19" x14ac:dyDescent="0.25">
      <c r="L1" s="43"/>
    </row>
    <row r="2" spans="1:19" x14ac:dyDescent="0.25">
      <c r="L2" s="43"/>
    </row>
    <row r="3" spans="1:19" x14ac:dyDescent="0.25">
      <c r="L3" s="43"/>
    </row>
    <row r="4" spans="1:19" x14ac:dyDescent="0.25">
      <c r="L4" s="43"/>
    </row>
    <row r="5" spans="1:19" x14ac:dyDescent="0.25">
      <c r="L5" s="43"/>
    </row>
    <row r="6" spans="1:19" ht="60" x14ac:dyDescent="0.25">
      <c r="A6" s="42" t="s">
        <v>0</v>
      </c>
      <c r="C6" s="5" t="s">
        <v>28</v>
      </c>
      <c r="L6" s="43"/>
      <c r="N6" s="42" t="s">
        <v>90</v>
      </c>
      <c r="P6" s="5" t="s">
        <v>28</v>
      </c>
    </row>
    <row r="7" spans="1:19" x14ac:dyDescent="0.25">
      <c r="L7" s="43"/>
    </row>
    <row r="8" spans="1:19" x14ac:dyDescent="0.25">
      <c r="A8" s="7" t="s">
        <v>2</v>
      </c>
      <c r="B8" s="7" t="s">
        <v>3</v>
      </c>
      <c r="C8" s="7" t="s">
        <v>1</v>
      </c>
      <c r="D8" s="7" t="s">
        <v>4</v>
      </c>
      <c r="E8" s="7" t="s">
        <v>5</v>
      </c>
      <c r="F8" s="7" t="s">
        <v>6</v>
      </c>
      <c r="L8" s="43"/>
      <c r="N8" s="7" t="s">
        <v>2</v>
      </c>
      <c r="O8" s="7" t="s">
        <v>3</v>
      </c>
      <c r="P8" s="7" t="s">
        <v>1</v>
      </c>
      <c r="Q8" s="7" t="s">
        <v>4</v>
      </c>
      <c r="R8" s="7" t="s">
        <v>5</v>
      </c>
      <c r="S8" s="7" t="s">
        <v>6</v>
      </c>
    </row>
    <row r="9" spans="1:19" x14ac:dyDescent="0.25">
      <c r="A9" s="6" t="s">
        <v>7</v>
      </c>
      <c r="B9" s="2" t="s">
        <v>17</v>
      </c>
      <c r="C9" s="6" t="s">
        <v>25</v>
      </c>
      <c r="D9" s="44">
        <v>596.9</v>
      </c>
      <c r="E9" s="44">
        <v>7.94</v>
      </c>
      <c r="F9" s="44">
        <v>658.16</v>
      </c>
      <c r="L9" s="43"/>
      <c r="N9" s="6" t="s">
        <v>7</v>
      </c>
      <c r="O9" s="2" t="s">
        <v>8</v>
      </c>
      <c r="P9" s="6" t="s">
        <v>25</v>
      </c>
      <c r="Q9" s="6">
        <v>548.67999999999995</v>
      </c>
      <c r="R9" s="6">
        <v>-20.329999999999998</v>
      </c>
      <c r="S9" s="6">
        <v>2384.37</v>
      </c>
    </row>
    <row r="10" spans="1:19" s="45" customFormat="1" x14ac:dyDescent="0.25">
      <c r="A10" s="45" t="s">
        <v>8</v>
      </c>
      <c r="B10" s="4" t="s">
        <v>18</v>
      </c>
      <c r="C10" s="45" t="s">
        <v>29</v>
      </c>
      <c r="D10" s="45">
        <v>294.72000000000003</v>
      </c>
      <c r="E10" s="45">
        <v>0</v>
      </c>
      <c r="F10" s="45">
        <v>877.99</v>
      </c>
      <c r="L10" s="43"/>
      <c r="M10" s="44"/>
      <c r="N10" s="45" t="s">
        <v>8</v>
      </c>
      <c r="O10" s="4" t="s">
        <v>12</v>
      </c>
      <c r="P10" s="45" t="s">
        <v>29</v>
      </c>
      <c r="Q10" s="45">
        <v>315</v>
      </c>
      <c r="R10" s="45">
        <v>-26.48</v>
      </c>
      <c r="S10" s="45">
        <v>2519.9499999999998</v>
      </c>
    </row>
    <row r="11" spans="1:19" x14ac:dyDescent="0.25">
      <c r="A11" s="6" t="s">
        <v>9</v>
      </c>
      <c r="B11" s="2" t="s">
        <v>19</v>
      </c>
      <c r="C11" s="6" t="s">
        <v>30</v>
      </c>
      <c r="D11" s="6">
        <v>271.18</v>
      </c>
      <c r="E11" s="6">
        <v>0</v>
      </c>
      <c r="F11" s="6">
        <v>438.32</v>
      </c>
      <c r="L11" s="43"/>
      <c r="N11" s="6" t="s">
        <v>9</v>
      </c>
      <c r="O11" s="2" t="s">
        <v>10</v>
      </c>
      <c r="P11" s="6" t="s">
        <v>30</v>
      </c>
      <c r="Q11" s="6">
        <v>315</v>
      </c>
      <c r="R11" s="6">
        <v>-26.48</v>
      </c>
      <c r="S11" s="6">
        <v>2250.12</v>
      </c>
    </row>
    <row r="12" spans="1:19" s="45" customFormat="1" x14ac:dyDescent="0.25">
      <c r="A12" s="45" t="s">
        <v>10</v>
      </c>
      <c r="B12" s="4" t="s">
        <v>20</v>
      </c>
      <c r="C12" s="45" t="s">
        <v>26</v>
      </c>
      <c r="D12" s="45">
        <v>596.9</v>
      </c>
      <c r="E12" s="45">
        <v>236.54</v>
      </c>
      <c r="F12" s="45">
        <v>658.16</v>
      </c>
      <c r="L12" s="43"/>
      <c r="M12" s="44"/>
      <c r="N12" s="45" t="s">
        <v>10</v>
      </c>
      <c r="O12" s="4" t="s">
        <v>11</v>
      </c>
      <c r="P12" s="45" t="s">
        <v>26</v>
      </c>
      <c r="Q12" s="45">
        <v>548.67999999999995</v>
      </c>
      <c r="R12" s="45">
        <v>208.27</v>
      </c>
      <c r="S12" s="45">
        <v>2384.37</v>
      </c>
    </row>
    <row r="13" spans="1:19" x14ac:dyDescent="0.25">
      <c r="A13" s="6" t="s">
        <v>11</v>
      </c>
      <c r="B13" s="2" t="s">
        <v>21</v>
      </c>
      <c r="C13" s="6" t="s">
        <v>31</v>
      </c>
      <c r="D13" s="6">
        <v>294.5</v>
      </c>
      <c r="E13" s="6">
        <v>181.87</v>
      </c>
      <c r="F13" s="6">
        <v>878.01</v>
      </c>
      <c r="L13" s="43"/>
      <c r="N13" s="6" t="s">
        <v>11</v>
      </c>
      <c r="O13" s="2" t="s">
        <v>16</v>
      </c>
      <c r="P13" s="6" t="s">
        <v>31</v>
      </c>
      <c r="Q13" s="6">
        <v>315</v>
      </c>
      <c r="R13" s="6">
        <v>163.13</v>
      </c>
      <c r="S13" s="6">
        <v>2519.9499999999998</v>
      </c>
    </row>
    <row r="14" spans="1:19" s="45" customFormat="1" x14ac:dyDescent="0.25">
      <c r="A14" s="45" t="s">
        <v>12</v>
      </c>
      <c r="B14" s="4" t="s">
        <v>22</v>
      </c>
      <c r="C14" s="45" t="s">
        <v>32</v>
      </c>
      <c r="D14" s="45">
        <v>269.24</v>
      </c>
      <c r="E14" s="45">
        <v>177.3</v>
      </c>
      <c r="F14" s="45">
        <v>448.08</v>
      </c>
      <c r="L14" s="43"/>
      <c r="M14" s="44"/>
      <c r="N14" s="45" t="s">
        <v>12</v>
      </c>
      <c r="O14" s="4" t="s">
        <v>15</v>
      </c>
      <c r="P14" s="45" t="s">
        <v>32</v>
      </c>
      <c r="Q14" s="45">
        <v>315</v>
      </c>
      <c r="R14" s="45">
        <v>163.13</v>
      </c>
      <c r="S14" s="45">
        <v>2249.29</v>
      </c>
    </row>
    <row r="15" spans="1:19" x14ac:dyDescent="0.25">
      <c r="A15" s="6" t="s">
        <v>13</v>
      </c>
      <c r="B15" s="2" t="s">
        <v>23</v>
      </c>
      <c r="C15" s="6" t="s">
        <v>27</v>
      </c>
      <c r="D15" s="44">
        <v>514.26</v>
      </c>
      <c r="E15" s="44">
        <v>22.94</v>
      </c>
      <c r="F15" s="44">
        <v>658.16</v>
      </c>
      <c r="L15" s="43"/>
      <c r="N15" s="6" t="s">
        <v>13</v>
      </c>
      <c r="O15" s="2" t="s">
        <v>13</v>
      </c>
      <c r="P15" s="6" t="s">
        <v>27</v>
      </c>
      <c r="Q15" s="6">
        <v>488</v>
      </c>
      <c r="R15" s="6">
        <v>-6.93</v>
      </c>
      <c r="S15" s="6">
        <v>2400.88</v>
      </c>
    </row>
    <row r="16" spans="1:19" s="45" customFormat="1" x14ac:dyDescent="0.25">
      <c r="A16" s="45" t="s">
        <v>14</v>
      </c>
      <c r="B16" s="4" t="s">
        <v>24</v>
      </c>
      <c r="C16" s="45" t="s">
        <v>33</v>
      </c>
      <c r="D16" s="45">
        <v>309.2</v>
      </c>
      <c r="E16" s="45">
        <v>560.73</v>
      </c>
      <c r="F16" s="45">
        <v>658.16</v>
      </c>
      <c r="L16" s="43"/>
      <c r="M16" s="44"/>
      <c r="N16" s="45" t="s">
        <v>14</v>
      </c>
      <c r="O16" s="4" t="s">
        <v>14</v>
      </c>
      <c r="P16" s="45" t="s">
        <v>33</v>
      </c>
      <c r="Q16" s="45">
        <v>336.64</v>
      </c>
      <c r="R16" s="45">
        <v>325.22000000000003</v>
      </c>
      <c r="S16" s="45">
        <v>2452.4899999999998</v>
      </c>
    </row>
    <row r="17" spans="1:24" x14ac:dyDescent="0.25">
      <c r="A17" s="6" t="s">
        <v>15</v>
      </c>
      <c r="B17" s="2" t="s">
        <v>9</v>
      </c>
      <c r="C17" s="6" t="s">
        <v>34</v>
      </c>
      <c r="D17" s="48">
        <v>586.91</v>
      </c>
      <c r="E17" s="48">
        <v>67.83</v>
      </c>
      <c r="F17" s="48">
        <v>580.77</v>
      </c>
      <c r="L17" s="43"/>
      <c r="O17" s="6" t="s">
        <v>53</v>
      </c>
      <c r="Q17" s="6">
        <v>578.67999999999995</v>
      </c>
      <c r="R17" s="6">
        <v>93.97</v>
      </c>
      <c r="S17" s="6">
        <v>2384.37</v>
      </c>
    </row>
    <row r="18" spans="1:24" s="45" customFormat="1" x14ac:dyDescent="0.25">
      <c r="A18" s="45" t="s">
        <v>16</v>
      </c>
      <c r="B18" s="4" t="s">
        <v>7</v>
      </c>
      <c r="C18" s="45" t="s">
        <v>35</v>
      </c>
      <c r="D18" s="45">
        <v>268.94</v>
      </c>
      <c r="E18" s="45">
        <v>66.52</v>
      </c>
      <c r="F18" s="45">
        <v>580.58000000000004</v>
      </c>
      <c r="L18" s="43"/>
      <c r="M18" s="4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B19" s="6" t="s">
        <v>53</v>
      </c>
      <c r="D19" s="48">
        <v>626.9</v>
      </c>
      <c r="E19" s="48">
        <v>122.24</v>
      </c>
      <c r="F19" s="48">
        <v>658.16</v>
      </c>
      <c r="L19" s="43"/>
    </row>
    <row r="20" spans="1:24" x14ac:dyDescent="0.25">
      <c r="L20" s="43"/>
      <c r="N20" s="10" t="s">
        <v>60</v>
      </c>
      <c r="O20" s="10"/>
    </row>
    <row r="21" spans="1:24" x14ac:dyDescent="0.25">
      <c r="L21" s="43"/>
      <c r="N21" s="6" t="s">
        <v>54</v>
      </c>
      <c r="O21" s="75">
        <v>-1388.5</v>
      </c>
      <c r="P21" s="9"/>
      <c r="Q21" s="75" t="s">
        <v>143</v>
      </c>
      <c r="R21" s="75">
        <v>-1388.5</v>
      </c>
      <c r="S21" s="9">
        <v>-999.61</v>
      </c>
    </row>
    <row r="22" spans="1:24" x14ac:dyDescent="0.25">
      <c r="A22" s="10" t="s">
        <v>60</v>
      </c>
      <c r="B22" s="10"/>
      <c r="L22" s="43"/>
      <c r="N22" s="6" t="s">
        <v>55</v>
      </c>
      <c r="O22" s="75">
        <v>1710.56</v>
      </c>
      <c r="P22" s="9">
        <v>1708.14</v>
      </c>
      <c r="Q22" s="75" t="s">
        <v>142</v>
      </c>
      <c r="R22" s="75">
        <v>1710.56</v>
      </c>
      <c r="S22" s="9">
        <v>1708.14</v>
      </c>
    </row>
    <row r="23" spans="1:24" x14ac:dyDescent="0.25">
      <c r="A23" s="6" t="s">
        <v>54</v>
      </c>
      <c r="B23" s="75">
        <v>-1438.79</v>
      </c>
      <c r="C23" s="9"/>
      <c r="D23" s="75" t="s">
        <v>143</v>
      </c>
      <c r="E23" s="75">
        <v>-1438.79</v>
      </c>
      <c r="F23" s="9">
        <v>-971.03</v>
      </c>
      <c r="L23" s="43"/>
      <c r="N23" s="6" t="s">
        <v>56</v>
      </c>
      <c r="O23" s="75">
        <v>-1539.5</v>
      </c>
      <c r="P23" s="9"/>
      <c r="Q23" s="75" t="s">
        <v>141</v>
      </c>
      <c r="R23" s="75">
        <v>-1539.5</v>
      </c>
      <c r="S23" s="9">
        <v>-1537.33</v>
      </c>
    </row>
    <row r="24" spans="1:24" x14ac:dyDescent="0.25">
      <c r="A24" s="6" t="s">
        <v>55</v>
      </c>
      <c r="B24" s="9">
        <v>1661</v>
      </c>
      <c r="C24" s="9"/>
      <c r="D24" s="75" t="s">
        <v>142</v>
      </c>
      <c r="E24" s="9">
        <v>1661</v>
      </c>
      <c r="F24" s="9">
        <v>1688.75</v>
      </c>
      <c r="L24" s="43"/>
    </row>
    <row r="25" spans="1:24" ht="60" x14ac:dyDescent="0.25">
      <c r="A25" s="6" t="s">
        <v>56</v>
      </c>
      <c r="B25" s="75">
        <v>-1495.49</v>
      </c>
      <c r="C25" s="9"/>
      <c r="D25" s="75" t="s">
        <v>141</v>
      </c>
      <c r="E25" s="75">
        <v>-1495.49</v>
      </c>
      <c r="F25" s="9">
        <v>-1519.2</v>
      </c>
      <c r="L25" s="43"/>
      <c r="N25" s="12" t="s">
        <v>62</v>
      </c>
      <c r="O25" s="13">
        <f>((20.1*0.0254)/2)*1000</f>
        <v>255.27</v>
      </c>
    </row>
    <row r="26" spans="1:24" x14ac:dyDescent="0.25">
      <c r="L26" s="43"/>
    </row>
    <row r="27" spans="1:24" ht="45" x14ac:dyDescent="0.25">
      <c r="A27" s="12" t="s">
        <v>62</v>
      </c>
      <c r="B27" s="13">
        <f>((20.1*0.0254)/2)*1000</f>
        <v>255.27</v>
      </c>
      <c r="L27" s="43"/>
      <c r="N27" s="10" t="s">
        <v>61</v>
      </c>
      <c r="O27" s="10"/>
    </row>
    <row r="28" spans="1:24" x14ac:dyDescent="0.25">
      <c r="L28" s="43"/>
      <c r="N28" s="6" t="s">
        <v>57</v>
      </c>
      <c r="O28" s="6">
        <f>O23*O25*-1</f>
        <v>392988.16500000004</v>
      </c>
      <c r="P28" s="46"/>
    </row>
    <row r="29" spans="1:24" x14ac:dyDescent="0.25">
      <c r="A29" s="10" t="s">
        <v>61</v>
      </c>
      <c r="B29" s="10"/>
      <c r="L29" s="43"/>
      <c r="N29" s="6" t="s">
        <v>58</v>
      </c>
      <c r="O29" s="6">
        <v>0</v>
      </c>
    </row>
    <row r="30" spans="1:24" x14ac:dyDescent="0.25">
      <c r="A30" s="6" t="s">
        <v>57</v>
      </c>
      <c r="B30" s="6">
        <f>B25*B27*-1</f>
        <v>381753.73230000003</v>
      </c>
      <c r="C30" s="46"/>
      <c r="L30" s="43"/>
      <c r="N30" s="6" t="s">
        <v>59</v>
      </c>
      <c r="O30" s="6">
        <f>O21*1000</f>
        <v>-1388500</v>
      </c>
      <c r="P30" s="46"/>
    </row>
    <row r="31" spans="1:24" x14ac:dyDescent="0.25">
      <c r="A31" s="6" t="s">
        <v>58</v>
      </c>
      <c r="B31" s="6">
        <f>B24*30</f>
        <v>49830</v>
      </c>
      <c r="L31" s="43"/>
    </row>
    <row r="32" spans="1:24" x14ac:dyDescent="0.25">
      <c r="A32" s="6" t="s">
        <v>59</v>
      </c>
      <c r="B32" s="6">
        <f>B23*1000</f>
        <v>-1438790</v>
      </c>
      <c r="C32" s="46"/>
      <c r="L32" s="43"/>
    </row>
    <row r="33" spans="1:24" x14ac:dyDescent="0.25">
      <c r="L33" s="43"/>
      <c r="T33" s="47" t="s">
        <v>69</v>
      </c>
      <c r="U33" s="47"/>
      <c r="V33" s="47"/>
    </row>
    <row r="34" spans="1:24" x14ac:dyDescent="0.25">
      <c r="L34" s="43"/>
      <c r="N34" s="7" t="s">
        <v>36</v>
      </c>
      <c r="O34" s="7" t="s">
        <v>36</v>
      </c>
      <c r="P34" s="8" t="s">
        <v>45</v>
      </c>
      <c r="Q34" s="8"/>
      <c r="R34" s="8"/>
      <c r="S34" s="7" t="s">
        <v>43</v>
      </c>
      <c r="T34" s="28" t="s">
        <v>44</v>
      </c>
      <c r="U34" s="28"/>
      <c r="V34" s="28"/>
      <c r="W34" s="7" t="s">
        <v>46</v>
      </c>
    </row>
    <row r="35" spans="1:24" x14ac:dyDescent="0.25">
      <c r="G35" s="47" t="s">
        <v>69</v>
      </c>
      <c r="H35" s="47"/>
      <c r="I35" s="47"/>
      <c r="L35" s="43"/>
      <c r="N35" s="1"/>
      <c r="O35" s="1"/>
      <c r="P35" s="1" t="s">
        <v>4</v>
      </c>
      <c r="Q35" s="1" t="s">
        <v>5</v>
      </c>
      <c r="R35" s="1" t="s">
        <v>6</v>
      </c>
      <c r="T35" s="29" t="s">
        <v>4</v>
      </c>
      <c r="U35" s="29" t="s">
        <v>5</v>
      </c>
      <c r="V35" s="29" t="s">
        <v>6</v>
      </c>
    </row>
    <row r="36" spans="1:24" x14ac:dyDescent="0.25">
      <c r="A36" s="7" t="s">
        <v>36</v>
      </c>
      <c r="B36" s="7" t="s">
        <v>36</v>
      </c>
      <c r="C36" s="8" t="s">
        <v>45</v>
      </c>
      <c r="D36" s="8"/>
      <c r="E36" s="8"/>
      <c r="F36" s="7" t="s">
        <v>43</v>
      </c>
      <c r="G36" s="28" t="s">
        <v>44</v>
      </c>
      <c r="H36" s="28"/>
      <c r="I36" s="28"/>
      <c r="J36" s="7" t="s">
        <v>46</v>
      </c>
      <c r="L36" s="43"/>
      <c r="N36" s="45" t="s">
        <v>73</v>
      </c>
      <c r="O36" s="4" t="s">
        <v>86</v>
      </c>
      <c r="P36" s="45">
        <f>Q9-Q10</f>
        <v>233.67999999999995</v>
      </c>
      <c r="Q36" s="45">
        <f>R9-R10</f>
        <v>6.1500000000000021</v>
      </c>
      <c r="R36" s="45">
        <f>S9-S10</f>
        <v>-135.57999999999993</v>
      </c>
      <c r="S36" s="45">
        <f>(((Q9-Q10)^2+(R9-R10)^2+(S9-S10)^2)^0.5)</f>
        <v>270.23342002794539</v>
      </c>
      <c r="T36" s="45">
        <f>P36/S36</f>
        <v>0.86473390291931551</v>
      </c>
      <c r="U36" s="45">
        <f>Q36/S36</f>
        <v>2.2758102973954954E-2</v>
      </c>
      <c r="V36" s="45">
        <f>R36/S36</f>
        <v>-0.50171440670061951</v>
      </c>
      <c r="W36" s="45" t="s">
        <v>94</v>
      </c>
      <c r="X36" s="45"/>
    </row>
    <row r="37" spans="1:24" x14ac:dyDescent="0.25">
      <c r="A37" s="1"/>
      <c r="B37" s="1"/>
      <c r="C37" s="1" t="s">
        <v>4</v>
      </c>
      <c r="D37" s="1" t="s">
        <v>5</v>
      </c>
      <c r="E37" s="1" t="s">
        <v>6</v>
      </c>
      <c r="G37" s="29" t="s">
        <v>4</v>
      </c>
      <c r="H37" s="29" t="s">
        <v>5</v>
      </c>
      <c r="I37" s="29" t="s">
        <v>6</v>
      </c>
      <c r="L37" s="43"/>
      <c r="N37" s="6" t="s">
        <v>74</v>
      </c>
      <c r="O37" s="2" t="s">
        <v>87</v>
      </c>
      <c r="P37" s="6">
        <f>Q9-Q11</f>
        <v>233.67999999999995</v>
      </c>
      <c r="Q37" s="6">
        <f>R9-R11</f>
        <v>6.1500000000000021</v>
      </c>
      <c r="R37" s="6">
        <f>S9-S11</f>
        <v>134.25</v>
      </c>
      <c r="S37" s="6">
        <f>(((Q9-Q11)^2+(R9-R11)^2+(S9-S11)^2)^0.5)</f>
        <v>269.56859498094354</v>
      </c>
      <c r="T37" s="48">
        <f t="shared" ref="T37:T40" si="0">P37/S37</f>
        <v>0.86686655771796917</v>
      </c>
      <c r="U37" s="48">
        <f t="shared" ref="U37:U40" si="1">Q37/S37</f>
        <v>2.2814230272019485E-2</v>
      </c>
      <c r="V37" s="48">
        <f t="shared" ref="V37:V40" si="2">R37/S37</f>
        <v>0.49801795349896177</v>
      </c>
      <c r="W37" s="6" t="s">
        <v>95</v>
      </c>
    </row>
    <row r="38" spans="1:24" s="45" customFormat="1" x14ac:dyDescent="0.25">
      <c r="A38" s="45" t="s">
        <v>73</v>
      </c>
      <c r="B38" s="4" t="s">
        <v>37</v>
      </c>
      <c r="C38" s="45">
        <f>D9-D10</f>
        <v>302.17999999999995</v>
      </c>
      <c r="D38" s="45">
        <f>E9-E10</f>
        <v>7.94</v>
      </c>
      <c r="E38" s="45">
        <f>F9-F10</f>
        <v>-219.83000000000004</v>
      </c>
      <c r="F38" s="45">
        <f>(((D9-D10)^2+(E9-E10)^2+(F9-F10)^2)^0.5)</f>
        <v>373.76600286810464</v>
      </c>
      <c r="G38" s="45">
        <f>C38/F38</f>
        <v>0.80847374475263312</v>
      </c>
      <c r="H38" s="45">
        <f>D38/F38</f>
        <v>2.1243237584671084E-2</v>
      </c>
      <c r="I38" s="45">
        <f>E38/F38</f>
        <v>-0.58814873025670589</v>
      </c>
      <c r="J38" s="45" t="s">
        <v>47</v>
      </c>
      <c r="L38" s="43"/>
      <c r="M38" s="44"/>
      <c r="N38" s="45" t="s">
        <v>75</v>
      </c>
      <c r="O38" s="4" t="s">
        <v>88</v>
      </c>
      <c r="P38" s="45">
        <f>Q12-Q13</f>
        <v>233.67999999999995</v>
      </c>
      <c r="Q38" s="45">
        <f>R12-R13</f>
        <v>45.140000000000015</v>
      </c>
      <c r="R38" s="45">
        <f>S12-S13</f>
        <v>-135.57999999999993</v>
      </c>
      <c r="S38" s="45">
        <f>(((Q12-Q13)^2+(R12-R13)^2+(S12-S13)^2)^0.5)</f>
        <v>273.90855846431663</v>
      </c>
      <c r="T38" s="45">
        <f t="shared" si="0"/>
        <v>0.85313142937241426</v>
      </c>
      <c r="U38" s="45">
        <f t="shared" si="1"/>
        <v>0.16479952380122734</v>
      </c>
      <c r="V38" s="45">
        <f t="shared" si="2"/>
        <v>-0.49498270795237886</v>
      </c>
      <c r="W38" s="45" t="s">
        <v>96</v>
      </c>
    </row>
    <row r="39" spans="1:24" x14ac:dyDescent="0.25">
      <c r="A39" s="6" t="s">
        <v>74</v>
      </c>
      <c r="B39" s="2" t="s">
        <v>38</v>
      </c>
      <c r="C39" s="6">
        <f>D9-D11</f>
        <v>325.71999999999997</v>
      </c>
      <c r="D39" s="6">
        <f>E9-E11</f>
        <v>7.94</v>
      </c>
      <c r="E39" s="6">
        <f>F9-F11</f>
        <v>219.83999999999997</v>
      </c>
      <c r="F39" s="6">
        <f>(((D9-D11)^2+(E9-E11)^2+(F9-F11)^2)^0.5)</f>
        <v>393.04730962061041</v>
      </c>
      <c r="G39" s="48">
        <f t="shared" ref="G39:G43" si="3">C39/F39</f>
        <v>0.82870431123012078</v>
      </c>
      <c r="H39" s="48">
        <f t="shared" ref="H39:H43" si="4">D39/F39</f>
        <v>2.0201130514451552E-2</v>
      </c>
      <c r="I39" s="48">
        <f t="shared" ref="I39:I43" si="5">E39/F39</f>
        <v>0.55932198139761069</v>
      </c>
      <c r="J39" s="6" t="s">
        <v>48</v>
      </c>
      <c r="L39" s="43"/>
      <c r="N39" s="6" t="s">
        <v>76</v>
      </c>
      <c r="O39" s="2" t="s">
        <v>89</v>
      </c>
      <c r="P39" s="6">
        <f>Q12-Q14</f>
        <v>233.67999999999995</v>
      </c>
      <c r="Q39" s="6">
        <f>R12-R14</f>
        <v>45.140000000000015</v>
      </c>
      <c r="R39" s="6">
        <f>S12-S14</f>
        <v>135.07999999999993</v>
      </c>
      <c r="S39" s="6">
        <f>(((Q12-Q14)^2+(R12-R14)^2+(S12-S14)^2)^0.5)</f>
        <v>273.66141196741631</v>
      </c>
      <c r="T39" s="48">
        <f t="shared" si="0"/>
        <v>0.8539019013313548</v>
      </c>
      <c r="U39" s="48">
        <f t="shared" si="1"/>
        <v>0.16494835598295693</v>
      </c>
      <c r="V39" s="48">
        <f t="shared" si="2"/>
        <v>0.49360265676069565</v>
      </c>
      <c r="W39" s="6" t="s">
        <v>97</v>
      </c>
    </row>
    <row r="40" spans="1:24" s="45" customFormat="1" x14ac:dyDescent="0.25">
      <c r="A40" s="45" t="s">
        <v>75</v>
      </c>
      <c r="B40" s="4" t="s">
        <v>39</v>
      </c>
      <c r="C40" s="45">
        <f>D12-D13</f>
        <v>302.39999999999998</v>
      </c>
      <c r="D40" s="45">
        <f>E12-E13</f>
        <v>54.669999999999987</v>
      </c>
      <c r="E40" s="45">
        <f>F12-F13</f>
        <v>-219.85000000000002</v>
      </c>
      <c r="F40" s="45">
        <f>(((D12-D13)^2+(E12-E13)^2+(F12-F13)^2)^0.5)</f>
        <v>377.84731228367889</v>
      </c>
      <c r="G40" s="45">
        <f t="shared" si="3"/>
        <v>0.80032327918999502</v>
      </c>
      <c r="H40" s="45">
        <f t="shared" si="4"/>
        <v>0.14468807431652453</v>
      </c>
      <c r="I40" s="45">
        <f t="shared" si="5"/>
        <v>-0.58184878614391677</v>
      </c>
      <c r="J40" s="45" t="s">
        <v>49</v>
      </c>
      <c r="L40" s="43"/>
      <c r="M40" s="44"/>
      <c r="N40" s="45" t="s">
        <v>77</v>
      </c>
      <c r="O40" s="4" t="s">
        <v>77</v>
      </c>
      <c r="P40" s="45">
        <f>Q15-Q16</f>
        <v>151.36000000000001</v>
      </c>
      <c r="Q40" s="45">
        <f>R15-R16</f>
        <v>-332.15000000000003</v>
      </c>
      <c r="R40" s="45">
        <f>S15-S16</f>
        <v>-51.609999999999673</v>
      </c>
      <c r="S40" s="45">
        <f>(((Q15-Q16)^2+(R15-R16)^2+(S15-S16)^2)^0.5)</f>
        <v>368.64218993490152</v>
      </c>
      <c r="T40" s="45">
        <f t="shared" si="0"/>
        <v>0.41058783864844295</v>
      </c>
      <c r="U40" s="45">
        <f t="shared" si="1"/>
        <v>-0.90100918741464275</v>
      </c>
      <c r="V40" s="45">
        <f t="shared" si="2"/>
        <v>-0.14000025338693187</v>
      </c>
      <c r="W40" s="45" t="s">
        <v>98</v>
      </c>
    </row>
    <row r="41" spans="1:24" x14ac:dyDescent="0.25">
      <c r="A41" s="6" t="s">
        <v>76</v>
      </c>
      <c r="B41" s="2" t="s">
        <v>40</v>
      </c>
      <c r="C41" s="6">
        <f>D12-D14</f>
        <v>327.65999999999997</v>
      </c>
      <c r="D41" s="6">
        <f>E12-E14</f>
        <v>59.239999999999981</v>
      </c>
      <c r="E41" s="6">
        <f>F12-F14</f>
        <v>210.07999999999998</v>
      </c>
      <c r="F41" s="6">
        <f>(((D12-D14)^2+(E12-E14)^2+(F12-F14)^2)^0.5)</f>
        <v>393.7055493639885</v>
      </c>
      <c r="G41" s="48">
        <f t="shared" si="3"/>
        <v>0.83224633366056999</v>
      </c>
      <c r="H41" s="48">
        <f t="shared" si="4"/>
        <v>0.15046778003434094</v>
      </c>
      <c r="I41" s="48">
        <f t="shared" si="5"/>
        <v>0.53359674594217343</v>
      </c>
      <c r="J41" s="6" t="s">
        <v>50</v>
      </c>
      <c r="L41" s="43"/>
    </row>
    <row r="42" spans="1:24" s="45" customFormat="1" x14ac:dyDescent="0.25">
      <c r="A42" s="45" t="s">
        <v>77</v>
      </c>
      <c r="B42" s="4" t="s">
        <v>41</v>
      </c>
      <c r="C42" s="45">
        <f>D15-D16</f>
        <v>205.06</v>
      </c>
      <c r="D42" s="45">
        <f>E15-E16</f>
        <v>-537.79</v>
      </c>
      <c r="E42" s="45">
        <f>F15-F16</f>
        <v>0</v>
      </c>
      <c r="F42" s="45">
        <f>(((D15-D16)^2+(E15-E16)^2+(F15-F16)^2)^0.5)</f>
        <v>575.55858754778387</v>
      </c>
      <c r="G42" s="45">
        <f t="shared" si="3"/>
        <v>0.3562799764202555</v>
      </c>
      <c r="H42" s="45">
        <f t="shared" si="4"/>
        <v>-0.93437924763020186</v>
      </c>
      <c r="I42" s="45">
        <f t="shared" si="5"/>
        <v>0</v>
      </c>
      <c r="J42" s="45" t="s">
        <v>51</v>
      </c>
      <c r="L42" s="43"/>
      <c r="M42" s="44"/>
      <c r="N42" s="6"/>
      <c r="O42" s="6"/>
      <c r="P42" s="1" t="s">
        <v>70</v>
      </c>
      <c r="Q42" s="1" t="s">
        <v>71</v>
      </c>
      <c r="R42" s="1" t="s">
        <v>72</v>
      </c>
      <c r="S42" s="6"/>
      <c r="T42" s="6"/>
      <c r="U42" s="6"/>
      <c r="V42" s="6"/>
      <c r="W42" s="6"/>
      <c r="X42" s="6"/>
    </row>
    <row r="43" spans="1:24" x14ac:dyDescent="0.25">
      <c r="A43" s="6" t="s">
        <v>78</v>
      </c>
      <c r="B43" s="2" t="s">
        <v>42</v>
      </c>
      <c r="C43" s="6">
        <f>D17-D18</f>
        <v>317.96999999999997</v>
      </c>
      <c r="D43" s="6">
        <f>E17-E18</f>
        <v>1.3100000000000023</v>
      </c>
      <c r="E43" s="6">
        <f>F17-F18</f>
        <v>0.18999999999994088</v>
      </c>
      <c r="F43" s="6">
        <f>(((D17-D18)^2+(E17-E18)^2+(F17-F18)^2)^0.5)</f>
        <v>317.97275527944214</v>
      </c>
      <c r="G43" s="48">
        <f t="shared" si="3"/>
        <v>0.99999133485685043</v>
      </c>
      <c r="H43" s="48">
        <f t="shared" si="4"/>
        <v>4.1198498243937365E-3</v>
      </c>
      <c r="I43" s="48">
        <f t="shared" si="5"/>
        <v>5.9753547071340841E-4</v>
      </c>
      <c r="J43" s="6" t="s">
        <v>52</v>
      </c>
      <c r="L43" s="43"/>
      <c r="N43" s="6" t="s">
        <v>79</v>
      </c>
      <c r="O43" s="4" t="s">
        <v>92</v>
      </c>
      <c r="P43" s="45">
        <f>Q9-Q17</f>
        <v>-30</v>
      </c>
      <c r="Q43" s="45">
        <f>R9-R17</f>
        <v>-114.3</v>
      </c>
      <c r="R43" s="45">
        <f>S9-S17</f>
        <v>0</v>
      </c>
    </row>
    <row r="44" spans="1:24" x14ac:dyDescent="0.25">
      <c r="L44" s="43"/>
      <c r="N44" s="6" t="s">
        <v>80</v>
      </c>
      <c r="O44" s="2" t="s">
        <v>93</v>
      </c>
      <c r="P44" s="6">
        <f>Q12-Q17</f>
        <v>-30</v>
      </c>
      <c r="Q44" s="6">
        <f>R12-R17</f>
        <v>114.30000000000001</v>
      </c>
      <c r="R44" s="6">
        <f>S12-S17</f>
        <v>0</v>
      </c>
    </row>
    <row r="45" spans="1:24" x14ac:dyDescent="0.25">
      <c r="C45" s="1" t="s">
        <v>70</v>
      </c>
      <c r="D45" s="1" t="s">
        <v>71</v>
      </c>
      <c r="E45" s="1" t="s">
        <v>72</v>
      </c>
      <c r="L45" s="43"/>
      <c r="N45" s="6" t="s">
        <v>81</v>
      </c>
      <c r="O45" s="4" t="s">
        <v>81</v>
      </c>
      <c r="P45" s="45">
        <f>Q15-Q17</f>
        <v>-90.67999999999995</v>
      </c>
      <c r="Q45" s="45">
        <f>R15-R17</f>
        <v>-100.9</v>
      </c>
      <c r="R45" s="45">
        <f>S15-S17</f>
        <v>16.510000000000218</v>
      </c>
    </row>
    <row r="46" spans="1:24" x14ac:dyDescent="0.25">
      <c r="A46" s="6" t="s">
        <v>79</v>
      </c>
      <c r="B46" s="4" t="s">
        <v>63</v>
      </c>
      <c r="C46" s="45">
        <f>D9-D19</f>
        <v>-30</v>
      </c>
      <c r="D46" s="45">
        <f>E9-E19</f>
        <v>-114.3</v>
      </c>
      <c r="E46" s="45">
        <f>F9-F19</f>
        <v>0</v>
      </c>
      <c r="L46" s="43"/>
    </row>
    <row r="47" spans="1:24" ht="15.75" thickBot="1" x14ac:dyDescent="0.3">
      <c r="A47" s="6" t="s">
        <v>80</v>
      </c>
      <c r="B47" s="2" t="s">
        <v>64</v>
      </c>
      <c r="C47" s="6">
        <f>D12-D19</f>
        <v>-30</v>
      </c>
      <c r="D47" s="6">
        <f>E12-E19</f>
        <v>114.3</v>
      </c>
      <c r="E47" s="6">
        <f>F12-F19</f>
        <v>0</v>
      </c>
      <c r="L47" s="43"/>
      <c r="N47" s="6" t="s">
        <v>67</v>
      </c>
    </row>
    <row r="48" spans="1:24" x14ac:dyDescent="0.25">
      <c r="A48" s="6" t="s">
        <v>81</v>
      </c>
      <c r="B48" s="4" t="s">
        <v>65</v>
      </c>
      <c r="C48" s="45">
        <f>D15-D19</f>
        <v>-112.63999999999999</v>
      </c>
      <c r="D48" s="45">
        <f>E15-E19</f>
        <v>-99.3</v>
      </c>
      <c r="E48" s="45">
        <f>F15-F19</f>
        <v>0</v>
      </c>
      <c r="L48" s="43"/>
      <c r="N48" s="49">
        <f>T37</f>
        <v>0.86686655771796917</v>
      </c>
      <c r="O48" s="50">
        <f>T36</f>
        <v>0.86473390291931551</v>
      </c>
      <c r="P48" s="50">
        <f>T39</f>
        <v>0.8539019013313548</v>
      </c>
      <c r="Q48" s="50">
        <f>T38</f>
        <v>0.85313142937241426</v>
      </c>
      <c r="R48" s="50"/>
      <c r="S48" s="51">
        <f>T40</f>
        <v>0.41058783864844295</v>
      </c>
      <c r="T48" s="52" t="s">
        <v>95</v>
      </c>
      <c r="U48" s="53" t="s">
        <v>68</v>
      </c>
      <c r="V48" s="52">
        <f>O21</f>
        <v>-1388.5</v>
      </c>
    </row>
    <row r="49" spans="1:24" x14ac:dyDescent="0.25">
      <c r="A49" s="6" t="s">
        <v>82</v>
      </c>
      <c r="B49" s="2" t="s">
        <v>66</v>
      </c>
      <c r="C49" s="6">
        <f>D17-D19</f>
        <v>-39.990000000000009</v>
      </c>
      <c r="D49" s="6">
        <f>E17-E19</f>
        <v>-54.41</v>
      </c>
      <c r="E49" s="6">
        <f>F17-F19</f>
        <v>-77.389999999999986</v>
      </c>
      <c r="L49" s="43"/>
      <c r="N49" s="54">
        <f>U37</f>
        <v>2.2814230272019485E-2</v>
      </c>
      <c r="O49" s="55">
        <f>U36</f>
        <v>2.2758102973954954E-2</v>
      </c>
      <c r="P49" s="55">
        <f>U39</f>
        <v>0.16494835598295693</v>
      </c>
      <c r="Q49" s="55">
        <f>U38</f>
        <v>0.16479952380122734</v>
      </c>
      <c r="R49" s="55"/>
      <c r="S49" s="56">
        <f>U40</f>
        <v>-0.90100918741464275</v>
      </c>
      <c r="T49" s="57" t="s">
        <v>94</v>
      </c>
      <c r="U49" s="53"/>
      <c r="V49" s="57">
        <f>O22</f>
        <v>1710.56</v>
      </c>
    </row>
    <row r="50" spans="1:24" x14ac:dyDescent="0.25">
      <c r="L50" s="43"/>
      <c r="N50" s="54">
        <f>V37</f>
        <v>0.49801795349896177</v>
      </c>
      <c r="O50" s="55">
        <f>V36</f>
        <v>-0.50171440670061951</v>
      </c>
      <c r="P50" s="55">
        <f>V39</f>
        <v>0.49360265676069565</v>
      </c>
      <c r="Q50" s="55">
        <f>V38</f>
        <v>-0.49498270795237886</v>
      </c>
      <c r="R50" s="55"/>
      <c r="S50" s="56">
        <f>V40</f>
        <v>-0.14000025338693187</v>
      </c>
      <c r="T50" s="57" t="s">
        <v>97</v>
      </c>
      <c r="U50" s="53"/>
      <c r="V50" s="57">
        <f>O23</f>
        <v>-1539.5</v>
      </c>
    </row>
    <row r="51" spans="1:24" ht="15.75" thickBot="1" x14ac:dyDescent="0.3">
      <c r="A51" s="6" t="s">
        <v>67</v>
      </c>
      <c r="L51" s="43"/>
      <c r="N51" s="54">
        <f>((N50*Q43)-(N49*R43))</f>
        <v>-56.923452084931327</v>
      </c>
      <c r="O51" s="55">
        <f>((O50*Q43)-(O49*R43))</f>
        <v>57.345956685880807</v>
      </c>
      <c r="P51" s="55">
        <f>((P50*Q44)-(P49*R44))</f>
        <v>56.418783667747519</v>
      </c>
      <c r="Q51" s="55">
        <f>((Q50*Q44)-(Q49*R44))</f>
        <v>-56.576523518956911</v>
      </c>
      <c r="R51" s="55"/>
      <c r="S51" s="56">
        <f>((S50*Q45)-(S49*R45))</f>
        <v>29.001687250957374</v>
      </c>
      <c r="T51" s="57" t="s">
        <v>96</v>
      </c>
      <c r="U51" s="53"/>
      <c r="V51" s="57">
        <f>O28</f>
        <v>392988.16500000004</v>
      </c>
    </row>
    <row r="52" spans="1:24" x14ac:dyDescent="0.25">
      <c r="A52" s="49">
        <f>G39</f>
        <v>0.82870431123012078</v>
      </c>
      <c r="B52" s="50">
        <f>G38</f>
        <v>0.80847374475263312</v>
      </c>
      <c r="C52" s="50">
        <f>G41</f>
        <v>0.83224633366056999</v>
      </c>
      <c r="D52" s="50">
        <f>G40</f>
        <v>0.80032327918999502</v>
      </c>
      <c r="E52" s="50">
        <f>G43</f>
        <v>0.99999133485685043</v>
      </c>
      <c r="F52" s="51">
        <f>G42</f>
        <v>0.3562799764202555</v>
      </c>
      <c r="G52" s="52" t="s">
        <v>48</v>
      </c>
      <c r="H52" s="53" t="s">
        <v>68</v>
      </c>
      <c r="I52" s="52">
        <f>B23</f>
        <v>-1438.79</v>
      </c>
      <c r="L52" s="43"/>
      <c r="N52" s="54"/>
      <c r="O52" s="55"/>
      <c r="P52" s="55"/>
      <c r="Q52" s="55"/>
      <c r="R52" s="55"/>
      <c r="S52" s="56"/>
      <c r="T52" s="57" t="s">
        <v>99</v>
      </c>
      <c r="U52" s="53"/>
      <c r="V52" s="57">
        <f>O29</f>
        <v>0</v>
      </c>
    </row>
    <row r="53" spans="1:24" ht="15.75" thickBot="1" x14ac:dyDescent="0.3">
      <c r="A53" s="54">
        <f>H39</f>
        <v>2.0201130514451552E-2</v>
      </c>
      <c r="B53" s="55">
        <f>H38</f>
        <v>2.1243237584671084E-2</v>
      </c>
      <c r="C53" s="55">
        <f>H41</f>
        <v>0.15046778003434094</v>
      </c>
      <c r="D53" s="55">
        <f>H40</f>
        <v>0.14468807431652453</v>
      </c>
      <c r="E53" s="55">
        <f>H43</f>
        <v>4.1198498243937365E-3</v>
      </c>
      <c r="F53" s="56">
        <f>H42</f>
        <v>-0.93437924763020186</v>
      </c>
      <c r="G53" s="57" t="s">
        <v>47</v>
      </c>
      <c r="H53" s="53"/>
      <c r="I53" s="57">
        <f>B24</f>
        <v>1661</v>
      </c>
      <c r="L53" s="43"/>
      <c r="N53" s="58">
        <f>((N49*P43)-(N48*Q43))</f>
        <v>98.398420639003291</v>
      </c>
      <c r="O53" s="59">
        <f>((O49*P43)-(O48*Q43))</f>
        <v>98.156342014459113</v>
      </c>
      <c r="P53" s="59">
        <f>((P49*P44)-(P48*Q44))</f>
        <v>-102.54943800166257</v>
      </c>
      <c r="Q53" s="59">
        <f>((Q49*P44)-(Q48*Q44))</f>
        <v>-102.45690809130377</v>
      </c>
      <c r="R53" s="59"/>
      <c r="S53" s="60">
        <f>((S49*P45)-(S48*Q45))</f>
        <v>123.13182603438766</v>
      </c>
      <c r="T53" s="61" t="s">
        <v>98</v>
      </c>
      <c r="U53" s="53"/>
      <c r="V53" s="61">
        <f>O30</f>
        <v>-1388500</v>
      </c>
    </row>
    <row r="54" spans="1:24" x14ac:dyDescent="0.25">
      <c r="A54" s="54">
        <f>I39</f>
        <v>0.55932198139761069</v>
      </c>
      <c r="B54" s="55">
        <f>I38</f>
        <v>-0.58814873025670589</v>
      </c>
      <c r="C54" s="55">
        <f>I41</f>
        <v>0.53359674594217343</v>
      </c>
      <c r="D54" s="55">
        <f>I40</f>
        <v>-0.58184878614391677</v>
      </c>
      <c r="E54" s="55">
        <f>I43</f>
        <v>5.9753547071340841E-4</v>
      </c>
      <c r="F54" s="56">
        <f>I42</f>
        <v>0</v>
      </c>
      <c r="G54" s="57" t="s">
        <v>50</v>
      </c>
      <c r="H54" s="53"/>
      <c r="I54" s="57">
        <f>B25</f>
        <v>-1495.49</v>
      </c>
      <c r="L54" s="43"/>
    </row>
    <row r="55" spans="1:24" ht="15.75" thickBot="1" x14ac:dyDescent="0.3">
      <c r="A55" s="54">
        <f>((A54*D46)-(A53*E46))</f>
        <v>-63.930502473746898</v>
      </c>
      <c r="B55" s="55">
        <f>((B54*D46)-(B53*E46))</f>
        <v>67.225399868341484</v>
      </c>
      <c r="C55" s="55">
        <f>((C54*D47)-(C53*E47))</f>
        <v>60.990108061190419</v>
      </c>
      <c r="D55" s="55">
        <f>((D54*D47)-(D53*E47))</f>
        <v>-66.505316256249685</v>
      </c>
      <c r="E55" s="55">
        <f>((E54*D49)-(E53*E49))</f>
        <v>0.28632327294831467</v>
      </c>
      <c r="F55" s="56">
        <f>((F54*D48)-(F53*E48))</f>
        <v>0</v>
      </c>
      <c r="G55" s="57" t="s">
        <v>49</v>
      </c>
      <c r="H55" s="53"/>
      <c r="I55" s="57">
        <f>B30</f>
        <v>381753.73230000003</v>
      </c>
      <c r="L55" s="43"/>
    </row>
    <row r="56" spans="1:24" x14ac:dyDescent="0.25">
      <c r="A56" s="54">
        <f>((A54*C46)-(A52*E46))</f>
        <v>-16.77965944192832</v>
      </c>
      <c r="B56" s="55">
        <f>((B54*C46)-(B52*E46))</f>
        <v>17.644461907701178</v>
      </c>
      <c r="C56" s="55">
        <f>((C54*C47)-(C52*E47))</f>
        <v>-16.007902378265204</v>
      </c>
      <c r="D56" s="55">
        <f>((D54*C47)-(D52*E47))</f>
        <v>17.455463584317503</v>
      </c>
      <c r="E56" s="55">
        <f>((E54*C49)-(E52*E49))</f>
        <v>77.365433961097807</v>
      </c>
      <c r="F56" s="56">
        <f>((F54*C48)-(F52*E48))</f>
        <v>0</v>
      </c>
      <c r="G56" s="57" t="s">
        <v>52</v>
      </c>
      <c r="H56" s="53"/>
      <c r="I56" s="57">
        <f>B31</f>
        <v>49830</v>
      </c>
      <c r="L56" s="43"/>
      <c r="P56" s="6">
        <v>-6.11130846428886</v>
      </c>
      <c r="Q56" s="62">
        <f>P56*1000</f>
        <v>-6111.3084642888598</v>
      </c>
      <c r="R56" s="52" t="s">
        <v>95</v>
      </c>
      <c r="T56" s="44"/>
      <c r="U56" s="63"/>
      <c r="V56" s="63"/>
      <c r="W56" s="63"/>
      <c r="X56" s="63"/>
    </row>
    <row r="57" spans="1:24" ht="15.75" thickBot="1" x14ac:dyDescent="0.3">
      <c r="A57" s="58">
        <f>((A53*C46)-(A52*D46))</f>
        <v>94.11486885816926</v>
      </c>
      <c r="B57" s="59">
        <f>((B53*C46)-(B52*D46))</f>
        <v>91.771251897685829</v>
      </c>
      <c r="C57" s="59">
        <f>((C53*C47)-(C52*D47))</f>
        <v>-99.639789338433374</v>
      </c>
      <c r="D57" s="59">
        <f>((D53*C47)-(D52*D47))</f>
        <v>-95.817593040912172</v>
      </c>
      <c r="E57" s="59">
        <f>((E53*C49)-(E52*D49))</f>
        <v>54.244775735083721</v>
      </c>
      <c r="F57" s="60">
        <f>((F53*C48)-(F52*D48))</f>
        <v>140.62708011159731</v>
      </c>
      <c r="G57" s="61" t="s">
        <v>51</v>
      </c>
      <c r="H57" s="53"/>
      <c r="I57" s="61">
        <f>B32</f>
        <v>-1438790</v>
      </c>
      <c r="L57" s="43"/>
      <c r="P57" s="6">
        <v>-0.708249849455443</v>
      </c>
      <c r="Q57" s="62">
        <f t="shared" ref="Q57:Q60" si="6">P57*1000</f>
        <v>-708.24984945544304</v>
      </c>
      <c r="R57" s="57" t="s">
        <v>94</v>
      </c>
      <c r="T57" s="44"/>
      <c r="U57" s="63"/>
      <c r="V57" s="63"/>
      <c r="W57" s="63"/>
      <c r="X57" s="63"/>
    </row>
    <row r="58" spans="1:24" x14ac:dyDescent="0.25">
      <c r="L58" s="43"/>
      <c r="P58" s="6">
        <v>3.91452345738981</v>
      </c>
      <c r="Q58" s="62">
        <f t="shared" si="6"/>
        <v>3914.5234573898101</v>
      </c>
      <c r="R58" s="57" t="s">
        <v>97</v>
      </c>
      <c r="T58" s="44"/>
      <c r="U58" s="63"/>
      <c r="V58" s="63"/>
      <c r="W58" s="63"/>
      <c r="X58" s="63"/>
    </row>
    <row r="59" spans="1:24" ht="15.75" thickBot="1" x14ac:dyDescent="0.3">
      <c r="H59" s="63"/>
      <c r="I59" s="63"/>
      <c r="J59" s="63"/>
      <c r="K59" s="63"/>
      <c r="L59" s="64"/>
      <c r="M59" s="63"/>
      <c r="P59" s="6">
        <v>1.8693155918580699</v>
      </c>
      <c r="Q59" s="62">
        <f t="shared" si="6"/>
        <v>1869.3155918580699</v>
      </c>
      <c r="R59" s="57" t="s">
        <v>96</v>
      </c>
      <c r="T59" s="44"/>
      <c r="U59" s="63"/>
      <c r="V59" s="63"/>
      <c r="W59" s="63"/>
      <c r="X59" s="63"/>
    </row>
    <row r="60" spans="1:24" ht="15.75" thickBot="1" x14ac:dyDescent="0.3">
      <c r="C60" s="6">
        <v>-3.8587556014166</v>
      </c>
      <c r="D60" s="6">
        <f>C60*1000</f>
        <v>-3858.7556014165998</v>
      </c>
      <c r="E60" s="52" t="s">
        <v>48</v>
      </c>
      <c r="G60" s="44"/>
      <c r="H60" s="63"/>
      <c r="I60" s="63"/>
      <c r="J60" s="63"/>
      <c r="K60" s="63"/>
      <c r="L60" s="64"/>
      <c r="M60" s="63"/>
      <c r="P60" s="6">
        <v>-1.0125831173850099</v>
      </c>
      <c r="Q60" s="62">
        <f t="shared" si="6"/>
        <v>-1012.5831173850099</v>
      </c>
      <c r="R60" s="61" t="s">
        <v>98</v>
      </c>
      <c r="T60" s="44"/>
      <c r="U60" s="63"/>
      <c r="V60" s="63"/>
      <c r="W60" s="63"/>
      <c r="X60" s="63"/>
    </row>
    <row r="61" spans="1:24" x14ac:dyDescent="0.25">
      <c r="C61" s="6">
        <v>-0.20889067211152601</v>
      </c>
      <c r="D61" s="6">
        <f>C61*1000</f>
        <v>-208.89067211152602</v>
      </c>
      <c r="E61" s="57" t="s">
        <v>47</v>
      </c>
      <c r="G61" s="44"/>
      <c r="H61" s="63"/>
      <c r="I61" s="63"/>
      <c r="J61" s="63"/>
      <c r="K61" s="63"/>
      <c r="L61" s="64"/>
      <c r="M61" s="63"/>
      <c r="N61" s="63"/>
      <c r="O61" s="63"/>
    </row>
    <row r="62" spans="1:24" x14ac:dyDescent="0.25">
      <c r="B62" s="6" t="s">
        <v>85</v>
      </c>
      <c r="C62" s="6">
        <v>1.91021354567085</v>
      </c>
      <c r="D62" s="6">
        <f>C62*1000</f>
        <v>1910.21354567085</v>
      </c>
      <c r="E62" s="57" t="s">
        <v>50</v>
      </c>
      <c r="G62" s="44"/>
      <c r="H62" s="63"/>
      <c r="I62" s="63"/>
      <c r="J62" s="63"/>
      <c r="K62" s="63"/>
      <c r="L62" s="64"/>
      <c r="M62" s="63"/>
      <c r="N62" s="63"/>
      <c r="O62" s="63"/>
    </row>
    <row r="63" spans="1:24" x14ac:dyDescent="0.25">
      <c r="C63" s="6">
        <v>0.96281816217083804</v>
      </c>
      <c r="D63" s="6">
        <f>C63*1000</f>
        <v>962.81816217083804</v>
      </c>
      <c r="E63" s="57" t="s">
        <v>49</v>
      </c>
      <c r="G63" s="44"/>
      <c r="H63" s="63"/>
      <c r="I63" s="63"/>
      <c r="J63" s="63"/>
      <c r="K63" s="63"/>
      <c r="L63" s="64"/>
      <c r="M63" s="63"/>
      <c r="N63" s="63"/>
      <c r="O63" s="63"/>
    </row>
    <row r="64" spans="1:24" x14ac:dyDescent="0.25">
      <c r="C64" s="6">
        <v>0.63059272551068002</v>
      </c>
      <c r="D64" s="6">
        <f>C64*1000</f>
        <v>630.59272551068</v>
      </c>
      <c r="E64" s="57" t="s">
        <v>52</v>
      </c>
      <c r="G64" s="44"/>
      <c r="H64" s="63"/>
      <c r="I64" s="63"/>
      <c r="J64" s="63"/>
      <c r="K64" s="63"/>
      <c r="L64" s="64"/>
      <c r="M64" s="63"/>
      <c r="N64" s="63"/>
      <c r="O64" s="63"/>
    </row>
    <row r="65" spans="2:15" ht="15.75" thickBot="1" x14ac:dyDescent="0.3">
      <c r="C65" s="6">
        <v>-1.38143007652729</v>
      </c>
      <c r="D65" s="6">
        <f>C65*1000</f>
        <v>-1381.4300765272899</v>
      </c>
      <c r="E65" s="61" t="s">
        <v>51</v>
      </c>
      <c r="G65" s="44"/>
      <c r="H65" s="63"/>
      <c r="I65" s="63"/>
      <c r="J65" s="63"/>
      <c r="K65" s="63"/>
      <c r="L65" s="64"/>
      <c r="M65" s="63"/>
      <c r="N65" s="63"/>
      <c r="O65" s="63"/>
    </row>
    <row r="66" spans="2:15" x14ac:dyDescent="0.25">
      <c r="H66" s="63"/>
      <c r="I66" s="63"/>
      <c r="J66" s="63"/>
      <c r="K66" s="63"/>
      <c r="L66" s="64"/>
      <c r="M66" s="63"/>
      <c r="N66" s="63"/>
      <c r="O66" s="63"/>
    </row>
    <row r="67" spans="2:15" ht="15.75" thickBot="1" x14ac:dyDescent="0.3">
      <c r="H67" s="63"/>
      <c r="I67" s="63"/>
      <c r="J67" s="63"/>
      <c r="K67" s="63"/>
      <c r="L67" s="64"/>
      <c r="M67" s="63"/>
      <c r="N67" s="63"/>
      <c r="O67" s="63"/>
    </row>
    <row r="68" spans="2:15" x14ac:dyDescent="0.25">
      <c r="C68" s="6">
        <v>-5.9574449769743296</v>
      </c>
      <c r="D68" s="62">
        <f>C68*1000</f>
        <v>-5957.4449769743296</v>
      </c>
      <c r="E68" s="52" t="s">
        <v>48</v>
      </c>
      <c r="H68" s="63"/>
      <c r="I68" s="63"/>
      <c r="J68" s="63"/>
      <c r="K68" s="63"/>
      <c r="L68" s="64"/>
      <c r="M68" s="63"/>
      <c r="N68" s="63"/>
      <c r="O68" s="63"/>
    </row>
    <row r="69" spans="2:15" x14ac:dyDescent="0.25">
      <c r="C69" s="6">
        <v>-1.5548487032203899</v>
      </c>
      <c r="D69" s="62">
        <f t="shared" ref="D69:D73" si="7">C69*1000</f>
        <v>-1554.84870322039</v>
      </c>
      <c r="E69" s="57" t="s">
        <v>47</v>
      </c>
      <c r="H69" s="63"/>
      <c r="I69" s="63"/>
      <c r="J69" s="63"/>
      <c r="K69" s="63"/>
      <c r="L69" s="64"/>
      <c r="M69" s="63"/>
      <c r="N69" s="63"/>
      <c r="O69" s="63"/>
    </row>
    <row r="70" spans="2:15" x14ac:dyDescent="0.25">
      <c r="B70" s="6" t="s">
        <v>91</v>
      </c>
      <c r="C70" s="6">
        <v>4.0250306257024802</v>
      </c>
      <c r="D70" s="62">
        <f t="shared" si="7"/>
        <v>4025.0306257024799</v>
      </c>
      <c r="E70" s="57" t="s">
        <v>50</v>
      </c>
      <c r="H70" s="63"/>
      <c r="I70" s="63"/>
      <c r="J70" s="63"/>
      <c r="K70" s="63"/>
      <c r="L70" s="64"/>
      <c r="M70" s="63"/>
      <c r="N70" s="63"/>
      <c r="O70" s="63"/>
    </row>
    <row r="71" spans="2:15" x14ac:dyDescent="0.25">
      <c r="C71" s="6">
        <v>2.1064303623968001</v>
      </c>
      <c r="D71" s="62">
        <f t="shared" si="7"/>
        <v>2106.4303623968003</v>
      </c>
      <c r="E71" s="57" t="s">
        <v>49</v>
      </c>
      <c r="H71" s="63"/>
      <c r="I71" s="63"/>
      <c r="J71" s="63"/>
      <c r="K71" s="63"/>
      <c r="L71" s="64"/>
      <c r="M71" s="63"/>
      <c r="N71" s="63"/>
      <c r="O71" s="63"/>
    </row>
    <row r="72" spans="2:15" x14ac:dyDescent="0.25">
      <c r="C72" s="6">
        <v>6.4164956850314994E-2</v>
      </c>
      <c r="D72" s="62">
        <f t="shared" si="7"/>
        <v>64.164956850314994</v>
      </c>
      <c r="E72" s="57" t="s">
        <v>52</v>
      </c>
      <c r="H72" s="63"/>
      <c r="I72" s="63"/>
      <c r="J72" s="63"/>
      <c r="K72" s="63"/>
      <c r="L72" s="64"/>
      <c r="M72" s="63"/>
      <c r="N72" s="63"/>
      <c r="O72" s="63"/>
    </row>
    <row r="73" spans="2:15" ht="15.75" thickBot="1" x14ac:dyDescent="0.3">
      <c r="C73" s="6">
        <v>-0.96716619570343298</v>
      </c>
      <c r="D73" s="62">
        <f t="shared" si="7"/>
        <v>-967.166195703433</v>
      </c>
      <c r="E73" s="61" t="s">
        <v>51</v>
      </c>
      <c r="H73" s="63"/>
      <c r="I73" s="63"/>
      <c r="J73" s="63"/>
      <c r="K73" s="63"/>
      <c r="L73" s="64"/>
      <c r="M73" s="63"/>
      <c r="N73" s="63"/>
      <c r="O73" s="63"/>
    </row>
    <row r="74" spans="2:15" x14ac:dyDescent="0.25">
      <c r="H74" s="63"/>
      <c r="I74" s="63"/>
      <c r="J74" s="63"/>
      <c r="K74" s="63"/>
      <c r="L74" s="64"/>
      <c r="M74" s="63"/>
      <c r="N74" s="63"/>
      <c r="O74" s="63"/>
    </row>
    <row r="75" spans="2:15" x14ac:dyDescent="0.25">
      <c r="H75" s="63"/>
      <c r="I75" s="63"/>
      <c r="J75" s="63"/>
      <c r="K75" s="63"/>
      <c r="L75" s="64"/>
      <c r="M75" s="63"/>
      <c r="N75" s="63"/>
      <c r="O75" s="63"/>
    </row>
    <row r="76" spans="2:15" s="43" customFormat="1" x14ac:dyDescent="0.25">
      <c r="H76" s="64"/>
      <c r="I76" s="64"/>
      <c r="J76" s="64"/>
      <c r="K76" s="64"/>
      <c r="L76" s="64"/>
      <c r="M76" s="64"/>
      <c r="N76" s="64"/>
      <c r="O76" s="64"/>
    </row>
    <row r="77" spans="2:15" s="43" customFormat="1" x14ac:dyDescent="0.25">
      <c r="H77" s="64"/>
      <c r="I77" s="64"/>
      <c r="J77" s="64"/>
      <c r="K77" s="64"/>
      <c r="L77" s="64"/>
      <c r="M77" s="64"/>
      <c r="N77" s="64"/>
      <c r="O77" s="64"/>
    </row>
    <row r="78" spans="2:15" s="43" customFormat="1" x14ac:dyDescent="0.25">
      <c r="H78" s="64"/>
      <c r="I78" s="64"/>
      <c r="J78" s="64"/>
      <c r="K78" s="64"/>
      <c r="L78" s="64"/>
      <c r="M78" s="64"/>
      <c r="N78" s="64"/>
      <c r="O78" s="64"/>
    </row>
    <row r="79" spans="2:15" x14ac:dyDescent="0.25">
      <c r="H79" s="63"/>
      <c r="I79" s="63"/>
      <c r="J79" s="63"/>
      <c r="K79" s="63"/>
      <c r="L79" s="63"/>
      <c r="M79" s="63"/>
      <c r="N79" s="63"/>
      <c r="O79" s="63"/>
    </row>
    <row r="80" spans="2:15" ht="15.75" thickBot="1" x14ac:dyDescent="0.3">
      <c r="H80" s="63"/>
      <c r="I80" s="63"/>
      <c r="J80" s="63"/>
      <c r="K80" s="63"/>
      <c r="L80" s="63"/>
      <c r="M80" s="63"/>
      <c r="N80" s="63"/>
      <c r="O80" s="63"/>
    </row>
    <row r="81" spans="1:18" ht="15.75" thickBot="1" x14ac:dyDescent="0.3">
      <c r="A81" s="65" t="s">
        <v>121</v>
      </c>
      <c r="B81" s="66"/>
      <c r="C81" s="66"/>
      <c r="D81" s="66"/>
      <c r="E81" s="66"/>
      <c r="F81" s="66"/>
      <c r="G81" s="66"/>
      <c r="H81" s="67"/>
      <c r="I81" s="63"/>
      <c r="J81" s="63"/>
      <c r="K81" s="63"/>
      <c r="L81" s="63"/>
      <c r="M81" s="63"/>
      <c r="N81" s="63"/>
      <c r="O81" s="63"/>
    </row>
    <row r="82" spans="1:18" x14ac:dyDescent="0.25">
      <c r="A82" s="1" t="s">
        <v>105</v>
      </c>
      <c r="B82" s="6" t="s">
        <v>106</v>
      </c>
      <c r="I82" s="63"/>
      <c r="J82" s="63"/>
      <c r="K82" s="63"/>
      <c r="L82" s="63"/>
      <c r="M82" s="63"/>
      <c r="N82" s="63"/>
      <c r="O82" s="63"/>
    </row>
    <row r="83" spans="1:18" x14ac:dyDescent="0.25">
      <c r="A83" s="41" t="s">
        <v>102</v>
      </c>
      <c r="B83" s="6" t="s">
        <v>21</v>
      </c>
      <c r="C83" s="6">
        <v>205000</v>
      </c>
      <c r="D83" s="6" t="s">
        <v>134</v>
      </c>
      <c r="I83" s="63"/>
      <c r="J83" s="63"/>
      <c r="K83" s="63"/>
      <c r="L83" s="63"/>
      <c r="M83" s="63"/>
      <c r="N83" s="63"/>
      <c r="O83" s="63"/>
    </row>
    <row r="84" spans="1:18" x14ac:dyDescent="0.25">
      <c r="A84" s="41" t="s">
        <v>103</v>
      </c>
      <c r="C84" s="6">
        <v>670</v>
      </c>
      <c r="D84" s="6" t="s">
        <v>134</v>
      </c>
      <c r="I84" s="63"/>
      <c r="J84" s="63"/>
      <c r="K84" s="63"/>
      <c r="L84" s="63"/>
      <c r="M84" s="63"/>
      <c r="N84" s="63"/>
      <c r="O84" s="63"/>
    </row>
    <row r="85" spans="1:18" x14ac:dyDescent="0.25">
      <c r="A85" s="41" t="s">
        <v>104</v>
      </c>
      <c r="C85" s="6">
        <v>435</v>
      </c>
      <c r="D85" s="6" t="s">
        <v>134</v>
      </c>
      <c r="I85" s="63"/>
      <c r="J85" s="63"/>
      <c r="K85" s="63"/>
      <c r="L85" s="63"/>
      <c r="M85" s="63"/>
      <c r="N85" s="63"/>
      <c r="O85" s="63"/>
    </row>
    <row r="86" spans="1:18" ht="30" x14ac:dyDescent="0.25">
      <c r="A86" s="41" t="s">
        <v>136</v>
      </c>
      <c r="B86" s="6" t="s">
        <v>137</v>
      </c>
      <c r="C86" s="6">
        <v>1</v>
      </c>
      <c r="D86" s="6" t="s">
        <v>138</v>
      </c>
      <c r="I86" s="63"/>
      <c r="J86" s="63"/>
      <c r="K86" s="63"/>
      <c r="L86" s="63"/>
      <c r="M86" s="63"/>
      <c r="N86" s="63"/>
      <c r="O86" s="63"/>
    </row>
    <row r="87" spans="1:18" ht="15.75" thickBot="1" x14ac:dyDescent="0.3">
      <c r="I87" s="63"/>
      <c r="J87" s="63"/>
      <c r="K87" s="63"/>
      <c r="L87" s="63"/>
      <c r="M87" s="63"/>
      <c r="N87" s="63"/>
      <c r="O87" s="63"/>
    </row>
    <row r="88" spans="1:18" ht="15.75" thickBot="1" x14ac:dyDescent="0.3">
      <c r="A88" s="68" t="s">
        <v>113</v>
      </c>
      <c r="B88" s="69"/>
      <c r="C88" s="69"/>
      <c r="D88" s="69"/>
      <c r="E88" s="69"/>
      <c r="F88" s="69"/>
      <c r="G88" s="69"/>
      <c r="H88" s="70"/>
      <c r="I88" s="63"/>
      <c r="J88" s="63"/>
      <c r="K88" s="68" t="s">
        <v>122</v>
      </c>
      <c r="L88" s="69"/>
      <c r="M88" s="69"/>
      <c r="N88" s="69"/>
      <c r="O88" s="69"/>
      <c r="P88" s="69"/>
      <c r="Q88" s="69"/>
      <c r="R88" s="70"/>
    </row>
    <row r="89" spans="1:18" x14ac:dyDescent="0.25">
      <c r="B89" s="76" t="s">
        <v>128</v>
      </c>
      <c r="C89" s="73" t="s">
        <v>123</v>
      </c>
      <c r="D89" s="73" t="s">
        <v>124</v>
      </c>
      <c r="E89" s="76" t="s">
        <v>125</v>
      </c>
      <c r="F89" s="76" t="s">
        <v>126</v>
      </c>
      <c r="G89" s="73" t="s">
        <v>127</v>
      </c>
      <c r="H89" s="1"/>
      <c r="I89" s="63"/>
      <c r="J89" s="63"/>
      <c r="L89" s="73" t="s">
        <v>129</v>
      </c>
      <c r="M89" s="73" t="s">
        <v>130</v>
      </c>
      <c r="N89" s="76" t="s">
        <v>131</v>
      </c>
      <c r="O89" s="76" t="s">
        <v>132</v>
      </c>
      <c r="P89" s="73" t="s">
        <v>133</v>
      </c>
      <c r="Q89" s="1"/>
      <c r="R89" s="1"/>
    </row>
    <row r="90" spans="1:18" x14ac:dyDescent="0.25">
      <c r="A90" s="1" t="s">
        <v>107</v>
      </c>
      <c r="B90" s="77">
        <f>F43</f>
        <v>317.97275527944214</v>
      </c>
      <c r="C90" s="74">
        <f>F39</f>
        <v>393.04730962061041</v>
      </c>
      <c r="D90" s="74">
        <f>F38</f>
        <v>373.76600286810464</v>
      </c>
      <c r="E90" s="77">
        <f>F41</f>
        <v>393.7055493639885</v>
      </c>
      <c r="F90" s="77">
        <f>F40</f>
        <v>377.84731228367889</v>
      </c>
      <c r="G90" s="74">
        <f>F42</f>
        <v>575.55858754778387</v>
      </c>
      <c r="I90" s="63"/>
      <c r="J90" s="63"/>
      <c r="K90" s="1" t="s">
        <v>107</v>
      </c>
      <c r="L90" s="74">
        <f>S37</f>
        <v>269.56859498094354</v>
      </c>
      <c r="M90" s="74">
        <f>S36</f>
        <v>270.23342002794539</v>
      </c>
      <c r="N90" s="77">
        <f>S39</f>
        <v>273.66141196741631</v>
      </c>
      <c r="O90" s="77">
        <f>S38</f>
        <v>273.90855846431663</v>
      </c>
      <c r="P90" s="74">
        <f>S40</f>
        <v>368.64218993490152</v>
      </c>
    </row>
    <row r="91" spans="1:18" x14ac:dyDescent="0.25">
      <c r="A91" s="1" t="s">
        <v>108</v>
      </c>
      <c r="B91" s="77">
        <v>16</v>
      </c>
      <c r="C91" s="77">
        <v>16</v>
      </c>
      <c r="D91" s="77">
        <v>16</v>
      </c>
      <c r="E91" s="77">
        <v>16</v>
      </c>
      <c r="F91" s="77">
        <v>16</v>
      </c>
      <c r="G91" s="77">
        <v>16</v>
      </c>
      <c r="I91" s="63"/>
      <c r="J91" s="63"/>
      <c r="K91" s="1" t="s">
        <v>108</v>
      </c>
      <c r="L91" s="74">
        <v>16</v>
      </c>
      <c r="M91" s="74">
        <v>16</v>
      </c>
      <c r="N91" s="74">
        <v>16</v>
      </c>
      <c r="O91" s="74">
        <v>16</v>
      </c>
      <c r="P91" s="74">
        <v>16</v>
      </c>
    </row>
    <row r="92" spans="1:18" x14ac:dyDescent="0.25">
      <c r="A92" s="1" t="s">
        <v>109</v>
      </c>
      <c r="B92" s="77">
        <v>20</v>
      </c>
      <c r="C92" s="77">
        <v>20</v>
      </c>
      <c r="D92" s="77">
        <v>20</v>
      </c>
      <c r="E92" s="77">
        <v>20</v>
      </c>
      <c r="F92" s="77">
        <v>20</v>
      </c>
      <c r="G92" s="77">
        <v>20</v>
      </c>
      <c r="I92" s="63"/>
      <c r="J92" s="63"/>
      <c r="K92" s="1" t="s">
        <v>109</v>
      </c>
      <c r="L92" s="74">
        <v>20</v>
      </c>
      <c r="M92" s="74">
        <v>20</v>
      </c>
      <c r="N92" s="74">
        <v>20</v>
      </c>
      <c r="O92" s="74">
        <v>20</v>
      </c>
      <c r="P92" s="74">
        <v>20</v>
      </c>
    </row>
    <row r="93" spans="1:18" x14ac:dyDescent="0.25">
      <c r="A93" s="1" t="s">
        <v>110</v>
      </c>
      <c r="B93" s="77">
        <f>(B92/2)-(B91/2)</f>
        <v>2</v>
      </c>
      <c r="C93" s="74">
        <f t="shared" ref="C93:G93" si="8">(C92/2)-(C91/2)</f>
        <v>2</v>
      </c>
      <c r="D93" s="74">
        <f t="shared" si="8"/>
        <v>2</v>
      </c>
      <c r="E93" s="77">
        <f t="shared" si="8"/>
        <v>2</v>
      </c>
      <c r="F93" s="77">
        <f t="shared" si="8"/>
        <v>2</v>
      </c>
      <c r="G93" s="74">
        <f t="shared" si="8"/>
        <v>2</v>
      </c>
      <c r="I93" s="63"/>
      <c r="J93" s="63"/>
      <c r="K93" s="1" t="s">
        <v>110</v>
      </c>
      <c r="L93" s="74">
        <f>(L92/2)-(L91/2)</f>
        <v>2</v>
      </c>
      <c r="M93" s="74">
        <f t="shared" ref="M93:P93" si="9">(M92/2)-(M91/2)</f>
        <v>2</v>
      </c>
      <c r="N93" s="77">
        <f t="shared" si="9"/>
        <v>2</v>
      </c>
      <c r="O93" s="77">
        <f t="shared" si="9"/>
        <v>2</v>
      </c>
      <c r="P93" s="74">
        <f t="shared" si="9"/>
        <v>2</v>
      </c>
    </row>
    <row r="94" spans="1:18" x14ac:dyDescent="0.25">
      <c r="A94" s="1" t="s">
        <v>111</v>
      </c>
      <c r="B94" s="77">
        <f>(PI()*(B92/2)^2)-(PI()*(B91/2)^2)</f>
        <v>113.09733552923257</v>
      </c>
      <c r="C94" s="74">
        <f t="shared" ref="C94:G94" si="10">(PI()*(C92/2)^2)-(PI()*(C91/2)^2)</f>
        <v>113.09733552923257</v>
      </c>
      <c r="D94" s="74">
        <f t="shared" si="10"/>
        <v>113.09733552923257</v>
      </c>
      <c r="E94" s="77">
        <f t="shared" si="10"/>
        <v>113.09733552923257</v>
      </c>
      <c r="F94" s="77">
        <f t="shared" si="10"/>
        <v>113.09733552923257</v>
      </c>
      <c r="G94" s="74">
        <f t="shared" si="10"/>
        <v>113.09733552923257</v>
      </c>
      <c r="I94" s="63"/>
      <c r="J94" s="63"/>
      <c r="K94" s="1" t="s">
        <v>111</v>
      </c>
      <c r="L94" s="74">
        <f t="shared" ref="L94:P94" si="11">(PI()*(L92/2)^2)-(PI()*(L91/2)^2)</f>
        <v>113.09733552923257</v>
      </c>
      <c r="M94" s="74">
        <f t="shared" si="11"/>
        <v>113.09733552923257</v>
      </c>
      <c r="N94" s="77">
        <f t="shared" si="11"/>
        <v>113.09733552923257</v>
      </c>
      <c r="O94" s="77">
        <f t="shared" si="11"/>
        <v>113.09733552923257</v>
      </c>
      <c r="P94" s="74">
        <f t="shared" si="11"/>
        <v>113.09733552923257</v>
      </c>
    </row>
    <row r="95" spans="1:18" x14ac:dyDescent="0.25">
      <c r="A95" s="1" t="s">
        <v>112</v>
      </c>
      <c r="B95" s="77">
        <f>(PI()/4)*((B92/2)^4-(B91/2)^4)</f>
        <v>4636.9907566985348</v>
      </c>
      <c r="C95" s="74">
        <f t="shared" ref="C95:G95" si="12">(PI()/4)*((C92/2)^4-(C91/2)^4)</f>
        <v>4636.9907566985348</v>
      </c>
      <c r="D95" s="74">
        <f t="shared" si="12"/>
        <v>4636.9907566985348</v>
      </c>
      <c r="E95" s="77">
        <f t="shared" si="12"/>
        <v>4636.9907566985348</v>
      </c>
      <c r="F95" s="77">
        <f t="shared" si="12"/>
        <v>4636.9907566985348</v>
      </c>
      <c r="G95" s="74">
        <f t="shared" si="12"/>
        <v>4636.9907566985348</v>
      </c>
      <c r="I95" s="63"/>
      <c r="J95" s="63"/>
      <c r="K95" s="1" t="s">
        <v>112</v>
      </c>
      <c r="L95" s="74">
        <f t="shared" ref="L95:P95" si="13">(PI()/4)*((L92/2)^4-(L91/2)^4)</f>
        <v>4636.9907566985348</v>
      </c>
      <c r="M95" s="74">
        <f t="shared" si="13"/>
        <v>4636.9907566985348</v>
      </c>
      <c r="N95" s="77">
        <f t="shared" si="13"/>
        <v>4636.9907566985348</v>
      </c>
      <c r="O95" s="77">
        <f t="shared" si="13"/>
        <v>4636.9907566985348</v>
      </c>
      <c r="P95" s="74">
        <f t="shared" si="13"/>
        <v>4636.9907566985348</v>
      </c>
    </row>
    <row r="96" spans="1:18" x14ac:dyDescent="0.25">
      <c r="B96" s="77"/>
      <c r="C96" s="74"/>
      <c r="D96" s="74"/>
      <c r="E96" s="77"/>
      <c r="F96" s="77"/>
      <c r="G96" s="74"/>
      <c r="I96" s="63"/>
      <c r="J96" s="63"/>
      <c r="K96" s="63"/>
      <c r="L96" s="81"/>
      <c r="M96" s="81"/>
      <c r="N96" s="82"/>
      <c r="O96" s="82"/>
      <c r="P96" s="74"/>
    </row>
    <row r="97" spans="1:16" x14ac:dyDescent="0.25">
      <c r="A97" s="71" t="s">
        <v>139</v>
      </c>
      <c r="B97" s="77">
        <f>((PI()^2*C83*B95)/((C86*B90)^2))</f>
        <v>92791.889103560257</v>
      </c>
      <c r="C97" s="78">
        <f>((PI()^2*C83*C95)/((C86*C90)^2))</f>
        <v>60729.566465948061</v>
      </c>
      <c r="D97" s="74">
        <f>((PI()^2*C83*D95)/((C86*D90)^2))</f>
        <v>67156.83871783191</v>
      </c>
      <c r="E97" s="77">
        <f>((PI()^2*C83*E95)/((C86*E90)^2))</f>
        <v>60526.667637839862</v>
      </c>
      <c r="F97" s="77">
        <f>((PI()^2*C83*F95)/((C86*F90)^2))</f>
        <v>65713.887809116</v>
      </c>
      <c r="G97" s="74">
        <f>((PI()^2*C83*G95)/((C86*G90)^2))</f>
        <v>28321.14192320943</v>
      </c>
      <c r="H97" s="63"/>
      <c r="I97" s="63"/>
      <c r="J97" s="63"/>
      <c r="K97" s="72" t="s">
        <v>135</v>
      </c>
      <c r="L97" s="84">
        <f>((PI()^2*C83*L95)/((C86*L90)^2))</f>
        <v>129107.43306996081</v>
      </c>
      <c r="M97" s="81">
        <f>((PI()^2*C83*M95)/((C86*M90)^2))</f>
        <v>128472.95735237513</v>
      </c>
      <c r="N97" s="82">
        <f>((PI()^2*C83*N95)/((C86*N90)^2))</f>
        <v>125274.5091720405</v>
      </c>
      <c r="O97" s="82">
        <f>((PI()^2*C83*O95)/((C86*O90)^2))</f>
        <v>125048.54187690906</v>
      </c>
      <c r="P97" s="74">
        <f>((PI()^2*C83*P95)/((C86*P90)^2))</f>
        <v>69036.658394016413</v>
      </c>
    </row>
    <row r="98" spans="1:16" x14ac:dyDescent="0.25">
      <c r="A98" s="1" t="s">
        <v>140</v>
      </c>
      <c r="B98" s="76">
        <f>B97/D72</f>
        <v>1446.1458973630515</v>
      </c>
      <c r="C98" s="79">
        <f>C97/D68*-1</f>
        <v>10.193894647901796</v>
      </c>
      <c r="D98" s="73">
        <f>D97/D69*-1</f>
        <v>43.191880070862979</v>
      </c>
      <c r="E98" s="76">
        <f>E97/D70</f>
        <v>15.037566981810548</v>
      </c>
      <c r="F98" s="76">
        <f>F97/D71</f>
        <v>31.196800512476234</v>
      </c>
      <c r="G98" s="73">
        <f>G97/D73*-1</f>
        <v>29.282601117599114</v>
      </c>
      <c r="H98" s="63"/>
      <c r="I98" s="63"/>
      <c r="J98" s="1"/>
      <c r="K98" s="1" t="s">
        <v>140</v>
      </c>
      <c r="L98" s="79">
        <f>L97/Q56*-1</f>
        <v>21.125988620013857</v>
      </c>
      <c r="M98" s="73">
        <f>M97/Q57</f>
        <v>-181.39496598715132</v>
      </c>
      <c r="N98" s="76">
        <f>N97/Q58</f>
        <v>32.002492905119311</v>
      </c>
      <c r="O98" s="76">
        <f>O97/Q59</f>
        <v>66.895361287075559</v>
      </c>
      <c r="P98" s="73">
        <f>P97/Q60*-1</f>
        <v>68.178757090384039</v>
      </c>
    </row>
    <row r="99" spans="1:16" x14ac:dyDescent="0.25">
      <c r="F99" s="6" t="s">
        <v>145</v>
      </c>
      <c r="H99" s="63"/>
      <c r="I99" s="63"/>
      <c r="J99" s="63"/>
      <c r="K99" s="63"/>
      <c r="L99" s="63"/>
      <c r="M99" s="63"/>
      <c r="N99" s="63"/>
      <c r="O99" s="63"/>
    </row>
    <row r="100" spans="1:16" x14ac:dyDescent="0.25">
      <c r="A100" s="1" t="s">
        <v>144</v>
      </c>
      <c r="B100" s="6">
        <f>D72/B94</f>
        <v>0.5673427808892112</v>
      </c>
      <c r="E100" s="78">
        <f>D70/E94</f>
        <v>35.589084454267443</v>
      </c>
      <c r="F100" s="6">
        <f>D71/F94</f>
        <v>18.624933580794622</v>
      </c>
      <c r="H100" s="63"/>
      <c r="I100" s="63"/>
      <c r="J100" s="63"/>
      <c r="K100" s="1" t="s">
        <v>144</v>
      </c>
      <c r="L100" s="63"/>
      <c r="M100" s="63"/>
      <c r="N100" s="84">
        <f>Q58/N94</f>
        <v>34.611986560709141</v>
      </c>
      <c r="O100" s="63">
        <f>Q59/O94</f>
        <v>16.528378702386874</v>
      </c>
    </row>
    <row r="101" spans="1:16" x14ac:dyDescent="0.25">
      <c r="A101" s="1" t="s">
        <v>140</v>
      </c>
      <c r="B101" s="6">
        <f>C85/B100</f>
        <v>766.73223781611023</v>
      </c>
      <c r="E101" s="79">
        <f>C85/E100</f>
        <v>12.222848850157472</v>
      </c>
      <c r="F101" s="6">
        <f>C85/F100</f>
        <v>23.355787987805591</v>
      </c>
      <c r="H101" s="63"/>
      <c r="I101" s="63"/>
      <c r="J101" s="63"/>
      <c r="K101" s="80" t="s">
        <v>140</v>
      </c>
      <c r="L101" s="63"/>
      <c r="M101" s="63"/>
      <c r="N101" s="83">
        <f>C85/N100</f>
        <v>12.56790040747917</v>
      </c>
      <c r="O101" s="63">
        <f>C85/O100</f>
        <v>26.318370835560621</v>
      </c>
    </row>
    <row r="102" spans="1:16" x14ac:dyDescent="0.25">
      <c r="H102" s="63"/>
      <c r="I102" s="63"/>
      <c r="J102" s="63"/>
      <c r="K102" s="63"/>
      <c r="L102" s="64"/>
      <c r="M102" s="63"/>
      <c r="N102" s="63"/>
      <c r="O102" s="63"/>
    </row>
    <row r="103" spans="1:16" x14ac:dyDescent="0.25">
      <c r="C103" s="43"/>
      <c r="E103" s="43"/>
      <c r="H103" s="63"/>
      <c r="I103" s="63"/>
      <c r="J103" s="63"/>
      <c r="K103" s="63"/>
      <c r="L103" s="64"/>
      <c r="M103" s="63"/>
      <c r="N103" s="63"/>
      <c r="O103" s="63"/>
    </row>
    <row r="104" spans="1:16" x14ac:dyDescent="0.25">
      <c r="C104" s="43"/>
      <c r="E104" s="43"/>
      <c r="H104" s="63"/>
      <c r="I104" s="63"/>
      <c r="J104" s="63"/>
      <c r="K104" s="63"/>
      <c r="L104" s="64"/>
      <c r="M104" s="63"/>
      <c r="N104" s="63"/>
      <c r="O104" s="63"/>
    </row>
    <row r="105" spans="1:16" x14ac:dyDescent="0.25">
      <c r="C105" s="43"/>
      <c r="E105" s="43"/>
      <c r="H105" s="63"/>
      <c r="I105" s="63"/>
      <c r="J105" s="63"/>
      <c r="K105" s="63"/>
      <c r="L105" s="64"/>
      <c r="M105" s="63"/>
      <c r="N105" s="63"/>
      <c r="O105" s="63"/>
    </row>
    <row r="106" spans="1:16" x14ac:dyDescent="0.25">
      <c r="C106" s="43"/>
      <c r="E106" s="43"/>
      <c r="H106" s="63"/>
      <c r="I106" s="63"/>
      <c r="J106" s="63"/>
      <c r="K106" s="63"/>
      <c r="L106" s="64"/>
      <c r="M106" s="63"/>
      <c r="N106" s="63"/>
      <c r="O106" s="63"/>
    </row>
    <row r="107" spans="1:16" x14ac:dyDescent="0.25">
      <c r="H107" s="63"/>
      <c r="I107" s="63"/>
      <c r="J107" s="63"/>
      <c r="K107" s="63"/>
      <c r="L107" s="63"/>
      <c r="M107" s="63"/>
      <c r="N107" s="63"/>
      <c r="O107" s="63"/>
    </row>
    <row r="108" spans="1:16" x14ac:dyDescent="0.25">
      <c r="H108" s="63"/>
      <c r="I108" s="63"/>
      <c r="J108" s="63"/>
      <c r="K108" s="63"/>
      <c r="L108" s="63"/>
      <c r="M108" s="63"/>
      <c r="N108" s="63"/>
      <c r="O108" s="63"/>
    </row>
    <row r="109" spans="1:16" x14ac:dyDescent="0.25">
      <c r="H109" s="63"/>
      <c r="I109" s="63"/>
      <c r="J109" s="63"/>
      <c r="K109" s="63"/>
      <c r="L109" s="63"/>
      <c r="M109" s="63"/>
      <c r="N109" s="63"/>
      <c r="O109" s="63"/>
    </row>
  </sheetData>
  <mergeCells count="15">
    <mergeCell ref="A81:H81"/>
    <mergeCell ref="A88:H88"/>
    <mergeCell ref="K88:R88"/>
    <mergeCell ref="N20:O20"/>
    <mergeCell ref="N27:O27"/>
    <mergeCell ref="T33:V33"/>
    <mergeCell ref="P34:R34"/>
    <mergeCell ref="T34:V34"/>
    <mergeCell ref="U48:U53"/>
    <mergeCell ref="A22:B22"/>
    <mergeCell ref="A29:B29"/>
    <mergeCell ref="G35:I35"/>
    <mergeCell ref="C36:E36"/>
    <mergeCell ref="G36:I36"/>
    <mergeCell ref="H52:H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4839-DED7-4B62-BD95-5F89814B16B4}">
  <dimension ref="A1:H24"/>
  <sheetViews>
    <sheetView workbookViewId="0">
      <selection activeCell="A10" sqref="A10:H25"/>
    </sheetView>
  </sheetViews>
  <sheetFormatPr defaultRowHeight="15" x14ac:dyDescent="0.25"/>
  <cols>
    <col min="1" max="1" width="19.140625" customWidth="1"/>
    <col min="2" max="2" width="13.42578125" customWidth="1"/>
    <col min="7" max="7" width="12.28515625" customWidth="1"/>
    <col min="8" max="8" width="13" customWidth="1"/>
  </cols>
  <sheetData>
    <row r="1" spans="1:8" ht="15.75" thickBot="1" x14ac:dyDescent="0.3">
      <c r="A1" t="s">
        <v>100</v>
      </c>
      <c r="E1" t="s">
        <v>101</v>
      </c>
    </row>
    <row r="2" spans="1:8" x14ac:dyDescent="0.25">
      <c r="A2">
        <v>-4.3213375247760801</v>
      </c>
      <c r="B2" s="31">
        <f>A2*1000</f>
        <v>-4321.3375247760805</v>
      </c>
      <c r="C2" s="23" t="s">
        <v>48</v>
      </c>
      <c r="E2">
        <v>-4.8963286682695601</v>
      </c>
      <c r="F2" s="31">
        <f>E2*1000</f>
        <v>-4896.3286682695598</v>
      </c>
      <c r="G2" s="23" t="s">
        <v>95</v>
      </c>
    </row>
    <row r="3" spans="1:8" x14ac:dyDescent="0.25">
      <c r="A3">
        <v>6.6238762397027001E-2</v>
      </c>
      <c r="B3" s="31">
        <f t="shared" ref="B3:B7" si="0">A3*1000</f>
        <v>66.238762397027003</v>
      </c>
      <c r="C3" s="24" t="s">
        <v>47</v>
      </c>
      <c r="E3">
        <v>0.65385095877119803</v>
      </c>
      <c r="F3" s="31">
        <f t="shared" ref="F3:F6" si="1">E3*1000</f>
        <v>653.85095877119807</v>
      </c>
      <c r="G3" s="24" t="s">
        <v>94</v>
      </c>
    </row>
    <row r="4" spans="1:8" x14ac:dyDescent="0.25">
      <c r="A4">
        <v>2.8199842288854899</v>
      </c>
      <c r="B4" s="31">
        <f t="shared" si="0"/>
        <v>2819.9842288854898</v>
      </c>
      <c r="C4" s="24" t="s">
        <v>50</v>
      </c>
      <c r="E4">
        <v>3.0155968891332501</v>
      </c>
      <c r="F4" s="31">
        <f t="shared" si="1"/>
        <v>3015.59688913325</v>
      </c>
      <c r="G4" s="24" t="s">
        <v>97</v>
      </c>
    </row>
    <row r="5" spans="1:8" x14ac:dyDescent="0.25">
      <c r="A5">
        <v>0.97619242275139295</v>
      </c>
      <c r="B5" s="31">
        <f t="shared" si="0"/>
        <v>976.192422751393</v>
      </c>
      <c r="C5" s="24" t="s">
        <v>49</v>
      </c>
      <c r="E5">
        <v>0.94887375110973204</v>
      </c>
      <c r="F5" s="31">
        <f t="shared" si="1"/>
        <v>948.8737511097321</v>
      </c>
      <c r="G5" s="24" t="s">
        <v>96</v>
      </c>
    </row>
    <row r="6" spans="1:8" x14ac:dyDescent="0.25">
      <c r="A6">
        <v>6.5731185043747004E-2</v>
      </c>
      <c r="B6" s="31">
        <f t="shared" si="0"/>
        <v>65.731185043747004</v>
      </c>
      <c r="C6" s="24" t="s">
        <v>52</v>
      </c>
      <c r="F6" s="31"/>
      <c r="G6" s="24"/>
    </row>
    <row r="7" spans="1:8" ht="15.75" thickBot="1" x14ac:dyDescent="0.3">
      <c r="A7">
        <v>-1.3665599424983399</v>
      </c>
      <c r="B7" s="31">
        <f t="shared" si="0"/>
        <v>-1366.55994249834</v>
      </c>
      <c r="C7" s="25" t="s">
        <v>51</v>
      </c>
      <c r="E7">
        <v>-1.36623586904701</v>
      </c>
      <c r="F7" s="31">
        <f>E7*1000</f>
        <v>-1366.2358690470101</v>
      </c>
      <c r="G7" s="25" t="s">
        <v>98</v>
      </c>
    </row>
    <row r="10" spans="1:8" x14ac:dyDescent="0.25">
      <c r="A10" s="11" t="s">
        <v>121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1" t="s">
        <v>105</v>
      </c>
      <c r="B11" t="s">
        <v>106</v>
      </c>
    </row>
    <row r="12" spans="1:8" x14ac:dyDescent="0.25">
      <c r="A12" s="41" t="s">
        <v>102</v>
      </c>
    </row>
    <row r="13" spans="1:8" x14ac:dyDescent="0.25">
      <c r="A13" s="41" t="s">
        <v>103</v>
      </c>
    </row>
    <row r="14" spans="1:8" x14ac:dyDescent="0.25">
      <c r="A14" s="41" t="s">
        <v>104</v>
      </c>
    </row>
    <row r="17" spans="1:8" x14ac:dyDescent="0.25">
      <c r="A17" s="27" t="s">
        <v>113</v>
      </c>
      <c r="B17" s="27"/>
      <c r="C17" s="27"/>
      <c r="D17" s="27"/>
      <c r="E17" s="27"/>
      <c r="F17" s="27"/>
      <c r="G17" s="27"/>
      <c r="H17" s="27"/>
    </row>
    <row r="18" spans="1:8" x14ac:dyDescent="0.25">
      <c r="B18" s="1" t="s">
        <v>120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H18" s="1" t="s">
        <v>119</v>
      </c>
    </row>
    <row r="19" spans="1:8" x14ac:dyDescent="0.25">
      <c r="A19" s="1" t="s">
        <v>107</v>
      </c>
    </row>
    <row r="20" spans="1:8" x14ac:dyDescent="0.25">
      <c r="A20" s="1" t="s">
        <v>108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</row>
    <row r="21" spans="1:8" x14ac:dyDescent="0.25">
      <c r="A21" s="1" t="s">
        <v>109</v>
      </c>
      <c r="B21">
        <v>25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</row>
    <row r="22" spans="1:8" x14ac:dyDescent="0.25">
      <c r="A22" s="1" t="s">
        <v>110</v>
      </c>
    </row>
    <row r="23" spans="1:8" x14ac:dyDescent="0.25">
      <c r="A23" s="1" t="s">
        <v>111</v>
      </c>
    </row>
    <row r="24" spans="1:8" x14ac:dyDescent="0.25">
      <c r="A24" s="1" t="s">
        <v>112</v>
      </c>
    </row>
  </sheetData>
  <mergeCells count="2">
    <mergeCell ref="A17:H17"/>
    <mergeCell ref="A10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57D-8FF6-4296-989B-19EEEAC8EE42}">
  <dimension ref="A6:K105"/>
  <sheetViews>
    <sheetView zoomScale="148" zoomScaleNormal="148" workbookViewId="0">
      <selection activeCell="F15" sqref="F15:F16"/>
    </sheetView>
  </sheetViews>
  <sheetFormatPr defaultRowHeight="15" x14ac:dyDescent="0.25"/>
  <cols>
    <col min="1" max="1" width="17.85546875" customWidth="1"/>
    <col min="2" max="2" width="14" customWidth="1"/>
    <col min="3" max="3" width="15.7109375" customWidth="1"/>
    <col min="4" max="4" width="13" customWidth="1"/>
    <col min="5" max="5" width="13.85546875" customWidth="1"/>
    <col min="6" max="6" width="15" customWidth="1"/>
    <col min="10" max="10" width="18.85546875" customWidth="1"/>
  </cols>
  <sheetData>
    <row r="6" spans="1:6" ht="60" x14ac:dyDescent="0.25">
      <c r="A6" s="1" t="s">
        <v>0</v>
      </c>
      <c r="C6" s="5" t="s">
        <v>28</v>
      </c>
    </row>
    <row r="8" spans="1:6" x14ac:dyDescent="0.25">
      <c r="A8" s="7" t="s">
        <v>2</v>
      </c>
      <c r="B8" s="7" t="s">
        <v>3</v>
      </c>
      <c r="C8" s="7" t="s">
        <v>1</v>
      </c>
      <c r="D8" s="7" t="s">
        <v>4</v>
      </c>
      <c r="E8" s="7" t="s">
        <v>5</v>
      </c>
      <c r="F8" s="7" t="s">
        <v>6</v>
      </c>
    </row>
    <row r="9" spans="1:6" x14ac:dyDescent="0.25">
      <c r="A9" t="s">
        <v>7</v>
      </c>
      <c r="B9" s="2" t="s">
        <v>17</v>
      </c>
      <c r="C9" t="s">
        <v>25</v>
      </c>
      <c r="D9">
        <v>583.73</v>
      </c>
      <c r="E9">
        <v>0</v>
      </c>
      <c r="F9">
        <v>666.73</v>
      </c>
    </row>
    <row r="10" spans="1:6" s="3" customFormat="1" x14ac:dyDescent="0.25">
      <c r="A10" s="3" t="s">
        <v>8</v>
      </c>
      <c r="B10" s="4" t="s">
        <v>18</v>
      </c>
      <c r="C10" s="3" t="s">
        <v>29</v>
      </c>
      <c r="D10" s="3">
        <v>282</v>
      </c>
      <c r="E10" s="3">
        <v>0</v>
      </c>
      <c r="F10" s="3">
        <v>878</v>
      </c>
    </row>
    <row r="11" spans="1:6" x14ac:dyDescent="0.25">
      <c r="A11" t="s">
        <v>9</v>
      </c>
      <c r="B11" s="2" t="s">
        <v>19</v>
      </c>
      <c r="C11" t="s">
        <v>30</v>
      </c>
      <c r="D11">
        <v>258.5</v>
      </c>
      <c r="E11">
        <v>0</v>
      </c>
      <c r="F11">
        <v>439</v>
      </c>
    </row>
    <row r="12" spans="1:6" s="3" customFormat="1" x14ac:dyDescent="0.25">
      <c r="A12" s="3" t="s">
        <v>10</v>
      </c>
      <c r="B12" s="4" t="s">
        <v>20</v>
      </c>
      <c r="C12" s="3" t="s">
        <v>26</v>
      </c>
      <c r="D12" s="3">
        <v>583.73</v>
      </c>
      <c r="E12" s="3">
        <v>305.83</v>
      </c>
      <c r="F12" s="3">
        <v>666.73</v>
      </c>
    </row>
    <row r="13" spans="1:6" x14ac:dyDescent="0.25">
      <c r="A13" t="s">
        <v>11</v>
      </c>
      <c r="B13" s="2" t="s">
        <v>21</v>
      </c>
      <c r="C13" t="s">
        <v>31</v>
      </c>
      <c r="D13">
        <v>282</v>
      </c>
      <c r="E13">
        <v>277.67</v>
      </c>
      <c r="F13">
        <v>878</v>
      </c>
    </row>
    <row r="14" spans="1:6" s="3" customFormat="1" x14ac:dyDescent="0.25">
      <c r="A14" s="3" t="s">
        <v>12</v>
      </c>
      <c r="B14" s="4" t="s">
        <v>22</v>
      </c>
      <c r="C14" s="3" t="s">
        <v>32</v>
      </c>
      <c r="D14" s="3">
        <v>268.66000000000003</v>
      </c>
      <c r="E14" s="3">
        <v>230.17</v>
      </c>
      <c r="F14" s="3">
        <v>451.11</v>
      </c>
    </row>
    <row r="15" spans="1:6" x14ac:dyDescent="0.25">
      <c r="A15" t="s">
        <v>13</v>
      </c>
      <c r="B15" s="2" t="s">
        <v>23</v>
      </c>
      <c r="C15" t="s">
        <v>27</v>
      </c>
      <c r="D15">
        <v>530.28</v>
      </c>
      <c r="E15">
        <v>0</v>
      </c>
      <c r="F15">
        <v>666.73</v>
      </c>
    </row>
    <row r="16" spans="1:6" s="3" customFormat="1" x14ac:dyDescent="0.25">
      <c r="A16" s="3" t="s">
        <v>14</v>
      </c>
      <c r="B16" s="4" t="s">
        <v>24</v>
      </c>
      <c r="C16" s="3" t="s">
        <v>33</v>
      </c>
      <c r="D16" s="3">
        <v>260.29000000000002</v>
      </c>
      <c r="E16" s="3">
        <v>556.45000000000005</v>
      </c>
      <c r="F16" s="3">
        <v>696.45</v>
      </c>
    </row>
    <row r="17" spans="1:6" x14ac:dyDescent="0.25">
      <c r="A17" t="s">
        <v>15</v>
      </c>
      <c r="B17" s="2" t="s">
        <v>9</v>
      </c>
      <c r="C17" t="s">
        <v>34</v>
      </c>
      <c r="D17">
        <v>586.91</v>
      </c>
      <c r="E17">
        <v>67.83</v>
      </c>
      <c r="F17">
        <v>580.77</v>
      </c>
    </row>
    <row r="18" spans="1:6" s="3" customFormat="1" x14ac:dyDescent="0.25">
      <c r="A18" s="3" t="s">
        <v>16</v>
      </c>
      <c r="B18" s="4" t="s">
        <v>7</v>
      </c>
      <c r="C18" s="3" t="s">
        <v>35</v>
      </c>
      <c r="D18" s="3">
        <v>268.94</v>
      </c>
      <c r="E18" s="3">
        <v>66.52</v>
      </c>
      <c r="F18" s="3">
        <v>580.58000000000004</v>
      </c>
    </row>
    <row r="19" spans="1:6" x14ac:dyDescent="0.25">
      <c r="B19" t="s">
        <v>53</v>
      </c>
      <c r="D19">
        <v>583.73</v>
      </c>
      <c r="E19">
        <v>152.91999999999999</v>
      </c>
      <c r="F19">
        <v>666.73</v>
      </c>
    </row>
    <row r="22" spans="1:6" x14ac:dyDescent="0.25">
      <c r="A22" s="10" t="s">
        <v>60</v>
      </c>
      <c r="B22" s="10"/>
    </row>
    <row r="23" spans="1:6" x14ac:dyDescent="0.25">
      <c r="A23" t="s">
        <v>54</v>
      </c>
      <c r="B23" s="9">
        <v>-971.03</v>
      </c>
      <c r="C23" s="9"/>
    </row>
    <row r="24" spans="1:6" x14ac:dyDescent="0.25">
      <c r="A24" t="s">
        <v>55</v>
      </c>
      <c r="B24" s="9">
        <v>1688.75</v>
      </c>
      <c r="C24" s="9"/>
    </row>
    <row r="25" spans="1:6" x14ac:dyDescent="0.25">
      <c r="A25" t="s">
        <v>56</v>
      </c>
      <c r="B25" s="9">
        <v>-1519.2</v>
      </c>
      <c r="C25" s="9"/>
    </row>
    <row r="27" spans="1:6" ht="45" x14ac:dyDescent="0.25">
      <c r="A27" s="12" t="s">
        <v>62</v>
      </c>
      <c r="B27" s="13">
        <f>((20.1*0.0254)/2)*1000</f>
        <v>255.27</v>
      </c>
    </row>
    <row r="29" spans="1:6" x14ac:dyDescent="0.25">
      <c r="A29" s="10" t="s">
        <v>61</v>
      </c>
      <c r="B29" s="10"/>
    </row>
    <row r="30" spans="1:6" x14ac:dyDescent="0.25">
      <c r="A30" t="s">
        <v>57</v>
      </c>
      <c r="B30">
        <f>B25*B27*-1</f>
        <v>387806.18400000001</v>
      </c>
      <c r="C30" s="32"/>
    </row>
    <row r="31" spans="1:6" x14ac:dyDescent="0.25">
      <c r="A31" t="s">
        <v>58</v>
      </c>
      <c r="B31">
        <f>B24*30</f>
        <v>50662.5</v>
      </c>
    </row>
    <row r="32" spans="1:6" x14ac:dyDescent="0.25">
      <c r="A32" t="s">
        <v>59</v>
      </c>
      <c r="B32">
        <f>B23*1000</f>
        <v>-971030</v>
      </c>
      <c r="C32" s="32"/>
    </row>
    <row r="35" spans="1:10" x14ac:dyDescent="0.25">
      <c r="G35" s="27" t="s">
        <v>69</v>
      </c>
      <c r="H35" s="27"/>
      <c r="I35" s="27"/>
    </row>
    <row r="36" spans="1:10" x14ac:dyDescent="0.25">
      <c r="A36" s="7" t="s">
        <v>36</v>
      </c>
      <c r="B36" s="7" t="s">
        <v>36</v>
      </c>
      <c r="C36" s="8" t="s">
        <v>45</v>
      </c>
      <c r="D36" s="8"/>
      <c r="E36" s="8"/>
      <c r="F36" s="7" t="s">
        <v>43</v>
      </c>
      <c r="G36" s="28" t="s">
        <v>44</v>
      </c>
      <c r="H36" s="28"/>
      <c r="I36" s="28"/>
      <c r="J36" s="7" t="s">
        <v>46</v>
      </c>
    </row>
    <row r="37" spans="1:10" x14ac:dyDescent="0.25">
      <c r="A37" s="1"/>
      <c r="B37" s="1"/>
      <c r="C37" s="1" t="s">
        <v>4</v>
      </c>
      <c r="D37" s="1" t="s">
        <v>5</v>
      </c>
      <c r="E37" s="1" t="s">
        <v>6</v>
      </c>
      <c r="G37" s="29" t="s">
        <v>4</v>
      </c>
      <c r="H37" s="29" t="s">
        <v>5</v>
      </c>
      <c r="I37" s="29" t="s">
        <v>6</v>
      </c>
    </row>
    <row r="38" spans="1:10" s="3" customFormat="1" x14ac:dyDescent="0.25">
      <c r="A38" s="3" t="s">
        <v>73</v>
      </c>
      <c r="B38" s="4" t="s">
        <v>37</v>
      </c>
      <c r="C38" s="3">
        <f>D9-D10</f>
        <v>301.73</v>
      </c>
      <c r="D38" s="3">
        <f>E9-E10</f>
        <v>0</v>
      </c>
      <c r="E38" s="3">
        <f>F9-F10</f>
        <v>-211.26999999999998</v>
      </c>
      <c r="F38" s="3">
        <f>(((D9-D10)^2+(E9-E10)^2+(F9-F10)^2)^0.5)</f>
        <v>368.34224004314251</v>
      </c>
      <c r="G38" s="3">
        <f>C38/F38</f>
        <v>0.81915666246873975</v>
      </c>
      <c r="H38" s="3">
        <f>D38/F38</f>
        <v>0</v>
      </c>
      <c r="I38" s="3">
        <f>E38/F38</f>
        <v>-0.5735698408503318</v>
      </c>
      <c r="J38" s="3" t="s">
        <v>47</v>
      </c>
    </row>
    <row r="39" spans="1:10" x14ac:dyDescent="0.25">
      <c r="A39" t="s">
        <v>74</v>
      </c>
      <c r="B39" s="2" t="s">
        <v>38</v>
      </c>
      <c r="C39">
        <f>D9-D11</f>
        <v>325.23</v>
      </c>
      <c r="D39">
        <f>E9-E11</f>
        <v>0</v>
      </c>
      <c r="E39">
        <f>F9-F11</f>
        <v>227.73000000000002</v>
      </c>
      <c r="F39">
        <f>(((D9-D11)^2+(E9-E11)^2+(F9-F11)^2)^0.5)</f>
        <v>397.03338121623983</v>
      </c>
      <c r="G39" s="30">
        <f t="shared" ref="G39:G43" si="0">C39/F39</f>
        <v>0.81915026641769217</v>
      </c>
      <c r="H39" s="30">
        <f t="shared" ref="H39:H43" si="1">D39/F39</f>
        <v>0</v>
      </c>
      <c r="I39" s="30">
        <f t="shared" ref="I39:I43" si="2">E39/F39</f>
        <v>0.57357897540602365</v>
      </c>
      <c r="J39" t="s">
        <v>48</v>
      </c>
    </row>
    <row r="40" spans="1:10" s="3" customFormat="1" x14ac:dyDescent="0.25">
      <c r="A40" s="3" t="s">
        <v>75</v>
      </c>
      <c r="B40" s="4" t="s">
        <v>39</v>
      </c>
      <c r="C40" s="3">
        <f>D12-D13</f>
        <v>301.73</v>
      </c>
      <c r="D40" s="3">
        <f>E12-E13</f>
        <v>28.159999999999968</v>
      </c>
      <c r="E40" s="3">
        <f>F12-F13</f>
        <v>-211.26999999999998</v>
      </c>
      <c r="F40" s="3">
        <f>(((D12-D13)^2+(E12-E13)^2+(F12-F13)^2)^0.5)</f>
        <v>369.41709678898189</v>
      </c>
      <c r="G40" s="3">
        <f t="shared" si="0"/>
        <v>0.81677324255610717</v>
      </c>
      <c r="H40" s="3">
        <f t="shared" si="1"/>
        <v>7.6228199086534151E-2</v>
      </c>
      <c r="I40" s="3">
        <f t="shared" si="2"/>
        <v>-0.57190098085980423</v>
      </c>
      <c r="J40" s="3" t="s">
        <v>49</v>
      </c>
    </row>
    <row r="41" spans="1:10" x14ac:dyDescent="0.25">
      <c r="A41" t="s">
        <v>76</v>
      </c>
      <c r="B41" s="2" t="s">
        <v>40</v>
      </c>
      <c r="C41">
        <f>D12-D14</f>
        <v>315.07</v>
      </c>
      <c r="D41">
        <f>E12-E14</f>
        <v>75.66</v>
      </c>
      <c r="E41">
        <f>F12-F14</f>
        <v>215.62</v>
      </c>
      <c r="F41">
        <f>(((D12-D14)^2+(E12-E14)^2+(F12-F14)^2)^0.5)</f>
        <v>389.21141414403559</v>
      </c>
      <c r="G41" s="30">
        <f t="shared" si="0"/>
        <v>0.8095086334837085</v>
      </c>
      <c r="H41" s="30">
        <f t="shared" si="1"/>
        <v>0.19439306569770967</v>
      </c>
      <c r="I41" s="30">
        <f t="shared" si="2"/>
        <v>0.55399197496352315</v>
      </c>
      <c r="J41" t="s">
        <v>50</v>
      </c>
    </row>
    <row r="42" spans="1:10" s="3" customFormat="1" x14ac:dyDescent="0.25">
      <c r="A42" s="3" t="s">
        <v>77</v>
      </c>
      <c r="B42" s="4" t="s">
        <v>41</v>
      </c>
      <c r="C42" s="3">
        <f>D15-D16</f>
        <v>269.98999999999995</v>
      </c>
      <c r="D42" s="3">
        <f>E15-E16</f>
        <v>-556.45000000000005</v>
      </c>
      <c r="E42" s="3">
        <f>F15-F16</f>
        <v>-29.720000000000027</v>
      </c>
      <c r="F42" s="3">
        <f>(((D15-D16)^2+(E15-E16)^2+(F15-F16)^2)^0.5)</f>
        <v>619.20471655180404</v>
      </c>
      <c r="G42" s="3">
        <f t="shared" si="0"/>
        <v>0.43602704046491542</v>
      </c>
      <c r="H42" s="3">
        <f t="shared" si="1"/>
        <v>-0.8986527155328059</v>
      </c>
      <c r="I42" s="3">
        <f t="shared" si="2"/>
        <v>-4.7997050418968484E-2</v>
      </c>
      <c r="J42" s="3" t="s">
        <v>51</v>
      </c>
    </row>
    <row r="43" spans="1:10" x14ac:dyDescent="0.25">
      <c r="A43" t="s">
        <v>78</v>
      </c>
      <c r="B43" s="2" t="s">
        <v>42</v>
      </c>
      <c r="C43">
        <f>D17-D18</f>
        <v>317.96999999999997</v>
      </c>
      <c r="D43">
        <f>E17-E18</f>
        <v>1.3100000000000023</v>
      </c>
      <c r="E43">
        <f>F17-F18</f>
        <v>0.18999999999994088</v>
      </c>
      <c r="F43">
        <f>(((D17-D18)^2+(E17-E18)^2+(F17-F18)^2)^0.5)</f>
        <v>317.97275527944214</v>
      </c>
      <c r="G43" s="30">
        <f t="shared" si="0"/>
        <v>0.99999133485685043</v>
      </c>
      <c r="H43" s="30">
        <f t="shared" si="1"/>
        <v>4.1198498243937365E-3</v>
      </c>
      <c r="I43" s="30">
        <f t="shared" si="2"/>
        <v>5.9753547071340841E-4</v>
      </c>
      <c r="J43" t="s">
        <v>52</v>
      </c>
    </row>
    <row r="45" spans="1:10" x14ac:dyDescent="0.25">
      <c r="C45" s="1" t="s">
        <v>70</v>
      </c>
      <c r="D45" s="1" t="s">
        <v>71</v>
      </c>
      <c r="E45" s="1" t="s">
        <v>72</v>
      </c>
    </row>
    <row r="46" spans="1:10" x14ac:dyDescent="0.25">
      <c r="A46" t="s">
        <v>79</v>
      </c>
      <c r="B46" s="4" t="s">
        <v>63</v>
      </c>
      <c r="C46" s="3">
        <f>D9-D19</f>
        <v>0</v>
      </c>
      <c r="D46" s="3">
        <f>E9-E19</f>
        <v>-152.91999999999999</v>
      </c>
      <c r="E46" s="3">
        <f>F9-F19</f>
        <v>0</v>
      </c>
    </row>
    <row r="47" spans="1:10" x14ac:dyDescent="0.25">
      <c r="A47" t="s">
        <v>80</v>
      </c>
      <c r="B47" s="2" t="s">
        <v>64</v>
      </c>
      <c r="C47">
        <f>D12-D19</f>
        <v>0</v>
      </c>
      <c r="D47">
        <f>E12-E19</f>
        <v>152.91</v>
      </c>
      <c r="E47">
        <f>F12-F19</f>
        <v>0</v>
      </c>
    </row>
    <row r="48" spans="1:10" x14ac:dyDescent="0.25">
      <c r="A48" t="s">
        <v>81</v>
      </c>
      <c r="B48" s="4" t="s">
        <v>65</v>
      </c>
      <c r="C48" s="3">
        <f>D15-D19</f>
        <v>-53.450000000000045</v>
      </c>
      <c r="D48" s="3">
        <f>E15-E19</f>
        <v>-152.91999999999999</v>
      </c>
      <c r="E48" s="3">
        <f>F15-F19</f>
        <v>0</v>
      </c>
    </row>
    <row r="49" spans="1:11" x14ac:dyDescent="0.25">
      <c r="A49" t="s">
        <v>82</v>
      </c>
      <c r="B49" s="2" t="s">
        <v>66</v>
      </c>
      <c r="C49">
        <f>D17-D19</f>
        <v>3.17999999999995</v>
      </c>
      <c r="D49">
        <f>E17-E19</f>
        <v>-85.089999999999989</v>
      </c>
      <c r="E49">
        <f>F17-F19</f>
        <v>-85.960000000000036</v>
      </c>
    </row>
    <row r="51" spans="1:11" ht="15.75" thickBot="1" x14ac:dyDescent="0.3">
      <c r="A51" t="s">
        <v>67</v>
      </c>
    </row>
    <row r="52" spans="1:11" x14ac:dyDescent="0.25">
      <c r="A52" s="14">
        <f>G39</f>
        <v>0.81915026641769217</v>
      </c>
      <c r="B52" s="15">
        <f>G38</f>
        <v>0.81915666246873975</v>
      </c>
      <c r="C52" s="15">
        <f>G41</f>
        <v>0.8095086334837085</v>
      </c>
      <c r="D52" s="15">
        <f>G40</f>
        <v>0.81677324255610717</v>
      </c>
      <c r="E52" s="15">
        <f>G43</f>
        <v>0.99999133485685043</v>
      </c>
      <c r="F52" s="16">
        <f>G42</f>
        <v>0.43602704046491542</v>
      </c>
      <c r="G52" s="23" t="s">
        <v>48</v>
      </c>
      <c r="H52" s="26" t="s">
        <v>68</v>
      </c>
      <c r="I52" s="23">
        <f>B23</f>
        <v>-971.03</v>
      </c>
    </row>
    <row r="53" spans="1:11" x14ac:dyDescent="0.25">
      <c r="A53" s="17">
        <f>H39</f>
        <v>0</v>
      </c>
      <c r="B53" s="18">
        <f>H38</f>
        <v>0</v>
      </c>
      <c r="C53" s="18">
        <f>H41</f>
        <v>0.19439306569770967</v>
      </c>
      <c r="D53" s="18">
        <f>H40</f>
        <v>7.6228199086534151E-2</v>
      </c>
      <c r="E53" s="18">
        <f>H43</f>
        <v>4.1198498243937365E-3</v>
      </c>
      <c r="F53" s="19">
        <f>H42</f>
        <v>-0.8986527155328059</v>
      </c>
      <c r="G53" s="24" t="s">
        <v>47</v>
      </c>
      <c r="H53" s="26"/>
      <c r="I53" s="24">
        <f>B24</f>
        <v>1688.75</v>
      </c>
    </row>
    <row r="54" spans="1:11" x14ac:dyDescent="0.25">
      <c r="A54" s="17">
        <f>I39</f>
        <v>0.57357897540602365</v>
      </c>
      <c r="B54" s="18">
        <f>I38</f>
        <v>-0.5735698408503318</v>
      </c>
      <c r="C54" s="18">
        <f>I41</f>
        <v>0.55399197496352315</v>
      </c>
      <c r="D54" s="18">
        <f>I40</f>
        <v>-0.57190098085980423</v>
      </c>
      <c r="E54" s="18">
        <f>I43</f>
        <v>5.9753547071340841E-4</v>
      </c>
      <c r="F54" s="19">
        <f>I42</f>
        <v>-4.7997050418968484E-2</v>
      </c>
      <c r="G54" s="24" t="s">
        <v>50</v>
      </c>
      <c r="H54" s="26"/>
      <c r="I54" s="24">
        <f>B25</f>
        <v>-1519.2</v>
      </c>
    </row>
    <row r="55" spans="1:11" x14ac:dyDescent="0.25">
      <c r="A55" s="17">
        <f>((A54*D46)-(A53*E46))</f>
        <v>-87.711696919089135</v>
      </c>
      <c r="B55" s="18">
        <f>((B54*D46)-(B53*E46))</f>
        <v>87.710300062832729</v>
      </c>
      <c r="C55" s="18">
        <f>((C54*D47)-(C53*E47))</f>
        <v>84.710912891672322</v>
      </c>
      <c r="D55" s="18">
        <f>((D54*D47)-(D53*E47))</f>
        <v>-87.449378983272666</v>
      </c>
      <c r="E55" s="18">
        <f>((E54*D49)-(E53*E49))</f>
        <v>0.30329799770188182</v>
      </c>
      <c r="F55" s="19">
        <f>((F54*D48)-(F53*E48))</f>
        <v>7.3397089500686601</v>
      </c>
      <c r="G55" s="24" t="s">
        <v>49</v>
      </c>
      <c r="H55" s="26"/>
      <c r="I55" s="24">
        <f>B30</f>
        <v>387806.18400000001</v>
      </c>
    </row>
    <row r="56" spans="1:11" x14ac:dyDescent="0.25">
      <c r="A56" s="17">
        <f>((A54*C46)-(A52*E46))</f>
        <v>0</v>
      </c>
      <c r="B56" s="18">
        <f>((B54*C46)-(B52*E46))</f>
        <v>0</v>
      </c>
      <c r="C56" s="18">
        <f>((C54*C47)-(C52*E47))</f>
        <v>0</v>
      </c>
      <c r="D56" s="18">
        <f>((D54*C47)-(D52*E47))</f>
        <v>0</v>
      </c>
      <c r="E56" s="18">
        <f>((E54*C49)-(E52*E49))</f>
        <v>85.961155307091772</v>
      </c>
      <c r="F56" s="19">
        <f>((F54*C48)-(F52*E48))</f>
        <v>2.5654423448938677</v>
      </c>
      <c r="G56" s="24" t="s">
        <v>52</v>
      </c>
      <c r="H56" s="26"/>
      <c r="I56" s="24">
        <f>B31</f>
        <v>50662.5</v>
      </c>
    </row>
    <row r="57" spans="1:11" ht="15.75" thickBot="1" x14ac:dyDescent="0.3">
      <c r="A57" s="20">
        <f>((A53*C46)-(A52*D46))</f>
        <v>125.26445874059348</v>
      </c>
      <c r="B57" s="21">
        <f>((B53*C46)-(B52*D46))</f>
        <v>125.26543682471967</v>
      </c>
      <c r="C57" s="21">
        <f>((C53*C47)-(C52*D47))</f>
        <v>-123.78196514599387</v>
      </c>
      <c r="D57" s="21">
        <f>((D53*C47)-(D52*D47))</f>
        <v>-124.89279651925435</v>
      </c>
      <c r="E57" s="21">
        <f>((E53*C49)-(E52*D49))</f>
        <v>85.10236380541096</v>
      </c>
      <c r="F57" s="22">
        <f>((F53*C48)-(F52*D48))</f>
        <v>114.71024267312337</v>
      </c>
      <c r="G57" s="25" t="s">
        <v>51</v>
      </c>
      <c r="H57" s="26"/>
      <c r="I57" s="25">
        <f>B32</f>
        <v>-971030</v>
      </c>
    </row>
    <row r="59" spans="1:11" ht="15.75" thickBot="1" x14ac:dyDescent="0.3"/>
    <row r="60" spans="1:11" x14ac:dyDescent="0.25">
      <c r="C60">
        <v>-3.8587556014166</v>
      </c>
      <c r="D60">
        <f>C60*1000</f>
        <v>-3858.7556014165998</v>
      </c>
      <c r="E60" s="23" t="s">
        <v>48</v>
      </c>
      <c r="G60" s="38"/>
      <c r="H60" s="33"/>
      <c r="I60" s="33">
        <v>-0.310981386291935</v>
      </c>
      <c r="J60" s="34">
        <f>I60*1000</f>
        <v>-310.981386291935</v>
      </c>
      <c r="K60" s="35" t="s">
        <v>48</v>
      </c>
    </row>
    <row r="61" spans="1:11" x14ac:dyDescent="0.25">
      <c r="C61">
        <v>-0.20889067211152601</v>
      </c>
      <c r="D61">
        <f>C61*1000</f>
        <v>-208.89067211152602</v>
      </c>
      <c r="E61" s="24" t="s">
        <v>47</v>
      </c>
      <c r="G61" s="38"/>
      <c r="H61" s="33"/>
      <c r="I61" s="33">
        <v>1.1895474407303399</v>
      </c>
      <c r="J61" s="34">
        <f>I61*1000</f>
        <v>1189.54744073034</v>
      </c>
      <c r="K61" s="36" t="s">
        <v>47</v>
      </c>
    </row>
    <row r="62" spans="1:11" x14ac:dyDescent="0.25">
      <c r="B62" t="s">
        <v>85</v>
      </c>
      <c r="C62">
        <v>1.91021354567085</v>
      </c>
      <c r="D62">
        <f>C62*1000</f>
        <v>1910.21354567085</v>
      </c>
      <c r="E62" s="24" t="s">
        <v>50</v>
      </c>
      <c r="G62" s="38"/>
      <c r="H62" s="33"/>
      <c r="I62" s="33">
        <v>-1.1989554549539001</v>
      </c>
      <c r="J62" s="34">
        <f>I62*1000</f>
        <v>-1198.9554549539</v>
      </c>
      <c r="K62" s="36" t="s">
        <v>50</v>
      </c>
    </row>
    <row r="63" spans="1:11" x14ac:dyDescent="0.25">
      <c r="C63">
        <v>0.96281816217083804</v>
      </c>
      <c r="D63">
        <f>C63*1000</f>
        <v>962.81816217083804</v>
      </c>
      <c r="E63" s="24" t="s">
        <v>49</v>
      </c>
      <c r="G63" s="38"/>
      <c r="H63" s="33"/>
      <c r="I63" s="33">
        <v>0.16840661576864999</v>
      </c>
      <c r="J63" s="34">
        <f>I63*1000</f>
        <v>168.40661576865</v>
      </c>
      <c r="K63" s="36" t="s">
        <v>49</v>
      </c>
    </row>
    <row r="64" spans="1:11" x14ac:dyDescent="0.25">
      <c r="C64">
        <v>0.63059272551068002</v>
      </c>
      <c r="D64">
        <f>C64*1000</f>
        <v>630.59272551068</v>
      </c>
      <c r="E64" s="24" t="s">
        <v>52</v>
      </c>
      <c r="G64" s="38"/>
      <c r="H64" s="33"/>
      <c r="I64" s="33">
        <v>6.8402707338326998E-2</v>
      </c>
      <c r="J64" s="34">
        <f>I64*1000</f>
        <v>68.402707338327005</v>
      </c>
      <c r="K64" s="36" t="s">
        <v>52</v>
      </c>
    </row>
    <row r="65" spans="3:11" ht="15.75" thickBot="1" x14ac:dyDescent="0.3">
      <c r="C65">
        <v>-1.38143007652729</v>
      </c>
      <c r="D65">
        <f>C65*1000</f>
        <v>-1381.4300765272899</v>
      </c>
      <c r="E65" s="25" t="s">
        <v>51</v>
      </c>
      <c r="G65" s="38"/>
      <c r="H65" s="33"/>
      <c r="I65" s="33">
        <v>-2.1239567309919001</v>
      </c>
      <c r="J65" s="34">
        <f>I65*1000</f>
        <v>-2123.9567309919003</v>
      </c>
      <c r="K65" s="37" t="s">
        <v>51</v>
      </c>
    </row>
    <row r="66" spans="3:11" x14ac:dyDescent="0.25">
      <c r="H66" s="33"/>
      <c r="I66" s="33"/>
      <c r="J66" s="33"/>
      <c r="K66" s="33"/>
    </row>
    <row r="67" spans="3:11" ht="15.75" thickBot="1" x14ac:dyDescent="0.3">
      <c r="H67" s="33"/>
      <c r="I67" s="33"/>
      <c r="J67" s="33"/>
      <c r="K67" s="33"/>
    </row>
    <row r="68" spans="3:11" x14ac:dyDescent="0.25">
      <c r="H68" s="33"/>
      <c r="I68" s="33">
        <v>0.95843072292478204</v>
      </c>
      <c r="J68" s="33">
        <f>I68*1000</f>
        <v>958.430722924782</v>
      </c>
      <c r="K68" s="35" t="s">
        <v>48</v>
      </c>
    </row>
    <row r="69" spans="3:11" x14ac:dyDescent="0.25">
      <c r="H69" s="33"/>
      <c r="I69" s="33">
        <v>-0.20503170471545601</v>
      </c>
      <c r="J69" s="33">
        <f t="shared" ref="J69:J73" si="3">I69*1000</f>
        <v>-205.03170471545602</v>
      </c>
      <c r="K69" s="36" t="s">
        <v>47</v>
      </c>
    </row>
    <row r="70" spans="3:11" x14ac:dyDescent="0.25">
      <c r="H70" s="33"/>
      <c r="I70" s="33">
        <v>0.173817773717475</v>
      </c>
      <c r="J70" s="33">
        <f t="shared" si="3"/>
        <v>173.81777371747501</v>
      </c>
      <c r="K70" s="36" t="s">
        <v>50</v>
      </c>
    </row>
    <row r="71" spans="3:11" x14ac:dyDescent="0.25">
      <c r="H71" s="33"/>
      <c r="I71" s="33">
        <v>-1.15831155654489</v>
      </c>
      <c r="J71" s="33">
        <f t="shared" si="3"/>
        <v>-1158.31155654489</v>
      </c>
      <c r="K71" s="36" t="s">
        <v>49</v>
      </c>
    </row>
    <row r="72" spans="3:11" x14ac:dyDescent="0.25">
      <c r="H72" s="33"/>
      <c r="I72" s="33">
        <v>6.2899767101863999E-2</v>
      </c>
      <c r="J72" s="33">
        <f t="shared" si="3"/>
        <v>62.899767101864001</v>
      </c>
      <c r="K72" s="36" t="s">
        <v>52</v>
      </c>
    </row>
    <row r="73" spans="3:11" ht="15.75" thickBot="1" x14ac:dyDescent="0.3">
      <c r="H73" s="33"/>
      <c r="I73" s="33">
        <v>-1.9395678277486801</v>
      </c>
      <c r="J73" s="33">
        <f t="shared" si="3"/>
        <v>-1939.56782774868</v>
      </c>
      <c r="K73" s="37" t="s">
        <v>51</v>
      </c>
    </row>
    <row r="74" spans="3:11" x14ac:dyDescent="0.25">
      <c r="H74" s="33"/>
      <c r="I74" s="33"/>
      <c r="J74" s="33"/>
      <c r="K74" s="33"/>
    </row>
    <row r="75" spans="3:11" ht="15.75" thickBot="1" x14ac:dyDescent="0.3">
      <c r="H75" s="33"/>
      <c r="I75" s="33"/>
      <c r="J75" s="33"/>
      <c r="K75" s="33"/>
    </row>
    <row r="76" spans="3:11" x14ac:dyDescent="0.25">
      <c r="H76" s="33"/>
      <c r="I76" s="33">
        <v>-0.420446943602514</v>
      </c>
      <c r="J76" s="34">
        <f>I76*1000</f>
        <v>-420.44694360251401</v>
      </c>
      <c r="K76" s="35" t="s">
        <v>48</v>
      </c>
    </row>
    <row r="77" spans="3:11" x14ac:dyDescent="0.25">
      <c r="H77" s="33"/>
      <c r="I77" s="33">
        <v>-0.34373042706603901</v>
      </c>
      <c r="J77" s="34">
        <f t="shared" ref="J77:J81" si="4">I77*1000</f>
        <v>-343.730427066039</v>
      </c>
      <c r="K77" s="36" t="s">
        <v>47</v>
      </c>
    </row>
    <row r="78" spans="3:11" x14ac:dyDescent="0.25">
      <c r="H78" s="33"/>
      <c r="I78" s="33">
        <v>-1.11442355871031</v>
      </c>
      <c r="J78" s="34">
        <f t="shared" si="4"/>
        <v>-1114.4235587103099</v>
      </c>
      <c r="K78" s="36" t="s">
        <v>50</v>
      </c>
    </row>
    <row r="79" spans="3:11" x14ac:dyDescent="0.25">
      <c r="H79" s="33"/>
      <c r="I79" s="33">
        <v>1.6660542681372299</v>
      </c>
      <c r="J79" s="34">
        <f t="shared" si="4"/>
        <v>1666.0542681372299</v>
      </c>
      <c r="K79" s="36" t="s">
        <v>49</v>
      </c>
    </row>
    <row r="80" spans="3:11" x14ac:dyDescent="0.25">
      <c r="H80" s="33"/>
      <c r="I80" s="33">
        <v>5.9052013895438002E-2</v>
      </c>
      <c r="J80" s="34">
        <f t="shared" si="4"/>
        <v>59.052013895438002</v>
      </c>
      <c r="K80" s="36" t="s">
        <v>52</v>
      </c>
    </row>
    <row r="81" spans="8:11" ht="15.75" thickBot="1" x14ac:dyDescent="0.3">
      <c r="H81" s="33"/>
      <c r="I81" s="33">
        <v>-1.97867605472692</v>
      </c>
      <c r="J81" s="34">
        <f t="shared" si="4"/>
        <v>-1978.67605472692</v>
      </c>
      <c r="K81" s="37" t="s">
        <v>51</v>
      </c>
    </row>
    <row r="82" spans="8:11" x14ac:dyDescent="0.25">
      <c r="H82" s="33"/>
      <c r="I82" s="33"/>
      <c r="J82" s="33"/>
      <c r="K82" s="33"/>
    </row>
    <row r="83" spans="8:11" ht="15.75" thickBot="1" x14ac:dyDescent="0.3">
      <c r="H83" s="33"/>
      <c r="I83" s="33"/>
      <c r="J83" s="33"/>
      <c r="K83" s="33"/>
    </row>
    <row r="84" spans="8:11" x14ac:dyDescent="0.25">
      <c r="H84" s="33"/>
      <c r="I84" s="33">
        <v>-0.19665051532024599</v>
      </c>
      <c r="J84" s="34">
        <f>I84*1000</f>
        <v>-196.650515320246</v>
      </c>
      <c r="K84" s="35" t="s">
        <v>48</v>
      </c>
    </row>
    <row r="85" spans="8:11" x14ac:dyDescent="0.25">
      <c r="H85" s="33"/>
      <c r="I85" s="33">
        <v>2.73052132717079</v>
      </c>
      <c r="J85" s="34">
        <f t="shared" ref="J85:J89" si="5">I85*1000</f>
        <v>2730.5213271707898</v>
      </c>
      <c r="K85" s="36" t="s">
        <v>47</v>
      </c>
    </row>
    <row r="86" spans="8:11" x14ac:dyDescent="0.25">
      <c r="H86" s="33" t="s">
        <v>83</v>
      </c>
      <c r="I86" s="33">
        <v>-1.2822151068669001</v>
      </c>
      <c r="J86" s="34">
        <f t="shared" si="5"/>
        <v>-1282.2151068669</v>
      </c>
      <c r="K86" s="36" t="s">
        <v>50</v>
      </c>
    </row>
    <row r="87" spans="8:11" x14ac:dyDescent="0.25">
      <c r="H87" s="33"/>
      <c r="I87" s="33">
        <v>-1.3308656732594799</v>
      </c>
      <c r="J87" s="34">
        <f t="shared" si="5"/>
        <v>-1330.86567325948</v>
      </c>
      <c r="K87" s="36" t="s">
        <v>49</v>
      </c>
    </row>
    <row r="88" spans="8:11" x14ac:dyDescent="0.25">
      <c r="H88" s="33"/>
      <c r="I88" s="33">
        <v>6.7720858621176994E-2</v>
      </c>
      <c r="J88" s="34">
        <f t="shared" si="5"/>
        <v>67.720858621176987</v>
      </c>
      <c r="K88" s="36" t="s">
        <v>52</v>
      </c>
    </row>
    <row r="89" spans="8:11" ht="15.75" thickBot="1" x14ac:dyDescent="0.3">
      <c r="H89" s="33"/>
      <c r="I89" s="33">
        <v>-2.2691460040048201</v>
      </c>
      <c r="J89" s="34">
        <f t="shared" si="5"/>
        <v>-2269.14600400482</v>
      </c>
      <c r="K89" s="37" t="s">
        <v>51</v>
      </c>
    </row>
    <row r="90" spans="8:11" x14ac:dyDescent="0.25">
      <c r="H90" s="33"/>
      <c r="I90" s="33"/>
      <c r="J90" s="33"/>
      <c r="K90" s="33"/>
    </row>
    <row r="91" spans="8:11" ht="15.75" thickBot="1" x14ac:dyDescent="0.3">
      <c r="H91" s="33"/>
      <c r="I91" s="33"/>
      <c r="J91" s="33"/>
      <c r="K91" s="33"/>
    </row>
    <row r="92" spans="8:11" x14ac:dyDescent="0.25">
      <c r="H92" s="33"/>
      <c r="I92" s="33">
        <v>-0.92880385217999095</v>
      </c>
      <c r="J92" s="34">
        <f>I92*1000</f>
        <v>-928.80385217999094</v>
      </c>
      <c r="K92" s="35" t="s">
        <v>48</v>
      </c>
    </row>
    <row r="93" spans="8:11" x14ac:dyDescent="0.25">
      <c r="H93" s="33"/>
      <c r="I93" s="33">
        <v>-0.63221814773735496</v>
      </c>
      <c r="J93" s="34">
        <f t="shared" ref="J93:J97" si="6">I93*1000</f>
        <v>-632.21814773735491</v>
      </c>
      <c r="K93" s="36" t="s">
        <v>47</v>
      </c>
    </row>
    <row r="94" spans="8:11" x14ac:dyDescent="0.25">
      <c r="H94" s="33"/>
      <c r="I94" s="33">
        <v>-0.41028283374698299</v>
      </c>
      <c r="J94" s="34">
        <f t="shared" si="6"/>
        <v>-410.28283374698299</v>
      </c>
      <c r="K94" s="36" t="s">
        <v>50</v>
      </c>
    </row>
    <row r="95" spans="8:11" x14ac:dyDescent="0.25">
      <c r="H95" s="33"/>
      <c r="I95" s="33">
        <v>-0.40187711886764399</v>
      </c>
      <c r="J95" s="34">
        <f t="shared" si="6"/>
        <v>-401.87711886764401</v>
      </c>
      <c r="K95" s="36" t="s">
        <v>49</v>
      </c>
    </row>
    <row r="96" spans="8:11" x14ac:dyDescent="0.25">
      <c r="H96" s="33"/>
      <c r="I96" s="33">
        <v>1.9735545132460099</v>
      </c>
      <c r="J96" s="34">
        <f t="shared" si="6"/>
        <v>1973.5545132460099</v>
      </c>
      <c r="K96" s="36" t="s">
        <v>52</v>
      </c>
    </row>
    <row r="97" spans="8:11" ht="15.75" thickBot="1" x14ac:dyDescent="0.3">
      <c r="H97" s="33"/>
      <c r="I97" s="33">
        <v>-0.30171250092614998</v>
      </c>
      <c r="J97" s="34">
        <f t="shared" si="6"/>
        <v>-301.71250092614997</v>
      </c>
      <c r="K97" s="37" t="s">
        <v>51</v>
      </c>
    </row>
    <row r="98" spans="8:11" x14ac:dyDescent="0.25">
      <c r="H98" s="33"/>
      <c r="I98" s="33"/>
      <c r="J98" s="33"/>
      <c r="K98" s="33"/>
    </row>
    <row r="99" spans="8:11" ht="15.75" thickBot="1" x14ac:dyDescent="0.3">
      <c r="H99" s="33"/>
      <c r="I99" s="33"/>
      <c r="J99" s="33"/>
      <c r="K99" s="33"/>
    </row>
    <row r="100" spans="8:11" x14ac:dyDescent="0.25">
      <c r="H100" s="33"/>
      <c r="I100" s="33">
        <v>-2.5174091317343001</v>
      </c>
      <c r="J100" s="34">
        <f>I100*1000</f>
        <v>-2517.4091317343</v>
      </c>
      <c r="K100" s="35" t="s">
        <v>48</v>
      </c>
    </row>
    <row r="101" spans="8:11" x14ac:dyDescent="0.25">
      <c r="H101" s="33" t="s">
        <v>84</v>
      </c>
      <c r="I101" s="33">
        <v>0.41963788225475901</v>
      </c>
      <c r="J101" s="34">
        <f t="shared" ref="J101:J105" si="7">I101*1000</f>
        <v>419.63788225475901</v>
      </c>
      <c r="K101" s="36" t="s">
        <v>47</v>
      </c>
    </row>
    <row r="102" spans="8:11" x14ac:dyDescent="0.25">
      <c r="H102" s="33"/>
      <c r="I102" s="33">
        <v>-2.0022330462429099</v>
      </c>
      <c r="J102" s="34">
        <f t="shared" si="7"/>
        <v>-2002.2330462429099</v>
      </c>
      <c r="K102" s="36" t="s">
        <v>50</v>
      </c>
    </row>
    <row r="103" spans="8:11" x14ac:dyDescent="0.25">
      <c r="H103" s="33"/>
      <c r="I103" s="33">
        <v>-2.01700731417997</v>
      </c>
      <c r="J103" s="34">
        <f t="shared" si="7"/>
        <v>-2017.0073141799701</v>
      </c>
      <c r="K103" s="36" t="s">
        <v>49</v>
      </c>
    </row>
    <row r="104" spans="8:11" x14ac:dyDescent="0.25">
      <c r="H104" s="33"/>
      <c r="I104" s="33">
        <v>5.0883263610040403</v>
      </c>
      <c r="J104" s="34">
        <f t="shared" si="7"/>
        <v>5088.3263610040403</v>
      </c>
      <c r="K104" s="36" t="s">
        <v>52</v>
      </c>
    </row>
    <row r="105" spans="8:11" ht="15.75" thickBot="1" x14ac:dyDescent="0.3">
      <c r="H105" s="33"/>
      <c r="I105" s="33">
        <v>-2.4600826046766899</v>
      </c>
      <c r="J105" s="34">
        <f t="shared" si="7"/>
        <v>-2460.0826046766902</v>
      </c>
      <c r="K105" s="37" t="s">
        <v>51</v>
      </c>
    </row>
  </sheetData>
  <mergeCells count="6">
    <mergeCell ref="C36:E36"/>
    <mergeCell ref="G36:I36"/>
    <mergeCell ref="A22:B22"/>
    <mergeCell ref="A29:B29"/>
    <mergeCell ref="H52:H57"/>
    <mergeCell ref="G35:I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CEBC-CB2A-4551-8C86-D5812A19269F}">
  <dimension ref="A6:L103"/>
  <sheetViews>
    <sheetView zoomScale="40" zoomScaleNormal="40" workbookViewId="0">
      <selection activeCell="E88" sqref="E88"/>
    </sheetView>
  </sheetViews>
  <sheetFormatPr defaultRowHeight="15" x14ac:dyDescent="0.25"/>
  <cols>
    <col min="1" max="1" width="17.85546875" customWidth="1"/>
    <col min="2" max="2" width="14" customWidth="1"/>
    <col min="3" max="3" width="15.7109375" customWidth="1"/>
    <col min="4" max="4" width="13" customWidth="1"/>
    <col min="5" max="5" width="13.85546875" customWidth="1"/>
    <col min="6" max="6" width="15" customWidth="1"/>
    <col min="10" max="10" width="18.85546875" customWidth="1"/>
  </cols>
  <sheetData>
    <row r="6" spans="1:6" ht="60" x14ac:dyDescent="0.25">
      <c r="A6" s="1" t="s">
        <v>90</v>
      </c>
      <c r="C6" s="5" t="s">
        <v>28</v>
      </c>
    </row>
    <row r="8" spans="1:6" x14ac:dyDescent="0.25">
      <c r="A8" s="7" t="s">
        <v>2</v>
      </c>
      <c r="B8" s="7" t="s">
        <v>3</v>
      </c>
      <c r="C8" s="7" t="s">
        <v>1</v>
      </c>
      <c r="D8" s="7" t="s">
        <v>4</v>
      </c>
      <c r="E8" s="7" t="s">
        <v>5</v>
      </c>
      <c r="F8" s="7" t="s">
        <v>6</v>
      </c>
    </row>
    <row r="9" spans="1:6" x14ac:dyDescent="0.25">
      <c r="A9" t="s">
        <v>7</v>
      </c>
      <c r="B9" s="2" t="s">
        <v>8</v>
      </c>
      <c r="C9" t="s">
        <v>25</v>
      </c>
      <c r="D9">
        <v>548.67999999999995</v>
      </c>
      <c r="E9">
        <v>-20.329999999999998</v>
      </c>
      <c r="F9">
        <v>2384.37</v>
      </c>
    </row>
    <row r="10" spans="1:6" s="3" customFormat="1" x14ac:dyDescent="0.25">
      <c r="A10" s="3" t="s">
        <v>8</v>
      </c>
      <c r="B10" s="4" t="s">
        <v>12</v>
      </c>
      <c r="C10" s="3" t="s">
        <v>29</v>
      </c>
      <c r="D10" s="3">
        <v>315</v>
      </c>
      <c r="E10" s="3">
        <v>-26.48</v>
      </c>
      <c r="F10" s="3">
        <v>2519.9499999999998</v>
      </c>
    </row>
    <row r="11" spans="1:6" x14ac:dyDescent="0.25">
      <c r="A11" t="s">
        <v>9</v>
      </c>
      <c r="B11" s="2" t="s">
        <v>10</v>
      </c>
      <c r="C11" t="s">
        <v>30</v>
      </c>
      <c r="D11">
        <v>315</v>
      </c>
      <c r="E11">
        <v>-26.48</v>
      </c>
      <c r="F11">
        <v>2250.12</v>
      </c>
    </row>
    <row r="12" spans="1:6" s="3" customFormat="1" x14ac:dyDescent="0.25">
      <c r="A12" s="3" t="s">
        <v>10</v>
      </c>
      <c r="B12" s="4" t="s">
        <v>11</v>
      </c>
      <c r="C12" s="3" t="s">
        <v>26</v>
      </c>
      <c r="D12" s="3">
        <v>548.67999999999995</v>
      </c>
      <c r="E12" s="3">
        <v>208.27</v>
      </c>
      <c r="F12" s="3">
        <v>2384.37</v>
      </c>
    </row>
    <row r="13" spans="1:6" x14ac:dyDescent="0.25">
      <c r="A13" t="s">
        <v>11</v>
      </c>
      <c r="B13" s="2" t="s">
        <v>16</v>
      </c>
      <c r="C13" t="s">
        <v>31</v>
      </c>
      <c r="D13">
        <v>315</v>
      </c>
      <c r="E13">
        <v>163.13</v>
      </c>
      <c r="F13">
        <v>2519.9499999999998</v>
      </c>
    </row>
    <row r="14" spans="1:6" s="3" customFormat="1" x14ac:dyDescent="0.25">
      <c r="A14" s="3" t="s">
        <v>12</v>
      </c>
      <c r="B14" s="4" t="s">
        <v>15</v>
      </c>
      <c r="C14" s="3" t="s">
        <v>32</v>
      </c>
      <c r="D14" s="3">
        <v>315</v>
      </c>
      <c r="E14" s="3">
        <v>163.13</v>
      </c>
      <c r="F14" s="3">
        <v>2249.29</v>
      </c>
    </row>
    <row r="15" spans="1:6" x14ac:dyDescent="0.25">
      <c r="A15" t="s">
        <v>13</v>
      </c>
      <c r="B15" s="2" t="s">
        <v>13</v>
      </c>
      <c r="C15" t="s">
        <v>27</v>
      </c>
      <c r="D15">
        <v>488</v>
      </c>
      <c r="E15">
        <v>-6.93</v>
      </c>
      <c r="F15">
        <v>2400.88</v>
      </c>
    </row>
    <row r="16" spans="1:6" s="3" customFormat="1" x14ac:dyDescent="0.25">
      <c r="A16" s="3" t="s">
        <v>14</v>
      </c>
      <c r="B16" s="4" t="s">
        <v>14</v>
      </c>
      <c r="C16" s="3" t="s">
        <v>33</v>
      </c>
      <c r="D16" s="3">
        <v>315</v>
      </c>
      <c r="E16" s="3">
        <v>275.52</v>
      </c>
      <c r="F16" s="3">
        <v>2452.4899999999998</v>
      </c>
    </row>
    <row r="17" spans="1:6" x14ac:dyDescent="0.25">
      <c r="B17" t="s">
        <v>53</v>
      </c>
      <c r="D17">
        <v>578.67999999999995</v>
      </c>
      <c r="E17">
        <v>93.97</v>
      </c>
      <c r="F17">
        <v>2384.37</v>
      </c>
    </row>
    <row r="20" spans="1:6" x14ac:dyDescent="0.25">
      <c r="A20" s="10" t="s">
        <v>60</v>
      </c>
      <c r="B20" s="10"/>
    </row>
    <row r="21" spans="1:6" x14ac:dyDescent="0.25">
      <c r="A21" t="s">
        <v>54</v>
      </c>
      <c r="B21" s="9">
        <v>-999.61</v>
      </c>
      <c r="C21" s="9"/>
    </row>
    <row r="22" spans="1:6" x14ac:dyDescent="0.25">
      <c r="A22" t="s">
        <v>55</v>
      </c>
      <c r="B22" s="9">
        <v>1708.14</v>
      </c>
      <c r="C22" s="9">
        <v>1708.14</v>
      </c>
    </row>
    <row r="23" spans="1:6" x14ac:dyDescent="0.25">
      <c r="A23" t="s">
        <v>56</v>
      </c>
      <c r="B23" s="9">
        <v>-1537.33</v>
      </c>
      <c r="C23" s="9"/>
    </row>
    <row r="25" spans="1:6" ht="45" x14ac:dyDescent="0.25">
      <c r="A25" s="12" t="s">
        <v>62</v>
      </c>
      <c r="B25" s="13">
        <f>((20.1*0.0254)/2)*1000</f>
        <v>255.27</v>
      </c>
    </row>
    <row r="27" spans="1:6" x14ac:dyDescent="0.25">
      <c r="A27" s="10" t="s">
        <v>61</v>
      </c>
      <c r="B27" s="10"/>
    </row>
    <row r="28" spans="1:6" x14ac:dyDescent="0.25">
      <c r="A28" t="s">
        <v>57</v>
      </c>
      <c r="B28">
        <f>B23*B25*-1</f>
        <v>392434.2291</v>
      </c>
      <c r="C28" s="32"/>
    </row>
    <row r="29" spans="1:6" x14ac:dyDescent="0.25">
      <c r="A29" t="s">
        <v>58</v>
      </c>
      <c r="B29">
        <v>0</v>
      </c>
    </row>
    <row r="30" spans="1:6" x14ac:dyDescent="0.25">
      <c r="A30" t="s">
        <v>59</v>
      </c>
      <c r="B30">
        <f>B21*1000</f>
        <v>-999610</v>
      </c>
      <c r="C30" s="32"/>
    </row>
    <row r="33" spans="1:10" x14ac:dyDescent="0.25">
      <c r="G33" s="27" t="s">
        <v>69</v>
      </c>
      <c r="H33" s="27"/>
      <c r="I33" s="27"/>
    </row>
    <row r="34" spans="1:10" x14ac:dyDescent="0.25">
      <c r="A34" s="7" t="s">
        <v>36</v>
      </c>
      <c r="B34" s="7" t="s">
        <v>36</v>
      </c>
      <c r="C34" s="8" t="s">
        <v>45</v>
      </c>
      <c r="D34" s="8"/>
      <c r="E34" s="8"/>
      <c r="F34" s="7" t="s">
        <v>43</v>
      </c>
      <c r="G34" s="28" t="s">
        <v>44</v>
      </c>
      <c r="H34" s="28"/>
      <c r="I34" s="28"/>
      <c r="J34" s="7" t="s">
        <v>46</v>
      </c>
    </row>
    <row r="35" spans="1:10" x14ac:dyDescent="0.25">
      <c r="A35" s="1"/>
      <c r="B35" s="1"/>
      <c r="C35" s="1" t="s">
        <v>4</v>
      </c>
      <c r="D35" s="1" t="s">
        <v>5</v>
      </c>
      <c r="E35" s="1" t="s">
        <v>6</v>
      </c>
      <c r="G35" s="29" t="s">
        <v>4</v>
      </c>
      <c r="H35" s="29" t="s">
        <v>5</v>
      </c>
      <c r="I35" s="29" t="s">
        <v>6</v>
      </c>
    </row>
    <row r="36" spans="1:10" s="3" customFormat="1" x14ac:dyDescent="0.25">
      <c r="A36" s="3" t="s">
        <v>73</v>
      </c>
      <c r="B36" s="4" t="s">
        <v>86</v>
      </c>
      <c r="C36" s="3">
        <f>D9-D10</f>
        <v>233.67999999999995</v>
      </c>
      <c r="D36" s="3">
        <f>E9-E10</f>
        <v>6.1500000000000021</v>
      </c>
      <c r="E36" s="3">
        <f>F9-F10</f>
        <v>-135.57999999999993</v>
      </c>
      <c r="F36" s="3">
        <f>(((D9-D10)^2+(E9-E10)^2+(F9-F10)^2)^0.5)</f>
        <v>270.23342002794539</v>
      </c>
      <c r="G36" s="3">
        <f>C36/F36</f>
        <v>0.86473390291931551</v>
      </c>
      <c r="H36" s="3">
        <f>D36/F36</f>
        <v>2.2758102973954954E-2</v>
      </c>
      <c r="I36" s="3">
        <f>E36/F36</f>
        <v>-0.50171440670061951</v>
      </c>
      <c r="J36" s="3" t="s">
        <v>94</v>
      </c>
    </row>
    <row r="37" spans="1:10" x14ac:dyDescent="0.25">
      <c r="A37" t="s">
        <v>74</v>
      </c>
      <c r="B37" s="2" t="s">
        <v>87</v>
      </c>
      <c r="C37">
        <f>D9-D11</f>
        <v>233.67999999999995</v>
      </c>
      <c r="D37">
        <f>E9-E11</f>
        <v>6.1500000000000021</v>
      </c>
      <c r="E37">
        <f>F9-F11</f>
        <v>134.25</v>
      </c>
      <c r="F37">
        <f>(((D9-D11)^2+(E9-E11)^2+(F9-F11)^2)^0.5)</f>
        <v>269.56859498094354</v>
      </c>
      <c r="G37" s="30">
        <f t="shared" ref="G37:G40" si="0">C37/F37</f>
        <v>0.86686655771796917</v>
      </c>
      <c r="H37" s="30">
        <f t="shared" ref="H37:H40" si="1">D37/F37</f>
        <v>2.2814230272019485E-2</v>
      </c>
      <c r="I37" s="30">
        <f t="shared" ref="I37:I40" si="2">E37/F37</f>
        <v>0.49801795349896177</v>
      </c>
      <c r="J37" t="s">
        <v>95</v>
      </c>
    </row>
    <row r="38" spans="1:10" s="3" customFormat="1" x14ac:dyDescent="0.25">
      <c r="A38" s="3" t="s">
        <v>75</v>
      </c>
      <c r="B38" s="4" t="s">
        <v>88</v>
      </c>
      <c r="C38" s="3">
        <f>D12-D13</f>
        <v>233.67999999999995</v>
      </c>
      <c r="D38" s="3">
        <f>E12-E13</f>
        <v>45.140000000000015</v>
      </c>
      <c r="E38" s="3">
        <f>F12-F13</f>
        <v>-135.57999999999993</v>
      </c>
      <c r="F38" s="3">
        <f>(((D12-D13)^2+(E12-E13)^2+(F12-F13)^2)^0.5)</f>
        <v>273.90855846431663</v>
      </c>
      <c r="G38" s="3">
        <f t="shared" si="0"/>
        <v>0.85313142937241426</v>
      </c>
      <c r="H38" s="3">
        <f t="shared" si="1"/>
        <v>0.16479952380122734</v>
      </c>
      <c r="I38" s="3">
        <f t="shared" si="2"/>
        <v>-0.49498270795237886</v>
      </c>
      <c r="J38" s="3" t="s">
        <v>96</v>
      </c>
    </row>
    <row r="39" spans="1:10" x14ac:dyDescent="0.25">
      <c r="A39" t="s">
        <v>76</v>
      </c>
      <c r="B39" s="2" t="s">
        <v>89</v>
      </c>
      <c r="C39">
        <f>D12-D14</f>
        <v>233.67999999999995</v>
      </c>
      <c r="D39">
        <f>E12-E14</f>
        <v>45.140000000000015</v>
      </c>
      <c r="E39">
        <f>F12-F14</f>
        <v>135.07999999999993</v>
      </c>
      <c r="F39">
        <f>(((D12-D14)^2+(E12-E14)^2+(F12-F14)^2)^0.5)</f>
        <v>273.66141196741631</v>
      </c>
      <c r="G39" s="30">
        <f t="shared" si="0"/>
        <v>0.8539019013313548</v>
      </c>
      <c r="H39" s="30">
        <f t="shared" si="1"/>
        <v>0.16494835598295693</v>
      </c>
      <c r="I39" s="30">
        <f t="shared" si="2"/>
        <v>0.49360265676069565</v>
      </c>
      <c r="J39" t="s">
        <v>97</v>
      </c>
    </row>
    <row r="40" spans="1:10" s="3" customFormat="1" x14ac:dyDescent="0.25">
      <c r="A40" s="3" t="s">
        <v>77</v>
      </c>
      <c r="B40" s="4" t="s">
        <v>77</v>
      </c>
      <c r="C40" s="3">
        <f>D15-D16</f>
        <v>173</v>
      </c>
      <c r="D40" s="3">
        <f>E15-E16</f>
        <v>-282.45</v>
      </c>
      <c r="E40" s="3">
        <f>F15-F16</f>
        <v>-51.609999999999673</v>
      </c>
      <c r="F40" s="3">
        <f>(((D15-D16)^2+(E15-E16)^2+(F15-F16)^2)^0.5)</f>
        <v>335.21723493877812</v>
      </c>
      <c r="G40" s="3">
        <f t="shared" si="0"/>
        <v>0.5160832498114114</v>
      </c>
      <c r="H40" s="3">
        <f t="shared" si="1"/>
        <v>-0.84258794167186779</v>
      </c>
      <c r="I40" s="3">
        <f t="shared" si="2"/>
        <v>-0.15395986429344954</v>
      </c>
      <c r="J40" s="3" t="s">
        <v>98</v>
      </c>
    </row>
    <row r="42" spans="1:10" x14ac:dyDescent="0.25">
      <c r="C42" s="1" t="s">
        <v>70</v>
      </c>
      <c r="D42" s="1" t="s">
        <v>71</v>
      </c>
      <c r="E42" s="1" t="s">
        <v>72</v>
      </c>
    </row>
    <row r="43" spans="1:10" x14ac:dyDescent="0.25">
      <c r="A43" t="s">
        <v>79</v>
      </c>
      <c r="B43" s="4" t="s">
        <v>92</v>
      </c>
      <c r="C43" s="3">
        <f>D9-D17</f>
        <v>-30</v>
      </c>
      <c r="D43" s="3">
        <f>E9-E17</f>
        <v>-114.3</v>
      </c>
      <c r="E43" s="3">
        <f>F9-F17</f>
        <v>0</v>
      </c>
    </row>
    <row r="44" spans="1:10" x14ac:dyDescent="0.25">
      <c r="A44" t="s">
        <v>80</v>
      </c>
      <c r="B44" s="2" t="s">
        <v>93</v>
      </c>
      <c r="C44">
        <f>D12-D17</f>
        <v>-30</v>
      </c>
      <c r="D44">
        <f>E12-E17</f>
        <v>114.30000000000001</v>
      </c>
      <c r="E44">
        <f>F12-F17</f>
        <v>0</v>
      </c>
    </row>
    <row r="45" spans="1:10" x14ac:dyDescent="0.25">
      <c r="A45" t="s">
        <v>81</v>
      </c>
      <c r="B45" s="4" t="s">
        <v>81</v>
      </c>
      <c r="C45" s="3">
        <f>D15-D17</f>
        <v>-90.67999999999995</v>
      </c>
      <c r="D45" s="3">
        <f>E15-E17</f>
        <v>-100.9</v>
      </c>
      <c r="E45" s="3">
        <f>F15-F17</f>
        <v>16.510000000000218</v>
      </c>
    </row>
    <row r="47" spans="1:10" ht="15.75" thickBot="1" x14ac:dyDescent="0.3">
      <c r="A47" t="s">
        <v>67</v>
      </c>
    </row>
    <row r="48" spans="1:10" x14ac:dyDescent="0.25">
      <c r="A48" s="14">
        <f>G37</f>
        <v>0.86686655771796917</v>
      </c>
      <c r="B48" s="15">
        <f>G36</f>
        <v>0.86473390291931551</v>
      </c>
      <c r="C48" s="15">
        <f>G39</f>
        <v>0.8539019013313548</v>
      </c>
      <c r="D48" s="15">
        <f>G38</f>
        <v>0.85313142937241426</v>
      </c>
      <c r="E48" s="15"/>
      <c r="F48" s="16">
        <f>G40</f>
        <v>0.5160832498114114</v>
      </c>
      <c r="G48" s="23" t="s">
        <v>95</v>
      </c>
      <c r="H48" s="26" t="s">
        <v>68</v>
      </c>
      <c r="I48" s="23">
        <f>B21</f>
        <v>-999.61</v>
      </c>
    </row>
    <row r="49" spans="1:12" x14ac:dyDescent="0.25">
      <c r="A49" s="17">
        <f>H37</f>
        <v>2.2814230272019485E-2</v>
      </c>
      <c r="B49" s="18">
        <f>H36</f>
        <v>2.2758102973954954E-2</v>
      </c>
      <c r="C49" s="18">
        <f>H39</f>
        <v>0.16494835598295693</v>
      </c>
      <c r="D49" s="18">
        <f>H38</f>
        <v>0.16479952380122734</v>
      </c>
      <c r="E49" s="18"/>
      <c r="F49" s="19">
        <f>H40</f>
        <v>-0.84258794167186779</v>
      </c>
      <c r="G49" s="24" t="s">
        <v>94</v>
      </c>
      <c r="H49" s="26"/>
      <c r="I49" s="24">
        <f>B22</f>
        <v>1708.14</v>
      </c>
    </row>
    <row r="50" spans="1:12" x14ac:dyDescent="0.25">
      <c r="A50" s="17">
        <f>I37</f>
        <v>0.49801795349896177</v>
      </c>
      <c r="B50" s="18">
        <f>I36</f>
        <v>-0.50171440670061951</v>
      </c>
      <c r="C50" s="18">
        <f>I39</f>
        <v>0.49360265676069565</v>
      </c>
      <c r="D50" s="18">
        <f>I38</f>
        <v>-0.49498270795237886</v>
      </c>
      <c r="E50" s="18"/>
      <c r="F50" s="19">
        <f>I40</f>
        <v>-0.15395986429344954</v>
      </c>
      <c r="G50" s="24" t="s">
        <v>97</v>
      </c>
      <c r="H50" s="26"/>
      <c r="I50" s="24">
        <f>B23</f>
        <v>-1537.33</v>
      </c>
    </row>
    <row r="51" spans="1:12" x14ac:dyDescent="0.25">
      <c r="A51" s="17">
        <f>((A50*D43)-(A49*E43))</f>
        <v>-56.923452084931327</v>
      </c>
      <c r="B51" s="18">
        <f>((B50*D43)-(B49*E43))</f>
        <v>57.345956685880807</v>
      </c>
      <c r="C51" s="18">
        <f>((C50*D44)-(C49*E44))</f>
        <v>56.418783667747519</v>
      </c>
      <c r="D51" s="18">
        <f>((D50*D44)-(D49*E44))</f>
        <v>-56.576523518956911</v>
      </c>
      <c r="E51" s="18"/>
      <c r="F51" s="19">
        <f>((F50*D45)-(F49*E45))</f>
        <v>29.445677224211778</v>
      </c>
      <c r="G51" s="24" t="s">
        <v>96</v>
      </c>
      <c r="H51" s="26"/>
      <c r="I51" s="24">
        <f>B28</f>
        <v>392434.2291</v>
      </c>
    </row>
    <row r="52" spans="1:12" x14ac:dyDescent="0.25">
      <c r="A52" s="17"/>
      <c r="B52" s="18"/>
      <c r="C52" s="18"/>
      <c r="D52" s="18"/>
      <c r="E52" s="18"/>
      <c r="F52" s="19"/>
      <c r="G52" s="24" t="s">
        <v>99</v>
      </c>
      <c r="H52" s="26"/>
      <c r="I52" s="24">
        <f>B29</f>
        <v>0</v>
      </c>
    </row>
    <row r="53" spans="1:12" ht="15.75" thickBot="1" x14ac:dyDescent="0.3">
      <c r="A53" s="20">
        <f>((A49*C43)-(A48*D43))</f>
        <v>98.398420639003291</v>
      </c>
      <c r="B53" s="21">
        <f>((B49*C43)-(B48*D43))</f>
        <v>98.156342014459113</v>
      </c>
      <c r="C53" s="21">
        <f>((C49*C44)-(C48*D44))</f>
        <v>-102.54943800166257</v>
      </c>
      <c r="D53" s="21">
        <f>((D49*C44)-(D48*D44))</f>
        <v>-102.45690809130377</v>
      </c>
      <c r="E53" s="21"/>
      <c r="F53" s="22">
        <f>((F49*C45)-(F48*D45))</f>
        <v>128.47867445677633</v>
      </c>
      <c r="G53" s="25" t="s">
        <v>98</v>
      </c>
      <c r="H53" s="26"/>
      <c r="I53" s="25">
        <f>B30</f>
        <v>-999610</v>
      </c>
    </row>
    <row r="55" spans="1:12" ht="15.75" thickBot="1" x14ac:dyDescent="0.3"/>
    <row r="56" spans="1:12" x14ac:dyDescent="0.25">
      <c r="C56">
        <v>-4.8963286682695601</v>
      </c>
      <c r="D56">
        <f>C56*1000</f>
        <v>-4896.3286682695598</v>
      </c>
      <c r="E56" s="23" t="s">
        <v>95</v>
      </c>
      <c r="G56" s="38"/>
      <c r="H56" s="39"/>
      <c r="I56" s="39"/>
      <c r="J56" s="39"/>
      <c r="K56" s="39"/>
      <c r="L56" s="40"/>
    </row>
    <row r="57" spans="1:12" x14ac:dyDescent="0.25">
      <c r="C57">
        <v>0.65385095877119803</v>
      </c>
      <c r="D57">
        <f t="shared" ref="D57:D60" si="3">C57*1000</f>
        <v>653.85095877119807</v>
      </c>
      <c r="E57" s="24" t="s">
        <v>94</v>
      </c>
      <c r="G57" s="38"/>
      <c r="H57" s="39"/>
      <c r="I57" s="39"/>
      <c r="J57" s="39"/>
      <c r="K57" s="39"/>
      <c r="L57" s="40"/>
    </row>
    <row r="58" spans="1:12" x14ac:dyDescent="0.25">
      <c r="C58">
        <v>3.0155968891332501</v>
      </c>
      <c r="D58">
        <f t="shared" si="3"/>
        <v>3015.59688913325</v>
      </c>
      <c r="E58" s="24" t="s">
        <v>97</v>
      </c>
      <c r="G58" s="38"/>
      <c r="H58" s="39"/>
      <c r="I58" s="39"/>
      <c r="J58" s="39"/>
      <c r="K58" s="39"/>
      <c r="L58" s="40"/>
    </row>
    <row r="59" spans="1:12" x14ac:dyDescent="0.25">
      <c r="C59">
        <v>0.94887375110973204</v>
      </c>
      <c r="D59">
        <f t="shared" si="3"/>
        <v>948.8737511097321</v>
      </c>
      <c r="E59" s="24" t="s">
        <v>96</v>
      </c>
      <c r="G59" s="38"/>
      <c r="H59" s="39"/>
      <c r="I59" s="39"/>
      <c r="J59" s="39"/>
      <c r="K59" s="39"/>
      <c r="L59" s="40"/>
    </row>
    <row r="60" spans="1:12" ht="15.75" thickBot="1" x14ac:dyDescent="0.3">
      <c r="C60">
        <v>-1.36623586904701</v>
      </c>
      <c r="D60">
        <f t="shared" si="3"/>
        <v>-1366.2358690470101</v>
      </c>
      <c r="E60" s="25" t="s">
        <v>98</v>
      </c>
      <c r="G60" s="38"/>
      <c r="H60" s="39"/>
      <c r="I60" s="39"/>
      <c r="J60" s="39"/>
      <c r="K60" s="39"/>
      <c r="L60" s="40"/>
    </row>
    <row r="61" spans="1:12" x14ac:dyDescent="0.25">
      <c r="H61" s="39"/>
      <c r="I61" s="39"/>
      <c r="J61" s="39"/>
      <c r="K61" s="39"/>
      <c r="L61" s="40"/>
    </row>
    <row r="62" spans="1:12" x14ac:dyDescent="0.25">
      <c r="H62" s="39"/>
      <c r="I62" s="39"/>
      <c r="J62" s="39"/>
      <c r="K62" s="39"/>
      <c r="L62" s="40"/>
    </row>
    <row r="63" spans="1:12" x14ac:dyDescent="0.25">
      <c r="H63" s="39"/>
      <c r="I63" s="39"/>
      <c r="J63" s="39"/>
      <c r="K63" s="39"/>
      <c r="L63" s="40"/>
    </row>
    <row r="64" spans="1:12" x14ac:dyDescent="0.25">
      <c r="H64" s="39"/>
      <c r="I64" s="39"/>
      <c r="J64" s="39"/>
      <c r="K64" s="39"/>
      <c r="L64" s="40"/>
    </row>
    <row r="65" spans="8:12" x14ac:dyDescent="0.25">
      <c r="H65" s="39"/>
      <c r="I65" s="39"/>
      <c r="J65" s="39"/>
      <c r="K65" s="39"/>
      <c r="L65" s="40"/>
    </row>
    <row r="66" spans="8:12" x14ac:dyDescent="0.25">
      <c r="H66" s="39"/>
      <c r="I66" s="39"/>
      <c r="J66" s="39"/>
      <c r="K66" s="39"/>
      <c r="L66" s="40"/>
    </row>
    <row r="67" spans="8:12" x14ac:dyDescent="0.25">
      <c r="H67" s="39"/>
      <c r="I67" s="39"/>
      <c r="J67" s="39"/>
      <c r="K67" s="39"/>
      <c r="L67" s="40"/>
    </row>
    <row r="68" spans="8:12" x14ac:dyDescent="0.25">
      <c r="H68" s="39"/>
      <c r="I68" s="39"/>
      <c r="J68" s="39"/>
      <c r="K68" s="39"/>
      <c r="L68" s="40"/>
    </row>
    <row r="69" spans="8:12" x14ac:dyDescent="0.25">
      <c r="H69" s="39"/>
      <c r="I69" s="39"/>
      <c r="J69" s="39"/>
      <c r="K69" s="39"/>
      <c r="L69" s="40"/>
    </row>
    <row r="70" spans="8:12" x14ac:dyDescent="0.25">
      <c r="H70" s="39"/>
      <c r="I70" s="39"/>
      <c r="J70" s="39"/>
      <c r="K70" s="39"/>
      <c r="L70" s="40"/>
    </row>
    <row r="71" spans="8:12" x14ac:dyDescent="0.25">
      <c r="H71" s="39"/>
      <c r="I71" s="39"/>
      <c r="J71" s="39"/>
      <c r="K71" s="39"/>
      <c r="L71" s="40"/>
    </row>
    <row r="72" spans="8:12" x14ac:dyDescent="0.25">
      <c r="H72" s="39"/>
      <c r="I72" s="39"/>
      <c r="J72" s="39"/>
      <c r="K72" s="39"/>
      <c r="L72" s="40"/>
    </row>
    <row r="73" spans="8:12" x14ac:dyDescent="0.25">
      <c r="H73" s="39"/>
      <c r="I73" s="39"/>
      <c r="J73" s="39"/>
      <c r="K73" s="39"/>
      <c r="L73" s="40"/>
    </row>
    <row r="74" spans="8:12" x14ac:dyDescent="0.25">
      <c r="H74" s="39"/>
      <c r="I74" s="39"/>
      <c r="J74" s="39"/>
      <c r="K74" s="39"/>
      <c r="L74" s="40"/>
    </row>
    <row r="75" spans="8:12" x14ac:dyDescent="0.25">
      <c r="H75" s="39"/>
      <c r="I75" s="39"/>
      <c r="J75" s="39"/>
      <c r="K75" s="39"/>
      <c r="L75" s="40"/>
    </row>
    <row r="76" spans="8:12" x14ac:dyDescent="0.25">
      <c r="H76" s="39"/>
      <c r="I76" s="39"/>
      <c r="J76" s="39"/>
      <c r="K76" s="39"/>
      <c r="L76" s="40"/>
    </row>
    <row r="77" spans="8:12" x14ac:dyDescent="0.25">
      <c r="H77" s="39"/>
      <c r="I77" s="39"/>
      <c r="J77" s="39"/>
      <c r="K77" s="39"/>
      <c r="L77" s="40"/>
    </row>
    <row r="78" spans="8:12" x14ac:dyDescent="0.25">
      <c r="H78" s="39"/>
      <c r="I78" s="39"/>
      <c r="J78" s="39"/>
      <c r="K78" s="39"/>
      <c r="L78" s="40"/>
    </row>
    <row r="79" spans="8:12" x14ac:dyDescent="0.25">
      <c r="H79" s="39"/>
      <c r="I79" s="39"/>
      <c r="J79" s="39"/>
      <c r="K79" s="39"/>
      <c r="L79" s="40"/>
    </row>
    <row r="80" spans="8:12" x14ac:dyDescent="0.25">
      <c r="H80" s="39"/>
      <c r="I80" s="39"/>
      <c r="J80" s="39"/>
      <c r="K80" s="39"/>
      <c r="L80" s="40"/>
    </row>
    <row r="81" spans="8:12" x14ac:dyDescent="0.25">
      <c r="H81" s="39"/>
      <c r="I81" s="39"/>
      <c r="J81" s="39"/>
      <c r="K81" s="39"/>
      <c r="L81" s="40"/>
    </row>
    <row r="82" spans="8:12" x14ac:dyDescent="0.25">
      <c r="H82" s="39"/>
      <c r="I82" s="39"/>
      <c r="J82" s="39"/>
      <c r="K82" s="39"/>
      <c r="L82" s="40"/>
    </row>
    <row r="83" spans="8:12" x14ac:dyDescent="0.25">
      <c r="H83" s="39"/>
      <c r="I83" s="39"/>
      <c r="J83" s="39"/>
      <c r="K83" s="39"/>
      <c r="L83" s="40"/>
    </row>
    <row r="84" spans="8:12" x14ac:dyDescent="0.25">
      <c r="H84" s="39"/>
      <c r="I84" s="39"/>
      <c r="J84" s="39"/>
      <c r="K84" s="39"/>
      <c r="L84" s="40"/>
    </row>
    <row r="85" spans="8:12" x14ac:dyDescent="0.25">
      <c r="H85" s="39"/>
      <c r="I85" s="39"/>
      <c r="J85" s="39"/>
      <c r="K85" s="39"/>
      <c r="L85" s="40"/>
    </row>
    <row r="86" spans="8:12" x14ac:dyDescent="0.25">
      <c r="H86" s="39"/>
      <c r="I86" s="39"/>
      <c r="J86" s="39"/>
      <c r="K86" s="39"/>
      <c r="L86" s="40"/>
    </row>
    <row r="87" spans="8:12" x14ac:dyDescent="0.25">
      <c r="H87" s="39"/>
      <c r="I87" s="39"/>
      <c r="J87" s="39"/>
      <c r="K87" s="39"/>
      <c r="L87" s="40"/>
    </row>
    <row r="88" spans="8:12" x14ac:dyDescent="0.25">
      <c r="H88" s="39"/>
      <c r="I88" s="39"/>
      <c r="J88" s="39"/>
      <c r="K88" s="39"/>
      <c r="L88" s="40"/>
    </row>
    <row r="89" spans="8:12" x14ac:dyDescent="0.25">
      <c r="H89" s="39"/>
      <c r="I89" s="39"/>
      <c r="J89" s="39"/>
      <c r="K89" s="39"/>
      <c r="L89" s="40"/>
    </row>
    <row r="90" spans="8:12" x14ac:dyDescent="0.25">
      <c r="H90" s="39"/>
      <c r="I90" s="39"/>
      <c r="J90" s="39"/>
      <c r="K90" s="39"/>
      <c r="L90" s="40"/>
    </row>
    <row r="91" spans="8:12" x14ac:dyDescent="0.25">
      <c r="H91" s="39"/>
      <c r="I91" s="39"/>
      <c r="J91" s="39"/>
      <c r="K91" s="39"/>
      <c r="L91" s="40"/>
    </row>
    <row r="92" spans="8:12" x14ac:dyDescent="0.25">
      <c r="H92" s="39"/>
      <c r="I92" s="39"/>
      <c r="J92" s="39"/>
      <c r="K92" s="39"/>
      <c r="L92" s="40"/>
    </row>
    <row r="93" spans="8:12" x14ac:dyDescent="0.25">
      <c r="H93" s="39"/>
      <c r="I93" s="39"/>
      <c r="J93" s="39"/>
      <c r="K93" s="39"/>
      <c r="L93" s="40"/>
    </row>
    <row r="94" spans="8:12" x14ac:dyDescent="0.25">
      <c r="H94" s="39"/>
      <c r="I94" s="39"/>
      <c r="J94" s="39"/>
      <c r="K94" s="39"/>
      <c r="L94" s="40"/>
    </row>
    <row r="95" spans="8:12" x14ac:dyDescent="0.25">
      <c r="H95" s="39"/>
      <c r="I95" s="39"/>
      <c r="J95" s="39"/>
      <c r="K95" s="39"/>
      <c r="L95" s="40"/>
    </row>
    <row r="96" spans="8:12" x14ac:dyDescent="0.25">
      <c r="H96" s="39"/>
      <c r="I96" s="39"/>
      <c r="J96" s="39"/>
      <c r="K96" s="39"/>
      <c r="L96" s="40"/>
    </row>
    <row r="97" spans="8:12" x14ac:dyDescent="0.25">
      <c r="H97" s="39"/>
      <c r="I97" s="39"/>
      <c r="J97" s="39"/>
      <c r="K97" s="39"/>
      <c r="L97" s="40"/>
    </row>
    <row r="98" spans="8:12" x14ac:dyDescent="0.25">
      <c r="H98" s="39"/>
      <c r="I98" s="39"/>
      <c r="J98" s="39"/>
      <c r="K98" s="39"/>
      <c r="L98" s="40"/>
    </row>
    <row r="99" spans="8:12" x14ac:dyDescent="0.25">
      <c r="H99" s="39"/>
      <c r="I99" s="39"/>
      <c r="J99" s="39"/>
      <c r="K99" s="39"/>
      <c r="L99" s="40"/>
    </row>
    <row r="100" spans="8:12" x14ac:dyDescent="0.25">
      <c r="H100" s="39"/>
      <c r="I100" s="39"/>
      <c r="J100" s="39"/>
      <c r="K100" s="39"/>
      <c r="L100" s="40"/>
    </row>
    <row r="101" spans="8:12" x14ac:dyDescent="0.25">
      <c r="H101" s="40"/>
      <c r="I101" s="40"/>
      <c r="J101" s="40"/>
      <c r="K101" s="40"/>
      <c r="L101" s="40"/>
    </row>
    <row r="102" spans="8:12" x14ac:dyDescent="0.25">
      <c r="H102" s="40"/>
      <c r="I102" s="40"/>
      <c r="J102" s="40"/>
      <c r="K102" s="40"/>
      <c r="L102" s="40"/>
    </row>
    <row r="103" spans="8:12" x14ac:dyDescent="0.25">
      <c r="H103" s="40"/>
      <c r="I103" s="40"/>
      <c r="J103" s="40"/>
      <c r="K103" s="40"/>
      <c r="L103" s="40"/>
    </row>
  </sheetData>
  <mergeCells count="6">
    <mergeCell ref="A20:B20"/>
    <mergeCell ref="A27:B27"/>
    <mergeCell ref="G33:I33"/>
    <mergeCell ref="C34:E34"/>
    <mergeCell ref="G34:I34"/>
    <mergeCell ref="H48:H5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7E4D-870A-4C64-9FBE-7916E7DC749A}">
  <dimension ref="A6:J113"/>
  <sheetViews>
    <sheetView topLeftCell="A25" zoomScale="98" zoomScaleNormal="98" workbookViewId="0">
      <selection activeCell="A52" sqref="A52"/>
    </sheetView>
  </sheetViews>
  <sheetFormatPr defaultRowHeight="15" x14ac:dyDescent="0.25"/>
  <cols>
    <col min="1" max="1" width="17.85546875" customWidth="1"/>
    <col min="2" max="2" width="14" customWidth="1"/>
    <col min="3" max="3" width="15.7109375" customWidth="1"/>
    <col min="4" max="4" width="13" customWidth="1"/>
    <col min="5" max="5" width="13.85546875" customWidth="1"/>
    <col min="6" max="6" width="15" customWidth="1"/>
    <col min="10" max="10" width="18.85546875" customWidth="1"/>
  </cols>
  <sheetData>
    <row r="6" spans="1:6" ht="60" x14ac:dyDescent="0.25">
      <c r="A6" s="1" t="s">
        <v>0</v>
      </c>
      <c r="C6" s="5" t="s">
        <v>28</v>
      </c>
    </row>
    <row r="8" spans="1:6" x14ac:dyDescent="0.25">
      <c r="A8" s="7" t="s">
        <v>2</v>
      </c>
      <c r="B8" s="7" t="s">
        <v>3</v>
      </c>
      <c r="C8" s="7" t="s">
        <v>1</v>
      </c>
      <c r="D8" s="7" t="s">
        <v>4</v>
      </c>
      <c r="E8" s="7" t="s">
        <v>5</v>
      </c>
      <c r="F8" s="7" t="s">
        <v>6</v>
      </c>
    </row>
    <row r="9" spans="1:6" x14ac:dyDescent="0.25">
      <c r="A9" t="s">
        <v>7</v>
      </c>
      <c r="B9" s="2" t="s">
        <v>17</v>
      </c>
      <c r="C9" t="s">
        <v>25</v>
      </c>
      <c r="D9">
        <v>583.73</v>
      </c>
      <c r="E9">
        <v>0</v>
      </c>
      <c r="F9">
        <v>666.73</v>
      </c>
    </row>
    <row r="10" spans="1:6" s="3" customFormat="1" x14ac:dyDescent="0.25">
      <c r="A10" s="3" t="s">
        <v>8</v>
      </c>
      <c r="B10" s="4" t="s">
        <v>18</v>
      </c>
      <c r="C10" s="3" t="s">
        <v>29</v>
      </c>
      <c r="D10" s="3">
        <v>282</v>
      </c>
      <c r="E10" s="3">
        <v>0</v>
      </c>
      <c r="F10" s="3">
        <v>878</v>
      </c>
    </row>
    <row r="11" spans="1:6" x14ac:dyDescent="0.25">
      <c r="A11" t="s">
        <v>9</v>
      </c>
      <c r="B11" s="2" t="s">
        <v>19</v>
      </c>
      <c r="C11" t="s">
        <v>30</v>
      </c>
      <c r="D11">
        <v>258.5</v>
      </c>
      <c r="E11">
        <v>0</v>
      </c>
      <c r="F11">
        <v>439</v>
      </c>
    </row>
    <row r="12" spans="1:6" s="3" customFormat="1" x14ac:dyDescent="0.25">
      <c r="A12" s="3" t="s">
        <v>10</v>
      </c>
      <c r="B12" s="4" t="s">
        <v>20</v>
      </c>
      <c r="C12" s="3" t="s">
        <v>26</v>
      </c>
      <c r="D12" s="3">
        <v>583.73</v>
      </c>
      <c r="E12" s="3">
        <v>305.83</v>
      </c>
      <c r="F12" s="3">
        <v>666.73</v>
      </c>
    </row>
    <row r="13" spans="1:6" x14ac:dyDescent="0.25">
      <c r="A13" t="s">
        <v>11</v>
      </c>
      <c r="B13" s="2" t="s">
        <v>21</v>
      </c>
      <c r="C13" t="s">
        <v>31</v>
      </c>
      <c r="D13">
        <v>282</v>
      </c>
      <c r="E13">
        <v>277.67</v>
      </c>
      <c r="F13">
        <v>878</v>
      </c>
    </row>
    <row r="14" spans="1:6" s="3" customFormat="1" x14ac:dyDescent="0.25">
      <c r="A14" s="3" t="s">
        <v>12</v>
      </c>
      <c r="B14" s="4" t="s">
        <v>22</v>
      </c>
      <c r="C14" s="3" t="s">
        <v>32</v>
      </c>
      <c r="D14" s="3">
        <v>268.66000000000003</v>
      </c>
      <c r="E14" s="3">
        <v>230.17</v>
      </c>
      <c r="F14" s="3">
        <v>451.11</v>
      </c>
    </row>
    <row r="15" spans="1:6" x14ac:dyDescent="0.25">
      <c r="A15" t="s">
        <v>13</v>
      </c>
      <c r="B15" s="2" t="s">
        <v>23</v>
      </c>
      <c r="C15" t="s">
        <v>27</v>
      </c>
      <c r="D15">
        <v>530.28</v>
      </c>
      <c r="E15">
        <v>0</v>
      </c>
      <c r="F15">
        <v>666.73</v>
      </c>
    </row>
    <row r="16" spans="1:6" s="3" customFormat="1" x14ac:dyDescent="0.25">
      <c r="A16" s="3" t="s">
        <v>14</v>
      </c>
      <c r="B16" s="4" t="s">
        <v>24</v>
      </c>
      <c r="C16" s="3" t="s">
        <v>33</v>
      </c>
      <c r="D16" s="3">
        <v>260.29000000000002</v>
      </c>
      <c r="E16" s="3">
        <v>556.45000000000005</v>
      </c>
      <c r="F16" s="3">
        <v>696.45</v>
      </c>
    </row>
    <row r="17" spans="1:6" x14ac:dyDescent="0.25">
      <c r="B17" s="2"/>
    </row>
    <row r="18" spans="1:6" s="3" customFormat="1" x14ac:dyDescent="0.25">
      <c r="B18" s="4"/>
    </row>
    <row r="19" spans="1:6" x14ac:dyDescent="0.25">
      <c r="B19" t="s">
        <v>53</v>
      </c>
      <c r="D19">
        <v>583.73</v>
      </c>
      <c r="E19">
        <v>152.91999999999999</v>
      </c>
      <c r="F19">
        <v>666.73</v>
      </c>
    </row>
    <row r="22" spans="1:6" x14ac:dyDescent="0.25">
      <c r="A22" s="10" t="s">
        <v>60</v>
      </c>
      <c r="B22" s="10"/>
    </row>
    <row r="23" spans="1:6" x14ac:dyDescent="0.25">
      <c r="A23" t="s">
        <v>54</v>
      </c>
      <c r="B23" s="9">
        <v>-971.03</v>
      </c>
      <c r="C23" s="9"/>
    </row>
    <row r="24" spans="1:6" x14ac:dyDescent="0.25">
      <c r="A24" t="s">
        <v>55</v>
      </c>
      <c r="B24" s="9">
        <v>1688.75</v>
      </c>
      <c r="C24" s="9"/>
    </row>
    <row r="25" spans="1:6" x14ac:dyDescent="0.25">
      <c r="A25" t="s">
        <v>56</v>
      </c>
      <c r="B25" s="9">
        <v>-1519.2</v>
      </c>
      <c r="C25" s="9"/>
    </row>
    <row r="27" spans="1:6" ht="45" x14ac:dyDescent="0.25">
      <c r="A27" s="12" t="s">
        <v>62</v>
      </c>
      <c r="B27" s="13">
        <f>((20.1*0.0254)/2)*1000</f>
        <v>255.27</v>
      </c>
    </row>
    <row r="29" spans="1:6" x14ac:dyDescent="0.25">
      <c r="A29" s="10" t="s">
        <v>61</v>
      </c>
      <c r="B29" s="10"/>
    </row>
    <row r="30" spans="1:6" x14ac:dyDescent="0.25">
      <c r="A30" t="s">
        <v>57</v>
      </c>
      <c r="B30">
        <f>B25*B27*-1</f>
        <v>387806.18400000001</v>
      </c>
      <c r="C30" s="32"/>
    </row>
    <row r="31" spans="1:6" x14ac:dyDescent="0.25">
      <c r="A31" t="s">
        <v>58</v>
      </c>
      <c r="B31">
        <f>B24*30</f>
        <v>50662.5</v>
      </c>
    </row>
    <row r="32" spans="1:6" x14ac:dyDescent="0.25">
      <c r="A32" t="s">
        <v>59</v>
      </c>
      <c r="B32">
        <f>B23*1000</f>
        <v>-971030</v>
      </c>
      <c r="C32" s="32"/>
    </row>
    <row r="35" spans="1:10" x14ac:dyDescent="0.25">
      <c r="G35" s="27" t="s">
        <v>69</v>
      </c>
      <c r="H35" s="27"/>
      <c r="I35" s="27"/>
    </row>
    <row r="36" spans="1:10" x14ac:dyDescent="0.25">
      <c r="A36" s="7" t="s">
        <v>36</v>
      </c>
      <c r="B36" s="7" t="s">
        <v>36</v>
      </c>
      <c r="C36" s="8" t="s">
        <v>45</v>
      </c>
      <c r="D36" s="8"/>
      <c r="E36" s="8"/>
      <c r="F36" s="7" t="s">
        <v>43</v>
      </c>
      <c r="G36" s="28" t="s">
        <v>44</v>
      </c>
      <c r="H36" s="28"/>
      <c r="I36" s="28"/>
      <c r="J36" s="7" t="s">
        <v>46</v>
      </c>
    </row>
    <row r="37" spans="1:10" x14ac:dyDescent="0.25">
      <c r="A37" s="1"/>
      <c r="B37" s="1"/>
      <c r="C37" s="1" t="s">
        <v>4</v>
      </c>
      <c r="D37" s="1" t="s">
        <v>5</v>
      </c>
      <c r="E37" s="1" t="s">
        <v>6</v>
      </c>
      <c r="G37" s="29" t="s">
        <v>4</v>
      </c>
      <c r="H37" s="29" t="s">
        <v>5</v>
      </c>
      <c r="I37" s="29" t="s">
        <v>6</v>
      </c>
    </row>
    <row r="38" spans="1:10" s="3" customFormat="1" x14ac:dyDescent="0.25">
      <c r="A38" s="3" t="s">
        <v>73</v>
      </c>
      <c r="B38" s="4" t="s">
        <v>37</v>
      </c>
      <c r="C38" s="3">
        <f>D9-D10</f>
        <v>301.73</v>
      </c>
      <c r="D38" s="3">
        <f>E9-E10</f>
        <v>0</v>
      </c>
      <c r="E38" s="3">
        <f>F9-F10</f>
        <v>-211.26999999999998</v>
      </c>
      <c r="F38" s="3">
        <f>(((D9-D10)^2+(E9-E10)^2+(F9-F10)^2)^0.5)</f>
        <v>368.34224004314251</v>
      </c>
      <c r="G38" s="3">
        <f>C38/F38</f>
        <v>0.81915666246873975</v>
      </c>
      <c r="H38" s="3">
        <f>D38/F38</f>
        <v>0</v>
      </c>
      <c r="I38" s="3">
        <f>E38/F38</f>
        <v>-0.5735698408503318</v>
      </c>
      <c r="J38" s="3" t="s">
        <v>47</v>
      </c>
    </row>
    <row r="39" spans="1:10" x14ac:dyDescent="0.25">
      <c r="A39" t="s">
        <v>74</v>
      </c>
      <c r="B39" s="2" t="s">
        <v>38</v>
      </c>
      <c r="C39">
        <f>D9-D11</f>
        <v>325.23</v>
      </c>
      <c r="D39">
        <f>E9-E11</f>
        <v>0</v>
      </c>
      <c r="E39">
        <f>F9-F11</f>
        <v>227.73000000000002</v>
      </c>
      <c r="F39">
        <f>(((D9-D11)^2+(E9-E11)^2+(F9-F11)^2)^0.5)</f>
        <v>397.03338121623983</v>
      </c>
      <c r="G39" s="30">
        <f t="shared" ref="G39:G43" si="0">C39/F39</f>
        <v>0.81915026641769217</v>
      </c>
      <c r="H39" s="30">
        <f t="shared" ref="H39:H43" si="1">D39/F39</f>
        <v>0</v>
      </c>
      <c r="I39" s="30">
        <f t="shared" ref="I39:I43" si="2">E39/F39</f>
        <v>0.57357897540602365</v>
      </c>
      <c r="J39" t="s">
        <v>48</v>
      </c>
    </row>
    <row r="40" spans="1:10" s="3" customFormat="1" x14ac:dyDescent="0.25">
      <c r="A40" s="3" t="s">
        <v>75</v>
      </c>
      <c r="B40" s="4" t="s">
        <v>39</v>
      </c>
      <c r="C40" s="3">
        <f>D12-D13</f>
        <v>301.73</v>
      </c>
      <c r="D40" s="3">
        <f>E12-E13</f>
        <v>28.159999999999968</v>
      </c>
      <c r="E40" s="3">
        <f>F12-F13</f>
        <v>-211.26999999999998</v>
      </c>
      <c r="F40" s="3">
        <f>(((D12-D13)^2+(E12-E13)^2+(F12-F13)^2)^0.5)</f>
        <v>369.41709678898189</v>
      </c>
      <c r="G40" s="3">
        <f t="shared" si="0"/>
        <v>0.81677324255610717</v>
      </c>
      <c r="H40" s="3">
        <f t="shared" si="1"/>
        <v>7.6228199086534151E-2</v>
      </c>
      <c r="I40" s="3">
        <f t="shared" si="2"/>
        <v>-0.57190098085980423</v>
      </c>
      <c r="J40" s="3" t="s">
        <v>49</v>
      </c>
    </row>
    <row r="41" spans="1:10" x14ac:dyDescent="0.25">
      <c r="A41" t="s">
        <v>76</v>
      </c>
      <c r="B41" s="2" t="s">
        <v>40</v>
      </c>
      <c r="C41">
        <f>D12-D14</f>
        <v>315.07</v>
      </c>
      <c r="D41">
        <f>E12-E14</f>
        <v>75.66</v>
      </c>
      <c r="E41">
        <f>F12-F14</f>
        <v>215.62</v>
      </c>
      <c r="F41">
        <f>(((D12-D14)^2+(E12-E14)^2+(F12-F14)^2)^0.5)</f>
        <v>389.21141414403559</v>
      </c>
      <c r="G41" s="30">
        <f t="shared" si="0"/>
        <v>0.8095086334837085</v>
      </c>
      <c r="H41" s="30">
        <f t="shared" si="1"/>
        <v>0.19439306569770967</v>
      </c>
      <c r="I41" s="30">
        <f t="shared" si="2"/>
        <v>0.55399197496352315</v>
      </c>
      <c r="J41" t="s">
        <v>50</v>
      </c>
    </row>
    <row r="42" spans="1:10" s="3" customFormat="1" x14ac:dyDescent="0.25">
      <c r="A42" s="3" t="s">
        <v>77</v>
      </c>
      <c r="B42" s="4" t="s">
        <v>41</v>
      </c>
      <c r="C42" s="3">
        <f>D15-D16</f>
        <v>269.98999999999995</v>
      </c>
      <c r="D42" s="3">
        <f>E15-E16</f>
        <v>-556.45000000000005</v>
      </c>
      <c r="E42" s="3">
        <f>F15-F16</f>
        <v>-29.720000000000027</v>
      </c>
      <c r="F42" s="3">
        <f>(((D15-D16)^2+(E15-E16)^2+(F15-F16)^2)^0.5)</f>
        <v>619.20471655180404</v>
      </c>
      <c r="G42" s="3">
        <f t="shared" si="0"/>
        <v>0.43602704046491542</v>
      </c>
      <c r="H42" s="3">
        <f t="shared" si="1"/>
        <v>-0.8986527155328059</v>
      </c>
      <c r="I42" s="3">
        <f t="shared" si="2"/>
        <v>-4.7997050418968484E-2</v>
      </c>
      <c r="J42" s="3" t="s">
        <v>51</v>
      </c>
    </row>
    <row r="43" spans="1:10" x14ac:dyDescent="0.25">
      <c r="B43" s="2"/>
      <c r="G43" s="30"/>
      <c r="H43" s="30"/>
      <c r="I43" s="30"/>
    </row>
    <row r="45" spans="1:10" x14ac:dyDescent="0.25">
      <c r="C45" s="1" t="s">
        <v>70</v>
      </c>
      <c r="D45" s="1" t="s">
        <v>71</v>
      </c>
      <c r="E45" s="1" t="s">
        <v>72</v>
      </c>
    </row>
    <row r="46" spans="1:10" x14ac:dyDescent="0.25">
      <c r="A46" t="s">
        <v>79</v>
      </c>
      <c r="B46" s="4" t="s">
        <v>63</v>
      </c>
      <c r="C46" s="3">
        <f>D9-D19</f>
        <v>0</v>
      </c>
      <c r="D46" s="3">
        <f>E9-E19</f>
        <v>-152.91999999999999</v>
      </c>
      <c r="E46" s="3">
        <f>F9-F19</f>
        <v>0</v>
      </c>
    </row>
    <row r="47" spans="1:10" x14ac:dyDescent="0.25">
      <c r="A47" t="s">
        <v>80</v>
      </c>
      <c r="B47" s="2" t="s">
        <v>64</v>
      </c>
      <c r="C47">
        <f>D12-D19</f>
        <v>0</v>
      </c>
      <c r="D47">
        <f>E12-E19</f>
        <v>152.91</v>
      </c>
      <c r="E47">
        <f>F12-F19</f>
        <v>0</v>
      </c>
    </row>
    <row r="48" spans="1:10" x14ac:dyDescent="0.25">
      <c r="A48" t="s">
        <v>81</v>
      </c>
      <c r="B48" s="4" t="s">
        <v>65</v>
      </c>
      <c r="C48" s="3">
        <f>D15-D19</f>
        <v>-53.450000000000045</v>
      </c>
      <c r="D48" s="3">
        <f>E15-E19</f>
        <v>-152.91999999999999</v>
      </c>
      <c r="E48" s="3">
        <f>F15-F19</f>
        <v>0</v>
      </c>
    </row>
    <row r="49" spans="1:9" x14ac:dyDescent="0.25">
      <c r="B49" s="2"/>
    </row>
    <row r="51" spans="1:9" ht="15.75" thickBot="1" x14ac:dyDescent="0.3">
      <c r="A51" t="s">
        <v>67</v>
      </c>
    </row>
    <row r="52" spans="1:9" x14ac:dyDescent="0.25">
      <c r="A52" s="14">
        <f>G39</f>
        <v>0.81915026641769217</v>
      </c>
      <c r="B52" s="15">
        <f>G38</f>
        <v>0.81915666246873975</v>
      </c>
      <c r="C52" s="15">
        <f>G41</f>
        <v>0.8095086334837085</v>
      </c>
      <c r="D52" s="15">
        <f>G40</f>
        <v>0.81677324255610717</v>
      </c>
      <c r="E52" s="15">
        <f>G43</f>
        <v>0</v>
      </c>
      <c r="F52" s="16">
        <f>G42</f>
        <v>0.43602704046491542</v>
      </c>
      <c r="G52" s="23" t="s">
        <v>47</v>
      </c>
      <c r="H52" s="26" t="s">
        <v>68</v>
      </c>
      <c r="I52" s="23">
        <f>B23</f>
        <v>-971.03</v>
      </c>
    </row>
    <row r="53" spans="1:9" x14ac:dyDescent="0.25">
      <c r="A53" s="17">
        <f>H39</f>
        <v>0</v>
      </c>
      <c r="B53" s="18">
        <f>H38</f>
        <v>0</v>
      </c>
      <c r="C53" s="18">
        <f>H41</f>
        <v>0.19439306569770967</v>
      </c>
      <c r="D53" s="18">
        <f>H40</f>
        <v>7.6228199086534151E-2</v>
      </c>
      <c r="E53" s="18">
        <f>H43</f>
        <v>0</v>
      </c>
      <c r="F53" s="19">
        <f>H42</f>
        <v>-0.8986527155328059</v>
      </c>
      <c r="G53" s="24" t="s">
        <v>48</v>
      </c>
      <c r="H53" s="26"/>
      <c r="I53" s="24">
        <f>B24</f>
        <v>1688.75</v>
      </c>
    </row>
    <row r="54" spans="1:9" x14ac:dyDescent="0.25">
      <c r="A54" s="17">
        <f>I39</f>
        <v>0.57357897540602365</v>
      </c>
      <c r="B54" s="18">
        <f>I38</f>
        <v>-0.5735698408503318</v>
      </c>
      <c r="C54" s="18">
        <f>I41</f>
        <v>0.55399197496352315</v>
      </c>
      <c r="D54" s="18">
        <f>I40</f>
        <v>-0.57190098085980423</v>
      </c>
      <c r="E54" s="18">
        <f>I43</f>
        <v>0</v>
      </c>
      <c r="F54" s="19">
        <f>I42</f>
        <v>-4.7997050418968484E-2</v>
      </c>
      <c r="G54" s="24" t="s">
        <v>49</v>
      </c>
      <c r="H54" s="26"/>
      <c r="I54" s="24">
        <f>B25</f>
        <v>-1519.2</v>
      </c>
    </row>
    <row r="55" spans="1:9" x14ac:dyDescent="0.25">
      <c r="A55" s="17">
        <f>((A54*D46)-(A53*E46))</f>
        <v>-87.711696919089135</v>
      </c>
      <c r="B55" s="18">
        <f>((B54*D46)-(B53*E46))</f>
        <v>87.710300062832729</v>
      </c>
      <c r="C55" s="18">
        <f>((C54*D47)-(C53*E47))</f>
        <v>84.710912891672322</v>
      </c>
      <c r="D55" s="18">
        <f>((D54*D47)-(D53*E47))</f>
        <v>-87.449378983272666</v>
      </c>
      <c r="E55" s="18">
        <f>((E54*D49)-(E53*E49))</f>
        <v>0</v>
      </c>
      <c r="F55" s="19">
        <f>((F54*D48)-(F53*E48))</f>
        <v>7.3397089500686601</v>
      </c>
      <c r="G55" s="24" t="s">
        <v>50</v>
      </c>
      <c r="H55" s="26"/>
      <c r="I55" s="24">
        <f>B30</f>
        <v>387806.18400000001</v>
      </c>
    </row>
    <row r="56" spans="1:9" x14ac:dyDescent="0.25">
      <c r="A56" s="17">
        <f>((A54*C46)-(A52*E46))</f>
        <v>0</v>
      </c>
      <c r="B56" s="18">
        <f>((B54*C46)-(B52*E46))</f>
        <v>0</v>
      </c>
      <c r="C56" s="18">
        <f>((C54*C47)-(C52*E47))</f>
        <v>0</v>
      </c>
      <c r="D56" s="18">
        <f>((D54*C47)-(D52*E47))</f>
        <v>0</v>
      </c>
      <c r="E56" s="18">
        <f>((E54*C49)-(E52*E49))</f>
        <v>0</v>
      </c>
      <c r="F56" s="19">
        <f>((F54*C48)-(F52*E48))</f>
        <v>2.5654423448938677</v>
      </c>
      <c r="G56" s="24" t="s">
        <v>51</v>
      </c>
      <c r="H56" s="26"/>
      <c r="I56" s="24">
        <f>B31</f>
        <v>50662.5</v>
      </c>
    </row>
    <row r="57" spans="1:9" ht="15.75" thickBot="1" x14ac:dyDescent="0.3">
      <c r="A57" s="20">
        <f>((A53*C46)-(A52*D46))</f>
        <v>125.26445874059348</v>
      </c>
      <c r="B57" s="21">
        <f>((B53*C46)-(B52*D46))</f>
        <v>125.26543682471967</v>
      </c>
      <c r="C57" s="21">
        <f>((C53*C47)-(C52*D47))</f>
        <v>-123.78196514599387</v>
      </c>
      <c r="D57" s="21">
        <f>((D53*C47)-(D52*D47))</f>
        <v>-124.89279651925435</v>
      </c>
      <c r="E57" s="21">
        <f>((E53*C49)-(E52*D49))</f>
        <v>0</v>
      </c>
      <c r="F57" s="22">
        <f>((F53*C48)-(F52*D48))</f>
        <v>114.71024267312337</v>
      </c>
      <c r="G57" s="25" t="s">
        <v>52</v>
      </c>
      <c r="H57" s="26"/>
      <c r="I57" s="25">
        <f>B32</f>
        <v>-971030</v>
      </c>
    </row>
    <row r="59" spans="1:9" ht="15.75" thickBot="1" x14ac:dyDescent="0.3"/>
    <row r="60" spans="1:9" x14ac:dyDescent="0.25">
      <c r="E60" s="31"/>
      <c r="F60" s="23"/>
      <c r="G60" s="3"/>
    </row>
    <row r="61" spans="1:9" x14ac:dyDescent="0.25">
      <c r="E61" s="31"/>
      <c r="F61" s="24"/>
      <c r="H61" s="3"/>
    </row>
    <row r="62" spans="1:9" x14ac:dyDescent="0.25">
      <c r="E62" s="31"/>
      <c r="F62" s="24"/>
      <c r="G62" s="3"/>
    </row>
    <row r="63" spans="1:9" x14ac:dyDescent="0.25">
      <c r="E63" s="31"/>
      <c r="F63" s="24"/>
    </row>
    <row r="64" spans="1:9" x14ac:dyDescent="0.25">
      <c r="E64" s="31"/>
      <c r="F64" s="24"/>
      <c r="G64" s="3"/>
    </row>
    <row r="65" spans="5:6" ht="15.75" thickBot="1" x14ac:dyDescent="0.3">
      <c r="E65" s="31"/>
      <c r="F65" s="25"/>
    </row>
    <row r="67" spans="5:6" ht="15.75" thickBot="1" x14ac:dyDescent="0.3"/>
    <row r="68" spans="5:6" x14ac:dyDescent="0.25">
      <c r="F68" s="23"/>
    </row>
    <row r="69" spans="5:6" x14ac:dyDescent="0.25">
      <c r="F69" s="24"/>
    </row>
    <row r="70" spans="5:6" x14ac:dyDescent="0.25">
      <c r="F70" s="24"/>
    </row>
    <row r="71" spans="5:6" x14ac:dyDescent="0.25">
      <c r="F71" s="24"/>
    </row>
    <row r="72" spans="5:6" x14ac:dyDescent="0.25">
      <c r="F72" s="24"/>
    </row>
    <row r="73" spans="5:6" ht="15.75" thickBot="1" x14ac:dyDescent="0.3">
      <c r="F73" s="25"/>
    </row>
    <row r="75" spans="5:6" ht="15.75" thickBot="1" x14ac:dyDescent="0.3"/>
    <row r="76" spans="5:6" x14ac:dyDescent="0.25">
      <c r="E76" s="31"/>
      <c r="F76" s="23"/>
    </row>
    <row r="77" spans="5:6" x14ac:dyDescent="0.25">
      <c r="E77" s="31"/>
      <c r="F77" s="24"/>
    </row>
    <row r="78" spans="5:6" x14ac:dyDescent="0.25">
      <c r="E78" s="31"/>
      <c r="F78" s="24"/>
    </row>
    <row r="79" spans="5:6" x14ac:dyDescent="0.25">
      <c r="E79" s="31"/>
      <c r="F79" s="24"/>
    </row>
    <row r="80" spans="5:6" x14ac:dyDescent="0.25">
      <c r="E80" s="31"/>
      <c r="F80" s="24"/>
    </row>
    <row r="81" spans="5:6" ht="15.75" thickBot="1" x14ac:dyDescent="0.3">
      <c r="E81" s="31"/>
      <c r="F81" s="25"/>
    </row>
    <row r="83" spans="5:6" ht="15.75" thickBot="1" x14ac:dyDescent="0.3"/>
    <row r="84" spans="5:6" x14ac:dyDescent="0.25">
      <c r="E84" s="31"/>
      <c r="F84" s="23"/>
    </row>
    <row r="85" spans="5:6" x14ac:dyDescent="0.25">
      <c r="E85" s="31"/>
      <c r="F85" s="24"/>
    </row>
    <row r="86" spans="5:6" x14ac:dyDescent="0.25">
      <c r="E86" s="31"/>
      <c r="F86" s="24"/>
    </row>
    <row r="87" spans="5:6" x14ac:dyDescent="0.25">
      <c r="E87" s="31"/>
      <c r="F87" s="24"/>
    </row>
    <row r="88" spans="5:6" x14ac:dyDescent="0.25">
      <c r="E88" s="31"/>
      <c r="F88" s="24"/>
    </row>
    <row r="89" spans="5:6" ht="15.75" thickBot="1" x14ac:dyDescent="0.3">
      <c r="E89" s="31"/>
      <c r="F89" s="25"/>
    </row>
    <row r="91" spans="5:6" ht="15.75" thickBot="1" x14ac:dyDescent="0.3"/>
    <row r="92" spans="5:6" x14ac:dyDescent="0.25">
      <c r="E92" s="31"/>
      <c r="F92" s="23"/>
    </row>
    <row r="93" spans="5:6" x14ac:dyDescent="0.25">
      <c r="E93" s="31"/>
      <c r="F93" s="24"/>
    </row>
    <row r="94" spans="5:6" x14ac:dyDescent="0.25">
      <c r="E94" s="31"/>
      <c r="F94" s="24"/>
    </row>
    <row r="95" spans="5:6" x14ac:dyDescent="0.25">
      <c r="E95" s="31"/>
      <c r="F95" s="24"/>
    </row>
    <row r="96" spans="5:6" x14ac:dyDescent="0.25">
      <c r="E96" s="31"/>
      <c r="F96" s="24"/>
    </row>
    <row r="97" spans="5:6" ht="15.75" thickBot="1" x14ac:dyDescent="0.3">
      <c r="E97" s="31"/>
      <c r="F97" s="25"/>
    </row>
    <row r="99" spans="5:6" ht="15.75" thickBot="1" x14ac:dyDescent="0.3"/>
    <row r="100" spans="5:6" x14ac:dyDescent="0.25">
      <c r="E100" s="31"/>
      <c r="F100" s="23"/>
    </row>
    <row r="101" spans="5:6" x14ac:dyDescent="0.25">
      <c r="E101" s="31"/>
      <c r="F101" s="24"/>
    </row>
    <row r="102" spans="5:6" x14ac:dyDescent="0.25">
      <c r="E102" s="31"/>
      <c r="F102" s="24"/>
    </row>
    <row r="103" spans="5:6" x14ac:dyDescent="0.25">
      <c r="E103" s="31"/>
      <c r="F103" s="24"/>
    </row>
    <row r="104" spans="5:6" x14ac:dyDescent="0.25">
      <c r="E104" s="31"/>
      <c r="F104" s="24"/>
    </row>
    <row r="105" spans="5:6" ht="15.75" thickBot="1" x14ac:dyDescent="0.3">
      <c r="E105" s="31"/>
      <c r="F105" s="25"/>
    </row>
    <row r="107" spans="5:6" ht="15.75" thickBot="1" x14ac:dyDescent="0.3"/>
    <row r="108" spans="5:6" x14ac:dyDescent="0.25">
      <c r="F108" s="23"/>
    </row>
    <row r="109" spans="5:6" x14ac:dyDescent="0.25">
      <c r="F109" s="24"/>
    </row>
    <row r="110" spans="5:6" x14ac:dyDescent="0.25">
      <c r="F110" s="24"/>
    </row>
    <row r="111" spans="5:6" x14ac:dyDescent="0.25">
      <c r="F111" s="24"/>
    </row>
    <row r="112" spans="5:6" x14ac:dyDescent="0.25">
      <c r="F112" s="24"/>
    </row>
    <row r="113" spans="6:6" ht="15.75" thickBot="1" x14ac:dyDescent="0.3">
      <c r="F113" s="25"/>
    </row>
  </sheetData>
  <mergeCells count="6">
    <mergeCell ref="A22:B22"/>
    <mergeCell ref="A29:B29"/>
    <mergeCell ref="G35:I35"/>
    <mergeCell ref="C36:E36"/>
    <mergeCell ref="G36:I36"/>
    <mergeCell ref="H52:H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and Rear</vt:lpstr>
      <vt:lpstr>Total</vt:lpstr>
      <vt:lpstr>Front Only</vt:lpstr>
      <vt:lpstr>Rear Only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Saroufim</dc:creator>
  <cp:lastModifiedBy>Peter Saroufim</cp:lastModifiedBy>
  <dcterms:created xsi:type="dcterms:W3CDTF">2021-11-17T05:24:54Z</dcterms:created>
  <dcterms:modified xsi:type="dcterms:W3CDTF">2021-11-22T13:18:52Z</dcterms:modified>
</cp:coreProperties>
</file>